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5ee\AC\Temp\"/>
    </mc:Choice>
  </mc:AlternateContent>
  <xr:revisionPtr revIDLastSave="419" documentId="8_{B3EACF60-D4C3-4F3D-9DF2-0AC70C608458}" xr6:coauthVersionLast="45" xr6:coauthVersionMax="45" xr10:uidLastSave="{10ADE5F2-041B-4085-8876-F2C44BF43B8C}"/>
  <bookViews>
    <workbookView xWindow="0" yWindow="0" windowWidth="16380" windowHeight="8190" tabRatio="500" firstSheet="6" activeTab="5" xr2:uid="{00000000-000D-0000-FFFF-FFFF00000000}"/>
  </bookViews>
  <sheets>
    <sheet name="Old Sudoku" sheetId="1" state="hidden" r:id="rId1"/>
    <sheet name="Old Scrabble" sheetId="2" state="hidden" r:id="rId2"/>
    <sheet name="OldSommaire" sheetId="3" state="hidden" r:id="rId3"/>
    <sheet name="Sudoku" sheetId="4" state="hidden" r:id="rId4"/>
    <sheet name="Scrabble" sheetId="5" state="hidden" r:id="rId5"/>
    <sheet name="Sommaire" sheetId="9" r:id="rId6"/>
    <sheet name="Fonctionnalités" sheetId="8" r:id="rId7"/>
    <sheet name="Assurance Qualité" sheetId="6" r:id="rId8"/>
    <sheet name="Curling" sheetId="7" state="hidden" r:id="rId9"/>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46" i="6" l="1"/>
  <c r="B46" i="6"/>
  <c r="D58" i="8" l="1"/>
  <c r="E57" i="8"/>
  <c r="E56" i="8"/>
  <c r="E55" i="8"/>
  <c r="E54" i="8"/>
  <c r="E53" i="8"/>
  <c r="E52" i="8"/>
  <c r="E51" i="8"/>
  <c r="E50" i="8"/>
  <c r="E49" i="8"/>
  <c r="E48" i="8"/>
  <c r="E62" i="8" s="1"/>
  <c r="E47" i="8"/>
  <c r="E46" i="8"/>
  <c r="E58" i="8" s="1"/>
  <c r="G7" i="9" l="1"/>
  <c r="D39" i="8" l="1"/>
  <c r="E38" i="8"/>
  <c r="E28" i="8"/>
  <c r="E29" i="8"/>
  <c r="E30" i="8"/>
  <c r="E31" i="8"/>
  <c r="E32" i="8"/>
  <c r="E33" i="8"/>
  <c r="E34" i="8"/>
  <c r="E35" i="8"/>
  <c r="E36" i="8"/>
  <c r="E37" i="8"/>
  <c r="E14" i="8"/>
  <c r="E15" i="8"/>
  <c r="E16" i="8"/>
  <c r="E8" i="8" l="1"/>
  <c r="E9" i="8"/>
  <c r="E10" i="8"/>
  <c r="E11" i="8"/>
  <c r="E12" i="8"/>
  <c r="E13" i="8"/>
  <c r="D17" i="8"/>
  <c r="E23" i="8"/>
  <c r="E24" i="8"/>
  <c r="E25" i="8"/>
  <c r="E26" i="8"/>
  <c r="E27" i="8"/>
  <c r="B6" i="9" l="1"/>
  <c r="E17" i="8"/>
  <c r="B4" i="9" s="1"/>
  <c r="E39" i="8"/>
  <c r="B5" i="9" s="1"/>
  <c r="F51" i="7"/>
  <c r="E51" i="7"/>
  <c r="D51" i="7"/>
  <c r="C51" i="7"/>
  <c r="B51" i="7"/>
  <c r="F44" i="7"/>
  <c r="E44" i="7"/>
  <c r="D44" i="7"/>
  <c r="C44" i="7"/>
  <c r="B44" i="7"/>
  <c r="F43" i="7"/>
  <c r="F47" i="7" s="1"/>
  <c r="E43" i="7"/>
  <c r="E47" i="7" s="1"/>
  <c r="D43" i="7"/>
  <c r="D47" i="7" s="1"/>
  <c r="C43" i="7"/>
  <c r="C47" i="7" s="1"/>
  <c r="B43" i="7"/>
  <c r="B47" i="7" s="1"/>
  <c r="F29" i="7"/>
  <c r="F31" i="7" s="1"/>
  <c r="F50" i="7" s="1"/>
  <c r="E29" i="7"/>
  <c r="E31" i="7" s="1"/>
  <c r="E50" i="7" s="1"/>
  <c r="D29" i="7"/>
  <c r="D31" i="7" s="1"/>
  <c r="D50" i="7" s="1"/>
  <c r="C29" i="7"/>
  <c r="C31" i="7" s="1"/>
  <c r="C50" i="7" s="1"/>
  <c r="B29" i="7"/>
  <c r="B31" i="7" s="1"/>
  <c r="B50" i="7" s="1"/>
  <c r="F28" i="7"/>
  <c r="E28" i="7"/>
  <c r="D28" i="7"/>
  <c r="C28" i="7"/>
  <c r="B28" i="7"/>
  <c r="G46" i="6"/>
  <c r="F46" i="6"/>
  <c r="E46" i="6"/>
  <c r="C46" i="6"/>
  <c r="G41" i="6"/>
  <c r="F41" i="6"/>
  <c r="E41" i="6"/>
  <c r="D41" i="6"/>
  <c r="C41" i="6"/>
  <c r="B41" i="6"/>
  <c r="G30" i="6"/>
  <c r="F30" i="6"/>
  <c r="E30" i="6"/>
  <c r="D30" i="6"/>
  <c r="C30" i="6"/>
  <c r="B30" i="6"/>
  <c r="G25" i="6"/>
  <c r="F25" i="6"/>
  <c r="E25" i="6"/>
  <c r="D25" i="6"/>
  <c r="C25" i="6"/>
  <c r="B25" i="6"/>
  <c r="G21" i="6"/>
  <c r="F21" i="6"/>
  <c r="E21" i="6"/>
  <c r="D21" i="6"/>
  <c r="C21" i="6"/>
  <c r="B21" i="6"/>
  <c r="G17" i="6"/>
  <c r="F17" i="6"/>
  <c r="E17" i="6"/>
  <c r="D17" i="6"/>
  <c r="C17" i="6"/>
  <c r="B17" i="6"/>
  <c r="G11" i="6"/>
  <c r="G48" i="6" s="1"/>
  <c r="F11" i="6"/>
  <c r="F48" i="6" s="1"/>
  <c r="F49" i="6" s="1"/>
  <c r="C6" i="9" s="1"/>
  <c r="E11" i="6"/>
  <c r="E48" i="6" s="1"/>
  <c r="D11" i="6"/>
  <c r="D48" i="6" s="1"/>
  <c r="D49" i="6" s="1"/>
  <c r="C5" i="9" s="1"/>
  <c r="C11" i="6"/>
  <c r="C48" i="6" s="1"/>
  <c r="B11" i="6"/>
  <c r="B48" i="6" s="1"/>
  <c r="F49" i="5"/>
  <c r="E49" i="5"/>
  <c r="D49" i="5"/>
  <c r="C49" i="5"/>
  <c r="B49" i="5"/>
  <c r="F42" i="5"/>
  <c r="E42" i="5"/>
  <c r="D42" i="5"/>
  <c r="C42" i="5"/>
  <c r="B42" i="5"/>
  <c r="F41" i="5"/>
  <c r="F45" i="5" s="1"/>
  <c r="E41" i="5"/>
  <c r="E45" i="5" s="1"/>
  <c r="D41" i="5"/>
  <c r="D45" i="5" s="1"/>
  <c r="C41" i="5"/>
  <c r="C45" i="5" s="1"/>
  <c r="B41" i="5"/>
  <c r="B45" i="5" s="1"/>
  <c r="F27" i="5"/>
  <c r="F29" i="5" s="1"/>
  <c r="F48" i="5" s="1"/>
  <c r="E27" i="5"/>
  <c r="E29" i="5" s="1"/>
  <c r="E48" i="5" s="1"/>
  <c r="D27" i="5"/>
  <c r="D29" i="5" s="1"/>
  <c r="D48" i="5" s="1"/>
  <c r="C27" i="5"/>
  <c r="C29" i="5" s="1"/>
  <c r="C48" i="5" s="1"/>
  <c r="B27" i="5"/>
  <c r="B29" i="5" s="1"/>
  <c r="B48" i="5" s="1"/>
  <c r="F26" i="5"/>
  <c r="E26" i="5"/>
  <c r="D26" i="5"/>
  <c r="C26" i="5"/>
  <c r="B26" i="5"/>
  <c r="F45" i="4"/>
  <c r="E45" i="4"/>
  <c r="D45" i="4"/>
  <c r="C45" i="4"/>
  <c r="B45" i="4"/>
  <c r="F38" i="4"/>
  <c r="E38" i="4"/>
  <c r="D38" i="4"/>
  <c r="C38" i="4"/>
  <c r="B38" i="4"/>
  <c r="F37" i="4"/>
  <c r="F41" i="4" s="1"/>
  <c r="E37" i="4"/>
  <c r="E41" i="4" s="1"/>
  <c r="D37" i="4"/>
  <c r="D41" i="4" s="1"/>
  <c r="C37" i="4"/>
  <c r="C41" i="4" s="1"/>
  <c r="B37" i="4"/>
  <c r="B41" i="4" s="1"/>
  <c r="F23" i="4"/>
  <c r="F25" i="4" s="1"/>
  <c r="F44" i="4" s="1"/>
  <c r="E23" i="4"/>
  <c r="E25" i="4" s="1"/>
  <c r="E44" i="4" s="1"/>
  <c r="D23" i="4"/>
  <c r="D25" i="4" s="1"/>
  <c r="D44" i="4" s="1"/>
  <c r="C23" i="4"/>
  <c r="C25" i="4" s="1"/>
  <c r="C44" i="4" s="1"/>
  <c r="B23" i="4"/>
  <c r="B25" i="4" s="1"/>
  <c r="B44" i="4" s="1"/>
  <c r="F22" i="4"/>
  <c r="E22" i="4"/>
  <c r="D22" i="4"/>
  <c r="C22" i="4"/>
  <c r="B22" i="4"/>
  <c r="K8" i="3"/>
  <c r="H8" i="3"/>
  <c r="F8" i="3"/>
  <c r="D8" i="3"/>
  <c r="I8" i="3" s="1"/>
  <c r="J8" i="3" s="1"/>
  <c r="K7" i="3"/>
  <c r="H7" i="3"/>
  <c r="F7" i="3"/>
  <c r="D7" i="3"/>
  <c r="I7" i="3" s="1"/>
  <c r="J7" i="3" s="1"/>
  <c r="K6" i="3"/>
  <c r="H6" i="3"/>
  <c r="F6" i="3"/>
  <c r="D6" i="3"/>
  <c r="I6" i="3" s="1"/>
  <c r="J6" i="3" s="1"/>
  <c r="K5" i="3"/>
  <c r="H5" i="3"/>
  <c r="F5" i="3"/>
  <c r="D5" i="3"/>
  <c r="I5" i="3" s="1"/>
  <c r="J5" i="3" s="1"/>
  <c r="K4" i="3"/>
  <c r="H4" i="3"/>
  <c r="F4" i="3"/>
  <c r="D4" i="3"/>
  <c r="I4" i="3" s="1"/>
  <c r="J4" i="3" s="1"/>
  <c r="D26" i="2"/>
  <c r="C26" i="2"/>
  <c r="B26" i="2"/>
  <c r="D25" i="2"/>
  <c r="C25" i="2"/>
  <c r="B25" i="2"/>
  <c r="D22" i="1"/>
  <c r="C22" i="1"/>
  <c r="B22" i="1"/>
  <c r="D21" i="1"/>
  <c r="C21" i="1"/>
  <c r="B21" i="1"/>
  <c r="D6" i="9" l="1"/>
  <c r="G6" i="9" s="1"/>
  <c r="B49" i="6"/>
  <c r="C4" i="9" s="1"/>
  <c r="D4" i="9" s="1"/>
  <c r="G4" i="9" s="1"/>
  <c r="D5" i="9"/>
  <c r="G5" i="9" s="1"/>
</calcChain>
</file>

<file path=xl/sharedStrings.xml><?xml version="1.0" encoding="utf-8"?>
<sst xmlns="http://schemas.openxmlformats.org/spreadsheetml/2006/main" count="428" uniqueCount="223">
  <si>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</si>
  <si>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</si>
  <si>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</si>
  <si>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</si>
  <si>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</si>
  <si>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</si>
  <si>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</si>
  <si>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</si>
  <si>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</si>
  <si>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</si>
  <si>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</si>
  <si>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</si>
  <si>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</si>
  <si>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</si>
  <si>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</si>
  <si>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</si>
  <si>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</si>
  <si>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</si>
  <si>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</si>
  <si>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</si>
  <si>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</si>
  <si>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</si>
  <si>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</si>
  <si>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</si>
  <si>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</si>
  <si>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</si>
  <si>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</si>
  <si>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</si>
  <si>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</si>
  <si>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</si>
  <si>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</si>
  <si>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</si>
  <si>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</si>
  <si>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</si>
  <si>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</si>
  <si>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</si>
  <si>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</si>
  <si>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</si>
  <si>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</si>
  <si>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</si>
  <si>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</si>
  <si>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</si>
  <si>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</si>
  <si>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</si>
  <si>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</si>
  <si>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</si>
  <si>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</si>
  <si>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</si>
  <si>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</si>
  <si>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</si>
  <si>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</si>
  <si>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</si>
  <si>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</si>
  <si>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</si>
  <si>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</si>
  <si>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</si>
  <si>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</si>
  <si>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</si>
  <si>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</si>
  <si>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</si>
  <si>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</si>
  <si>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</si>
  <si>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</si>
  <si>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</si>
  <si>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</si>
  <si>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</si>
  <si>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</si>
  <si>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</si>
  <si>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</si>
  <si>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</si>
  <si>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</si>
  <si>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</si>
  <si>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</si>
  <si>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</si>
  <si>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Fonct.</t>
  </si>
  <si>
    <t>A.Q</t>
  </si>
  <si>
    <t>Total</t>
  </si>
  <si>
    <t>Heures de retard</t>
  </si>
  <si>
    <t>Note Pondérée</t>
  </si>
  <si>
    <t>UX</t>
  </si>
  <si>
    <t>Grille de correction Projet 2</t>
  </si>
  <si>
    <t>486afa73230f33c66ed6d5e9ba348753dea77a05</t>
  </si>
  <si>
    <t>Fonctionnalité</t>
  </si>
  <si>
    <t>Testé</t>
  </si>
  <si>
    <t>Note finale</t>
  </si>
  <si>
    <t>Commentaires</t>
  </si>
  <si>
    <t>Outil-Ligne</t>
  </si>
  <si>
    <t>Le raccourci "L" ne fonctionne vraiment que lorsqu'on l'utilise après que la souris soit sortie une fois de la zone de travail.</t>
  </si>
  <si>
    <t>William</t>
  </si>
  <si>
    <t>Point d'entrée dans l'application</t>
  </si>
  <si>
    <t>Antoine Labonté</t>
  </si>
  <si>
    <t>Vue de dessin</t>
  </si>
  <si>
    <t>Il n’est pas possible de distinguer la zone de dessin si on définit la couleur de fond comme celle de la couleur de la zone de travail.</t>
  </si>
  <si>
    <t>Créer un nouveau dessin</t>
  </si>
  <si>
    <t>Il est possible d’entrer des nombres flottants comme valeur de pixel</t>
  </si>
  <si>
    <t>Outil-Couleur</t>
  </si>
  <si>
    <t>Antoine Lamontagne</t>
  </si>
  <si>
    <t>Outil-Rectangle</t>
  </si>
  <si>
    <t>Le raccourci ne fonctionne qu'à moitié (même problème que ligne). Attention, l'input de taille a de la validation en arrière, mais ne se reset pas au focusout. Par exemple, si elle était à 10px et j'inscrit "aa", l'input reste vide lorsqu'on focusout (même si la taille reste bien à 10px). UX à voir</t>
  </si>
  <si>
    <t>Outil-Pinceau</t>
  </si>
  <si>
    <t>Ce serait bien d'avoir un indicateur visuel lorsque le nombre de pixel est invalide même s'il n'est pas appliqué ex: -20
Le raccourci fonctionne seulement si la souris sort de la zone de travail.</t>
  </si>
  <si>
    <t>Outil-Crayon</t>
  </si>
  <si>
    <t>Guide d'utilisation</t>
  </si>
  <si>
    <t>Note finale pour le sprint</t>
  </si>
  <si>
    <t>Plusieurs de vos tests ne sont pas unitaire (ex : should forward HostListener events to the appropriate ToolSelectorService methods dans drawing.component,  should forward events to the selected tool dans tool-selector.service et #onMouseMove should not set a path if mouse is not down or if it is not in bounds dans tool-brush). C'est plus difficile de pin-point un test qui ne passe pas lorsqu'une seule fonctionnalité est testée</t>
  </si>
  <si>
    <t>Crash</t>
  </si>
  <si>
    <t>Ne build pas</t>
  </si>
  <si>
    <t xml:space="preserve">6a001bb246423b18ecdb333091bd32d5c48ab51e
</t>
  </si>
  <si>
    <t>Annuler-refaire</t>
  </si>
  <si>
    <t>Sauvegarder le dessin sur serveur</t>
  </si>
  <si>
    <t>Les raccourcis habituels de chrome ne sont pas bloqué</t>
  </si>
  <si>
    <t>Lamontagne</t>
  </si>
  <si>
    <t>Galerie de dessins</t>
  </si>
  <si>
    <t>Base de données</t>
  </si>
  <si>
    <t>Filtrage par étiquettes</t>
  </si>
  <si>
    <t>Exporter le dessin</t>
  </si>
  <si>
    <t>L'exportation exporte une image plus grande que l'image originale (Le background est différent pour la partie ajoutée)</t>
  </si>
  <si>
    <t>Outil-Sélection et inversion de sélection</t>
  </si>
  <si>
    <t>Déplacement d'une sélection</t>
  </si>
  <si>
    <t>Outil-Efface</t>
  </si>
  <si>
    <t xml:space="preserve">On ne peut pas supprimer deux éléments qui ne se retrouve pas sur  le même point mais dans la zone de l'efface en même temps.
Les traits ne sont pas tous effacés si on glisse l'efface rapidement sur les objets.
</t>
  </si>
  <si>
    <t>Outi-Pipette</t>
  </si>
  <si>
    <t>Outil-Applicateur de couleur</t>
  </si>
  <si>
    <t>Outil-Aérosol</t>
  </si>
  <si>
    <t>Outil-Polygone</t>
  </si>
  <si>
    <t>Outil-Ellipse</t>
  </si>
  <si>
    <t>Grille</t>
  </si>
  <si>
    <t>Guide d'utilisation - mise à jour</t>
  </si>
  <si>
    <t>Anciennes fonctionnalités brisées</t>
  </si>
  <si>
    <t>f0e09b723dec1b0d8335d84f3eb5f9f2ca3973a9</t>
  </si>
  <si>
    <t>Continuer un dessin</t>
  </si>
  <si>
    <t>Sauvegarde automatique</t>
  </si>
  <si>
    <t>Outil-Texte</t>
  </si>
  <si>
    <t>Outil-Plume</t>
  </si>
  <si>
    <t>Outil-Étampe</t>
  </si>
  <si>
    <t>Outil-Sceau de peinture</t>
  </si>
  <si>
    <t>Magnétisme (surface de dessin)</t>
  </si>
  <si>
    <t>Redimensionnement d'une sélection</t>
  </si>
  <si>
    <t>Rotation d'une sélection</t>
  </si>
  <si>
    <t>Manipulations de sélections et presse-papier</t>
  </si>
  <si>
    <t>Envoyer le dessin par courriel</t>
  </si>
  <si>
    <t>Excellent!</t>
  </si>
  <si>
    <t>Bonus</t>
  </si>
  <si>
    <t>Critère</t>
  </si>
  <si>
    <t>Poid</t>
  </si>
  <si>
    <t>Qualité des classes</t>
  </si>
  <si>
    <t>La classe n'a qu'une responsabilitée et elle est non triviale. Son nom est court, clair pertinent et représentatif de sa responsabilité. La classe ne contient que l'information qu'elle nécessite (idéalement moins de 7 attributs)</t>
  </si>
  <si>
    <t>La classe minimise l'accessibilité des membres</t>
  </si>
  <si>
    <t>Les méthodes seulement utilisées dans le template html peuvent être mises comme protégés au lieu de publiques.</t>
  </si>
  <si>
    <t>-0.25 Tool icon devrait être protected puisqu'il est seulement utilisé dans le html_x000D_
-0.25 SidebarColorPickerComponent plusieurs méthodes devraient être protected, car elles sont seulement utilisé dans le html_x000D_
_x000D_
Ok pour attributs dans html</t>
  </si>
  <si>
    <t>Les attributs de la classe sont initialisés dans le constructeur</t>
  </si>
  <si>
    <t>- 0.25 ToolLineService et ColorService, ToolRectangleService ont certaines initialisations des attributs dans le constructeur et d'autres à la définition de ceux-ci._x000D_
Pourquoi vous ne créez pas un constructeur pour la classe Color en assignant des paramètres au lieu de toujours les assigner après sa construction</t>
  </si>
  <si>
    <t>Total de la catégorie</t>
  </si>
  <si>
    <t>Qualité des fonctions</t>
  </si>
  <si>
    <t>La fonction ne fait qu'une chose et elle est non triviale. Son nom est clair, pertinent, représentatif de sa tâche et respecte les conventions.</t>
  </si>
  <si>
    <t>L'ordre des paramètres est cohérent. (x, y, z) plutôt que (y, z, x) par exemple.</t>
  </si>
  <si>
    <t>La fonction doit minimiser le nombre de paramètres (idéalement 0)</t>
  </si>
  <si>
    <t>Tous les paramètres de fonction sont utilisés</t>
  </si>
  <si>
    <t>Lorsque vous "overrider" les méthodes d'une classe abstraite ou d'un interface, il est possible de changer la signature de cette méthode pour omettre certains paramètres inutiles sans changer le comportement de celle-ci. Veuillez vous assurer que tous les méthodes de vos outils n'ont que les paramètres nécessaires à leur bon fonctionnement.</t>
  </si>
  <si>
    <t>Exceptions</t>
  </si>
  <si>
    <t>Les exceptions sont claires et spécifiques (Pas d'erreurs génériques)</t>
  </si>
  <si>
    <t>Il n'y a pas de bloc "catch" vide, ou s'ils sont présents, ils sont documentés.</t>
  </si>
  <si>
    <t>Variables</t>
  </si>
  <si>
    <t>Bonne utilisation des constantes.</t>
  </si>
  <si>
    <t>-0.25 create-drawing.component.ts, Validators.max(10000) 10000 devrait être une constante.</t>
  </si>
  <si>
    <t>-0.25 Certaines constantes sont déclarés à l'extérieur des components dans plusieurs fichiers. Exemple : canvasWidth dans HueSlider et AlphaSlider.
Il faudrait l'importer d'une autre classe au lieu de le redéclarer.</t>
  </si>
  <si>
    <t>Les variables et constantes ont des noms explicites qui respectent les conventions de nommage.</t>
  </si>
  <si>
    <t>Afin de faciliter la lecture du code, vous pourriez appliquer le UPPER_CASE sur les constantes au lieu du lowerCamelCase.</t>
  </si>
  <si>
    <t>Expression Booléennes</t>
  </si>
  <si>
    <t>Les expression booléennes ne sont pas comparées à true et false</t>
  </si>
  <si>
    <t>Utilisation des opérateurs ternaires dans les bon scénario</t>
  </si>
  <si>
    <t>-0.25 color.ts - Méthode getHsv - Utilisation d'un ternaire pour saturation_x000D_
-0.25 modal.service.ts méthode openDialog - L'utilisation d'un ternaire ou de combinaisons de &amp;&amp; et || logiques réduirait le nesting. Aussi, les template strings seraient à privilégier. exemple de refactoring:_x000D_
_x000D_
this.dialogRef = this.dialog.open(component, dimensions &amp;&amp; {_x000D_
      width: `${dimensions.x}px`,_x000D_
      height: `${dimensions.y}px`,_x000D_
} || {});</t>
  </si>
  <si>
    <t>-0.25 clipboard.service getNextOffset utiliser un ternary à la place du if à la fin de la fonction_x000D_
-0.25 export-drawing.component ngOnInit et onSubmit utilisation de ternary pour appel de fonction
-0.25 tool-eyedropper.service lignes 44-45-46 utilisation d'un ternary pour une assignation a deux variables ddifférentes</t>
  </si>
  <si>
    <t>Pas d'expressions booléennes complexes. Des prédicats sont utilisés pour simplifier les conditions complexes</t>
  </si>
  <si>
    <t>Qualité Générale</t>
  </si>
  <si>
    <t>Le programme utilise des enums lorsqu'elles sont nécessaires</t>
  </si>
  <si>
    <t>-0.25 tool-rectangle.service.ts et tool-line.service.ts - Utilisez une enum pour les noms d'outils plutôt que des string literals</t>
  </si>
  <si>
    <t>- 0.25 guide-data.ts - vous dupliquez les  noms d'outils plutot que de réutilisez ce qui se trouve dans toolInfo</t>
  </si>
  <si>
    <t>Les objets javascript ne sont pas utilisés, des classes ou des interfaces sont utilisés</t>
  </si>
  <si>
    <t>Note: dans la méthode updatePreviewLine de tool-line.service.ts, plutôt que de getPrimaryColor() 4 fois et d'accéder aux valeurs rgba, utilisez plutôt Object.assign de la sorte:
const previewColor = Object.assign(new Color(), this.colorService.getPrimaryColor());
previewColor.alpha /= 2;</t>
  </si>
  <si>
    <t>- 0.25 new-drawing.component.ts méthode onSubmit, dimensions anonyme</t>
  </si>
  <si>
    <t>Le code est correctement indenté et organisé en groupes logiques.</t>
  </si>
  <si>
    <t>Il y a une séparation entre le code typescript, html et css.</t>
  </si>
  <si>
    <t>Il n'y a pas de duplication de code.</t>
  </si>
  <si>
    <t>Les commentaires sont pertinents</t>
  </si>
  <si>
    <t>Aucune erreur TSLint non justifiée. (Des commentaires TODO sont acceptables). (25% de la note sera retirée par type d'erreur présente)</t>
  </si>
  <si>
    <t>Les structures conditionnelles réduisent l'imbrication lorsque possible (reduce nesting).</t>
  </si>
  <si>
    <t>-0.25 panel-settings.component.ts - Méthode getSelectedColor - else inutile (ne fait qu'ajouter du nesting après le return du if)
-0.25 tool-line.service.ts - Méthode calculateNextPointPosition - retourner directement "mousePosition" dans le premier if réduirait le nesting et les 17 lignes inutiles entre la dernière instruction et le return statement.</t>
  </si>
  <si>
    <t>- 0.25 tool-selection.service.ts méthode updateSelectionOnMouseUp - inverser le if et short circuit
- 0.10 database.service.ts méthode updateFile - Inverser le if et shortcircuit</t>
  </si>
  <si>
    <t xml:space="preserve">-0.25sidebar-drawer.component past inverser la condition et early return_x000D_
</t>
  </si>
  <si>
    <t>Le logiciel a des performances acceptables</t>
  </si>
  <si>
    <t>Note: dans la méthode getRectangleString du tool-rectangle.service.ts, l'utilisation d'un string template rendrait le code tellement plus clair et lisible.
Aussi, dans color.service.ts, méthode addColor, il serait plus clair de simplement utiliser un array.findIndex ou array.some pour vérifier si la couleur est déjà présente, plutôt qu'un for..of avec prédicat. Sur la même note, en javascript, on va souvent préférer la lisibilité et l'utilisation des méthodes built-in. Pour la seconde boucle for, ce que j'en déduis c'est que vous voulez seulement garder 10 couleurs en mémoire, et prepend la "color"? Il serait plus clair et concis de seulement utiliser une construction de la sorte:
this.lastColors = [color, ...this.lastColors.slice(1)];</t>
  </si>
  <si>
    <t>Gestion de Versions</t>
  </si>
  <si>
    <t>La branche de release possède le bon TAG pour les remises de sprint (sprint1, sprint2, ...)</t>
  </si>
  <si>
    <t>Chaque commit concerne une seule "issue" et les messages sont pertinents et suffisamment descriptifs pour chaque commit</t>
  </si>
  <si>
    <t>Imo, I prefer coke</t>
  </si>
  <si>
    <t>Le repo git ne contient que les fichiers nécessaires. (pas de dossier node_modules ou de package-lock.json et pas de package.json dans des dossiers autre que client ou server)</t>
  </si>
  <si>
    <t xml:space="preserve">Total </t>
  </si>
  <si>
    <t>Note assurance qualité</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</si>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</sst>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charset val="1"/>
    </font>
    <font>
      <sz val="11"/>
      <color theme="1"/>
      <name val="Calibri"/>
      <scheme val="minor"/>
    </font>
    <font>
      <sz val="11"/>
      <color rgb="FFFFFFFF"/>
      <name val="Calibri"/>
      <family val="2"/>
      <charset val="1"/>
    </font>
    <font>
      <b/>
      <sz val="11"/>
      <color rgb="FF000000"/>
      <name val="Calibri"/>
      <charset val="1"/>
    </font>
    <font>
      <b/>
      <sz val="11"/>
      <color rgb="FFFFFFFF"/>
      <name val="Calibri"/>
      <charset val="1"/>
    </font>
    <font>
      <i/>
      <sz val="11"/>
      <color rgb="FF000000"/>
      <name val="Calibri"/>
      <charset val="1"/>
    </font>
    <font>
      <sz val="11"/>
      <color rgb="FF000000"/>
      <name val="Calibri"/>
      <charset val="1"/>
    </font>
    <font>
      <sz val="11"/>
      <color rgb="FFFFFFFF"/>
      <name val="Calibri"/>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sz val="18"/>
      <color theme="1"/>
      <name val="Calibri"/>
      <scheme val="minor"/>
    </font>
    <font>
      <b/>
      <sz val="11"/>
      <color rgb="FF3F3F3F"/>
      <name val="Calibri"/>
      <scheme val="minor"/>
    </font>
    <font>
      <b/>
      <sz val="11"/>
      <color rgb="FF000000"/>
      <name val="Calibri"/>
      <family val="2"/>
      <charset val="1"/>
    </font>
  </fonts>
  <fills count="26">
    <fill>
      <patternFill patternType="none"/>
    </fill>
    <fill>
      <patternFill patternType="gray125"/>
    </fill>
    <fill>
      <patternFill patternType="solid">
        <fgColor rgb="FFFFC000"/>
        <bgColor rgb="FFF79646"/>
      </patternFill>
    </fill>
    <fill>
      <patternFill patternType="solid">
        <fgColor rgb="FF9BBB59"/>
        <bgColor rgb="FF969696"/>
      </patternFill>
    </fill>
    <fill>
      <patternFill patternType="solid">
        <fgColor rgb="FF8064A2"/>
        <bgColor rgb="FF808080"/>
      </patternFill>
    </fill>
    <fill>
      <patternFill patternType="solid">
        <fgColor rgb="FFB9CDE5"/>
        <bgColor rgb="FFCCC1DA"/>
      </patternFill>
    </fill>
    <fill>
      <patternFill patternType="solid">
        <fgColor rgb="FFE6B9B8"/>
        <bgColor rgb="FFCCC1DA"/>
      </patternFill>
    </fill>
    <fill>
      <patternFill patternType="solid">
        <fgColor rgb="FFD7E4BD"/>
        <bgColor rgb="FFB9CDE5"/>
      </patternFill>
    </fill>
    <fill>
      <patternFill patternType="solid">
        <fgColor rgb="FFCCC1DA"/>
        <bgColor rgb="FFB9CDE5"/>
      </patternFill>
    </fill>
    <fill>
      <patternFill patternType="solid">
        <fgColor rgb="FFF79646"/>
        <bgColor rgb="FFFF8080"/>
      </patternFill>
    </fill>
    <fill>
      <patternFill patternType="solid">
        <fgColor rgb="FFE46C0A"/>
        <bgColor rgb="FFF79646"/>
      </patternFill>
    </fill>
    <fill>
      <patternFill patternType="solid">
        <fgColor rgb="FF0070C0"/>
        <bgColor rgb="FF008080"/>
      </patternFill>
    </fill>
    <fill>
      <patternFill patternType="solid">
        <fgColor rgb="FF00B0F0"/>
        <bgColor rgb="FF33CCCC"/>
      </patternFill>
    </fill>
    <fill>
      <patternFill patternType="solid">
        <fgColor theme="9"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rgb="FFC00000"/>
        <bgColor indexed="64"/>
      </patternFill>
    </fill>
  </fills>
  <borders count="13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double">
        <color auto="1"/>
      </left>
      <right style="medium">
        <color auto="1"/>
      </right>
      <top style="medium">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
        <color auto="1"/>
      </right>
      <top/>
      <bottom style="thin">
        <color auto="1"/>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double">
        <color auto="1"/>
      </left>
      <right style="medium">
        <color auto="1"/>
      </right>
      <top style="double">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double">
        <color auto="1"/>
      </left>
      <right style="medium">
        <color auto="1"/>
      </right>
      <top style="thin">
        <color auto="1"/>
      </top>
      <bottom style="medium">
        <color auto="1"/>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Dashed">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Dashed">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style="medium">
        <color rgb="FF000000"/>
      </left>
      <right style="medium">
        <color auto="1"/>
      </right>
      <top style="medium">
        <color rgb="FF000000"/>
      </top>
      <bottom style="medium">
        <color auto="1"/>
      </bottom>
      <diagonal/>
    </border>
    <border>
      <left style="medium">
        <color auto="1"/>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style="medium">
        <color auto="1"/>
      </top>
      <bottom style="medium">
        <color auto="1"/>
      </bottom>
      <diagonal/>
    </border>
    <border>
      <left style="thin">
        <color auto="1"/>
      </left>
      <right style="medium">
        <color rgb="FF000000"/>
      </right>
      <top style="medium">
        <color auto="1"/>
      </top>
      <bottom/>
      <diagonal/>
    </border>
    <border>
      <left style="medium">
        <color rgb="FF000000"/>
      </left>
      <right/>
      <top style="medium">
        <color auto="1"/>
      </top>
      <bottom style="medium">
        <color auto="1"/>
      </bottom>
      <diagonal/>
    </border>
    <border>
      <left/>
      <right style="medium">
        <color rgb="FF000000"/>
      </right>
      <top style="medium">
        <color auto="1"/>
      </top>
      <bottom style="medium">
        <color auto="1"/>
      </bottom>
      <diagonal/>
    </border>
    <border>
      <left style="medium">
        <color rgb="FF000000"/>
      </left>
      <right style="thin">
        <color auto="1"/>
      </right>
      <top/>
      <bottom style="thin">
        <color auto="1"/>
      </bottom>
      <diagonal/>
    </border>
    <border>
      <left style="thin">
        <color auto="1"/>
      </left>
      <right style="medium">
        <color rgb="FF000000"/>
      </right>
      <top/>
      <bottom style="thin">
        <color auto="1"/>
      </bottom>
      <diagonal/>
    </border>
    <border>
      <left style="medium">
        <color rgb="FF000000"/>
      </left>
      <right style="thin">
        <color auto="1"/>
      </right>
      <top style="thin">
        <color auto="1"/>
      </top>
      <bottom style="thin">
        <color auto="1"/>
      </bottom>
      <diagonal/>
    </border>
    <border>
      <left style="thin">
        <color auto="1"/>
      </left>
      <right style="medium">
        <color rgb="FF000000"/>
      </right>
      <top style="thin">
        <color auto="1"/>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medium">
        <color rgb="FF000000"/>
      </left>
      <right style="thin">
        <color auto="1"/>
      </right>
      <top/>
      <bottom/>
      <diagonal/>
    </border>
    <border>
      <left style="thin">
        <color auto="1"/>
      </left>
      <right style="medium">
        <color rgb="FF000000"/>
      </right>
      <top/>
      <bottom/>
      <diagonal/>
    </border>
    <border>
      <left style="medium">
        <color rgb="FF000000"/>
      </left>
      <right style="thin">
        <color auto="1"/>
      </right>
      <top style="thin">
        <color auto="1"/>
      </top>
      <bottom style="medium">
        <color auto="1"/>
      </bottom>
      <diagonal/>
    </border>
    <border>
      <left style="thin">
        <color auto="1"/>
      </left>
      <right style="medium">
        <color rgb="FF000000"/>
      </right>
      <top style="thin">
        <color auto="1"/>
      </top>
      <bottom style="medium">
        <color auto="1"/>
      </bottom>
      <diagonal/>
    </border>
    <border>
      <left style="thin">
        <color auto="1"/>
      </left>
      <right style="medium">
        <color rgb="FF000000"/>
      </right>
      <top style="medium">
        <color auto="1"/>
      </top>
      <bottom style="thin">
        <color auto="1"/>
      </bottom>
      <diagonal/>
    </border>
    <border>
      <left style="medium">
        <color rgb="FF000000"/>
      </left>
      <right style="medium">
        <color auto="1"/>
      </right>
      <top style="medium">
        <color auto="1"/>
      </top>
      <bottom style="medium">
        <color rgb="FF000000"/>
      </bottom>
      <diagonal/>
    </border>
    <border>
      <left style="medium">
        <color auto="1"/>
      </left>
      <right style="medium">
        <color auto="1"/>
      </right>
      <top style="thin">
        <color auto="1"/>
      </top>
      <bottom style="medium">
        <color rgb="FF000000"/>
      </bottom>
      <diagonal/>
    </border>
    <border>
      <left style="medium">
        <color auto="1"/>
      </left>
      <right style="medium">
        <color rgb="FF000000"/>
      </right>
      <top style="thin">
        <color auto="1"/>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medium">
        <color rgb="FF000000"/>
      </left>
      <right/>
      <top style="medium">
        <color rgb="FF000000"/>
      </top>
      <bottom style="medium">
        <color auto="1"/>
      </bottom>
      <diagonal/>
    </border>
    <border>
      <left/>
      <right/>
      <top style="medium">
        <color rgb="FF000000"/>
      </top>
      <bottom style="medium">
        <color auto="1"/>
      </bottom>
      <diagonal/>
    </border>
    <border>
      <left/>
      <right style="medium">
        <color rgb="FF000000"/>
      </right>
      <top style="medium">
        <color rgb="FF000000"/>
      </top>
      <bottom style="medium">
        <color auto="1"/>
      </bottom>
      <diagonal/>
    </border>
    <border>
      <left style="medium">
        <color rgb="FF000000"/>
      </left>
      <right/>
      <top style="medium">
        <color auto="1"/>
      </top>
      <bottom style="thin">
        <color auto="1"/>
      </bottom>
      <diagonal/>
    </border>
    <border>
      <left style="medium">
        <color auto="1"/>
      </left>
      <right style="medium">
        <color rgb="FF000000"/>
      </right>
      <top style="medium">
        <color auto="1"/>
      </top>
      <bottom style="thin">
        <color auto="1"/>
      </bottom>
      <diagonal/>
    </border>
    <border>
      <left style="medium">
        <color rgb="FF000000"/>
      </left>
      <right/>
      <top style="medium">
        <color auto="1"/>
      </top>
      <bottom style="medium">
        <color rgb="FF000000"/>
      </bottom>
      <diagonal/>
    </border>
    <border>
      <left style="medium">
        <color auto="1"/>
      </left>
      <right/>
      <top style="medium">
        <color auto="1"/>
      </top>
      <bottom style="medium">
        <color rgb="FF000000"/>
      </bottom>
      <diagonal/>
    </border>
    <border>
      <left style="medium">
        <color auto="1"/>
      </left>
      <right style="medium">
        <color rgb="FF000000"/>
      </right>
      <top style="medium">
        <color auto="1"/>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indexed="64"/>
      </top>
      <bottom style="thin">
        <color indexed="64"/>
      </bottom>
      <diagonal/>
    </border>
    <border>
      <left/>
      <right style="thin">
        <color indexed="64"/>
      </right>
      <top style="thin">
        <color indexed="64"/>
      </top>
      <bottom style="medium">
        <color rgb="FF000000"/>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medium">
        <color rgb="FF000000"/>
      </left>
      <right/>
      <top style="medium">
        <color auto="1"/>
      </top>
      <bottom/>
      <diagonal/>
    </border>
    <border>
      <left style="medium">
        <color auto="1"/>
      </left>
      <right style="medium">
        <color rgb="FF000000"/>
      </right>
      <top style="medium">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medium">
        <color rgb="FF000000"/>
      </left>
      <right/>
      <top style="thin">
        <color auto="1"/>
      </top>
      <bottom/>
      <diagonal/>
    </border>
    <border>
      <left style="medium">
        <color rgb="FF000000"/>
      </left>
      <right/>
      <top style="thin">
        <color indexed="64"/>
      </top>
      <bottom style="medium">
        <color rgb="FF000000"/>
      </bottom>
      <diagonal/>
    </border>
    <border>
      <left/>
      <right/>
      <top style="thin">
        <color rgb="FF000000"/>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s>
  <cellStyleXfs count="7">
    <xf numFmtId="0" fontId="0" fillId="0" borderId="0"/>
    <xf numFmtId="9" fontId="9" fillId="0" borderId="0" applyBorder="0" applyProtection="0"/>
    <xf numFmtId="0" fontId="2" fillId="9" borderId="0" applyBorder="0" applyProtection="0"/>
    <xf numFmtId="0" fontId="15" fillId="20" borderId="135" applyNumberFormat="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cellStyleXfs>
  <cellXfs count="332">
    <xf numFmtId="0" fontId="0" fillId="0" borderId="0" xfId="0"/>
    <xf numFmtId="0" fontId="0" fillId="0" borderId="0" xfId="0" applyAlignment="1">
      <alignment wrapText="1"/>
    </xf>
    <xf numFmtId="0" fontId="0" fillId="0" borderId="0" xfId="0" applyAlignment="1">
      <alignment horizontal="center"/>
    </xf>
    <xf numFmtId="0" fontId="2" fillId="3" borderId="2" xfId="2" applyFill="1" applyBorder="1" applyAlignment="1" applyProtection="1">
      <alignment horizontal="center" vertical="center"/>
    </xf>
    <xf numFmtId="0" fontId="2" fillId="2" borderId="2" xfId="2" applyFill="1" applyBorder="1" applyAlignment="1">
      <alignment horizontal="center" vertical="center"/>
    </xf>
    <xf numFmtId="0" fontId="2" fillId="4" borderId="2" xfId="2" applyFill="1" applyBorder="1" applyAlignment="1" applyProtection="1">
      <alignment horizontal="center" vertical="center"/>
    </xf>
    <xf numFmtId="0" fontId="9" fillId="5" borderId="1" xfId="2" applyFont="1" applyFill="1" applyBorder="1" applyProtection="1"/>
    <xf numFmtId="9" fontId="9" fillId="5" borderId="1" xfId="2" applyNumberFormat="1" applyFont="1" applyFill="1" applyBorder="1" applyProtection="1"/>
    <xf numFmtId="12" fontId="2" fillId="3" borderId="1" xfId="2" applyNumberFormat="1" applyFill="1" applyBorder="1" applyAlignment="1" applyProtection="1">
      <alignment horizontal="center" vertical="center"/>
    </xf>
    <xf numFmtId="10" fontId="2" fillId="3" borderId="1" xfId="2" applyNumberFormat="1" applyFill="1" applyBorder="1" applyAlignment="1" applyProtection="1">
      <alignment horizontal="center" vertical="center"/>
    </xf>
    <xf numFmtId="12" fontId="2" fillId="2" borderId="1" xfId="2" applyNumberFormat="1" applyFill="1" applyBorder="1" applyAlignment="1">
      <alignment horizontal="center" vertical="center"/>
    </xf>
    <xf numFmtId="10" fontId="2" fillId="2" borderId="1" xfId="2" applyNumberFormat="1" applyFill="1" applyBorder="1" applyAlignment="1">
      <alignment horizontal="center" vertical="center"/>
    </xf>
    <xf numFmtId="12" fontId="2" fillId="4" borderId="1" xfId="2" applyNumberFormat="1" applyFill="1" applyBorder="1" applyAlignment="1" applyProtection="1">
      <alignment horizontal="center" vertical="center"/>
    </xf>
    <xf numFmtId="10" fontId="2" fillId="4" borderId="1" xfId="2" applyNumberFormat="1" applyFill="1" applyBorder="1" applyAlignment="1" applyProtection="1">
      <alignment horizontal="center" vertical="center"/>
    </xf>
    <xf numFmtId="10" fontId="9" fillId="5" borderId="3" xfId="2" applyNumberFormat="1" applyFont="1" applyFill="1" applyBorder="1" applyProtection="1"/>
    <xf numFmtId="10" fontId="9" fillId="5" borderId="4" xfId="2" applyNumberFormat="1" applyFont="1" applyFill="1" applyBorder="1" applyAlignment="1" applyProtection="1">
      <alignment horizontal="right"/>
    </xf>
    <xf numFmtId="0" fontId="9" fillId="6" borderId="2" xfId="2" applyFont="1" applyFill="1" applyBorder="1" applyProtection="1"/>
    <xf numFmtId="9" fontId="9" fillId="6" borderId="2" xfId="2" applyNumberFormat="1" applyFont="1" applyFill="1" applyBorder="1" applyProtection="1"/>
    <xf numFmtId="12" fontId="2" fillId="3" borderId="2" xfId="2" applyNumberFormat="1" applyFill="1" applyBorder="1" applyAlignment="1" applyProtection="1">
      <alignment horizontal="center" vertical="center"/>
    </xf>
    <xf numFmtId="10" fontId="2" fillId="3" borderId="2" xfId="2" applyNumberFormat="1" applyFill="1" applyBorder="1" applyAlignment="1" applyProtection="1">
      <alignment horizontal="center" vertical="center"/>
    </xf>
    <xf numFmtId="12" fontId="2" fillId="2" borderId="2" xfId="2" applyNumberFormat="1" applyFill="1" applyBorder="1" applyAlignment="1">
      <alignment horizontal="center" vertical="center"/>
    </xf>
    <xf numFmtId="10" fontId="2" fillId="2" borderId="2" xfId="2" applyNumberFormat="1" applyFill="1" applyBorder="1" applyAlignment="1">
      <alignment horizontal="center" vertical="center"/>
    </xf>
    <xf numFmtId="12" fontId="2" fillId="4" borderId="2" xfId="2" applyNumberFormat="1" applyFill="1" applyBorder="1" applyAlignment="1" applyProtection="1">
      <alignment horizontal="center" vertical="center"/>
    </xf>
    <xf numFmtId="10" fontId="2" fillId="4" borderId="2" xfId="2" applyNumberFormat="1" applyFill="1" applyBorder="1" applyAlignment="1" applyProtection="1">
      <alignment horizontal="center" vertical="center"/>
    </xf>
    <xf numFmtId="10" fontId="9" fillId="6" borderId="5" xfId="2" applyNumberFormat="1" applyFont="1" applyFill="1" applyBorder="1" applyProtection="1"/>
    <xf numFmtId="10" fontId="9" fillId="6" borderId="6" xfId="2" applyNumberFormat="1" applyFont="1" applyFill="1" applyBorder="1" applyAlignment="1" applyProtection="1">
      <alignment horizontal="right"/>
    </xf>
    <xf numFmtId="0" fontId="9" fillId="7" borderId="2" xfId="2" applyFont="1" applyFill="1" applyBorder="1" applyProtection="1"/>
    <xf numFmtId="9" fontId="9" fillId="7" borderId="2" xfId="2" applyNumberFormat="1" applyFont="1" applyFill="1" applyBorder="1" applyProtection="1"/>
    <xf numFmtId="9" fontId="2" fillId="3" borderId="2" xfId="2" applyNumberFormat="1" applyFill="1" applyBorder="1" applyAlignment="1" applyProtection="1">
      <alignment horizontal="center" vertical="center"/>
    </xf>
    <xf numFmtId="9" fontId="2" fillId="2" borderId="2" xfId="2" applyNumberFormat="1" applyFill="1" applyBorder="1" applyAlignment="1">
      <alignment horizontal="center" vertical="center"/>
    </xf>
    <xf numFmtId="9" fontId="2" fillId="4" borderId="2" xfId="2" applyNumberFormat="1" applyFill="1" applyBorder="1" applyAlignment="1" applyProtection="1">
      <alignment horizontal="center" vertical="center"/>
    </xf>
    <xf numFmtId="10" fontId="9" fillId="7" borderId="5" xfId="2" applyNumberFormat="1" applyFont="1" applyFill="1" applyBorder="1" applyProtection="1"/>
    <xf numFmtId="10" fontId="9" fillId="7" borderId="6" xfId="2" applyNumberFormat="1" applyFont="1" applyFill="1" applyBorder="1" applyAlignment="1" applyProtection="1">
      <alignment horizontal="right"/>
    </xf>
    <xf numFmtId="0" fontId="0" fillId="8" borderId="2" xfId="2" applyFont="1" applyFill="1" applyBorder="1" applyProtection="1"/>
    <xf numFmtId="9" fontId="9" fillId="8" borderId="2" xfId="2" applyNumberFormat="1" applyFont="1" applyFill="1" applyBorder="1" applyProtection="1"/>
    <xf numFmtId="10" fontId="9" fillId="8" borderId="5" xfId="2" applyNumberFormat="1" applyFont="1" applyFill="1" applyBorder="1" applyProtection="1"/>
    <xf numFmtId="10" fontId="9" fillId="8" borderId="6" xfId="2" applyNumberFormat="1" applyFont="1" applyFill="1" applyBorder="1" applyAlignment="1" applyProtection="1">
      <alignment horizontal="right"/>
    </xf>
    <xf numFmtId="0" fontId="2" fillId="9" borderId="7" xfId="2" applyFont="1" applyBorder="1" applyAlignment="1" applyProtection="1"/>
    <xf numFmtId="9" fontId="2" fillId="3" borderId="7" xfId="2" applyNumberFormat="1" applyFill="1" applyBorder="1" applyAlignment="1" applyProtection="1">
      <alignment horizontal="center" vertical="center"/>
    </xf>
    <xf numFmtId="10" fontId="2" fillId="3" borderId="7" xfId="2" applyNumberFormat="1" applyFill="1" applyBorder="1" applyAlignment="1" applyProtection="1">
      <alignment horizontal="center" vertical="center"/>
    </xf>
    <xf numFmtId="9" fontId="2" fillId="2" borderId="7" xfId="2" applyNumberFormat="1" applyFill="1" applyBorder="1" applyAlignment="1">
      <alignment horizontal="center" vertical="center"/>
    </xf>
    <xf numFmtId="10" fontId="2" fillId="2" borderId="7" xfId="2" applyNumberFormat="1" applyFill="1" applyBorder="1" applyAlignment="1">
      <alignment horizontal="center" vertical="center"/>
    </xf>
    <xf numFmtId="9" fontId="2" fillId="4" borderId="7" xfId="2" applyNumberFormat="1" applyFill="1" applyBorder="1" applyAlignment="1" applyProtection="1">
      <alignment horizontal="center" vertical="center"/>
    </xf>
    <xf numFmtId="10" fontId="2" fillId="4" borderId="7" xfId="2" applyNumberFormat="1" applyFill="1" applyBorder="1" applyAlignment="1" applyProtection="1">
      <alignment horizontal="center" vertical="center"/>
    </xf>
    <xf numFmtId="10" fontId="2" fillId="9" borderId="8" xfId="2" applyNumberFormat="1" applyBorder="1" applyAlignment="1" applyProtection="1"/>
    <xf numFmtId="10" fontId="2" fillId="9" borderId="9" xfId="2" applyNumberFormat="1" applyBorder="1" applyAlignment="1" applyProtection="1">
      <alignment horizontal="right"/>
    </xf>
    <xf numFmtId="0" fontId="3" fillId="0" borderId="10" xfId="0" applyFont="1" applyBorder="1" applyAlignment="1">
      <alignment horizontal="center"/>
    </xf>
    <xf numFmtId="0" fontId="3" fillId="5" borderId="11" xfId="2" applyFont="1" applyFill="1" applyBorder="1" applyAlignment="1" applyProtection="1">
      <alignment horizontal="center"/>
    </xf>
    <xf numFmtId="0" fontId="3" fillId="6" borderId="12" xfId="2" applyFont="1" applyFill="1" applyBorder="1" applyAlignment="1" applyProtection="1">
      <alignment horizontal="center"/>
    </xf>
    <xf numFmtId="0" fontId="3" fillId="7" borderId="12" xfId="2" applyFont="1" applyFill="1" applyBorder="1" applyAlignment="1" applyProtection="1">
      <alignment horizontal="center"/>
    </xf>
    <xf numFmtId="0" fontId="3" fillId="8" borderId="12" xfId="2" applyFont="1" applyFill="1" applyBorder="1" applyAlignment="1" applyProtection="1">
      <alignment horizontal="center"/>
    </xf>
    <xf numFmtId="0" fontId="4" fillId="9" borderId="13" xfId="2" applyFont="1" applyBorder="1" applyAlignment="1" applyProtection="1">
      <alignment horizontal="center"/>
    </xf>
    <xf numFmtId="0" fontId="0" fillId="0" borderId="15" xfId="0" applyFont="1" applyBorder="1" applyAlignment="1">
      <alignment horizontal="right"/>
    </xf>
    <xf numFmtId="0" fontId="9" fillId="5" borderId="16" xfId="2" applyFont="1" applyFill="1" applyBorder="1" applyProtection="1"/>
    <xf numFmtId="0" fontId="9" fillId="6" borderId="17" xfId="2" applyFont="1" applyFill="1" applyBorder="1" applyProtection="1"/>
    <xf numFmtId="0" fontId="9" fillId="7" borderId="17" xfId="2" applyFont="1" applyFill="1" applyBorder="1" applyProtection="1"/>
    <xf numFmtId="0" fontId="9" fillId="8" borderId="17" xfId="2" applyFont="1" applyFill="1" applyBorder="1" applyProtection="1"/>
    <xf numFmtId="0" fontId="2" fillId="9" borderId="18" xfId="2" applyBorder="1" applyAlignment="1" applyProtection="1"/>
    <xf numFmtId="0" fontId="5" fillId="0" borderId="19" xfId="0" applyFont="1" applyBorder="1" applyAlignment="1">
      <alignment wrapText="1"/>
    </xf>
    <xf numFmtId="9" fontId="9" fillId="5" borderId="20" xfId="2" applyNumberFormat="1" applyFont="1" applyFill="1" applyBorder="1" applyAlignment="1" applyProtection="1">
      <alignment horizontal="center" vertical="center"/>
    </xf>
    <xf numFmtId="9" fontId="9" fillId="6" borderId="21" xfId="2" applyNumberFormat="1" applyFont="1" applyFill="1" applyBorder="1" applyAlignment="1" applyProtection="1">
      <alignment horizontal="center" vertical="center"/>
    </xf>
    <xf numFmtId="9" fontId="9" fillId="7" borderId="21" xfId="2" applyNumberFormat="1" applyFont="1" applyFill="1" applyBorder="1" applyAlignment="1" applyProtection="1">
      <alignment horizontal="center" vertical="center"/>
    </xf>
    <xf numFmtId="9" fontId="9" fillId="8" borderId="21" xfId="2" applyNumberFormat="1" applyFont="1" applyFill="1" applyBorder="1" applyAlignment="1" applyProtection="1">
      <alignment horizontal="center" vertical="center"/>
    </xf>
    <xf numFmtId="9" fontId="2" fillId="9" borderId="22" xfId="2" applyNumberFormat="1" applyBorder="1" applyAlignment="1" applyProtection="1">
      <alignment horizontal="center" vertical="center"/>
    </xf>
    <xf numFmtId="0" fontId="0" fillId="0" borderId="23" xfId="0" applyBorder="1" applyAlignment="1">
      <alignment horizontal="center" vertical="center"/>
    </xf>
    <xf numFmtId="0" fontId="5" fillId="0" borderId="24" xfId="0" applyFont="1" applyBorder="1" applyAlignment="1">
      <alignment wrapText="1"/>
    </xf>
    <xf numFmtId="9" fontId="9" fillId="5" borderId="25" xfId="2" applyNumberFormat="1" applyFont="1" applyFill="1" applyBorder="1" applyAlignment="1" applyProtection="1">
      <alignment horizontal="center" vertical="center"/>
    </xf>
    <xf numFmtId="9" fontId="9" fillId="6" borderId="26" xfId="2" applyNumberFormat="1" applyFont="1" applyFill="1" applyBorder="1" applyAlignment="1" applyProtection="1">
      <alignment horizontal="center" vertical="center"/>
    </xf>
    <xf numFmtId="9" fontId="9" fillId="7" borderId="26" xfId="2" applyNumberFormat="1" applyFont="1" applyFill="1" applyBorder="1" applyAlignment="1" applyProtection="1">
      <alignment horizontal="center" vertical="center"/>
    </xf>
    <xf numFmtId="9" fontId="9" fillId="8" borderId="26" xfId="2" applyNumberFormat="1" applyFont="1" applyFill="1" applyBorder="1" applyAlignment="1" applyProtection="1">
      <alignment horizontal="center" vertical="center"/>
    </xf>
    <xf numFmtId="9" fontId="2" fillId="9" borderId="27" xfId="2" applyNumberFormat="1" applyBorder="1" applyAlignment="1" applyProtection="1">
      <alignment horizontal="center" vertical="center"/>
    </xf>
    <xf numFmtId="0" fontId="0" fillId="0" borderId="28" xfId="0" applyBorder="1" applyAlignment="1">
      <alignment horizontal="center" vertical="center"/>
    </xf>
    <xf numFmtId="0" fontId="5" fillId="0" borderId="29" xfId="0" applyFont="1" applyBorder="1" applyAlignment="1">
      <alignment wrapText="1"/>
    </xf>
    <xf numFmtId="9" fontId="9" fillId="5" borderId="30" xfId="2" applyNumberFormat="1" applyFont="1" applyFill="1" applyBorder="1" applyAlignment="1" applyProtection="1">
      <alignment horizontal="center" vertical="center"/>
    </xf>
    <xf numFmtId="9" fontId="9" fillId="6" borderId="31" xfId="2" applyNumberFormat="1" applyFont="1" applyFill="1" applyBorder="1" applyAlignment="1" applyProtection="1">
      <alignment horizontal="center" vertical="center"/>
    </xf>
    <xf numFmtId="9" fontId="9" fillId="7" borderId="31" xfId="2" applyNumberFormat="1" applyFont="1" applyFill="1" applyBorder="1" applyAlignment="1" applyProtection="1">
      <alignment horizontal="center" vertical="center"/>
    </xf>
    <xf numFmtId="9" fontId="9" fillId="8" borderId="31" xfId="2" applyNumberFormat="1" applyFont="1" applyFill="1" applyBorder="1" applyAlignment="1" applyProtection="1">
      <alignment horizontal="center" vertical="center"/>
    </xf>
    <xf numFmtId="9" fontId="2" fillId="9" borderId="32" xfId="2" applyNumberFormat="1" applyBorder="1" applyAlignment="1" applyProtection="1">
      <alignment horizontal="center" vertical="center"/>
    </xf>
    <xf numFmtId="0" fontId="0" fillId="0" borderId="33" xfId="0" applyBorder="1" applyAlignment="1">
      <alignment horizontal="center" vertical="center"/>
    </xf>
    <xf numFmtId="0" fontId="0" fillId="0" borderId="10" xfId="0" applyFont="1" applyBorder="1"/>
    <xf numFmtId="0" fontId="9" fillId="5" borderId="34" xfId="2" applyFont="1" applyFill="1" applyBorder="1" applyProtection="1"/>
    <xf numFmtId="0" fontId="9" fillId="6" borderId="35" xfId="2" applyFont="1" applyFill="1" applyBorder="1" applyProtection="1"/>
    <xf numFmtId="0" fontId="9" fillId="7" borderId="35" xfId="2" applyFont="1" applyFill="1" applyBorder="1" applyProtection="1"/>
    <xf numFmtId="0" fontId="9" fillId="8" borderId="35" xfId="2" applyFont="1" applyFill="1" applyBorder="1" applyProtection="1"/>
    <xf numFmtId="0" fontId="2" fillId="9" borderId="36" xfId="2" applyBorder="1" applyAlignment="1" applyProtection="1"/>
    <xf numFmtId="0" fontId="0" fillId="0" borderId="0" xfId="0" applyBorder="1"/>
    <xf numFmtId="0" fontId="0" fillId="0" borderId="37" xfId="0" applyFont="1" applyBorder="1"/>
    <xf numFmtId="0" fontId="9" fillId="5" borderId="38" xfId="2" applyFont="1" applyFill="1" applyBorder="1" applyProtection="1"/>
    <xf numFmtId="0" fontId="9" fillId="6" borderId="39" xfId="2" applyFont="1" applyFill="1" applyBorder="1" applyProtection="1"/>
    <xf numFmtId="0" fontId="9" fillId="7" borderId="39" xfId="2" applyFont="1" applyFill="1" applyBorder="1" applyProtection="1"/>
    <xf numFmtId="0" fontId="9" fillId="8" borderId="39" xfId="2" applyFont="1" applyFill="1" applyBorder="1" applyProtection="1"/>
    <xf numFmtId="0" fontId="2" fillId="9" borderId="40" xfId="2" applyBorder="1" applyAlignment="1" applyProtection="1"/>
    <xf numFmtId="0" fontId="3" fillId="0" borderId="41" xfId="0" applyFont="1" applyBorder="1"/>
    <xf numFmtId="10" fontId="3" fillId="5" borderId="42" xfId="2" applyNumberFormat="1" applyFont="1" applyFill="1" applyBorder="1" applyProtection="1"/>
    <xf numFmtId="10" fontId="3" fillId="6" borderId="43" xfId="2" applyNumberFormat="1" applyFont="1" applyFill="1" applyBorder="1" applyProtection="1"/>
    <xf numFmtId="10" fontId="3" fillId="7" borderId="43" xfId="2" applyNumberFormat="1" applyFont="1" applyFill="1" applyBorder="1" applyProtection="1"/>
    <xf numFmtId="10" fontId="3" fillId="8" borderId="43" xfId="2" applyNumberFormat="1" applyFont="1" applyFill="1" applyBorder="1" applyProtection="1"/>
    <xf numFmtId="10" fontId="4" fillId="9" borderId="44" xfId="2" applyNumberFormat="1" applyFont="1" applyBorder="1" applyAlignment="1" applyProtection="1"/>
    <xf numFmtId="0" fontId="6" fillId="5" borderId="45" xfId="2" applyFont="1" applyFill="1" applyBorder="1" applyAlignment="1" applyProtection="1">
      <alignment horizontal="left"/>
    </xf>
    <xf numFmtId="0" fontId="6" fillId="6" borderId="46" xfId="2" applyFont="1" applyFill="1" applyBorder="1" applyAlignment="1" applyProtection="1">
      <alignment horizontal="left"/>
    </xf>
    <xf numFmtId="0" fontId="6" fillId="7" borderId="46" xfId="2" applyFont="1" applyFill="1" applyBorder="1" applyAlignment="1" applyProtection="1">
      <alignment horizontal="left"/>
    </xf>
    <xf numFmtId="0" fontId="6" fillId="8" borderId="46" xfId="2" applyFont="1" applyFill="1" applyBorder="1" applyAlignment="1" applyProtection="1">
      <alignment horizontal="left"/>
    </xf>
    <xf numFmtId="0" fontId="7" fillId="9" borderId="47" xfId="2" applyFont="1" applyBorder="1" applyAlignment="1" applyProtection="1">
      <alignment horizontal="left"/>
    </xf>
    <xf numFmtId="0" fontId="0" fillId="0" borderId="48" xfId="0" applyFont="1" applyBorder="1"/>
    <xf numFmtId="0" fontId="0" fillId="0" borderId="49" xfId="0" applyFont="1" applyBorder="1"/>
    <xf numFmtId="0" fontId="5" fillId="0" borderId="19" xfId="0" applyFont="1" applyBorder="1"/>
    <xf numFmtId="9" fontId="9" fillId="5" borderId="50" xfId="2" applyNumberFormat="1" applyFont="1" applyFill="1" applyBorder="1" applyProtection="1"/>
    <xf numFmtId="9" fontId="9" fillId="6" borderId="51" xfId="2" applyNumberFormat="1" applyFont="1" applyFill="1" applyBorder="1" applyProtection="1"/>
    <xf numFmtId="9" fontId="9" fillId="7" borderId="51" xfId="2" applyNumberFormat="1" applyFont="1" applyFill="1" applyBorder="1" applyProtection="1"/>
    <xf numFmtId="9" fontId="9" fillId="8" borderId="51" xfId="2" applyNumberFormat="1" applyFont="1" applyFill="1" applyBorder="1" applyProtection="1"/>
    <xf numFmtId="9" fontId="2" fillId="9" borderId="52" xfId="2" applyNumberFormat="1" applyBorder="1" applyAlignment="1" applyProtection="1"/>
    <xf numFmtId="0" fontId="0" fillId="0" borderId="53" xfId="0" applyBorder="1" applyAlignment="1">
      <alignment horizontal="center"/>
    </xf>
    <xf numFmtId="0" fontId="0" fillId="0" borderId="54" xfId="0" applyBorder="1" applyAlignment="1">
      <alignment horizontal="center"/>
    </xf>
    <xf numFmtId="0" fontId="5" fillId="0" borderId="24" xfId="0" applyFont="1" applyBorder="1"/>
    <xf numFmtId="9" fontId="9" fillId="5" borderId="55" xfId="2" applyNumberFormat="1" applyFont="1" applyFill="1" applyBorder="1" applyProtection="1"/>
    <xf numFmtId="9" fontId="9" fillId="6" borderId="56" xfId="2" applyNumberFormat="1" applyFont="1" applyFill="1" applyBorder="1" applyProtection="1"/>
    <xf numFmtId="9" fontId="9" fillId="7" borderId="56" xfId="2" applyNumberFormat="1" applyFont="1" applyFill="1" applyBorder="1" applyProtection="1"/>
    <xf numFmtId="9" fontId="9" fillId="8" borderId="56" xfId="2" applyNumberFormat="1" applyFont="1" applyFill="1" applyBorder="1" applyProtection="1"/>
    <xf numFmtId="9" fontId="2" fillId="9" borderId="57" xfId="2" applyNumberFormat="1" applyBorder="1" applyAlignment="1" applyProtection="1"/>
    <xf numFmtId="0" fontId="0" fillId="0" borderId="58" xfId="0" applyBorder="1" applyAlignment="1">
      <alignment horizontal="center"/>
    </xf>
    <xf numFmtId="0" fontId="0" fillId="0" borderId="59" xfId="0" applyBorder="1" applyAlignment="1">
      <alignment horizontal="center"/>
    </xf>
    <xf numFmtId="0" fontId="5" fillId="0" borderId="29" xfId="0" applyFont="1" applyBorder="1"/>
    <xf numFmtId="9" fontId="9" fillId="5" borderId="60" xfId="2" applyNumberFormat="1" applyFont="1" applyFill="1" applyBorder="1" applyProtection="1"/>
    <xf numFmtId="9" fontId="9" fillId="6" borderId="61" xfId="2" applyNumberFormat="1" applyFont="1" applyFill="1" applyBorder="1" applyProtection="1"/>
    <xf numFmtId="9" fontId="9" fillId="7" borderId="61" xfId="2" applyNumberFormat="1" applyFont="1" applyFill="1" applyBorder="1" applyProtection="1"/>
    <xf numFmtId="9" fontId="9" fillId="8" borderId="61" xfId="2" applyNumberFormat="1" applyFont="1" applyFill="1" applyBorder="1" applyProtection="1"/>
    <xf numFmtId="9" fontId="2" fillId="9" borderId="62" xfId="2" applyNumberFormat="1" applyBorder="1" applyAlignment="1" applyProtection="1"/>
    <xf numFmtId="0" fontId="0" fillId="0" borderId="63" xfId="0" applyBorder="1" applyAlignment="1">
      <alignment horizontal="center"/>
    </xf>
    <xf numFmtId="0" fontId="0" fillId="0" borderId="64" xfId="0" applyBorder="1" applyAlignment="1">
      <alignment horizontal="center"/>
    </xf>
    <xf numFmtId="0" fontId="0" fillId="0" borderId="41" xfId="0" applyFont="1" applyBorder="1"/>
    <xf numFmtId="0" fontId="9" fillId="5" borderId="42" xfId="2" applyFont="1" applyFill="1" applyBorder="1" applyProtection="1"/>
    <xf numFmtId="0" fontId="9" fillId="6" borderId="43" xfId="2" applyFont="1" applyFill="1" applyBorder="1" applyProtection="1"/>
    <xf numFmtId="0" fontId="9" fillId="7" borderId="43" xfId="2" applyFont="1" applyFill="1" applyBorder="1" applyProtection="1"/>
    <xf numFmtId="0" fontId="9" fillId="8" borderId="43" xfId="2" applyFont="1" applyFill="1" applyBorder="1" applyProtection="1"/>
    <xf numFmtId="0" fontId="2" fillId="9" borderId="44" xfId="2" applyBorder="1" applyAlignment="1" applyProtection="1"/>
    <xf numFmtId="0" fontId="0" fillId="0" borderId="65" xfId="0" applyBorder="1" applyAlignment="1">
      <alignment horizontal="center"/>
    </xf>
    <xf numFmtId="0" fontId="0" fillId="0" borderId="66" xfId="0" applyBorder="1" applyAlignment="1">
      <alignment horizontal="center"/>
    </xf>
    <xf numFmtId="0" fontId="0" fillId="0" borderId="0" xfId="0" applyBorder="1" applyAlignment="1">
      <alignment horizontal="center"/>
    </xf>
    <xf numFmtId="0" fontId="0" fillId="0" borderId="67" xfId="0" applyBorder="1"/>
    <xf numFmtId="10" fontId="3" fillId="5" borderId="68" xfId="2" applyNumberFormat="1" applyFont="1" applyFill="1" applyBorder="1" applyProtection="1"/>
    <xf numFmtId="0" fontId="3" fillId="5" borderId="68" xfId="2" applyFont="1" applyFill="1" applyBorder="1" applyProtection="1"/>
    <xf numFmtId="0" fontId="3" fillId="6" borderId="43" xfId="2" applyFont="1" applyFill="1" applyBorder="1" applyProtection="1"/>
    <xf numFmtId="0" fontId="3" fillId="7" borderId="43" xfId="2" applyFont="1" applyFill="1" applyBorder="1" applyProtection="1"/>
    <xf numFmtId="0" fontId="3" fillId="8" borderId="43" xfId="2" applyFont="1" applyFill="1" applyBorder="1" applyProtection="1"/>
    <xf numFmtId="0" fontId="4" fillId="9" borderId="44" xfId="2" applyFont="1" applyBorder="1" applyAlignment="1" applyProtection="1"/>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5" borderId="69" xfId="0" applyFont="1" applyFill="1" applyBorder="1" applyAlignment="1">
      <alignment horizontal="center" vertical="center" wrapText="1"/>
    </xf>
    <xf numFmtId="0" fontId="8" fillId="5" borderId="70" xfId="0" applyFont="1" applyFill="1" applyBorder="1" applyAlignment="1">
      <alignment horizontal="center" vertical="center" wrapText="1"/>
    </xf>
    <xf numFmtId="0" fontId="8" fillId="6" borderId="69" xfId="0" applyFont="1" applyFill="1" applyBorder="1" applyAlignment="1">
      <alignment horizontal="center" vertical="center" wrapText="1"/>
    </xf>
    <xf numFmtId="0" fontId="8" fillId="6" borderId="70" xfId="0" applyFont="1" applyFill="1" applyBorder="1" applyAlignment="1">
      <alignment horizontal="center" vertical="center" wrapText="1"/>
    </xf>
    <xf numFmtId="0" fontId="8" fillId="7" borderId="69" xfId="0" applyFont="1" applyFill="1" applyBorder="1" applyAlignment="1">
      <alignment horizontal="center" vertical="center" wrapText="1"/>
    </xf>
    <xf numFmtId="0" fontId="0" fillId="0" borderId="0" xfId="0" applyFont="1" applyAlignment="1">
      <alignment horizontal="center" vertical="center"/>
    </xf>
    <xf numFmtId="0" fontId="0" fillId="5" borderId="71" xfId="0" applyFill="1" applyBorder="1" applyAlignment="1">
      <alignment horizontal="center" vertical="center" wrapText="1"/>
    </xf>
    <xf numFmtId="0" fontId="0" fillId="5" borderId="54" xfId="0" applyFill="1" applyBorder="1" applyAlignment="1">
      <alignment horizontal="center" vertical="center" wrapText="1"/>
    </xf>
    <xf numFmtId="0" fontId="0" fillId="6" borderId="71" xfId="0" applyFill="1" applyBorder="1" applyAlignment="1">
      <alignment horizontal="center" vertical="center" wrapText="1"/>
    </xf>
    <xf numFmtId="0" fontId="0" fillId="6" borderId="54" xfId="0" applyFill="1" applyBorder="1" applyAlignment="1">
      <alignment horizontal="center" vertical="center" wrapText="1"/>
    </xf>
    <xf numFmtId="0" fontId="0" fillId="7" borderId="71" xfId="0" applyFill="1" applyBorder="1" applyAlignment="1">
      <alignment horizontal="center" vertical="center" wrapText="1"/>
    </xf>
    <xf numFmtId="0" fontId="0" fillId="5" borderId="72" xfId="0" applyFill="1" applyBorder="1" applyAlignment="1">
      <alignment horizontal="center" vertical="center" wrapText="1"/>
    </xf>
    <xf numFmtId="0" fontId="0" fillId="5" borderId="59" xfId="0" applyFill="1" applyBorder="1" applyAlignment="1">
      <alignment horizontal="center" vertical="center" wrapText="1"/>
    </xf>
    <xf numFmtId="0" fontId="0" fillId="6" borderId="72" xfId="0" applyFill="1" applyBorder="1" applyAlignment="1">
      <alignment horizontal="center" vertical="center" wrapText="1"/>
    </xf>
    <xf numFmtId="0" fontId="0" fillId="6" borderId="59" xfId="0" applyFill="1" applyBorder="1" applyAlignment="1">
      <alignment horizontal="center" vertical="center" wrapText="1"/>
    </xf>
    <xf numFmtId="0" fontId="0" fillId="7" borderId="72" xfId="0" applyFill="1" applyBorder="1" applyAlignment="1">
      <alignment horizontal="center" vertical="center" wrapText="1"/>
    </xf>
    <xf numFmtId="0" fontId="0" fillId="5" borderId="64" xfId="0" applyFill="1" applyBorder="1" applyAlignment="1">
      <alignment horizontal="center" vertical="center" wrapText="1"/>
    </xf>
    <xf numFmtId="0" fontId="0" fillId="6" borderId="64" xfId="0" applyFill="1" applyBorder="1" applyAlignment="1">
      <alignment horizontal="center" vertical="center" wrapText="1"/>
    </xf>
    <xf numFmtId="0" fontId="0" fillId="5" borderId="74" xfId="0" applyFill="1" applyBorder="1" applyAlignment="1">
      <alignment horizontal="center" vertical="center" wrapText="1"/>
    </xf>
    <xf numFmtId="0" fontId="0" fillId="6" borderId="74" xfId="0" applyFill="1" applyBorder="1" applyAlignment="1">
      <alignment horizontal="center" vertical="center" wrapText="1"/>
    </xf>
    <xf numFmtId="0" fontId="0" fillId="7" borderId="73" xfId="0" applyFill="1" applyBorder="1" applyAlignment="1">
      <alignment horizontal="center" vertical="center" wrapText="1"/>
    </xf>
    <xf numFmtId="0" fontId="0" fillId="5" borderId="71" xfId="0" applyFont="1" applyFill="1" applyBorder="1" applyAlignment="1">
      <alignment horizontal="center" vertical="center" wrapText="1"/>
    </xf>
    <xf numFmtId="0" fontId="0" fillId="6" borderId="71" xfId="0" applyFont="1" applyFill="1" applyBorder="1" applyAlignment="1">
      <alignment horizontal="center" vertical="center" wrapText="1"/>
    </xf>
    <xf numFmtId="0" fontId="0" fillId="7" borderId="71" xfId="0" applyFont="1" applyFill="1" applyBorder="1" applyAlignment="1">
      <alignment horizontal="center" vertical="center" wrapText="1"/>
    </xf>
    <xf numFmtId="0" fontId="0" fillId="5" borderId="75" xfId="0" applyFill="1" applyBorder="1" applyAlignment="1">
      <alignment horizontal="center" vertical="center" wrapText="1"/>
    </xf>
    <xf numFmtId="0" fontId="0" fillId="6" borderId="75" xfId="0" applyFill="1" applyBorder="1" applyAlignment="1">
      <alignment horizontal="center" vertical="center" wrapText="1"/>
    </xf>
    <xf numFmtId="0" fontId="0" fillId="7" borderId="76" xfId="0" applyFont="1" applyFill="1" applyBorder="1" applyAlignment="1">
      <alignment horizontal="center" vertical="center" wrapText="1"/>
    </xf>
    <xf numFmtId="0" fontId="0" fillId="5" borderId="77" xfId="0" applyFill="1" applyBorder="1" applyAlignment="1">
      <alignment horizontal="center" vertical="center" wrapText="1"/>
    </xf>
    <xf numFmtId="0" fontId="0" fillId="6" borderId="77" xfId="0" applyFill="1" applyBorder="1" applyAlignment="1">
      <alignment horizontal="center" vertical="center" wrapText="1"/>
    </xf>
    <xf numFmtId="0" fontId="0" fillId="7" borderId="73" xfId="0" applyFont="1" applyFill="1" applyBorder="1" applyAlignment="1">
      <alignment horizontal="center" vertical="center" wrapText="1"/>
    </xf>
    <xf numFmtId="0" fontId="0" fillId="7" borderId="75" xfId="0" applyFill="1" applyBorder="1" applyAlignment="1">
      <alignment horizontal="center" vertical="center" wrapText="1"/>
    </xf>
    <xf numFmtId="0" fontId="0" fillId="5" borderId="3" xfId="0" applyFill="1" applyBorder="1" applyAlignment="1">
      <alignment horizontal="center" vertical="center" wrapText="1"/>
    </xf>
    <xf numFmtId="0" fontId="0" fillId="6" borderId="3" xfId="0" applyFill="1" applyBorder="1" applyAlignment="1">
      <alignment horizontal="center" vertical="center" wrapText="1"/>
    </xf>
    <xf numFmtId="0" fontId="0" fillId="7" borderId="3" xfId="0" applyFill="1" applyBorder="1" applyAlignment="1">
      <alignment horizontal="center" vertical="center" wrapText="1"/>
    </xf>
    <xf numFmtId="49" fontId="0" fillId="5" borderId="73" xfId="0" applyNumberFormat="1" applyFill="1" applyBorder="1" applyAlignment="1">
      <alignment horizontal="center" vertical="center" wrapText="1"/>
    </xf>
    <xf numFmtId="49" fontId="0" fillId="6" borderId="73" xfId="0" applyNumberFormat="1" applyFill="1" applyBorder="1" applyAlignment="1">
      <alignment horizontal="center" vertical="center" wrapText="1"/>
    </xf>
    <xf numFmtId="0" fontId="0" fillId="5" borderId="78" xfId="0" applyFill="1" applyBorder="1" applyAlignment="1">
      <alignment horizontal="center" vertical="center" wrapText="1"/>
    </xf>
    <xf numFmtId="0" fontId="0" fillId="6" borderId="78" xfId="0" applyFill="1" applyBorder="1" applyAlignment="1">
      <alignment horizontal="center" vertical="center" wrapText="1"/>
    </xf>
    <xf numFmtId="0" fontId="0" fillId="5" borderId="73" xfId="0" applyFill="1" applyBorder="1" applyAlignment="1">
      <alignment horizontal="center" vertical="center" wrapText="1"/>
    </xf>
    <xf numFmtId="0" fontId="0" fillId="6" borderId="73" xfId="0" applyFill="1" applyBorder="1" applyAlignment="1">
      <alignment horizontal="center" vertical="center" wrapText="1"/>
    </xf>
    <xf numFmtId="0" fontId="0" fillId="7" borderId="79" xfId="0" applyFill="1" applyBorder="1" applyAlignment="1">
      <alignment horizontal="center" vertical="center" wrapText="1"/>
    </xf>
    <xf numFmtId="49" fontId="0" fillId="5" borderId="71" xfId="0" applyNumberFormat="1" applyFill="1" applyBorder="1" applyAlignment="1">
      <alignment horizontal="center" vertical="center" wrapText="1"/>
    </xf>
    <xf numFmtId="0" fontId="0" fillId="5" borderId="80" xfId="0" applyFill="1" applyBorder="1" applyAlignment="1">
      <alignment horizontal="center" vertical="center" wrapText="1"/>
    </xf>
    <xf numFmtId="49" fontId="0" fillId="6" borderId="71" xfId="0" applyNumberFormat="1" applyFill="1" applyBorder="1" applyAlignment="1">
      <alignment horizontal="center" vertical="center" wrapText="1"/>
    </xf>
    <xf numFmtId="0" fontId="0" fillId="6" borderId="80" xfId="0" applyFill="1" applyBorder="1" applyAlignment="1">
      <alignment horizontal="center" vertical="center" wrapText="1"/>
    </xf>
    <xf numFmtId="49" fontId="0" fillId="7" borderId="71" xfId="0" applyNumberFormat="1" applyFill="1" applyBorder="1" applyAlignment="1">
      <alignment horizontal="center" vertical="center" wrapText="1"/>
    </xf>
    <xf numFmtId="0" fontId="10" fillId="0" borderId="0" xfId="0" applyFont="1" applyFill="1" applyBorder="1" applyAlignment="1">
      <alignment vertical="center" wrapText="1"/>
    </xf>
    <xf numFmtId="0" fontId="8" fillId="0" borderId="0" xfId="0" applyFont="1" applyFill="1" applyBorder="1" applyAlignment="1">
      <alignment vertical="center" wrapText="1"/>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0" xfId="0" applyFill="1" applyBorder="1"/>
    <xf numFmtId="9" fontId="0" fillId="0" borderId="0" xfId="1" applyFont="1" applyFill="1" applyBorder="1" applyAlignment="1" applyProtection="1">
      <alignment vertical="center" wrapText="1"/>
    </xf>
    <xf numFmtId="0" fontId="8" fillId="7" borderId="86" xfId="0" applyFont="1" applyFill="1" applyBorder="1" applyAlignment="1">
      <alignment horizontal="center" vertical="center" wrapText="1"/>
    </xf>
    <xf numFmtId="49" fontId="0" fillId="12" borderId="89" xfId="0" applyNumberFormat="1" applyFont="1" applyFill="1" applyBorder="1" applyAlignment="1">
      <alignment horizontal="center" vertical="center" wrapText="1"/>
    </xf>
    <xf numFmtId="0" fontId="0" fillId="7" borderId="90" xfId="0" applyFill="1" applyBorder="1" applyAlignment="1">
      <alignment horizontal="center" vertical="center" wrapText="1"/>
    </xf>
    <xf numFmtId="49" fontId="0" fillId="12" borderId="91" xfId="0" applyNumberFormat="1" applyFont="1" applyFill="1" applyBorder="1" applyAlignment="1">
      <alignment horizontal="center" vertical="center" wrapText="1"/>
    </xf>
    <xf numFmtId="0" fontId="0" fillId="7" borderId="92" xfId="0" applyFill="1" applyBorder="1" applyAlignment="1">
      <alignment horizontal="center" vertical="center" wrapText="1"/>
    </xf>
    <xf numFmtId="49" fontId="0" fillId="12" borderId="93" xfId="0" applyNumberFormat="1" applyFont="1" applyFill="1" applyBorder="1" applyAlignment="1">
      <alignment horizontal="center" vertical="center" wrapText="1"/>
    </xf>
    <xf numFmtId="0" fontId="0" fillId="7" borderId="94" xfId="0" applyFill="1" applyBorder="1" applyAlignment="1">
      <alignment horizontal="center" vertical="center" wrapText="1"/>
    </xf>
    <xf numFmtId="49" fontId="0" fillId="11" borderId="91" xfId="0" applyNumberFormat="1" applyFont="1" applyFill="1" applyBorder="1" applyAlignment="1">
      <alignment horizontal="center" vertical="center" wrapText="1"/>
    </xf>
    <xf numFmtId="49" fontId="0" fillId="12" borderId="95" xfId="0" applyNumberFormat="1" applyFont="1" applyFill="1" applyBorder="1" applyAlignment="1">
      <alignment horizontal="center" vertical="center" wrapText="1"/>
    </xf>
    <xf numFmtId="0" fontId="0" fillId="7" borderId="96" xfId="0" applyFill="1" applyBorder="1" applyAlignment="1">
      <alignment horizontal="center" vertical="center" wrapText="1"/>
    </xf>
    <xf numFmtId="49" fontId="0" fillId="11" borderId="97" xfId="0" applyNumberFormat="1" applyFont="1" applyFill="1" applyBorder="1" applyAlignment="1">
      <alignment horizontal="center" vertical="center" wrapText="1"/>
    </xf>
    <xf numFmtId="0" fontId="0" fillId="7" borderId="98" xfId="0" applyFill="1" applyBorder="1" applyAlignment="1">
      <alignment horizontal="center" vertical="center" wrapText="1"/>
    </xf>
    <xf numFmtId="0" fontId="0" fillId="11" borderId="85" xfId="0" applyFont="1" applyFill="1" applyBorder="1" applyAlignment="1">
      <alignment horizontal="center" vertical="center" wrapText="1"/>
    </xf>
    <xf numFmtId="0" fontId="0" fillId="7" borderId="99" xfId="0" applyFill="1" applyBorder="1" applyAlignment="1">
      <alignment horizontal="center" vertical="center" wrapText="1"/>
    </xf>
    <xf numFmtId="0" fontId="0" fillId="11" borderId="100" xfId="0" applyFont="1" applyFill="1" applyBorder="1" applyAlignment="1">
      <alignment horizontal="center" vertical="center" wrapText="1"/>
    </xf>
    <xf numFmtId="0" fontId="8" fillId="0" borderId="0" xfId="0" applyFont="1" applyFill="1" applyBorder="1" applyAlignment="1">
      <alignment vertical="center"/>
    </xf>
    <xf numFmtId="0" fontId="0" fillId="0" borderId="0" xfId="0" applyAlignment="1">
      <alignment horizontal="center" vertical="center"/>
    </xf>
    <xf numFmtId="2" fontId="0" fillId="0" borderId="0" xfId="0" applyNumberFormat="1" applyAlignment="1">
      <alignment horizontal="center" vertical="center"/>
    </xf>
    <xf numFmtId="0" fontId="0" fillId="15" borderId="41" xfId="0" applyFill="1" applyBorder="1" applyAlignment="1">
      <alignment horizontal="center" vertical="center"/>
    </xf>
    <xf numFmtId="0" fontId="0" fillId="15" borderId="71" xfId="0" applyFill="1" applyBorder="1" applyAlignment="1">
      <alignment horizontal="center" vertical="center" wrapText="1"/>
    </xf>
    <xf numFmtId="0" fontId="13" fillId="15" borderId="107" xfId="0" applyFont="1" applyFill="1" applyBorder="1" applyAlignment="1">
      <alignment horizontal="center" vertical="center"/>
    </xf>
    <xf numFmtId="0" fontId="0" fillId="15" borderId="80" xfId="0" applyFill="1" applyBorder="1" applyAlignment="1">
      <alignment horizontal="center" vertical="center"/>
    </xf>
    <xf numFmtId="0" fontId="0" fillId="15" borderId="58" xfId="0" applyFill="1" applyBorder="1" applyAlignment="1">
      <alignment horizontal="center" vertical="center"/>
    </xf>
    <xf numFmtId="0" fontId="0" fillId="15" borderId="108" xfId="0" applyFill="1" applyBorder="1" applyAlignment="1">
      <alignment horizontal="center" vertical="center"/>
    </xf>
    <xf numFmtId="0" fontId="0" fillId="15" borderId="59" xfId="0" applyFill="1" applyBorder="1" applyAlignment="1">
      <alignment horizontal="center" vertical="center" wrapText="1"/>
    </xf>
    <xf numFmtId="0" fontId="0" fillId="15" borderId="59" xfId="0" applyFill="1" applyBorder="1" applyAlignment="1">
      <alignment horizontal="center" vertical="center"/>
    </xf>
    <xf numFmtId="0" fontId="13" fillId="14" borderId="109" xfId="0" applyFont="1" applyFill="1" applyBorder="1" applyAlignment="1">
      <alignment horizontal="center" vertical="center"/>
    </xf>
    <xf numFmtId="0" fontId="0" fillId="15" borderId="111" xfId="0" applyFill="1" applyBorder="1" applyAlignment="1">
      <alignment horizontal="center" vertical="center"/>
    </xf>
    <xf numFmtId="9" fontId="0" fillId="16" borderId="0" xfId="0" applyNumberFormat="1" applyFill="1"/>
    <xf numFmtId="0" fontId="0" fillId="17" borderId="71" xfId="0" applyFill="1" applyBorder="1" applyAlignment="1">
      <alignment horizontal="center" vertical="center" wrapText="1"/>
    </xf>
    <xf numFmtId="0" fontId="0" fillId="17" borderId="5" xfId="0" applyFill="1" applyBorder="1" applyAlignment="1">
      <alignment horizontal="center" vertical="center" wrapText="1"/>
    </xf>
    <xf numFmtId="9" fontId="0" fillId="0" borderId="0" xfId="0" applyNumberFormat="1" applyAlignment="1">
      <alignment horizontal="center"/>
    </xf>
    <xf numFmtId="9" fontId="0" fillId="0" borderId="0" xfId="0" applyNumberFormat="1" applyAlignment="1">
      <alignment horizontal="center" vertical="center"/>
    </xf>
    <xf numFmtId="0" fontId="13" fillId="19" borderId="108" xfId="0" applyFont="1" applyFill="1" applyBorder="1" applyAlignment="1">
      <alignment horizontal="center" vertical="center"/>
    </xf>
    <xf numFmtId="0" fontId="0" fillId="19" borderId="108" xfId="0" applyFill="1" applyBorder="1" applyAlignment="1">
      <alignment horizontal="center" vertical="center"/>
    </xf>
    <xf numFmtId="0" fontId="0" fillId="19" borderId="111" xfId="0" applyFill="1" applyBorder="1" applyAlignment="1">
      <alignment horizontal="center" vertical="center"/>
    </xf>
    <xf numFmtId="0" fontId="0" fillId="19" borderId="5" xfId="0" applyFill="1" applyBorder="1" applyAlignment="1">
      <alignment horizontal="center" vertical="center"/>
    </xf>
    <xf numFmtId="0" fontId="0" fillId="17" borderId="115" xfId="0" applyFill="1" applyBorder="1" applyAlignment="1">
      <alignment horizontal="center" vertical="center" wrapText="1"/>
    </xf>
    <xf numFmtId="0" fontId="0" fillId="17" borderId="116" xfId="0" applyFill="1" applyBorder="1" applyAlignment="1">
      <alignment horizontal="center" vertical="center" wrapText="1"/>
    </xf>
    <xf numFmtId="0" fontId="13" fillId="17" borderId="117" xfId="0" applyFont="1" applyFill="1" applyBorder="1" applyAlignment="1">
      <alignment horizontal="center" vertical="center" wrapText="1"/>
    </xf>
    <xf numFmtId="0" fontId="13" fillId="17" borderId="118" xfId="0" applyFont="1" applyFill="1" applyBorder="1" applyAlignment="1">
      <alignment horizontal="center" vertical="center" wrapText="1"/>
    </xf>
    <xf numFmtId="10" fontId="13" fillId="17" borderId="118" xfId="1" applyNumberFormat="1" applyFont="1" applyFill="1" applyBorder="1" applyAlignment="1">
      <alignment horizontal="center" vertical="center" wrapText="1"/>
    </xf>
    <xf numFmtId="0" fontId="13" fillId="17" borderId="119" xfId="0" applyFont="1" applyFill="1" applyBorder="1" applyAlignment="1">
      <alignment horizontal="center" vertical="center" wrapText="1"/>
    </xf>
    <xf numFmtId="0" fontId="0" fillId="19" borderId="123" xfId="0" applyFill="1" applyBorder="1" applyAlignment="1">
      <alignment horizontal="center" vertical="center"/>
    </xf>
    <xf numFmtId="0" fontId="13" fillId="19" borderId="91" xfId="0" applyFont="1" applyFill="1" applyBorder="1" applyAlignment="1">
      <alignment horizontal="center" vertical="center"/>
    </xf>
    <xf numFmtId="0" fontId="0" fillId="19" borderId="92" xfId="0" applyFill="1" applyBorder="1" applyAlignment="1">
      <alignment horizontal="center" vertical="center"/>
    </xf>
    <xf numFmtId="0" fontId="0" fillId="19" borderId="91" xfId="0" applyFill="1" applyBorder="1" applyAlignment="1">
      <alignment horizontal="center" vertical="center"/>
    </xf>
    <xf numFmtId="0" fontId="0" fillId="19" borderId="92" xfId="0" applyFill="1" applyBorder="1" applyAlignment="1">
      <alignment horizontal="center" vertical="center" wrapText="1"/>
    </xf>
    <xf numFmtId="10" fontId="13" fillId="19" borderId="125" xfId="1" applyNumberFormat="1" applyFont="1" applyFill="1" applyBorder="1" applyAlignment="1">
      <alignment horizontal="center" vertical="center"/>
    </xf>
    <xf numFmtId="0" fontId="0" fillId="19" borderId="126" xfId="0" applyFill="1" applyBorder="1" applyAlignment="1">
      <alignment horizontal="center" vertical="center"/>
    </xf>
    <xf numFmtId="0" fontId="0" fillId="17" borderId="127"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128" xfId="0" applyFill="1" applyBorder="1" applyAlignment="1">
      <alignment horizontal="center" vertical="center" wrapText="1"/>
    </xf>
    <xf numFmtId="0" fontId="0" fillId="19" borderId="129" xfId="0" applyFill="1" applyBorder="1" applyAlignment="1">
      <alignment horizontal="center" vertical="center"/>
    </xf>
    <xf numFmtId="0" fontId="0" fillId="19" borderId="130" xfId="0" applyFill="1" applyBorder="1" applyAlignment="1">
      <alignment horizontal="center" vertical="center"/>
    </xf>
    <xf numFmtId="0" fontId="0" fillId="19" borderId="94" xfId="0" applyFill="1" applyBorder="1" applyAlignment="1">
      <alignment horizontal="center" vertical="center"/>
    </xf>
    <xf numFmtId="0" fontId="0" fillId="19" borderId="131" xfId="0" applyFill="1" applyBorder="1" applyAlignment="1">
      <alignment horizontal="center" vertical="center"/>
    </xf>
    <xf numFmtId="0" fontId="13" fillId="19" borderId="131" xfId="0" applyFont="1" applyFill="1" applyBorder="1" applyAlignment="1">
      <alignment vertical="center"/>
    </xf>
    <xf numFmtId="0" fontId="0" fillId="19" borderId="132" xfId="0" applyFill="1" applyBorder="1" applyAlignment="1">
      <alignment horizontal="center" vertical="center"/>
    </xf>
    <xf numFmtId="0" fontId="13" fillId="19" borderId="133" xfId="0" applyFont="1" applyFill="1" applyBorder="1" applyAlignment="1">
      <alignment horizontal="center" vertical="center"/>
    </xf>
    <xf numFmtId="0" fontId="13" fillId="19" borderId="124" xfId="0" applyFont="1" applyFill="1" applyBorder="1" applyAlignment="1">
      <alignment horizontal="center" vertical="center"/>
    </xf>
    <xf numFmtId="0" fontId="13" fillId="17" borderId="3" xfId="0" applyFont="1" applyFill="1" applyBorder="1" applyAlignment="1">
      <alignment horizontal="center" vertical="center" wrapText="1"/>
    </xf>
    <xf numFmtId="9" fontId="0" fillId="18" borderId="134" xfId="0" applyNumberFormat="1" applyFill="1" applyBorder="1" applyAlignment="1">
      <alignment horizontal="center" vertical="center" wrapText="1"/>
    </xf>
    <xf numFmtId="0" fontId="0" fillId="0" borderId="131" xfId="0" applyBorder="1"/>
    <xf numFmtId="0" fontId="15" fillId="20" borderId="135" xfId="3" applyAlignment="1">
      <alignment horizontal="center" vertical="center"/>
    </xf>
    <xf numFmtId="0" fontId="15" fillId="20" borderId="136" xfId="3" applyBorder="1" applyAlignment="1">
      <alignment horizontal="center" vertical="center"/>
    </xf>
    <xf numFmtId="0" fontId="1" fillId="21" borderId="1" xfId="4" applyBorder="1" applyAlignment="1">
      <alignment horizontal="center" vertical="center"/>
    </xf>
    <xf numFmtId="10" fontId="1" fillId="21" borderId="3" xfId="4" applyNumberFormat="1" applyBorder="1" applyAlignment="1">
      <alignment horizontal="center" vertical="center"/>
    </xf>
    <xf numFmtId="10" fontId="1" fillId="21" borderId="67" xfId="4" applyNumberFormat="1" applyBorder="1" applyAlignment="1">
      <alignment horizontal="center" vertical="center"/>
    </xf>
    <xf numFmtId="0" fontId="1" fillId="22" borderId="2" xfId="5" applyBorder="1" applyAlignment="1">
      <alignment horizontal="center" vertical="center"/>
    </xf>
    <xf numFmtId="10" fontId="1" fillId="22" borderId="5" xfId="5" applyNumberFormat="1" applyBorder="1" applyAlignment="1">
      <alignment horizontal="center" vertical="center"/>
    </xf>
    <xf numFmtId="10" fontId="1" fillId="22" borderId="0" xfId="5" applyNumberFormat="1" applyAlignment="1">
      <alignment horizontal="center" vertical="center"/>
    </xf>
    <xf numFmtId="0" fontId="1" fillId="23" borderId="2" xfId="6" applyBorder="1" applyAlignment="1">
      <alignment horizontal="center" vertical="center"/>
    </xf>
    <xf numFmtId="10" fontId="1" fillId="23" borderId="5" xfId="6" applyNumberFormat="1" applyBorder="1" applyAlignment="1">
      <alignment horizontal="center" vertical="center"/>
    </xf>
    <xf numFmtId="10" fontId="1" fillId="23" borderId="0" xfId="6" applyNumberFormat="1" applyAlignment="1">
      <alignment horizontal="center" vertical="center"/>
    </xf>
    <xf numFmtId="0" fontId="0" fillId="24" borderId="137" xfId="0" applyFill="1" applyBorder="1" applyAlignment="1">
      <alignment horizontal="center"/>
    </xf>
    <xf numFmtId="0" fontId="0" fillId="24" borderId="104" xfId="0" applyFill="1" applyBorder="1" applyAlignment="1">
      <alignment horizontal="center"/>
    </xf>
    <xf numFmtId="10" fontId="13" fillId="14" borderId="110" xfId="0" applyNumberFormat="1" applyFont="1" applyFill="1" applyBorder="1" applyAlignment="1">
      <alignment horizontal="center" vertical="center"/>
    </xf>
    <xf numFmtId="2" fontId="0" fillId="0" borderId="0" xfId="0" applyNumberFormat="1" applyAlignment="1">
      <alignment horizontal="center"/>
    </xf>
    <xf numFmtId="1" fontId="0" fillId="0" borderId="0" xfId="0" applyNumberFormat="1" applyAlignment="1">
      <alignment horizontal="center"/>
    </xf>
    <xf numFmtId="10" fontId="0" fillId="24" borderId="137" xfId="0" applyNumberFormat="1" applyFill="1" applyBorder="1" applyAlignment="1">
      <alignment horizontal="center"/>
    </xf>
    <xf numFmtId="0" fontId="16" fillId="0" borderId="0" xfId="0" applyFont="1"/>
    <xf numFmtId="0" fontId="0" fillId="5" borderId="77" xfId="0" applyNumberFormat="1" applyFill="1" applyBorder="1" applyAlignment="1">
      <alignment horizontal="center" vertical="center" wrapText="1"/>
    </xf>
    <xf numFmtId="0" fontId="0" fillId="14" borderId="74" xfId="0" applyFill="1" applyBorder="1" applyAlignment="1">
      <alignment horizontal="center" vertical="center" wrapText="1"/>
    </xf>
    <xf numFmtId="0" fontId="0" fillId="6" borderId="77" xfId="0" applyNumberFormat="1" applyFill="1" applyBorder="1" applyAlignment="1">
      <alignment horizontal="center" vertical="center" wrapText="1"/>
    </xf>
    <xf numFmtId="0" fontId="0" fillId="25" borderId="91" xfId="0" applyFill="1" applyBorder="1" applyAlignment="1">
      <alignment horizontal="center" vertical="center"/>
    </xf>
    <xf numFmtId="0" fontId="16" fillId="0" borderId="0" xfId="0" applyFont="1" applyAlignment="1">
      <alignment horizontal="center" vertical="center"/>
    </xf>
    <xf numFmtId="0" fontId="0" fillId="7" borderId="77" xfId="0" applyNumberFormat="1" applyFill="1" applyBorder="1" applyAlignment="1">
      <alignment horizontal="center" vertical="center" wrapText="1"/>
    </xf>
    <xf numFmtId="0" fontId="13" fillId="14" borderId="110" xfId="0" applyFont="1" applyFill="1" applyBorder="1" applyAlignment="1">
      <alignment horizontal="center" vertical="center"/>
    </xf>
    <xf numFmtId="0" fontId="2" fillId="3" borderId="1" xfId="2" applyFill="1" applyBorder="1" applyAlignment="1" applyProtection="1">
      <alignment horizontal="center" vertical="center"/>
    </xf>
    <xf numFmtId="0" fontId="2" fillId="2" borderId="1" xfId="2" applyFill="1" applyBorder="1" applyAlignment="1">
      <alignment horizontal="center" vertical="center"/>
    </xf>
    <xf numFmtId="0" fontId="2" fillId="4" borderId="1" xfId="2" applyFill="1" applyBorder="1" applyAlignment="1" applyProtection="1">
      <alignment horizontal="center" vertical="center"/>
    </xf>
    <xf numFmtId="0" fontId="0" fillId="0" borderId="14" xfId="0" applyFont="1" applyBorder="1" applyAlignment="1">
      <alignment horizontal="center" vertical="center"/>
    </xf>
    <xf numFmtId="0" fontId="0" fillId="0" borderId="1" xfId="0" applyFont="1" applyBorder="1" applyAlignment="1">
      <alignment horizontal="center"/>
    </xf>
    <xf numFmtId="0" fontId="0" fillId="17" borderId="69" xfId="0" applyFill="1" applyBorder="1" applyAlignment="1">
      <alignment horizontal="center" vertical="center" wrapText="1"/>
    </xf>
    <xf numFmtId="0" fontId="0" fillId="17" borderId="81" xfId="0" applyFill="1" applyBorder="1" applyAlignment="1">
      <alignment horizontal="center" vertical="center" wrapText="1"/>
    </xf>
    <xf numFmtId="0" fontId="0" fillId="17" borderId="88" xfId="0" applyFill="1" applyBorder="1" applyAlignment="1">
      <alignment horizontal="center" vertical="center" wrapText="1"/>
    </xf>
    <xf numFmtId="0" fontId="14" fillId="19" borderId="120" xfId="0" applyFont="1" applyFill="1" applyBorder="1" applyAlignment="1">
      <alignment horizontal="center"/>
    </xf>
    <xf numFmtId="0" fontId="14" fillId="19" borderId="121" xfId="0" applyFont="1" applyFill="1" applyBorder="1" applyAlignment="1">
      <alignment horizontal="center"/>
    </xf>
    <xf numFmtId="0" fontId="14" fillId="19" borderId="122" xfId="0" applyFont="1" applyFill="1" applyBorder="1" applyAlignment="1">
      <alignment horizontal="center"/>
    </xf>
    <xf numFmtId="0" fontId="0" fillId="19" borderId="107" xfId="0" applyFill="1" applyBorder="1" applyAlignment="1">
      <alignment horizontal="center" vertical="center"/>
    </xf>
    <xf numFmtId="0" fontId="0" fillId="19" borderId="99" xfId="0" applyFill="1" applyBorder="1" applyAlignment="1">
      <alignment horizontal="center" vertical="center"/>
    </xf>
    <xf numFmtId="0" fontId="11" fillId="13" borderId="69" xfId="0" applyFont="1" applyFill="1" applyBorder="1" applyAlignment="1">
      <alignment horizontal="center" vertical="center"/>
    </xf>
    <xf numFmtId="0" fontId="11" fillId="13" borderId="81" xfId="0" applyFont="1" applyFill="1" applyBorder="1" applyAlignment="1">
      <alignment horizontal="center" vertical="center"/>
    </xf>
    <xf numFmtId="0" fontId="12" fillId="14" borderId="0" xfId="0" applyFont="1" applyFill="1" applyAlignment="1">
      <alignment horizontal="center"/>
    </xf>
    <xf numFmtId="0" fontId="0" fillId="15" borderId="81" xfId="0" applyFill="1" applyBorder="1" applyAlignment="1">
      <alignment horizontal="center" vertical="center"/>
    </xf>
    <xf numFmtId="0" fontId="0" fillId="15" borderId="106" xfId="0" applyFill="1" applyBorder="1" applyAlignment="1">
      <alignment horizontal="center" vertical="center"/>
    </xf>
    <xf numFmtId="0" fontId="13" fillId="14" borderId="110" xfId="0" applyFont="1" applyFill="1" applyBorder="1" applyAlignment="1">
      <alignment horizontal="center" vertical="center"/>
    </xf>
    <xf numFmtId="0" fontId="12" fillId="17" borderId="112" xfId="0" applyFont="1" applyFill="1" applyBorder="1" applyAlignment="1">
      <alignment horizontal="center" vertical="center" wrapText="1"/>
    </xf>
    <xf numFmtId="0" fontId="12" fillId="17" borderId="113" xfId="0" applyFont="1" applyFill="1" applyBorder="1" applyAlignment="1">
      <alignment horizontal="center" vertical="center" wrapText="1"/>
    </xf>
    <xf numFmtId="0" fontId="12" fillId="17" borderId="114" xfId="0" applyFont="1" applyFill="1" applyBorder="1" applyAlignment="1">
      <alignment horizontal="center" vertical="center" wrapText="1"/>
    </xf>
    <xf numFmtId="0" fontId="8" fillId="10" borderId="87" xfId="0" applyFont="1" applyFill="1" applyBorder="1" applyAlignment="1">
      <alignment horizontal="center" vertical="center" wrapText="1"/>
    </xf>
    <xf numFmtId="0" fontId="8" fillId="10" borderId="81" xfId="0" applyFont="1" applyFill="1" applyBorder="1" applyAlignment="1">
      <alignment horizontal="center" vertical="center" wrapText="1"/>
    </xf>
    <xf numFmtId="0" fontId="8" fillId="10" borderId="88" xfId="0" applyFont="1" applyFill="1" applyBorder="1" applyAlignment="1">
      <alignment horizontal="center" vertical="center" wrapText="1"/>
    </xf>
    <xf numFmtId="9" fontId="0" fillId="5" borderId="101" xfId="1" applyFont="1" applyFill="1" applyBorder="1" applyAlignment="1" applyProtection="1">
      <alignment horizontal="center" vertical="center" wrapText="1"/>
    </xf>
    <xf numFmtId="9" fontId="0" fillId="6" borderId="101" xfId="1" applyFont="1" applyFill="1" applyBorder="1" applyAlignment="1" applyProtection="1">
      <alignment horizontal="center" vertical="center" wrapText="1"/>
    </xf>
    <xf numFmtId="9" fontId="0" fillId="7" borderId="101" xfId="1" applyFont="1" applyFill="1" applyBorder="1" applyAlignment="1" applyProtection="1">
      <alignment horizontal="center" vertical="center" wrapText="1"/>
    </xf>
    <xf numFmtId="9" fontId="0" fillId="7" borderId="102" xfId="1" applyFont="1" applyFill="1" applyBorder="1" applyAlignment="1" applyProtection="1">
      <alignment horizontal="center" vertical="center" wrapText="1"/>
    </xf>
    <xf numFmtId="0" fontId="8" fillId="10" borderId="103" xfId="0" applyFont="1" applyFill="1" applyBorder="1" applyAlignment="1">
      <alignment horizontal="center" vertical="center"/>
    </xf>
    <xf numFmtId="0" fontId="8" fillId="10" borderId="104" xfId="0" applyFont="1" applyFill="1" applyBorder="1" applyAlignment="1">
      <alignment horizontal="center" vertical="center"/>
    </xf>
    <xf numFmtId="0" fontId="8" fillId="10" borderId="105" xfId="0" applyFont="1" applyFill="1" applyBorder="1" applyAlignment="1">
      <alignment horizontal="center" vertical="center"/>
    </xf>
    <xf numFmtId="0" fontId="8" fillId="10" borderId="103" xfId="0" applyFont="1" applyFill="1" applyBorder="1" applyAlignment="1">
      <alignment horizontal="center" vertical="center" wrapText="1"/>
    </xf>
    <xf numFmtId="0" fontId="8" fillId="10" borderId="104" xfId="0" applyFont="1" applyFill="1" applyBorder="1" applyAlignment="1">
      <alignment horizontal="center" vertical="center" wrapText="1"/>
    </xf>
    <xf numFmtId="0" fontId="8" fillId="10" borderId="105" xfId="0" applyFont="1" applyFill="1" applyBorder="1" applyAlignment="1">
      <alignment horizontal="center" vertical="center" wrapText="1"/>
    </xf>
    <xf numFmtId="0" fontId="0" fillId="0" borderId="0" xfId="0" applyFont="1" applyBorder="1" applyAlignment="1">
      <alignment horizontal="center" vertical="center"/>
    </xf>
    <xf numFmtId="0" fontId="0" fillId="0" borderId="5" xfId="0" applyFont="1" applyBorder="1" applyAlignment="1">
      <alignment horizontal="center" vertical="center"/>
    </xf>
    <xf numFmtId="49" fontId="8" fillId="11" borderId="82" xfId="0" applyNumberFormat="1" applyFont="1" applyFill="1" applyBorder="1" applyAlignment="1">
      <alignment horizontal="center" vertical="center" wrapText="1"/>
    </xf>
    <xf numFmtId="49" fontId="8" fillId="11" borderId="85" xfId="0" applyNumberFormat="1" applyFont="1" applyFill="1" applyBorder="1" applyAlignment="1">
      <alignment horizontal="center" vertical="center" wrapText="1"/>
    </xf>
    <xf numFmtId="0" fontId="8" fillId="5" borderId="83" xfId="0" applyFont="1" applyFill="1" applyBorder="1" applyAlignment="1">
      <alignment horizontal="center" vertical="center" wrapText="1"/>
    </xf>
    <xf numFmtId="0" fontId="8" fillId="6" borderId="83" xfId="0" applyFont="1" applyFill="1" applyBorder="1" applyAlignment="1">
      <alignment horizontal="center" vertical="center" wrapText="1"/>
    </xf>
    <xf numFmtId="0" fontId="8" fillId="7" borderId="83" xfId="0" applyFont="1" applyFill="1" applyBorder="1" applyAlignment="1">
      <alignment horizontal="center" vertical="center" wrapText="1"/>
    </xf>
    <xf numFmtId="0" fontId="8" fillId="7" borderId="84" xfId="0"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zoomScaleNormal="100" workbookViewId="0">
      <selection activeCell="E3" sqref="E3"/>
    </sheetView>
  </sheetViews>
  <sheetFormatPr defaultRowHeight="14.25"/>
  <cols>
    <col min="1" max="1" width="45.7109375" customWidth="1"/>
    <col min="2" max="1025" width="9"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SUMPRODUCT(C$3:C$20,$E$3:$E$20)</f>
        <v>0</v>
      </c>
      <c r="D21">
        <f>SUMPRODUCT(D$3:D$20,$E$3:$E$20)</f>
        <v>0</v>
      </c>
    </row>
    <row r="22" spans="1:5" ht="15">
      <c r="A22" t="s">
        <v>23</v>
      </c>
      <c r="B22">
        <f>SUMPRODUCT(--ISNUMBER(B$3:B$20),$E$3:$E$20)</f>
        <v>0</v>
      </c>
      <c r="C22">
        <f>SUMPRODUCT(--ISNUMBER(C$3:C$20),$E$3:$E$20)</f>
        <v>0</v>
      </c>
      <c r="D22">
        <f>SUMPRODUCT(--ISNUMBER(D$3:D$20),$E$3:$E$20)</f>
        <v>0</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zoomScaleNormal="100" workbookViewId="0">
      <selection activeCell="E3" sqref="E3"/>
    </sheetView>
  </sheetViews>
  <sheetFormatPr defaultRowHeight="14.25"/>
  <cols>
    <col min="1" max="1" width="45.7109375" customWidth="1"/>
    <col min="2" max="1025" width="9"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SUMPRODUCT(C$3:C$24,$E$3:$E$24)</f>
        <v>0</v>
      </c>
      <c r="D25">
        <f>SUMPRODUCT(D$3:D$24,$E$3:$E$24)</f>
        <v>0</v>
      </c>
    </row>
    <row r="26" spans="1:5" ht="15">
      <c r="A26" t="s">
        <v>23</v>
      </c>
      <c r="B26">
        <f>SUMPRODUCT(--ISNUMBER(B$3:B$24),$E$3:$E$24)</f>
        <v>0</v>
      </c>
      <c r="C26">
        <f>SUMPRODUCT(--ISNUMBER(C$3:C$24),$E$3:$E$24)</f>
        <v>0</v>
      </c>
      <c r="D26">
        <f>SUMPRODUCT(--ISNUMBER(D$3:D$24),$E$3:$E$24)</f>
        <v>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zoomScaleNormal="100" workbookViewId="0">
      <selection activeCell="F26" sqref="F26"/>
    </sheetView>
  </sheetViews>
  <sheetFormatPr defaultRowHeight="14.25"/>
  <cols>
    <col min="1" max="8" width="9" customWidth="1"/>
    <col min="9" max="9" width="9.85546875" customWidth="1"/>
    <col min="10" max="1025" width="9" customWidth="1"/>
  </cols>
  <sheetData>
    <row r="1" spans="1:11" ht="15"/>
    <row r="2" spans="1:11" ht="15">
      <c r="C2" s="289" t="s">
        <v>45</v>
      </c>
      <c r="D2" s="289"/>
      <c r="E2" s="290" t="s">
        <v>46</v>
      </c>
      <c r="F2" s="290"/>
      <c r="G2" s="291" t="s">
        <v>47</v>
      </c>
      <c r="H2" s="291"/>
    </row>
    <row r="3" spans="1:11" ht="15">
      <c r="A3" s="2"/>
      <c r="B3" s="2"/>
      <c r="C3" s="3" t="s">
        <v>3</v>
      </c>
      <c r="D3" s="3" t="s">
        <v>48</v>
      </c>
      <c r="E3" s="4" t="s">
        <v>3</v>
      </c>
      <c r="F3" s="4" t="s">
        <v>48</v>
      </c>
      <c r="G3" s="5" t="s">
        <v>3</v>
      </c>
      <c r="H3" s="5" t="s">
        <v>48</v>
      </c>
    </row>
    <row r="4" spans="1:11" ht="15">
      <c r="A4" s="6" t="s">
        <v>0</v>
      </c>
      <c r="B4" s="7">
        <v>0.06</v>
      </c>
      <c r="C4" s="8">
        <v>0.33333333333333298</v>
      </c>
      <c r="D4" s="9">
        <f>HLOOKUP(A4,Sudoku!$B$2:$F$44,43)</f>
        <v>0.5</v>
      </c>
      <c r="E4" s="10">
        <v>0.33333333333333298</v>
      </c>
      <c r="F4" s="11">
        <f>HLOOKUP(OldSommaire!A4,Scrabble!$B$2:$F$48,47,0)</f>
        <v>0.5</v>
      </c>
      <c r="G4" s="12">
        <v>0.33333333333333298</v>
      </c>
      <c r="H4" s="13">
        <f>HLOOKUP(A4,Curling!$B$2:$F$50,49, 0)</f>
        <v>0.5</v>
      </c>
      <c r="I4" s="14">
        <f>SUMPRODUCT(C4:D4,E4:F4,G4:H4)</f>
        <v>0.16203703703703692</v>
      </c>
      <c r="J4" s="15" t="str">
        <f>CONCATENATE(TEXT(I4*B4*100,"0.00"),"/",B4*100)</f>
        <v>0.97/6</v>
      </c>
      <c r="K4" t="str">
        <f>IF(C4+E4+G4&lt;&gt;1, "Attention la somme des poids n'égale pas 100%", "")</f>
        <v>Attention la somme des poids n'égale pas 100%</v>
      </c>
    </row>
    <row r="5" spans="1:11" ht="15">
      <c r="A5" s="16" t="s">
        <v>1</v>
      </c>
      <c r="B5" s="17">
        <v>0.14000000000000001</v>
      </c>
      <c r="C5" s="18">
        <v>0.5</v>
      </c>
      <c r="D5" s="19">
        <f>HLOOKUP(A5,Sudoku!$B$2:$F$44,43)</f>
        <v>0.5</v>
      </c>
      <c r="E5" s="20">
        <v>0.25</v>
      </c>
      <c r="F5" s="21">
        <f>HLOOKUP(OldSommaire!A5,Scrabble!$B$2:$F$48,47,0)</f>
        <v>0.5</v>
      </c>
      <c r="G5" s="22">
        <v>0.25</v>
      </c>
      <c r="H5" s="23">
        <f>HLOOKUP(A5,Curling!$B$2:$F$50,49, 0)</f>
        <v>0.5</v>
      </c>
      <c r="I5" s="24">
        <f>SUMPRODUCT(C5:D5,E5:F5,G5:H5)</f>
        <v>0.15625</v>
      </c>
      <c r="J5" s="25" t="str">
        <f>CONCATENATE(TEXT(I5*B5*100,"0.00"),"/",B5*100)</f>
        <v>2.19/14</v>
      </c>
      <c r="K5" t="str">
        <f>IF(C5+E5+G5&lt;&gt;1, "Attention la somme des poids n'égale pas 100%", "")</f>
        <v/>
      </c>
    </row>
    <row r="6" spans="1:11" ht="15">
      <c r="A6" s="26" t="s">
        <v>2</v>
      </c>
      <c r="B6" s="27">
        <v>0.25</v>
      </c>
      <c r="C6" s="28">
        <v>0.2</v>
      </c>
      <c r="D6" s="19">
        <f>HLOOKUP(A6,Sudoku!$B$2:$F$44,43)</f>
        <v>0.5</v>
      </c>
      <c r="E6" s="29">
        <v>0.2</v>
      </c>
      <c r="F6" s="21">
        <f>HLOOKUP(OldSommaire!A6,Scrabble!$B$2:$F$48,47,0)</f>
        <v>0.5</v>
      </c>
      <c r="G6" s="30">
        <v>0.6</v>
      </c>
      <c r="H6" s="23">
        <f>HLOOKUP(A6,Curling!$B$2:$F$50,49, 0)</f>
        <v>0.5</v>
      </c>
      <c r="I6" s="31">
        <f>SUMPRODUCT(C6:D6,E6:F6,G6:H6)</f>
        <v>0.14899999999999999</v>
      </c>
      <c r="J6" s="32" t="str">
        <f>CONCATENATE(TEXT(I6*B6*100,"0.00"),"/",B6*100)</f>
        <v>3.73/25</v>
      </c>
      <c r="K6" t="str">
        <f>IF(C6+E6+G6&lt;&gt;1, "Attention la somme des poids n'égale pas 100%", "")</f>
        <v/>
      </c>
    </row>
    <row r="7" spans="1:11" ht="15">
      <c r="A7" s="33" t="s">
        <v>49</v>
      </c>
      <c r="B7" s="34">
        <v>0.25</v>
      </c>
      <c r="C7" s="28">
        <v>0.3</v>
      </c>
      <c r="D7" s="19">
        <f>HLOOKUP(A7,Sudoku!$B$2:$F$44,43)</f>
        <v>0.5</v>
      </c>
      <c r="E7" s="29">
        <v>0.33</v>
      </c>
      <c r="F7" s="21">
        <f>HLOOKUP(OldSommaire!A7,Scrabble!$B$2:$F$48,47,0)</f>
        <v>0.5</v>
      </c>
      <c r="G7" s="30">
        <v>0.11</v>
      </c>
      <c r="H7" s="23">
        <f>HLOOKUP(A7,Curling!$B$2:$F$50,49, 0)</f>
        <v>0.5</v>
      </c>
      <c r="I7" s="35">
        <f>SUMPRODUCT(C7:D7,E7:F7,G7:H7)</f>
        <v>0.13589000000000001</v>
      </c>
      <c r="J7" s="36" t="str">
        <f>CONCATENATE(TEXT(I7*B7*100,"0.00"),"/",B7*100)</f>
        <v>3.40/25</v>
      </c>
      <c r="K7" t="str">
        <f>IF(C7+E7+G7&lt;&gt;1, "Attention la somme des poids n'égale pas 100%", "")</f>
        <v>Attention la somme des poids n'égale pas 100%</v>
      </c>
    </row>
    <row r="8" spans="1:11" ht="15">
      <c r="A8" s="37" t="s">
        <v>50</v>
      </c>
      <c r="B8" s="37"/>
      <c r="C8" s="38">
        <v>0.02</v>
      </c>
      <c r="D8" s="39">
        <f>HLOOKUP(A8,Sudoku!$B$2:$F$44,43,0)</f>
        <v>0.5</v>
      </c>
      <c r="E8" s="40">
        <v>0.01</v>
      </c>
      <c r="F8" s="41">
        <f>HLOOKUP(OldSommaire!A8,Scrabble!$B$2:$F$48,47,0)</f>
        <v>0.5</v>
      </c>
      <c r="G8" s="42">
        <v>0.97</v>
      </c>
      <c r="H8" s="43">
        <f>HLOOKUP(A8,Curling!$B$2:$F$50,49, 0)</f>
        <v>0.5</v>
      </c>
      <c r="I8" s="44">
        <f>SUMPRODUCT(C8:D8,E8:F8,G8:H8)</f>
        <v>0.125194</v>
      </c>
      <c r="J8" s="45" t="str">
        <f>CONCATENATE(TEXT(I8*B8*100,"0.00"),"/",B8*100)</f>
        <v>0.00/0</v>
      </c>
      <c r="K8" t="str">
        <f>IF(C8+E8+G8&lt;&gt;1, "Attention la somme des poids n'égale pas 100%", "")</f>
        <v/>
      </c>
    </row>
  </sheetData>
  <sheetProtection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5"/>
  <sheetViews>
    <sheetView topLeftCell="A16" zoomScaleNormal="100" workbookViewId="0">
      <selection activeCell="A27" sqref="A27"/>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292" t="s">
        <v>3</v>
      </c>
    </row>
    <row r="3" spans="1:7" ht="15">
      <c r="A3" s="52" t="s">
        <v>52</v>
      </c>
      <c r="B3" s="53"/>
      <c r="C3" s="54"/>
      <c r="D3" s="55"/>
      <c r="E3" s="56"/>
      <c r="F3" s="57"/>
      <c r="G3" s="292"/>
    </row>
    <row r="4" spans="1:7" ht="15">
      <c r="A4" s="58" t="s">
        <v>4</v>
      </c>
      <c r="B4" s="59"/>
      <c r="C4" s="60"/>
      <c r="D4" s="61"/>
      <c r="E4" s="62"/>
      <c r="F4" s="63"/>
      <c r="G4" s="64">
        <v>3</v>
      </c>
    </row>
    <row r="5" spans="1:7" ht="15">
      <c r="A5" s="65" t="s">
        <v>5</v>
      </c>
      <c r="B5" s="66"/>
      <c r="C5" s="67"/>
      <c r="D5" s="68"/>
      <c r="E5" s="69"/>
      <c r="F5" s="70"/>
      <c r="G5" s="71">
        <v>3</v>
      </c>
    </row>
    <row r="6" spans="1:7" ht="30">
      <c r="A6" s="65" t="s">
        <v>6</v>
      </c>
      <c r="B6" s="66"/>
      <c r="C6" s="67"/>
      <c r="D6" s="68"/>
      <c r="E6" s="69"/>
      <c r="F6" s="70"/>
      <c r="G6" s="71">
        <v>3</v>
      </c>
    </row>
    <row r="7" spans="1:7" ht="15">
      <c r="A7" s="65" t="s">
        <v>7</v>
      </c>
      <c r="B7" s="66"/>
      <c r="C7" s="67"/>
      <c r="D7" s="68"/>
      <c r="E7" s="69"/>
      <c r="F7" s="70"/>
      <c r="G7" s="71">
        <v>2</v>
      </c>
    </row>
    <row r="8" spans="1:7" ht="15">
      <c r="A8" s="65" t="s">
        <v>8</v>
      </c>
      <c r="B8" s="66"/>
      <c r="C8" s="67"/>
      <c r="D8" s="68"/>
      <c r="E8" s="69"/>
      <c r="F8" s="70"/>
      <c r="G8" s="71">
        <v>2</v>
      </c>
    </row>
    <row r="9" spans="1:7" ht="15">
      <c r="A9" s="65" t="s">
        <v>9</v>
      </c>
      <c r="B9" s="66"/>
      <c r="C9" s="67"/>
      <c r="D9" s="68"/>
      <c r="E9" s="69"/>
      <c r="F9" s="70"/>
      <c r="G9" s="71">
        <v>2</v>
      </c>
    </row>
    <row r="10" spans="1:7" ht="45">
      <c r="A10" s="65" t="s">
        <v>10</v>
      </c>
      <c r="B10" s="66"/>
      <c r="C10" s="67"/>
      <c r="D10" s="68"/>
      <c r="E10" s="69"/>
      <c r="F10" s="70"/>
      <c r="G10" s="71">
        <v>3</v>
      </c>
    </row>
    <row r="11" spans="1:7" ht="15">
      <c r="A11" s="65" t="s">
        <v>11</v>
      </c>
      <c r="B11" s="66"/>
      <c r="C11" s="67"/>
      <c r="D11" s="68"/>
      <c r="E11" s="69"/>
      <c r="F11" s="70"/>
      <c r="G11" s="71">
        <v>2</v>
      </c>
    </row>
    <row r="12" spans="1:7" ht="30">
      <c r="A12" s="65" t="s">
        <v>12</v>
      </c>
      <c r="B12" s="66"/>
      <c r="C12" s="67"/>
      <c r="D12" s="68"/>
      <c r="E12" s="69"/>
      <c r="F12" s="70"/>
      <c r="G12" s="71">
        <v>3</v>
      </c>
    </row>
    <row r="13" spans="1:7" ht="30">
      <c r="A13" s="65" t="s">
        <v>13</v>
      </c>
      <c r="B13" s="66"/>
      <c r="C13" s="67"/>
      <c r="D13" s="68"/>
      <c r="E13" s="69"/>
      <c r="F13" s="70"/>
      <c r="G13" s="71">
        <v>2</v>
      </c>
    </row>
    <row r="14" spans="1:7" ht="30">
      <c r="A14" s="65" t="s">
        <v>14</v>
      </c>
      <c r="B14" s="66"/>
      <c r="C14" s="67"/>
      <c r="D14" s="68"/>
      <c r="E14" s="69"/>
      <c r="F14" s="70"/>
      <c r="G14" s="71">
        <v>3</v>
      </c>
    </row>
    <row r="15" spans="1:7" ht="30">
      <c r="A15" s="65" t="s">
        <v>15</v>
      </c>
      <c r="B15" s="66"/>
      <c r="C15" s="67"/>
      <c r="D15" s="68"/>
      <c r="E15" s="69"/>
      <c r="F15" s="70"/>
      <c r="G15" s="71">
        <v>1</v>
      </c>
    </row>
    <row r="16" spans="1:7" ht="15">
      <c r="A16" s="65" t="s">
        <v>16</v>
      </c>
      <c r="B16" s="66"/>
      <c r="C16" s="67"/>
      <c r="D16" s="68"/>
      <c r="E16" s="69"/>
      <c r="F16" s="70"/>
      <c r="G16" s="71">
        <v>2</v>
      </c>
    </row>
    <row r="17" spans="1:9" ht="15">
      <c r="A17" s="65" t="s">
        <v>17</v>
      </c>
      <c r="B17" s="66"/>
      <c r="C17" s="67"/>
      <c r="D17" s="68"/>
      <c r="E17" s="69"/>
      <c r="F17" s="70"/>
      <c r="G17" s="71">
        <v>3</v>
      </c>
    </row>
    <row r="18" spans="1:9" ht="30">
      <c r="A18" s="65" t="s">
        <v>18</v>
      </c>
      <c r="B18" s="66"/>
      <c r="C18" s="67"/>
      <c r="D18" s="68"/>
      <c r="E18" s="69"/>
      <c r="F18" s="70"/>
      <c r="G18" s="71">
        <v>2</v>
      </c>
    </row>
    <row r="19" spans="1:9" ht="15">
      <c r="A19" s="65" t="s">
        <v>19</v>
      </c>
      <c r="B19" s="66"/>
      <c r="C19" s="67"/>
      <c r="D19" s="68"/>
      <c r="E19" s="69"/>
      <c r="F19" s="70"/>
      <c r="G19" s="71">
        <v>1</v>
      </c>
    </row>
    <row r="20" spans="1:9" ht="15">
      <c r="A20" s="65" t="s">
        <v>20</v>
      </c>
      <c r="B20" s="66"/>
      <c r="C20" s="67"/>
      <c r="D20" s="68"/>
      <c r="E20" s="69"/>
      <c r="F20" s="70"/>
      <c r="G20" s="71">
        <v>2</v>
      </c>
    </row>
    <row r="21" spans="1:9" ht="15">
      <c r="A21" s="72" t="s">
        <v>21</v>
      </c>
      <c r="B21" s="73"/>
      <c r="C21" s="74"/>
      <c r="D21" s="75"/>
      <c r="E21" s="76"/>
      <c r="F21" s="77"/>
      <c r="G21" s="78">
        <v>3</v>
      </c>
    </row>
    <row r="22" spans="1:9" ht="15">
      <c r="A22" s="79" t="s">
        <v>22</v>
      </c>
      <c r="B22" s="80">
        <f>SUMPRODUCT(B$4:B$21,$G$4:$G$21)</f>
        <v>0</v>
      </c>
      <c r="C22" s="81">
        <f>SUMPRODUCT(C$4:C$21,$G$4:$G$21)</f>
        <v>0</v>
      </c>
      <c r="D22" s="82">
        <f>SUMPRODUCT(D$4:D$21,$G$4:$G$21)</f>
        <v>0</v>
      </c>
      <c r="E22" s="83">
        <f>SUMPRODUCT(E$4:E$21,$G$4:$G$21)</f>
        <v>0</v>
      </c>
      <c r="F22" s="84">
        <f>SUMPRODUCT(F$4:F$21,$G$4:$G$21)</f>
        <v>0</v>
      </c>
      <c r="G22" s="85"/>
    </row>
    <row r="23" spans="1:9" ht="15">
      <c r="A23" s="86" t="s">
        <v>23</v>
      </c>
      <c r="B23" s="87">
        <f>SUMPRODUCT(--ISNUMBER(B$4:B$21),$G$4:$G$21)</f>
        <v>0</v>
      </c>
      <c r="C23" s="88">
        <f>SUMPRODUCT(--ISNUMBER(C$4:C$21),$G$4:$G$21)</f>
        <v>0</v>
      </c>
      <c r="D23" s="89">
        <f>SUMPRODUCT(--ISNUMBER(D$4:D$21),$G$4:$G$21)</f>
        <v>0</v>
      </c>
      <c r="E23" s="90">
        <f>SUMPRODUCT(--ISNUMBER(E$4:E$21),$G$4:$G$21)</f>
        <v>0</v>
      </c>
      <c r="F23" s="91">
        <f>SUMPRODUCT(--ISNUMBER(F$4:F$21),$G$4:$G$21)</f>
        <v>0</v>
      </c>
      <c r="G23" s="85"/>
    </row>
    <row r="25" spans="1:9" ht="15">
      <c r="A25" s="92" t="s">
        <v>53</v>
      </c>
      <c r="B25" s="93">
        <f>IF(B$23=0,1,B$22)/IF(B$23=0,1,B$23)</f>
        <v>1</v>
      </c>
      <c r="C25" s="94">
        <f>IF(C$23=0,1,C$22)/IF(C$23=0,1,C$23)</f>
        <v>1</v>
      </c>
      <c r="D25" s="95">
        <f>IF(D$23=0,1,D$22)/IF(D$23=0,1,D$23)</f>
        <v>1</v>
      </c>
      <c r="E25" s="96">
        <f>IF(E$23=0,1,E$22)/IF(E$23=0,1,E$23)</f>
        <v>1</v>
      </c>
      <c r="F25" s="97">
        <f>IF(F$23=0,1,F$22)/IF(F$23=0,1,F$23)</f>
        <v>1</v>
      </c>
    </row>
    <row r="27" spans="1:9" ht="15">
      <c r="A27" s="46" t="s">
        <v>54</v>
      </c>
      <c r="B27" s="85"/>
      <c r="C27" s="85"/>
      <c r="D27" s="85"/>
      <c r="E27" s="85"/>
      <c r="F27" s="85"/>
      <c r="H27" s="293" t="s">
        <v>55</v>
      </c>
      <c r="I27" s="293"/>
    </row>
    <row r="28" spans="1:9" ht="15">
      <c r="A28" s="52" t="s">
        <v>56</v>
      </c>
      <c r="B28" s="98" t="s">
        <v>57</v>
      </c>
      <c r="C28" s="99"/>
      <c r="D28" s="100"/>
      <c r="E28" s="101"/>
      <c r="F28" s="102"/>
      <c r="H28" s="103" t="s">
        <v>58</v>
      </c>
      <c r="I28" s="104" t="s">
        <v>59</v>
      </c>
    </row>
    <row r="29" spans="1:9" ht="15">
      <c r="A29" s="105" t="s">
        <v>60</v>
      </c>
      <c r="B29" s="106"/>
      <c r="C29" s="107"/>
      <c r="D29" s="108"/>
      <c r="E29" s="109"/>
      <c r="F29" s="110"/>
      <c r="H29" s="111">
        <v>2</v>
      </c>
      <c r="I29" s="112">
        <v>2.2000000000000002</v>
      </c>
    </row>
    <row r="30" spans="1:9" ht="15">
      <c r="A30" s="113" t="s">
        <v>61</v>
      </c>
      <c r="B30" s="114"/>
      <c r="C30" s="115"/>
      <c r="D30" s="116"/>
      <c r="E30" s="117"/>
      <c r="F30" s="118"/>
      <c r="H30" s="119">
        <v>1</v>
      </c>
      <c r="I30" s="120">
        <v>1.3</v>
      </c>
    </row>
    <row r="31" spans="1:9" ht="15">
      <c r="A31" s="113" t="s">
        <v>62</v>
      </c>
      <c r="B31" s="114"/>
      <c r="C31" s="115"/>
      <c r="D31" s="116"/>
      <c r="E31" s="117"/>
      <c r="F31" s="118"/>
      <c r="H31" s="119">
        <v>1</v>
      </c>
      <c r="I31" s="120">
        <v>1.3</v>
      </c>
    </row>
    <row r="32" spans="1:9" ht="15">
      <c r="A32" s="113" t="s">
        <v>63</v>
      </c>
      <c r="B32" s="114"/>
      <c r="C32" s="115"/>
      <c r="D32" s="116"/>
      <c r="E32" s="117"/>
      <c r="F32" s="118"/>
      <c r="H32" s="119">
        <v>1</v>
      </c>
      <c r="I32" s="120">
        <v>1.3</v>
      </c>
    </row>
    <row r="33" spans="1:9" ht="15">
      <c r="A33" s="113" t="s">
        <v>64</v>
      </c>
      <c r="B33" s="114"/>
      <c r="C33" s="115"/>
      <c r="D33" s="116"/>
      <c r="E33" s="117"/>
      <c r="F33" s="118"/>
      <c r="H33" s="119">
        <v>1</v>
      </c>
      <c r="I33" s="120">
        <v>1.3</v>
      </c>
    </row>
    <row r="34" spans="1:9" ht="15">
      <c r="A34" s="113" t="s">
        <v>65</v>
      </c>
      <c r="B34" s="114"/>
      <c r="C34" s="115"/>
      <c r="D34" s="116"/>
      <c r="E34" s="117"/>
      <c r="F34" s="118"/>
      <c r="H34" s="119">
        <v>1</v>
      </c>
      <c r="I34" s="120">
        <v>1.3</v>
      </c>
    </row>
    <row r="35" spans="1:9" ht="15">
      <c r="A35" s="113" t="s">
        <v>66</v>
      </c>
      <c r="B35" s="114"/>
      <c r="C35" s="115"/>
      <c r="D35" s="116"/>
      <c r="E35" s="117"/>
      <c r="F35" s="118"/>
      <c r="H35" s="119">
        <v>1</v>
      </c>
      <c r="I35" s="120">
        <v>1.3</v>
      </c>
    </row>
    <row r="36" spans="1:9" ht="15">
      <c r="A36" s="121" t="s">
        <v>67</v>
      </c>
      <c r="B36" s="122"/>
      <c r="C36" s="123"/>
      <c r="D36" s="124"/>
      <c r="E36" s="125"/>
      <c r="F36" s="126"/>
      <c r="H36" s="127">
        <v>2</v>
      </c>
      <c r="I36" s="128">
        <v>0</v>
      </c>
    </row>
    <row r="37" spans="1:9" ht="15">
      <c r="A37" s="129" t="s">
        <v>68</v>
      </c>
      <c r="B37" s="130">
        <f>SUMPRODUCT(B$29:B$36,IF(B$28="Oui",$H$29:$H$36,$I$29:$I$36))</f>
        <v>0</v>
      </c>
      <c r="C37" s="131">
        <f>SUMPRODUCT(C$29:C$36,IF(C$28="Oui",$H$29:$H$36,$I$29:$I$36))</f>
        <v>0</v>
      </c>
      <c r="D37" s="132">
        <f>SUMPRODUCT(D$29:D$36,IF(D$28="Oui",$H$29:$H$36,$I$29:$I$36))</f>
        <v>0</v>
      </c>
      <c r="E37" s="133">
        <f>SUMPRODUCT(E$29:E$36,IF(E$28="Oui",$H$29:$H$36,$I$29:$I$36))</f>
        <v>0</v>
      </c>
      <c r="F37" s="134">
        <f>SUMPRODUCT(F$29:F$36,IF(F$28="Oui",$H$29:$H$36,$I$29:$I$36))</f>
        <v>0</v>
      </c>
      <c r="H37" s="135">
        <v>10</v>
      </c>
      <c r="I37" s="136">
        <v>10</v>
      </c>
    </row>
    <row r="38" spans="1:9" ht="15">
      <c r="A38" s="129" t="s">
        <v>69</v>
      </c>
      <c r="B38" s="130">
        <f>IF(B$28="Oui",$H$37,$I$37)</f>
        <v>10</v>
      </c>
      <c r="C38" s="131">
        <f>IF(C$28="Oui",$H$37,$I$37)</f>
        <v>10</v>
      </c>
      <c r="D38" s="132">
        <f>IF(D$28="Oui",$H$37,$I$37)</f>
        <v>10</v>
      </c>
      <c r="E38" s="133">
        <f>IF(E$28="Oui",$H$37,$I$37)</f>
        <v>10</v>
      </c>
      <c r="F38" s="134">
        <f>IF(F$28="Oui",$H$37,$I$37)</f>
        <v>10</v>
      </c>
      <c r="H38" s="137"/>
      <c r="I38" s="137"/>
    </row>
    <row r="39" spans="1:9" ht="15">
      <c r="A39" s="138"/>
      <c r="B39" s="138"/>
      <c r="C39" s="138"/>
      <c r="D39" s="138"/>
      <c r="E39" s="138"/>
      <c r="F39" s="138"/>
    </row>
    <row r="40" spans="1:9" ht="15">
      <c r="A40" s="85"/>
      <c r="B40" s="85"/>
      <c r="C40" s="85"/>
      <c r="D40" s="85"/>
      <c r="E40" s="85"/>
      <c r="F40" s="85"/>
    </row>
    <row r="41" spans="1:9" ht="15">
      <c r="A41" s="92" t="s">
        <v>70</v>
      </c>
      <c r="B41" s="93">
        <f>B$37/B$38</f>
        <v>0</v>
      </c>
      <c r="C41" s="94">
        <f>C$37/C$38</f>
        <v>0</v>
      </c>
      <c r="D41" s="95">
        <f>D$37/D$38</f>
        <v>0</v>
      </c>
      <c r="E41" s="96">
        <f>E$37/E$38</f>
        <v>0</v>
      </c>
      <c r="F41" s="97">
        <f>F$37/F$38</f>
        <v>0</v>
      </c>
    </row>
    <row r="43" spans="1:9" ht="15"/>
    <row r="44" spans="1:9" ht="15">
      <c r="A44" s="92" t="s">
        <v>71</v>
      </c>
      <c r="B44" s="139">
        <f>(B$25+B$41)/2</f>
        <v>0.5</v>
      </c>
      <c r="C44" s="94">
        <f>(C$25+C$41)/2</f>
        <v>0.5</v>
      </c>
      <c r="D44" s="95">
        <f>(D$25+D$41)/2</f>
        <v>0.5</v>
      </c>
      <c r="E44" s="96">
        <f>(E$25+E$41)/2</f>
        <v>0.5</v>
      </c>
      <c r="F44" s="97">
        <f>(F$25+F$41)/2</f>
        <v>0.5</v>
      </c>
    </row>
    <row r="45" spans="1:9" ht="15">
      <c r="A45" s="92" t="s">
        <v>72</v>
      </c>
      <c r="B45" s="140">
        <f>COUNTA(B$4:B$21)</f>
        <v>0</v>
      </c>
      <c r="C45" s="141">
        <f>COUNTA(C$4:C$21)</f>
        <v>0</v>
      </c>
      <c r="D45" s="142">
        <f>COUNTA(D$4:D$21)</f>
        <v>0</v>
      </c>
      <c r="E45" s="143">
        <f>COUNTA(E$4:E$21)</f>
        <v>0</v>
      </c>
      <c r="F45" s="144">
        <f>COUNTA(F$4:F$21)</f>
        <v>0</v>
      </c>
    </row>
  </sheetData>
  <sheetProtection sheet="1" objects="1" scenarios="1"/>
  <mergeCells count="2">
    <mergeCell ref="G2:G3"/>
    <mergeCell ref="H27:I27"/>
  </mergeCells>
  <dataValidations count="2">
    <dataValidation type="list" allowBlank="1" showInputMessage="1" showErrorMessage="1" sqref="B28:F28" xr:uid="{00000000-0002-0000-0300-000000000000}">
      <formula1>"Oui,Non"</formula1>
      <formula2>0</formula2>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9"/>
  <sheetViews>
    <sheetView topLeftCell="A21" zoomScaleNormal="100" workbookViewId="0">
      <selection activeCell="A45" sqref="A45"/>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292" t="s">
        <v>3</v>
      </c>
    </row>
    <row r="3" spans="1:7" ht="15">
      <c r="A3" s="52" t="s">
        <v>52</v>
      </c>
      <c r="B3" s="53"/>
      <c r="C3" s="54"/>
      <c r="D3" s="55"/>
      <c r="E3" s="56"/>
      <c r="F3" s="57"/>
      <c r="G3" s="292"/>
    </row>
    <row r="4" spans="1:7" ht="30">
      <c r="A4" s="58" t="s">
        <v>12</v>
      </c>
      <c r="B4" s="59"/>
      <c r="C4" s="60"/>
      <c r="D4" s="61"/>
      <c r="E4" s="62"/>
      <c r="F4" s="63"/>
      <c r="G4" s="64">
        <v>3</v>
      </c>
    </row>
    <row r="5" spans="1:7" ht="45">
      <c r="A5" s="65" t="s">
        <v>24</v>
      </c>
      <c r="B5" s="66"/>
      <c r="C5" s="67"/>
      <c r="D5" s="68"/>
      <c r="E5" s="69"/>
      <c r="F5" s="70"/>
      <c r="G5" s="71">
        <v>4</v>
      </c>
    </row>
    <row r="6" spans="1:7" ht="30">
      <c r="A6" s="65" t="s">
        <v>25</v>
      </c>
      <c r="B6" s="66"/>
      <c r="C6" s="67"/>
      <c r="D6" s="68"/>
      <c r="E6" s="69"/>
      <c r="F6" s="70"/>
      <c r="G6" s="71">
        <v>2</v>
      </c>
    </row>
    <row r="7" spans="1:7" ht="15">
      <c r="A7" s="65" t="s">
        <v>26</v>
      </c>
      <c r="B7" s="66"/>
      <c r="C7" s="67"/>
      <c r="D7" s="68"/>
      <c r="E7" s="69"/>
      <c r="F7" s="70"/>
      <c r="G7" s="71">
        <v>5</v>
      </c>
    </row>
    <row r="8" spans="1:7" ht="30">
      <c r="A8" s="65" t="s">
        <v>27</v>
      </c>
      <c r="B8" s="66"/>
      <c r="C8" s="67"/>
      <c r="D8" s="68"/>
      <c r="E8" s="69"/>
      <c r="F8" s="70"/>
      <c r="G8" s="71">
        <v>3</v>
      </c>
    </row>
    <row r="9" spans="1:7" ht="30">
      <c r="A9" s="65" t="s">
        <v>28</v>
      </c>
      <c r="B9" s="66"/>
      <c r="C9" s="67"/>
      <c r="D9" s="68"/>
      <c r="E9" s="69"/>
      <c r="F9" s="70"/>
      <c r="G9" s="71">
        <v>2</v>
      </c>
    </row>
    <row r="10" spans="1:7" ht="45">
      <c r="A10" s="65" t="s">
        <v>29</v>
      </c>
      <c r="B10" s="66"/>
      <c r="C10" s="67"/>
      <c r="D10" s="68"/>
      <c r="E10" s="69"/>
      <c r="F10" s="70"/>
      <c r="G10" s="71">
        <v>2</v>
      </c>
    </row>
    <row r="11" spans="1:7" ht="45">
      <c r="A11" s="65" t="s">
        <v>30</v>
      </c>
      <c r="B11" s="66"/>
      <c r="C11" s="67"/>
      <c r="D11" s="68"/>
      <c r="E11" s="69"/>
      <c r="F11" s="70"/>
      <c r="G11" s="71">
        <v>3</v>
      </c>
    </row>
    <row r="12" spans="1:7" ht="30">
      <c r="A12" s="65" t="s">
        <v>31</v>
      </c>
      <c r="B12" s="66"/>
      <c r="C12" s="67"/>
      <c r="D12" s="68"/>
      <c r="E12" s="69"/>
      <c r="F12" s="70"/>
      <c r="G12" s="71">
        <v>5</v>
      </c>
    </row>
    <row r="13" spans="1:7" ht="15">
      <c r="A13" s="65" t="s">
        <v>32</v>
      </c>
      <c r="B13" s="66"/>
      <c r="C13" s="67"/>
      <c r="D13" s="68"/>
      <c r="E13" s="69"/>
      <c r="F13" s="70"/>
      <c r="G13" s="71">
        <v>3</v>
      </c>
    </row>
    <row r="14" spans="1:7" ht="15">
      <c r="A14" s="65" t="s">
        <v>33</v>
      </c>
      <c r="B14" s="66"/>
      <c r="C14" s="67"/>
      <c r="D14" s="68"/>
      <c r="E14" s="69"/>
      <c r="F14" s="70"/>
      <c r="G14" s="71">
        <v>3</v>
      </c>
    </row>
    <row r="15" spans="1:7" ht="45">
      <c r="A15" s="65" t="s">
        <v>34</v>
      </c>
      <c r="B15" s="66"/>
      <c r="C15" s="67"/>
      <c r="D15" s="68"/>
      <c r="E15" s="69"/>
      <c r="F15" s="70"/>
      <c r="G15" s="71">
        <v>3</v>
      </c>
    </row>
    <row r="16" spans="1:7" ht="30">
      <c r="A16" s="65" t="s">
        <v>35</v>
      </c>
      <c r="B16" s="66"/>
      <c r="C16" s="67"/>
      <c r="D16" s="68"/>
      <c r="E16" s="69"/>
      <c r="F16" s="70"/>
      <c r="G16" s="71">
        <v>3</v>
      </c>
    </row>
    <row r="17" spans="1:9" ht="15">
      <c r="A17" s="65" t="s">
        <v>36</v>
      </c>
      <c r="B17" s="66"/>
      <c r="C17" s="67"/>
      <c r="D17" s="68"/>
      <c r="E17" s="69"/>
      <c r="F17" s="70"/>
      <c r="G17" s="71">
        <v>2</v>
      </c>
    </row>
    <row r="18" spans="1:9" ht="15">
      <c r="A18" s="65" t="s">
        <v>37</v>
      </c>
      <c r="B18" s="66"/>
      <c r="C18" s="67"/>
      <c r="D18" s="68"/>
      <c r="E18" s="69"/>
      <c r="F18" s="70"/>
      <c r="G18" s="71">
        <v>4</v>
      </c>
    </row>
    <row r="19" spans="1:9" ht="15">
      <c r="A19" s="65" t="s">
        <v>38</v>
      </c>
      <c r="B19" s="66"/>
      <c r="C19" s="67"/>
      <c r="D19" s="68"/>
      <c r="E19" s="69"/>
      <c r="F19" s="70"/>
      <c r="G19" s="71">
        <v>3</v>
      </c>
    </row>
    <row r="20" spans="1:9" ht="15">
      <c r="A20" s="65" t="s">
        <v>39</v>
      </c>
      <c r="B20" s="66"/>
      <c r="C20" s="67"/>
      <c r="D20" s="68"/>
      <c r="E20" s="69"/>
      <c r="F20" s="70"/>
      <c r="G20" s="71">
        <v>3</v>
      </c>
    </row>
    <row r="21" spans="1:9" ht="15">
      <c r="A21" s="65" t="s">
        <v>40</v>
      </c>
      <c r="B21" s="66"/>
      <c r="C21" s="67"/>
      <c r="D21" s="68"/>
      <c r="E21" s="69"/>
      <c r="F21" s="70"/>
      <c r="G21" s="71">
        <v>3</v>
      </c>
    </row>
    <row r="22" spans="1:9" ht="30">
      <c r="A22" s="65" t="s">
        <v>41</v>
      </c>
      <c r="B22" s="66"/>
      <c r="C22" s="67"/>
      <c r="D22" s="68"/>
      <c r="E22" s="69"/>
      <c r="F22" s="70"/>
      <c r="G22" s="71">
        <v>3</v>
      </c>
    </row>
    <row r="23" spans="1:9" ht="30">
      <c r="A23" s="65" t="s">
        <v>42</v>
      </c>
      <c r="B23" s="66"/>
      <c r="C23" s="67"/>
      <c r="D23" s="68"/>
      <c r="E23" s="69"/>
      <c r="F23" s="70"/>
      <c r="G23" s="71">
        <v>2</v>
      </c>
    </row>
    <row r="24" spans="1:9" ht="15">
      <c r="A24" s="65" t="s">
        <v>43</v>
      </c>
      <c r="B24" s="66"/>
      <c r="C24" s="67"/>
      <c r="D24" s="68"/>
      <c r="E24" s="69"/>
      <c r="F24" s="70"/>
      <c r="G24" s="71">
        <v>1</v>
      </c>
    </row>
    <row r="25" spans="1:9" ht="15">
      <c r="A25" s="72" t="s">
        <v>44</v>
      </c>
      <c r="B25" s="73"/>
      <c r="C25" s="74"/>
      <c r="D25" s="75"/>
      <c r="E25" s="76"/>
      <c r="F25" s="77"/>
      <c r="G25" s="78">
        <v>2</v>
      </c>
    </row>
    <row r="26" spans="1:9" ht="15">
      <c r="A26" s="79" t="s">
        <v>22</v>
      </c>
      <c r="B26" s="80">
        <f>SUMPRODUCT(B$4:B$25,$G$4:$G$25)</f>
        <v>0</v>
      </c>
      <c r="C26" s="81">
        <f>SUMPRODUCT(C$4:C$25,$G$4:$G$25)</f>
        <v>0</v>
      </c>
      <c r="D26" s="82">
        <f>SUMPRODUCT(D$4:D$25,$G$4:$G$25)</f>
        <v>0</v>
      </c>
      <c r="E26" s="83">
        <f>SUMPRODUCT(E$4:E$25,$G$4:$G$25)</f>
        <v>0</v>
      </c>
      <c r="F26" s="84">
        <f>SUMPRODUCT(F$4:F$25,$G$4:$G$25)</f>
        <v>0</v>
      </c>
      <c r="G26" s="85"/>
    </row>
    <row r="27" spans="1:9" ht="15">
      <c r="A27" s="86" t="s">
        <v>23</v>
      </c>
      <c r="B27" s="87">
        <f>SUMPRODUCT(--ISNUMBER(B$4:B$25),$G$4:$G$25)</f>
        <v>0</v>
      </c>
      <c r="C27" s="88">
        <f>SUMPRODUCT(--ISNUMBER(C$4:C$25),$G$4:$G$25)</f>
        <v>0</v>
      </c>
      <c r="D27" s="89">
        <f>SUMPRODUCT(--ISNUMBER(D$4:D$25),$G$4:$G$25)</f>
        <v>0</v>
      </c>
      <c r="E27" s="90">
        <f>SUMPRODUCT(--ISNUMBER(E$4:E$25),$G$4:$G$25)</f>
        <v>0</v>
      </c>
      <c r="F27" s="91">
        <f>SUMPRODUCT(--ISNUMBER(F$4:F$25),$G$4:$G$25)</f>
        <v>0</v>
      </c>
      <c r="G27" s="85"/>
    </row>
    <row r="29" spans="1:9" ht="15">
      <c r="A29" s="92" t="s">
        <v>53</v>
      </c>
      <c r="B29" s="93">
        <f>IF(B$27=0,1,B$26)/IF(B$27=0,1,B$27)</f>
        <v>1</v>
      </c>
      <c r="C29" s="94">
        <f>IF(C$27=0,1,C$26)/IF(C$27=0,1,C$27)</f>
        <v>1</v>
      </c>
      <c r="D29" s="95">
        <f>IF(D$27=0,1,D$26)/IF(D$27=0,1,D$27)</f>
        <v>1</v>
      </c>
      <c r="E29" s="96">
        <f>IF(E$27=0,1,E$26)/IF(E$27=0,1,E$27)</f>
        <v>1</v>
      </c>
      <c r="F29" s="97">
        <f>IF(F$27=0,1,F$26)/IF(F$27=0,1,F$27)</f>
        <v>1</v>
      </c>
    </row>
    <row r="31" spans="1:9" ht="15">
      <c r="A31" s="46" t="s">
        <v>54</v>
      </c>
      <c r="B31" s="85"/>
      <c r="C31" s="85"/>
      <c r="D31" s="85"/>
      <c r="E31" s="85"/>
      <c r="F31" s="85"/>
      <c r="H31" s="293" t="s">
        <v>55</v>
      </c>
      <c r="I31" s="293"/>
    </row>
    <row r="32" spans="1:9" ht="15">
      <c r="A32" s="52" t="s">
        <v>56</v>
      </c>
      <c r="B32" s="98" t="s">
        <v>57</v>
      </c>
      <c r="C32" s="99"/>
      <c r="D32" s="100"/>
      <c r="E32" s="101"/>
      <c r="F32" s="102"/>
      <c r="H32" s="103" t="s">
        <v>58</v>
      </c>
      <c r="I32" s="104" t="s">
        <v>59</v>
      </c>
    </row>
    <row r="33" spans="1:9" ht="15">
      <c r="A33" s="105" t="s">
        <v>60</v>
      </c>
      <c r="B33" s="106"/>
      <c r="C33" s="107"/>
      <c r="D33" s="108"/>
      <c r="E33" s="109"/>
      <c r="F33" s="110"/>
      <c r="H33" s="111">
        <v>2</v>
      </c>
      <c r="I33" s="112">
        <v>2.2000000000000002</v>
      </c>
    </row>
    <row r="34" spans="1:9" ht="15">
      <c r="A34" s="113" t="s">
        <v>61</v>
      </c>
      <c r="B34" s="114"/>
      <c r="C34" s="115"/>
      <c r="D34" s="116"/>
      <c r="E34" s="117"/>
      <c r="F34" s="118"/>
      <c r="H34" s="119">
        <v>1</v>
      </c>
      <c r="I34" s="120">
        <v>1.3</v>
      </c>
    </row>
    <row r="35" spans="1:9" ht="15">
      <c r="A35" s="113" t="s">
        <v>62</v>
      </c>
      <c r="B35" s="114"/>
      <c r="C35" s="115"/>
      <c r="D35" s="116"/>
      <c r="E35" s="117"/>
      <c r="F35" s="118"/>
      <c r="H35" s="119">
        <v>1</v>
      </c>
      <c r="I35" s="120">
        <v>1.3</v>
      </c>
    </row>
    <row r="36" spans="1:9" ht="15">
      <c r="A36" s="113" t="s">
        <v>63</v>
      </c>
      <c r="B36" s="114"/>
      <c r="C36" s="115"/>
      <c r="D36" s="116"/>
      <c r="E36" s="117"/>
      <c r="F36" s="118"/>
      <c r="H36" s="119">
        <v>1</v>
      </c>
      <c r="I36" s="120">
        <v>1.3</v>
      </c>
    </row>
    <row r="37" spans="1:9" ht="15">
      <c r="A37" s="113" t="s">
        <v>64</v>
      </c>
      <c r="B37" s="114"/>
      <c r="C37" s="115"/>
      <c r="D37" s="116"/>
      <c r="E37" s="117"/>
      <c r="F37" s="118"/>
      <c r="H37" s="119">
        <v>1</v>
      </c>
      <c r="I37" s="120">
        <v>1.3</v>
      </c>
    </row>
    <row r="38" spans="1:9" ht="15">
      <c r="A38" s="113" t="s">
        <v>65</v>
      </c>
      <c r="B38" s="114"/>
      <c r="C38" s="115"/>
      <c r="D38" s="116"/>
      <c r="E38" s="117"/>
      <c r="F38" s="118"/>
      <c r="H38" s="119">
        <v>1</v>
      </c>
      <c r="I38" s="120">
        <v>1.3</v>
      </c>
    </row>
    <row r="39" spans="1:9" ht="15">
      <c r="A39" s="113" t="s">
        <v>66</v>
      </c>
      <c r="B39" s="114"/>
      <c r="C39" s="115"/>
      <c r="D39" s="116"/>
      <c r="E39" s="117"/>
      <c r="F39" s="118"/>
      <c r="H39" s="119">
        <v>1</v>
      </c>
      <c r="I39" s="120">
        <v>1.3</v>
      </c>
    </row>
    <row r="40" spans="1:9" ht="15">
      <c r="A40" s="121" t="s">
        <v>67</v>
      </c>
      <c r="B40" s="122"/>
      <c r="C40" s="123"/>
      <c r="D40" s="124"/>
      <c r="E40" s="125"/>
      <c r="F40" s="126"/>
      <c r="H40" s="127">
        <v>2</v>
      </c>
      <c r="I40" s="128">
        <v>0</v>
      </c>
    </row>
    <row r="41" spans="1:9" ht="15">
      <c r="A41" s="129" t="s">
        <v>68</v>
      </c>
      <c r="B41" s="130">
        <f>SUMPRODUCT(B$33:B$40,IF(B$32="Oui",$H$33:$H$40,$I$33:$I$40))</f>
        <v>0</v>
      </c>
      <c r="C41" s="131">
        <f>SUMPRODUCT(C$33:C$40,IF(C$32="Oui",$H$33:$H$40,$I$33:$I$40))</f>
        <v>0</v>
      </c>
      <c r="D41" s="132">
        <f>SUMPRODUCT(D$33:D$40,IF(D$32="Oui",$H$33:$H$40,$I$33:$I$40))</f>
        <v>0</v>
      </c>
      <c r="E41" s="133">
        <f>SUMPRODUCT(E$33:E$40,IF(E$32="Oui",$H$33:$H$40,$I$33:$I$40))</f>
        <v>0</v>
      </c>
      <c r="F41" s="134">
        <f>SUMPRODUCT(F$33:F$40,IF(F$32="Oui",$H$33:$H$40,$I$33:$I$40))</f>
        <v>0</v>
      </c>
      <c r="H41" s="135">
        <v>10</v>
      </c>
      <c r="I41" s="136">
        <v>10</v>
      </c>
    </row>
    <row r="42" spans="1:9" ht="15">
      <c r="A42" s="129" t="s">
        <v>69</v>
      </c>
      <c r="B42" s="130">
        <f>IF(B$32="Oui",$H$41,$I$41)</f>
        <v>10</v>
      </c>
      <c r="C42" s="131">
        <f>IF(C$32="Oui",$H$41,$I$41)</f>
        <v>10</v>
      </c>
      <c r="D42" s="132">
        <f>IF(D$32="Oui",$H$41,$I$41)</f>
        <v>10</v>
      </c>
      <c r="E42" s="133">
        <f>IF(E$32="Oui",$H$41,$I$41)</f>
        <v>10</v>
      </c>
      <c r="F42" s="134">
        <f>IF(F$32="Oui",$H$41,$I$41)</f>
        <v>10</v>
      </c>
      <c r="H42" s="137"/>
      <c r="I42" s="137"/>
    </row>
    <row r="43" spans="1:9" ht="15">
      <c r="A43" s="138"/>
      <c r="B43" s="138"/>
      <c r="C43" s="138"/>
      <c r="D43" s="138"/>
      <c r="E43" s="138"/>
      <c r="F43" s="138"/>
    </row>
    <row r="44" spans="1:9" ht="15">
      <c r="A44" s="85"/>
      <c r="B44" s="85"/>
      <c r="C44" s="85"/>
      <c r="D44" s="85"/>
      <c r="E44" s="85"/>
      <c r="F44" s="85"/>
    </row>
    <row r="45" spans="1:9" ht="15">
      <c r="A45" s="92" t="s">
        <v>70</v>
      </c>
      <c r="B45" s="93">
        <f>B$41/B$42</f>
        <v>0</v>
      </c>
      <c r="C45" s="94">
        <f>C$41/C$42</f>
        <v>0</v>
      </c>
      <c r="D45" s="95">
        <f>D$41/D$42</f>
        <v>0</v>
      </c>
      <c r="E45" s="96">
        <f>E$41/E$42</f>
        <v>0</v>
      </c>
      <c r="F45" s="97">
        <f>F$41/F$42</f>
        <v>0</v>
      </c>
    </row>
    <row r="47" spans="1:9" ht="15"/>
    <row r="48" spans="1:9" ht="15">
      <c r="A48" s="92" t="s">
        <v>73</v>
      </c>
      <c r="B48" s="139">
        <f>(B$29+B$45)/2</f>
        <v>0.5</v>
      </c>
      <c r="C48" s="94">
        <f>(C$29+C$45)/2</f>
        <v>0.5</v>
      </c>
      <c r="D48" s="95">
        <f>(D$29+D$45)/2</f>
        <v>0.5</v>
      </c>
      <c r="E48" s="96">
        <f>(E$29+E$45)/2</f>
        <v>0.5</v>
      </c>
      <c r="F48" s="97">
        <f>(F$29+F$45)/2</f>
        <v>0.5</v>
      </c>
    </row>
    <row r="49" spans="1:6" ht="15">
      <c r="A49" s="92" t="s">
        <v>72</v>
      </c>
      <c r="B49" s="140">
        <f>COUNTA(B$4:B$25)</f>
        <v>0</v>
      </c>
      <c r="C49" s="141">
        <f>COUNTA(C$4:C$25)</f>
        <v>0</v>
      </c>
      <c r="D49" s="142">
        <f>COUNTA(D$4:D$25)</f>
        <v>0</v>
      </c>
      <c r="E49" s="143">
        <f>COUNTA(E$4:E$25)</f>
        <v>0</v>
      </c>
      <c r="F49" s="144">
        <f>COUNTA(F$4:F$25)</f>
        <v>0</v>
      </c>
    </row>
  </sheetData>
  <sheetProtection sheet="1" objects="1" scenarios="1"/>
  <mergeCells count="2">
    <mergeCell ref="G2:G3"/>
    <mergeCell ref="H31:I31"/>
  </mergeCells>
  <dataValidations count="2">
    <dataValidation type="decimal" allowBlank="1" showInputMessage="1" showErrorMessage="1" error="Les évaluations sont faites en terme de pourcentage. Veuillez entrer une valeur entre 0 et 1" sqref="B4:F25 B33:F40" xr:uid="{00000000-0002-0000-0400-000000000000}">
      <formula1>0</formula1>
      <formula2>1</formula2>
    </dataValidation>
    <dataValidation type="list" allowBlank="1" showInputMessage="1" showErrorMessage="1" sqref="B32:F32" xr:uid="{00000000-0002-0000-04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dimension ref="A3:G7"/>
  <sheetViews>
    <sheetView tabSelected="1" workbookViewId="0">
      <selection activeCell="D8" sqref="D8"/>
    </sheetView>
  </sheetViews>
  <sheetFormatPr defaultRowHeight="15"/>
  <cols>
    <col min="2" max="2" width="15" customWidth="1"/>
    <col min="3" max="3" width="16" customWidth="1"/>
    <col min="4" max="4" width="14.140625" customWidth="1"/>
    <col min="5" max="5" width="16.140625" bestFit="1" customWidth="1"/>
    <col min="6" max="6" width="9.28515625" bestFit="1" customWidth="1"/>
  </cols>
  <sheetData>
    <row r="3" spans="1:7">
      <c r="A3" s="216"/>
      <c r="B3" s="264" t="s">
        <v>74</v>
      </c>
      <c r="C3" s="264" t="s">
        <v>75</v>
      </c>
      <c r="D3" s="264" t="s">
        <v>76</v>
      </c>
      <c r="E3" s="265" t="s">
        <v>77</v>
      </c>
      <c r="F3" s="2" t="s">
        <v>3</v>
      </c>
      <c r="G3" t="s">
        <v>78</v>
      </c>
    </row>
    <row r="4" spans="1:7">
      <c r="A4" s="266" t="s">
        <v>0</v>
      </c>
      <c r="B4" s="267">
        <f>(Fonctionnalités!E17)</f>
        <v>0.96900000000000008</v>
      </c>
      <c r="C4" s="268">
        <f>'Assurance Qualité'!B49</f>
        <v>0.92749999999999999</v>
      </c>
      <c r="D4" s="268">
        <f>AVERAGE(B4:C4) - 0.1*E4</f>
        <v>0.94825000000000004</v>
      </c>
      <c r="F4" s="279">
        <v>15</v>
      </c>
      <c r="G4" s="278">
        <f>D4*F4</f>
        <v>14.223750000000001</v>
      </c>
    </row>
    <row r="5" spans="1:7">
      <c r="A5" s="269" t="s">
        <v>1</v>
      </c>
      <c r="B5" s="270">
        <f>(Fonctionnalités!E39)</f>
        <v>0.97750000000000004</v>
      </c>
      <c r="C5" s="271">
        <f>'Assurance Qualité'!D49</f>
        <v>0.95150000000000001</v>
      </c>
      <c r="D5" s="271">
        <f>AVERAGE(B5:C5) - 0.1*E5</f>
        <v>0.96450000000000002</v>
      </c>
      <c r="F5" s="279">
        <v>30</v>
      </c>
      <c r="G5" s="278">
        <f t="shared" ref="G5:G7" si="0">D5*F5</f>
        <v>28.935000000000002</v>
      </c>
    </row>
    <row r="6" spans="1:7">
      <c r="A6" s="272" t="s">
        <v>2</v>
      </c>
      <c r="B6" s="273">
        <f>(Fonctionnalités!E58)</f>
        <v>1</v>
      </c>
      <c r="C6" s="274">
        <f>'Assurance Qualité'!F49</f>
        <v>0.96250000000000002</v>
      </c>
      <c r="D6" s="274">
        <f>AVERAGE(B6:C6) - 0.1*E6 + Fonctionnalités!E62/100</f>
        <v>0.98124999999999996</v>
      </c>
      <c r="F6" s="279">
        <v>25</v>
      </c>
      <c r="G6" s="278">
        <f t="shared" si="0"/>
        <v>24.53125</v>
      </c>
    </row>
    <row r="7" spans="1:7">
      <c r="A7" s="275" t="s">
        <v>79</v>
      </c>
      <c r="B7" s="276"/>
      <c r="C7" s="276"/>
      <c r="D7" s="280">
        <v>1</v>
      </c>
      <c r="F7" s="2">
        <v>15</v>
      </c>
      <c r="G7" s="278">
        <f t="shared" si="0"/>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dimension ref="A1:G62"/>
  <sheetViews>
    <sheetView topLeftCell="A13" workbookViewId="0">
      <selection activeCell="I25" sqref="I25"/>
    </sheetView>
  </sheetViews>
  <sheetFormatPr defaultRowHeight="15"/>
  <cols>
    <col min="1" max="1" width="73" customWidth="1"/>
    <col min="5" max="5" width="11" bestFit="1" customWidth="1"/>
    <col min="6" max="6" width="105.42578125" customWidth="1"/>
    <col min="7" max="7" width="16" bestFit="1" customWidth="1"/>
  </cols>
  <sheetData>
    <row r="1" spans="1:7" ht="18.75">
      <c r="A1" s="302" t="s">
        <v>80</v>
      </c>
      <c r="B1" s="303"/>
      <c r="C1" s="303"/>
      <c r="D1" s="303"/>
      <c r="E1" s="303"/>
      <c r="F1" s="303"/>
    </row>
    <row r="2" spans="1:7">
      <c r="A2" s="216"/>
      <c r="B2" s="216"/>
      <c r="C2" s="217"/>
      <c r="D2" s="217"/>
      <c r="E2" s="216"/>
      <c r="F2" s="217"/>
    </row>
    <row r="3" spans="1:7" ht="18.75">
      <c r="A3" s="302" t="s">
        <v>51</v>
      </c>
      <c r="B3" s="303"/>
      <c r="C3" s="303"/>
      <c r="D3" s="303"/>
      <c r="E3" s="303"/>
      <c r="F3" s="303"/>
    </row>
    <row r="5" spans="1:7" ht="23.25">
      <c r="A5" s="304" t="s">
        <v>0</v>
      </c>
      <c r="B5" s="304"/>
      <c r="C5" s="304"/>
      <c r="D5" s="304"/>
      <c r="E5" s="304"/>
      <c r="F5" s="304"/>
    </row>
    <row r="6" spans="1:7">
      <c r="A6" s="218" t="s">
        <v>52</v>
      </c>
      <c r="B6" s="305" t="s">
        <v>81</v>
      </c>
      <c r="C6" s="305"/>
      <c r="D6" s="305"/>
      <c r="E6" s="305"/>
      <c r="F6" s="306"/>
    </row>
    <row r="7" spans="1:7">
      <c r="A7" s="219" t="s">
        <v>82</v>
      </c>
      <c r="B7" s="220" t="s">
        <v>48</v>
      </c>
      <c r="C7" s="220" t="s">
        <v>83</v>
      </c>
      <c r="D7" s="220" t="s">
        <v>3</v>
      </c>
      <c r="E7" s="220" t="s">
        <v>84</v>
      </c>
      <c r="F7" s="221" t="s">
        <v>85</v>
      </c>
    </row>
    <row r="8" spans="1:7" ht="30">
      <c r="A8" s="222" t="s">
        <v>86</v>
      </c>
      <c r="B8" s="223">
        <v>0.95</v>
      </c>
      <c r="C8" s="223">
        <v>1</v>
      </c>
      <c r="D8" s="223">
        <v>16</v>
      </c>
      <c r="E8" s="223">
        <f t="shared" ref="E8:E13" si="0">B8*C8*D8</f>
        <v>15.2</v>
      </c>
      <c r="F8" s="224" t="s">
        <v>87</v>
      </c>
      <c r="G8" s="281" t="s">
        <v>88</v>
      </c>
    </row>
    <row r="9" spans="1:7">
      <c r="A9" s="222" t="s">
        <v>89</v>
      </c>
      <c r="B9" s="223">
        <v>1</v>
      </c>
      <c r="C9" s="223">
        <v>1</v>
      </c>
      <c r="D9" s="223">
        <v>8</v>
      </c>
      <c r="E9" s="223">
        <f t="shared" si="0"/>
        <v>8</v>
      </c>
      <c r="F9" s="225"/>
      <c r="G9" s="281" t="s">
        <v>90</v>
      </c>
    </row>
    <row r="10" spans="1:7">
      <c r="A10" s="222" t="s">
        <v>91</v>
      </c>
      <c r="B10" s="223">
        <v>0.95</v>
      </c>
      <c r="C10" s="223">
        <v>1</v>
      </c>
      <c r="D10" s="223">
        <v>10</v>
      </c>
      <c r="E10" s="223">
        <f t="shared" si="0"/>
        <v>9.5</v>
      </c>
      <c r="F10" s="225" t="s">
        <v>92</v>
      </c>
      <c r="G10" s="281" t="s">
        <v>90</v>
      </c>
    </row>
    <row r="11" spans="1:7">
      <c r="A11" s="222" t="s">
        <v>93</v>
      </c>
      <c r="B11" s="223">
        <v>0.95</v>
      </c>
      <c r="C11" s="223">
        <v>1</v>
      </c>
      <c r="D11" s="223">
        <v>12</v>
      </c>
      <c r="E11" s="223">
        <f t="shared" si="0"/>
        <v>11.399999999999999</v>
      </c>
      <c r="F11" s="224" t="s">
        <v>94</v>
      </c>
      <c r="G11" s="281" t="s">
        <v>90</v>
      </c>
    </row>
    <row r="12" spans="1:7">
      <c r="A12" s="222" t="s">
        <v>95</v>
      </c>
      <c r="B12" s="223">
        <v>1</v>
      </c>
      <c r="C12" s="223">
        <v>1</v>
      </c>
      <c r="D12" s="223">
        <v>10</v>
      </c>
      <c r="E12" s="223">
        <f t="shared" si="0"/>
        <v>10</v>
      </c>
      <c r="F12" s="224"/>
      <c r="G12" s="281" t="s">
        <v>96</v>
      </c>
    </row>
    <row r="13" spans="1:7" ht="45">
      <c r="A13" s="222" t="s">
        <v>97</v>
      </c>
      <c r="B13" s="223">
        <v>0.95</v>
      </c>
      <c r="C13" s="223">
        <v>1</v>
      </c>
      <c r="D13" s="223">
        <v>12</v>
      </c>
      <c r="E13" s="223">
        <f t="shared" si="0"/>
        <v>11.399999999999999</v>
      </c>
      <c r="F13" s="224" t="s">
        <v>98</v>
      </c>
      <c r="G13" s="281" t="s">
        <v>88</v>
      </c>
    </row>
    <row r="14" spans="1:7" ht="45">
      <c r="A14" s="222" t="s">
        <v>99</v>
      </c>
      <c r="B14" s="223">
        <v>0.95</v>
      </c>
      <c r="C14" s="223">
        <v>1</v>
      </c>
      <c r="D14" s="223">
        <v>12</v>
      </c>
      <c r="E14" s="223">
        <f t="shared" ref="E14:E16" si="1">B14*C14*D14</f>
        <v>11.399999999999999</v>
      </c>
      <c r="F14" s="224" t="s">
        <v>100</v>
      </c>
      <c r="G14" s="281" t="s">
        <v>96</v>
      </c>
    </row>
    <row r="15" spans="1:7">
      <c r="A15" s="222" t="s">
        <v>101</v>
      </c>
      <c r="B15" s="223">
        <v>1</v>
      </c>
      <c r="C15" s="223">
        <v>1</v>
      </c>
      <c r="D15" s="223">
        <v>10</v>
      </c>
      <c r="E15" s="223">
        <f t="shared" si="1"/>
        <v>10</v>
      </c>
      <c r="F15" s="225"/>
      <c r="G15" s="281" t="s">
        <v>96</v>
      </c>
    </row>
    <row r="16" spans="1:7">
      <c r="A16" s="222" t="s">
        <v>102</v>
      </c>
      <c r="B16" s="223">
        <v>1</v>
      </c>
      <c r="C16" s="223">
        <v>1</v>
      </c>
      <c r="D16" s="223">
        <v>10</v>
      </c>
      <c r="E16" s="223">
        <f t="shared" si="1"/>
        <v>10</v>
      </c>
      <c r="F16" s="225"/>
      <c r="G16" s="281" t="s">
        <v>88</v>
      </c>
    </row>
    <row r="17" spans="1:7" ht="60">
      <c r="A17" s="226" t="s">
        <v>103</v>
      </c>
      <c r="B17" s="307"/>
      <c r="C17" s="307"/>
      <c r="D17" s="288">
        <f>SUM(D8:D16)</f>
        <v>100</v>
      </c>
      <c r="E17" s="277">
        <f>SUM(E8:E16)/D17 - E19*D19 - E18*D18</f>
        <v>0.96900000000000008</v>
      </c>
      <c r="F17" s="283" t="s">
        <v>104</v>
      </c>
    </row>
    <row r="18" spans="1:7">
      <c r="A18" s="227" t="s">
        <v>105</v>
      </c>
      <c r="D18" s="228">
        <v>0.15</v>
      </c>
    </row>
    <row r="19" spans="1:7">
      <c r="A19" s="227" t="s">
        <v>106</v>
      </c>
      <c r="D19" s="228">
        <v>0.2</v>
      </c>
    </row>
    <row r="20" spans="1:7" ht="23.25">
      <c r="A20" s="308" t="s">
        <v>1</v>
      </c>
      <c r="B20" s="309"/>
      <c r="C20" s="309"/>
      <c r="D20" s="309"/>
      <c r="E20" s="309"/>
      <c r="F20" s="310"/>
    </row>
    <row r="21" spans="1:7" ht="25.5" customHeight="1">
      <c r="A21" s="237" t="s">
        <v>52</v>
      </c>
      <c r="B21" s="294" t="s">
        <v>107</v>
      </c>
      <c r="C21" s="295"/>
      <c r="D21" s="295"/>
      <c r="E21" s="295"/>
      <c r="F21" s="296"/>
    </row>
    <row r="22" spans="1:7">
      <c r="A22" s="237" t="s">
        <v>82</v>
      </c>
      <c r="B22" s="229" t="s">
        <v>48</v>
      </c>
      <c r="C22" s="229" t="s">
        <v>83</v>
      </c>
      <c r="D22" s="229" t="s">
        <v>3</v>
      </c>
      <c r="E22" s="229" t="s">
        <v>84</v>
      </c>
      <c r="F22" s="238" t="s">
        <v>85</v>
      </c>
    </row>
    <row r="23" spans="1:7">
      <c r="A23" s="237" t="s">
        <v>108</v>
      </c>
      <c r="B23" s="251">
        <v>1</v>
      </c>
      <c r="C23" s="251">
        <v>1</v>
      </c>
      <c r="D23" s="229">
        <v>12</v>
      </c>
      <c r="E23" s="229">
        <f>B23*C23*D23</f>
        <v>12</v>
      </c>
      <c r="F23" s="238"/>
      <c r="G23" t="s">
        <v>88</v>
      </c>
    </row>
    <row r="24" spans="1:7">
      <c r="A24" s="237" t="s">
        <v>109</v>
      </c>
      <c r="B24" s="251">
        <v>1</v>
      </c>
      <c r="C24" s="251">
        <v>1</v>
      </c>
      <c r="D24" s="229">
        <v>8</v>
      </c>
      <c r="E24" s="229">
        <f>B24*C24*D24</f>
        <v>8</v>
      </c>
      <c r="F24" s="238" t="s">
        <v>110</v>
      </c>
      <c r="G24" t="s">
        <v>111</v>
      </c>
    </row>
    <row r="25" spans="1:7">
      <c r="A25" s="237" t="s">
        <v>112</v>
      </c>
      <c r="B25" s="251">
        <v>1</v>
      </c>
      <c r="C25" s="251">
        <v>1</v>
      </c>
      <c r="D25" s="229">
        <v>8</v>
      </c>
      <c r="E25" s="229">
        <f>B25*C25*D25</f>
        <v>8</v>
      </c>
      <c r="F25" s="238" t="s">
        <v>110</v>
      </c>
      <c r="G25" t="s">
        <v>111</v>
      </c>
    </row>
    <row r="26" spans="1:7">
      <c r="A26" s="237" t="s">
        <v>113</v>
      </c>
      <c r="B26" s="251">
        <v>1</v>
      </c>
      <c r="C26" s="251">
        <v>1</v>
      </c>
      <c r="D26" s="229">
        <v>4</v>
      </c>
      <c r="E26" s="229">
        <f>B26*C26*D26</f>
        <v>4</v>
      </c>
      <c r="F26" s="238"/>
      <c r="G26" t="s">
        <v>111</v>
      </c>
    </row>
    <row r="27" spans="1:7">
      <c r="A27" s="237" t="s">
        <v>114</v>
      </c>
      <c r="B27" s="251">
        <v>1</v>
      </c>
      <c r="C27" s="251">
        <v>1</v>
      </c>
      <c r="D27" s="229">
        <v>5</v>
      </c>
      <c r="E27" s="229">
        <f>B27*C27*D27</f>
        <v>5</v>
      </c>
      <c r="F27" s="238"/>
      <c r="G27" t="s">
        <v>111</v>
      </c>
    </row>
    <row r="28" spans="1:7" ht="30">
      <c r="A28" s="237" t="s">
        <v>115</v>
      </c>
      <c r="B28" s="251">
        <v>0.95</v>
      </c>
      <c r="C28" s="251">
        <v>1</v>
      </c>
      <c r="D28" s="229">
        <v>5</v>
      </c>
      <c r="E28" s="229">
        <f t="shared" ref="E28:E38" si="2">B28*C28*D28</f>
        <v>4.75</v>
      </c>
      <c r="F28" s="238" t="s">
        <v>116</v>
      </c>
      <c r="G28" t="s">
        <v>111</v>
      </c>
    </row>
    <row r="29" spans="1:7">
      <c r="A29" s="237" t="s">
        <v>117</v>
      </c>
      <c r="B29" s="251">
        <v>1</v>
      </c>
      <c r="C29" s="251">
        <v>1</v>
      </c>
      <c r="D29" s="229">
        <v>14</v>
      </c>
      <c r="E29" s="229">
        <f t="shared" si="2"/>
        <v>14</v>
      </c>
      <c r="F29" s="238"/>
      <c r="G29" t="s">
        <v>88</v>
      </c>
    </row>
    <row r="30" spans="1:7">
      <c r="A30" s="237" t="s">
        <v>118</v>
      </c>
      <c r="B30" s="251">
        <v>1</v>
      </c>
      <c r="C30" s="251">
        <v>1</v>
      </c>
      <c r="D30" s="229">
        <v>6</v>
      </c>
      <c r="E30" s="229">
        <f t="shared" si="2"/>
        <v>6</v>
      </c>
      <c r="F30" s="238"/>
      <c r="G30" t="s">
        <v>88</v>
      </c>
    </row>
    <row r="31" spans="1:7" ht="60">
      <c r="A31" s="237" t="s">
        <v>119</v>
      </c>
      <c r="B31" s="251">
        <v>0.75</v>
      </c>
      <c r="C31" s="251">
        <v>1</v>
      </c>
      <c r="D31" s="229">
        <v>8</v>
      </c>
      <c r="E31" s="229">
        <f t="shared" si="2"/>
        <v>6</v>
      </c>
      <c r="F31" s="238" t="s">
        <v>120</v>
      </c>
      <c r="G31" t="s">
        <v>90</v>
      </c>
    </row>
    <row r="32" spans="1:7">
      <c r="A32" s="237" t="s">
        <v>121</v>
      </c>
      <c r="B32" s="251">
        <v>1</v>
      </c>
      <c r="C32" s="251">
        <v>1</v>
      </c>
      <c r="D32" s="229">
        <v>4</v>
      </c>
      <c r="E32" s="229">
        <f t="shared" si="2"/>
        <v>4</v>
      </c>
      <c r="F32" s="238"/>
      <c r="G32" t="s">
        <v>90</v>
      </c>
    </row>
    <row r="33" spans="1:7">
      <c r="A33" s="237" t="s">
        <v>122</v>
      </c>
      <c r="B33" s="251">
        <v>1</v>
      </c>
      <c r="C33" s="251">
        <v>1</v>
      </c>
      <c r="D33" s="229">
        <v>4</v>
      </c>
      <c r="E33" s="229">
        <f t="shared" si="2"/>
        <v>4</v>
      </c>
      <c r="F33" s="238"/>
      <c r="G33" t="s">
        <v>90</v>
      </c>
    </row>
    <row r="34" spans="1:7">
      <c r="A34" s="250" t="s">
        <v>123</v>
      </c>
      <c r="B34" s="251">
        <v>1</v>
      </c>
      <c r="C34" s="251">
        <v>1</v>
      </c>
      <c r="D34" s="251">
        <v>6</v>
      </c>
      <c r="E34" s="229">
        <f t="shared" si="2"/>
        <v>6</v>
      </c>
      <c r="F34" s="252"/>
      <c r="G34" t="s">
        <v>90</v>
      </c>
    </row>
    <row r="35" spans="1:7">
      <c r="A35" s="250" t="s">
        <v>124</v>
      </c>
      <c r="B35" s="251">
        <v>1</v>
      </c>
      <c r="C35" s="251">
        <v>1</v>
      </c>
      <c r="D35" s="251">
        <v>6</v>
      </c>
      <c r="E35" s="229">
        <f t="shared" si="2"/>
        <v>6</v>
      </c>
      <c r="F35" s="252"/>
      <c r="G35" t="s">
        <v>90</v>
      </c>
    </row>
    <row r="36" spans="1:7">
      <c r="A36" s="250" t="s">
        <v>125</v>
      </c>
      <c r="B36" s="251">
        <v>1</v>
      </c>
      <c r="C36" s="251">
        <v>1</v>
      </c>
      <c r="D36" s="251">
        <v>4</v>
      </c>
      <c r="E36" s="229">
        <f t="shared" si="2"/>
        <v>4</v>
      </c>
      <c r="F36" s="252"/>
      <c r="G36" t="s">
        <v>90</v>
      </c>
    </row>
    <row r="37" spans="1:7">
      <c r="A37" s="250" t="s">
        <v>126</v>
      </c>
      <c r="B37" s="251">
        <v>1</v>
      </c>
      <c r="C37" s="251">
        <v>1</v>
      </c>
      <c r="D37" s="251">
        <v>4</v>
      </c>
      <c r="E37" s="229">
        <f t="shared" si="2"/>
        <v>4</v>
      </c>
      <c r="F37" s="252"/>
      <c r="G37" t="s">
        <v>88</v>
      </c>
    </row>
    <row r="38" spans="1:7">
      <c r="A38" s="250" t="s">
        <v>127</v>
      </c>
      <c r="B38" s="251">
        <v>1</v>
      </c>
      <c r="C38" s="251">
        <v>1</v>
      </c>
      <c r="D38" s="251">
        <v>2</v>
      </c>
      <c r="E38" s="229">
        <f t="shared" si="2"/>
        <v>2</v>
      </c>
      <c r="F38" s="252"/>
      <c r="G38" t="s">
        <v>88</v>
      </c>
    </row>
    <row r="39" spans="1:7">
      <c r="A39" s="239" t="s">
        <v>103</v>
      </c>
      <c r="B39" s="240"/>
      <c r="C39" s="261"/>
      <c r="D39" s="261">
        <f>SUM(D23:D38)</f>
        <v>100</v>
      </c>
      <c r="E39" s="241">
        <f>SUM(E23:E38)/D39 -E40*D40 -E41*D41-E42*D42</f>
        <v>0.97750000000000004</v>
      </c>
      <c r="F39" s="242"/>
    </row>
    <row r="40" spans="1:7">
      <c r="A40" s="230" t="s">
        <v>105</v>
      </c>
      <c r="C40" s="263"/>
      <c r="D40" s="262">
        <v>0.15</v>
      </c>
    </row>
    <row r="41" spans="1:7">
      <c r="A41" s="230" t="s">
        <v>106</v>
      </c>
      <c r="D41" s="231">
        <v>0.2</v>
      </c>
    </row>
    <row r="42" spans="1:7">
      <c r="A42" s="230" t="s">
        <v>128</v>
      </c>
      <c r="D42" s="232">
        <v>0.05</v>
      </c>
    </row>
    <row r="43" spans="1:7" ht="23.25">
      <c r="A43" s="297" t="s">
        <v>2</v>
      </c>
      <c r="B43" s="298"/>
      <c r="C43" s="298"/>
      <c r="D43" s="298"/>
      <c r="E43" s="298"/>
      <c r="F43" s="299"/>
    </row>
    <row r="44" spans="1:7">
      <c r="A44" s="243" t="s">
        <v>52</v>
      </c>
      <c r="B44" s="300" t="s">
        <v>129</v>
      </c>
      <c r="C44" s="300"/>
      <c r="D44" s="300"/>
      <c r="E44" s="300"/>
      <c r="F44" s="301"/>
    </row>
    <row r="45" spans="1:7">
      <c r="A45" s="244" t="s">
        <v>82</v>
      </c>
      <c r="B45" s="233" t="s">
        <v>48</v>
      </c>
      <c r="C45" s="233" t="s">
        <v>83</v>
      </c>
      <c r="D45" s="233" t="s">
        <v>3</v>
      </c>
      <c r="E45" s="233" t="s">
        <v>84</v>
      </c>
      <c r="F45" s="245" t="s">
        <v>85</v>
      </c>
    </row>
    <row r="46" spans="1:7">
      <c r="A46" s="246" t="s">
        <v>130</v>
      </c>
      <c r="B46" s="234">
        <v>1</v>
      </c>
      <c r="C46" s="234">
        <v>1</v>
      </c>
      <c r="D46" s="234">
        <v>5</v>
      </c>
      <c r="E46" s="234">
        <f t="shared" ref="E46:E57" si="3">B46*C46*D46</f>
        <v>5</v>
      </c>
      <c r="F46" s="245"/>
    </row>
    <row r="47" spans="1:7">
      <c r="A47" s="246" t="s">
        <v>131</v>
      </c>
      <c r="B47" s="234">
        <v>1</v>
      </c>
      <c r="C47" s="234">
        <v>1</v>
      </c>
      <c r="D47" s="234">
        <v>10</v>
      </c>
      <c r="E47" s="234">
        <f t="shared" si="3"/>
        <v>10</v>
      </c>
      <c r="F47" s="247"/>
    </row>
    <row r="48" spans="1:7">
      <c r="A48" s="285" t="s">
        <v>132</v>
      </c>
      <c r="B48" s="234"/>
      <c r="C48" s="234"/>
      <c r="D48" s="234">
        <v>8</v>
      </c>
      <c r="E48" s="234">
        <f t="shared" si="3"/>
        <v>0</v>
      </c>
      <c r="F48" s="245"/>
    </row>
    <row r="49" spans="1:6">
      <c r="A49" s="285" t="s">
        <v>133</v>
      </c>
      <c r="B49" s="234"/>
      <c r="C49" s="234"/>
      <c r="D49" s="234">
        <v>6</v>
      </c>
      <c r="E49" s="234">
        <f t="shared" si="3"/>
        <v>0</v>
      </c>
      <c r="F49" s="247"/>
    </row>
    <row r="50" spans="1:6">
      <c r="A50" s="285" t="s">
        <v>134</v>
      </c>
      <c r="B50" s="234"/>
      <c r="C50" s="234"/>
      <c r="D50" s="234">
        <v>6</v>
      </c>
      <c r="E50" s="234">
        <f t="shared" si="3"/>
        <v>0</v>
      </c>
      <c r="F50" s="245"/>
    </row>
    <row r="51" spans="1:6">
      <c r="A51" s="246" t="s">
        <v>135</v>
      </c>
      <c r="B51" s="234">
        <v>1</v>
      </c>
      <c r="C51" s="234">
        <v>1</v>
      </c>
      <c r="D51" s="234">
        <v>15</v>
      </c>
      <c r="E51" s="234">
        <f t="shared" si="3"/>
        <v>15</v>
      </c>
      <c r="F51" s="247"/>
    </row>
    <row r="52" spans="1:6">
      <c r="A52" s="285" t="s">
        <v>136</v>
      </c>
      <c r="B52" s="234"/>
      <c r="C52" s="234"/>
      <c r="D52" s="234">
        <v>8</v>
      </c>
      <c r="E52" s="234">
        <f t="shared" si="3"/>
        <v>0</v>
      </c>
      <c r="F52" s="245"/>
    </row>
    <row r="53" spans="1:6">
      <c r="A53" s="285" t="s">
        <v>137</v>
      </c>
      <c r="B53" s="254"/>
      <c r="C53" s="254"/>
      <c r="D53" s="234">
        <v>12</v>
      </c>
      <c r="E53" s="234">
        <f t="shared" si="3"/>
        <v>0</v>
      </c>
      <c r="F53" s="245"/>
    </row>
    <row r="54" spans="1:6">
      <c r="A54" s="258" t="s">
        <v>138</v>
      </c>
      <c r="B54" s="256">
        <v>1</v>
      </c>
      <c r="C54" s="256">
        <v>1</v>
      </c>
      <c r="D54" s="253">
        <v>12</v>
      </c>
      <c r="E54" s="234">
        <f t="shared" si="3"/>
        <v>12</v>
      </c>
      <c r="F54" s="255"/>
    </row>
    <row r="55" spans="1:6">
      <c r="A55" s="258" t="s">
        <v>139</v>
      </c>
      <c r="B55" s="256">
        <v>1</v>
      </c>
      <c r="C55" s="256">
        <v>1</v>
      </c>
      <c r="D55" s="253">
        <v>12</v>
      </c>
      <c r="E55" s="234">
        <f t="shared" si="3"/>
        <v>12</v>
      </c>
      <c r="F55" s="255"/>
    </row>
    <row r="56" spans="1:6">
      <c r="A56" s="258" t="s">
        <v>140</v>
      </c>
      <c r="B56" s="256">
        <v>1</v>
      </c>
      <c r="C56" s="256">
        <v>1</v>
      </c>
      <c r="D56" s="253">
        <v>4</v>
      </c>
      <c r="E56" s="234">
        <f t="shared" si="3"/>
        <v>4</v>
      </c>
      <c r="F56" s="255"/>
    </row>
    <row r="57" spans="1:6">
      <c r="A57" s="258" t="s">
        <v>127</v>
      </c>
      <c r="B57" s="256">
        <v>1</v>
      </c>
      <c r="C57" s="256">
        <v>1</v>
      </c>
      <c r="D57" s="253">
        <v>2</v>
      </c>
      <c r="E57" s="234">
        <f t="shared" si="3"/>
        <v>2</v>
      </c>
      <c r="F57" s="255"/>
    </row>
    <row r="58" spans="1:6">
      <c r="A58" s="259" t="s">
        <v>103</v>
      </c>
      <c r="B58" s="257"/>
      <c r="C58" s="257"/>
      <c r="D58" s="260">
        <f>SUM(D46,D47,D51,D54,D55,D56,D57)</f>
        <v>60</v>
      </c>
      <c r="E58" s="248">
        <f>SUM(E46,E47,E51,E54,E55,E56,E57)/D58 - D59*E59  - D60*E60 - D61*E61</f>
        <v>1</v>
      </c>
      <c r="F58" s="249" t="s">
        <v>141</v>
      </c>
    </row>
    <row r="59" spans="1:6">
      <c r="A59" s="235" t="s">
        <v>105</v>
      </c>
      <c r="D59" s="231">
        <v>0.15</v>
      </c>
    </row>
    <row r="60" spans="1:6">
      <c r="A60" s="235" t="s">
        <v>106</v>
      </c>
      <c r="D60" s="231">
        <v>0.2</v>
      </c>
    </row>
    <row r="61" spans="1:6">
      <c r="A61" s="236" t="s">
        <v>128</v>
      </c>
      <c r="D61" s="232">
        <v>0.05</v>
      </c>
    </row>
    <row r="62" spans="1:6">
      <c r="A62" s="235" t="s">
        <v>142</v>
      </c>
      <c r="E62" s="286">
        <f>MIN(SUM(E48,E49,E50,E52,E53),10)</f>
        <v>0</v>
      </c>
    </row>
  </sheetData>
  <mergeCells count="9">
    <mergeCell ref="B21:F21"/>
    <mergeCell ref="A43:F43"/>
    <mergeCell ref="B44:F44"/>
    <mergeCell ref="A1:F1"/>
    <mergeCell ref="A3:F3"/>
    <mergeCell ref="A5:F5"/>
    <mergeCell ref="B6:F6"/>
    <mergeCell ref="B17:C17"/>
    <mergeCell ref="A20:F20"/>
  </mergeCells>
  <dataValidations count="3">
    <dataValidation type="decimal" allowBlank="1" showInputMessage="1" showErrorMessage="1" sqref="B8:B17 B46:B57" xr:uid="{CC44C972-8B8F-4678-BAEB-D51FFB0200E2}">
      <formula1>0</formula1>
      <formula2>1</formula2>
    </dataValidation>
    <dataValidation type="list" allowBlank="1" showInputMessage="1" showErrorMessage="1" sqref="C8:C16 C18 C46:C57" xr:uid="{DCFB5783-098F-4837-84E1-A329359B138C}">
      <formula1>"0,0.25,0.50,0.75,1"</formula1>
    </dataValidation>
    <dataValidation type="whole" allowBlank="1" showInputMessage="1" showErrorMessage="1" sqref="E19 E41 E60" xr:uid="{301E7E41-CD71-4A91-B881-91EF87706901}">
      <formula1>0</formula1>
      <formula2>1</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8"/>
  <sheetViews>
    <sheetView topLeftCell="A72" zoomScaleNormal="100" workbookViewId="0">
      <selection activeCell="L28" sqref="L28"/>
    </sheetView>
  </sheetViews>
  <sheetFormatPr defaultRowHeight="14.25"/>
  <cols>
    <col min="1" max="1" width="68.7109375" style="1" customWidth="1"/>
    <col min="2" max="3" width="12.7109375" style="1" customWidth="1"/>
    <col min="4" max="7" width="12.7109375" customWidth="1"/>
    <col min="8" max="8" width="27.85546875" customWidth="1"/>
    <col min="9" max="9" width="12.85546875" customWidth="1"/>
    <col min="10" max="10" width="15.85546875" customWidth="1"/>
    <col min="11" max="11" width="17.28515625" customWidth="1"/>
    <col min="12" max="12" width="32.140625" customWidth="1"/>
    <col min="13" max="13" width="25.28515625" customWidth="1"/>
    <col min="14" max="1025" width="11.42578125"/>
  </cols>
  <sheetData>
    <row r="1" spans="1:13" ht="18.399999999999999" customHeight="1">
      <c r="A1" s="318" t="s">
        <v>80</v>
      </c>
      <c r="B1" s="319"/>
      <c r="C1" s="319"/>
      <c r="D1" s="319"/>
      <c r="E1" s="319"/>
      <c r="F1" s="319"/>
      <c r="G1" s="320"/>
      <c r="H1" s="215"/>
      <c r="I1" s="215"/>
    </row>
    <row r="2" spans="1:13" ht="15">
      <c r="H2" s="198"/>
      <c r="I2" s="198"/>
    </row>
    <row r="3" spans="1:13" ht="18.399999999999999" customHeight="1">
      <c r="A3" s="321" t="s">
        <v>54</v>
      </c>
      <c r="B3" s="322"/>
      <c r="C3" s="322"/>
      <c r="D3" s="322"/>
      <c r="E3" s="322"/>
      <c r="F3" s="322"/>
      <c r="G3" s="323"/>
      <c r="H3" s="194"/>
      <c r="I3" s="194"/>
    </row>
    <row r="4" spans="1:13" ht="18.75">
      <c r="A4" s="145"/>
      <c r="B4" s="146"/>
      <c r="C4" s="146"/>
      <c r="D4" s="146"/>
      <c r="E4" s="146"/>
      <c r="F4" s="146"/>
      <c r="G4" s="146"/>
      <c r="H4" s="146"/>
      <c r="I4" s="146"/>
    </row>
    <row r="5" spans="1:13" ht="18.399999999999999" customHeight="1">
      <c r="A5" s="326" t="s">
        <v>143</v>
      </c>
      <c r="B5" s="328" t="s">
        <v>0</v>
      </c>
      <c r="C5" s="328"/>
      <c r="D5" s="329" t="s">
        <v>1</v>
      </c>
      <c r="E5" s="329"/>
      <c r="F5" s="330" t="s">
        <v>2</v>
      </c>
      <c r="G5" s="331"/>
      <c r="H5" s="193"/>
      <c r="I5" s="193"/>
      <c r="J5" s="324" t="s">
        <v>85</v>
      </c>
      <c r="K5" s="325"/>
      <c r="L5" s="325"/>
    </row>
    <row r="6" spans="1:13" ht="18.75">
      <c r="A6" s="327"/>
      <c r="B6" s="147" t="s">
        <v>48</v>
      </c>
      <c r="C6" s="148" t="s">
        <v>144</v>
      </c>
      <c r="D6" s="149" t="s">
        <v>48</v>
      </c>
      <c r="E6" s="150" t="s">
        <v>144</v>
      </c>
      <c r="F6" s="151" t="s">
        <v>48</v>
      </c>
      <c r="G6" s="200" t="s">
        <v>144</v>
      </c>
      <c r="H6" s="193"/>
      <c r="I6" s="193"/>
      <c r="J6" s="152" t="s">
        <v>0</v>
      </c>
      <c r="K6" s="152" t="s">
        <v>1</v>
      </c>
      <c r="L6" s="152" t="s">
        <v>2</v>
      </c>
      <c r="M6" s="152"/>
    </row>
    <row r="7" spans="1:13" ht="18.399999999999999" customHeight="1">
      <c r="A7" s="311" t="s">
        <v>145</v>
      </c>
      <c r="B7" s="312"/>
      <c r="C7" s="312"/>
      <c r="D7" s="312"/>
      <c r="E7" s="312"/>
      <c r="F7" s="312"/>
      <c r="G7" s="313"/>
      <c r="H7" s="215" t="s">
        <v>96</v>
      </c>
      <c r="I7" s="194"/>
    </row>
    <row r="8" spans="1:13" ht="60">
      <c r="A8" s="201" t="s">
        <v>146</v>
      </c>
      <c r="B8" s="153">
        <v>1</v>
      </c>
      <c r="C8" s="154">
        <v>8</v>
      </c>
      <c r="D8" s="155">
        <v>1</v>
      </c>
      <c r="E8" s="156">
        <v>8</v>
      </c>
      <c r="F8" s="157">
        <v>1</v>
      </c>
      <c r="G8" s="202">
        <v>8</v>
      </c>
      <c r="H8" s="195"/>
      <c r="I8" s="195"/>
    </row>
    <row r="9" spans="1:13" ht="270">
      <c r="A9" s="203" t="s">
        <v>147</v>
      </c>
      <c r="B9" s="158">
        <v>1</v>
      </c>
      <c r="C9" s="159">
        <v>2</v>
      </c>
      <c r="D9" s="160">
        <v>1</v>
      </c>
      <c r="E9" s="161">
        <v>2</v>
      </c>
      <c r="F9" s="162">
        <v>1</v>
      </c>
      <c r="G9" s="204">
        <v>2</v>
      </c>
      <c r="H9" s="195"/>
      <c r="I9" s="195"/>
      <c r="J9" s="1" t="s">
        <v>148</v>
      </c>
      <c r="K9" s="1" t="s">
        <v>149</v>
      </c>
    </row>
    <row r="10" spans="1:13" ht="48.75" customHeight="1">
      <c r="A10" s="205" t="s">
        <v>150</v>
      </c>
      <c r="B10" s="158">
        <v>0.75</v>
      </c>
      <c r="C10" s="163">
        <v>4</v>
      </c>
      <c r="D10" s="160">
        <v>1</v>
      </c>
      <c r="E10" s="164">
        <v>4</v>
      </c>
      <c r="F10" s="162">
        <v>1</v>
      </c>
      <c r="G10" s="206">
        <v>4</v>
      </c>
      <c r="H10" s="195"/>
      <c r="I10" s="195"/>
      <c r="J10" s="1" t="s">
        <v>151</v>
      </c>
    </row>
    <row r="11" spans="1:13" ht="15">
      <c r="A11" s="207" t="s">
        <v>152</v>
      </c>
      <c r="B11" s="185">
        <f>SUMPRODUCT(B8:B10,C8:C10)</f>
        <v>13</v>
      </c>
      <c r="C11" s="165">
        <f>SUM(C8:C10)</f>
        <v>14</v>
      </c>
      <c r="D11" s="186">
        <f>SUMPRODUCT(D8:D10,E8:E10)</f>
        <v>14</v>
      </c>
      <c r="E11" s="166">
        <f>SUM(E8:E10)</f>
        <v>14</v>
      </c>
      <c r="F11" s="167">
        <f>SUMPRODUCT(F8:F10,G8:G10)</f>
        <v>14</v>
      </c>
      <c r="G11" s="206">
        <f>SUM(G8:G10)</f>
        <v>14</v>
      </c>
      <c r="H11" s="195"/>
      <c r="I11" s="195"/>
    </row>
    <row r="12" spans="1:13" ht="18.399999999999999" customHeight="1">
      <c r="A12" s="311" t="s">
        <v>153</v>
      </c>
      <c r="B12" s="312"/>
      <c r="C12" s="312"/>
      <c r="D12" s="312"/>
      <c r="E12" s="312"/>
      <c r="F12" s="312"/>
      <c r="G12" s="313"/>
      <c r="H12" s="194" t="s">
        <v>96</v>
      </c>
      <c r="I12" s="194"/>
    </row>
    <row r="13" spans="1:13" ht="30">
      <c r="A13" s="201" t="s">
        <v>154</v>
      </c>
      <c r="B13" s="168">
        <v>1</v>
      </c>
      <c r="C13" s="159">
        <v>6</v>
      </c>
      <c r="D13" s="169">
        <v>1</v>
      </c>
      <c r="E13" s="161">
        <v>6</v>
      </c>
      <c r="F13" s="170">
        <v>1</v>
      </c>
      <c r="G13" s="202">
        <v>6</v>
      </c>
      <c r="H13" s="196"/>
      <c r="I13" s="195"/>
    </row>
    <row r="14" spans="1:13" ht="30">
      <c r="A14" s="203" t="s">
        <v>155</v>
      </c>
      <c r="B14" s="171">
        <v>1</v>
      </c>
      <c r="C14" s="159">
        <v>2</v>
      </c>
      <c r="D14" s="172">
        <v>1</v>
      </c>
      <c r="E14" s="161">
        <v>2</v>
      </c>
      <c r="F14" s="173">
        <v>1</v>
      </c>
      <c r="G14" s="204">
        <v>2</v>
      </c>
      <c r="H14" s="196"/>
      <c r="I14" s="195"/>
    </row>
    <row r="15" spans="1:13" ht="15">
      <c r="A15" s="203" t="s">
        <v>156</v>
      </c>
      <c r="B15" s="171">
        <v>1</v>
      </c>
      <c r="C15" s="159">
        <v>3</v>
      </c>
      <c r="D15" s="172">
        <v>1</v>
      </c>
      <c r="E15" s="161">
        <v>3</v>
      </c>
      <c r="F15" s="173">
        <v>1</v>
      </c>
      <c r="G15" s="204">
        <v>3</v>
      </c>
      <c r="H15" s="196"/>
      <c r="I15" s="195"/>
    </row>
    <row r="16" spans="1:13" ht="47.25" customHeight="1">
      <c r="A16" s="205" t="s">
        <v>157</v>
      </c>
      <c r="B16" s="174">
        <v>1</v>
      </c>
      <c r="C16" s="159">
        <v>2</v>
      </c>
      <c r="D16" s="175">
        <v>1</v>
      </c>
      <c r="E16" s="161">
        <v>2</v>
      </c>
      <c r="F16" s="173">
        <v>1</v>
      </c>
      <c r="G16" s="204">
        <v>2</v>
      </c>
      <c r="H16" s="196"/>
      <c r="I16" s="195"/>
      <c r="J16" s="1" t="s">
        <v>158</v>
      </c>
    </row>
    <row r="17" spans="1:12" ht="15">
      <c r="A17" s="207" t="s">
        <v>152</v>
      </c>
      <c r="B17" s="185">
        <f>SUMPRODUCT(B13:B16,C13:C16)</f>
        <v>13</v>
      </c>
      <c r="C17" s="163">
        <f>SUM(C13:C16)</f>
        <v>13</v>
      </c>
      <c r="D17" s="186">
        <f>SUMPRODUCT(D13:D16,E13:E16)</f>
        <v>13</v>
      </c>
      <c r="E17" s="164">
        <f>SUM(E13:E16)</f>
        <v>13</v>
      </c>
      <c r="F17" s="176">
        <f>SUMPRODUCT(F13:F16,G13:G16)</f>
        <v>13</v>
      </c>
      <c r="G17" s="206">
        <f>SUM(G13:G16)</f>
        <v>13</v>
      </c>
      <c r="H17" s="196"/>
      <c r="I17" s="195"/>
    </row>
    <row r="18" spans="1:12" ht="18.399999999999999" customHeight="1">
      <c r="A18" s="311" t="s">
        <v>159</v>
      </c>
      <c r="B18" s="312"/>
      <c r="C18" s="312"/>
      <c r="D18" s="312"/>
      <c r="E18" s="312"/>
      <c r="F18" s="312"/>
      <c r="G18" s="313"/>
      <c r="H18" s="215" t="s">
        <v>96</v>
      </c>
      <c r="I18" s="194"/>
    </row>
    <row r="19" spans="1:12" ht="15">
      <c r="A19" s="203" t="s">
        <v>160</v>
      </c>
      <c r="B19" s="158">
        <v>1</v>
      </c>
      <c r="C19" s="159">
        <v>2</v>
      </c>
      <c r="D19" s="160">
        <v>1</v>
      </c>
      <c r="E19" s="161">
        <v>2</v>
      </c>
      <c r="F19" s="162">
        <v>1</v>
      </c>
      <c r="G19" s="204">
        <v>2</v>
      </c>
      <c r="H19" s="196"/>
      <c r="I19" s="195"/>
      <c r="L19" s="1"/>
    </row>
    <row r="20" spans="1:12" ht="15">
      <c r="A20" s="205" t="s">
        <v>161</v>
      </c>
      <c r="B20" s="158">
        <v>1</v>
      </c>
      <c r="C20" s="163">
        <v>2</v>
      </c>
      <c r="D20" s="160">
        <v>1</v>
      </c>
      <c r="E20" s="164">
        <v>2</v>
      </c>
      <c r="F20" s="162">
        <v>1</v>
      </c>
      <c r="G20" s="206">
        <v>2</v>
      </c>
      <c r="H20" s="196"/>
      <c r="I20" s="195"/>
    </row>
    <row r="21" spans="1:12" ht="15">
      <c r="A21" s="207" t="s">
        <v>152</v>
      </c>
      <c r="B21" s="185">
        <f>SUMPRODUCT(B19:B20,C19:C20)</f>
        <v>4</v>
      </c>
      <c r="C21" s="165">
        <f>SUM(C19:C20)</f>
        <v>4</v>
      </c>
      <c r="D21" s="186">
        <f>SUMPRODUCT(D19:D20,E19:E20)</f>
        <v>4</v>
      </c>
      <c r="E21" s="166">
        <f>SUM(E19:E20)</f>
        <v>4</v>
      </c>
      <c r="F21" s="167">
        <f>SUMPRODUCT(F19:F20,G19:G20)</f>
        <v>4</v>
      </c>
      <c r="G21" s="206">
        <f>SUM(G19:G20)</f>
        <v>4</v>
      </c>
      <c r="H21" s="196"/>
      <c r="I21" s="195"/>
    </row>
    <row r="22" spans="1:12" ht="18.399999999999999" customHeight="1">
      <c r="A22" s="311" t="s">
        <v>162</v>
      </c>
      <c r="B22" s="312"/>
      <c r="C22" s="312"/>
      <c r="D22" s="312"/>
      <c r="E22" s="312"/>
      <c r="F22" s="312"/>
      <c r="G22" s="313"/>
      <c r="H22" s="215" t="s">
        <v>96</v>
      </c>
      <c r="I22" s="194"/>
    </row>
    <row r="23" spans="1:12" ht="90">
      <c r="A23" s="205" t="s">
        <v>163</v>
      </c>
      <c r="B23" s="171">
        <v>0.75</v>
      </c>
      <c r="C23" s="163">
        <v>4</v>
      </c>
      <c r="D23" s="172">
        <v>0.75</v>
      </c>
      <c r="E23" s="164">
        <v>4</v>
      </c>
      <c r="F23" s="177">
        <v>1</v>
      </c>
      <c r="G23" s="206">
        <v>4</v>
      </c>
      <c r="H23" s="196"/>
      <c r="I23" s="195"/>
      <c r="J23" t="s">
        <v>164</v>
      </c>
      <c r="K23" s="1" t="s">
        <v>165</v>
      </c>
    </row>
    <row r="24" spans="1:12" ht="30">
      <c r="A24" s="205" t="s">
        <v>166</v>
      </c>
      <c r="B24" s="171">
        <v>1</v>
      </c>
      <c r="C24" s="163">
        <v>5</v>
      </c>
      <c r="D24" s="172">
        <v>1</v>
      </c>
      <c r="E24" s="164">
        <v>5</v>
      </c>
      <c r="F24" s="177">
        <v>1</v>
      </c>
      <c r="G24" s="206">
        <v>5</v>
      </c>
      <c r="H24" s="196"/>
      <c r="I24" s="195"/>
      <c r="J24" t="s">
        <v>167</v>
      </c>
    </row>
    <row r="25" spans="1:12" ht="15">
      <c r="A25" s="207" t="s">
        <v>152</v>
      </c>
      <c r="B25" s="185">
        <f>SUMPRODUCT(B23:B24,C23:C24)</f>
        <v>8</v>
      </c>
      <c r="C25" s="165">
        <f>SUM(C23:C24)</f>
        <v>9</v>
      </c>
      <c r="D25" s="186">
        <f>SUMPRODUCT(D23:D24,E23:E24)</f>
        <v>8</v>
      </c>
      <c r="E25" s="166">
        <f>SUM(E23:E24)</f>
        <v>9</v>
      </c>
      <c r="F25" s="167">
        <f>SUMPRODUCT(F23:F24,G23:G24)</f>
        <v>9</v>
      </c>
      <c r="G25" s="206">
        <f>SUM(G23:G24)</f>
        <v>9</v>
      </c>
      <c r="H25" s="196"/>
      <c r="I25" s="195"/>
    </row>
    <row r="26" spans="1:12" ht="18.399999999999999" customHeight="1">
      <c r="A26" s="311" t="s">
        <v>168</v>
      </c>
      <c r="B26" s="312"/>
      <c r="C26" s="312"/>
      <c r="D26" s="312"/>
      <c r="E26" s="312"/>
      <c r="F26" s="312"/>
      <c r="G26" s="313"/>
      <c r="H26" s="215" t="s">
        <v>96</v>
      </c>
      <c r="I26" s="194"/>
    </row>
    <row r="27" spans="1:12" ht="15">
      <c r="A27" s="201" t="s">
        <v>169</v>
      </c>
      <c r="B27" s="178">
        <v>1</v>
      </c>
      <c r="C27" s="154">
        <v>2</v>
      </c>
      <c r="D27" s="179">
        <v>1</v>
      </c>
      <c r="E27" s="156">
        <v>2</v>
      </c>
      <c r="F27" s="180">
        <v>1</v>
      </c>
      <c r="G27" s="202">
        <v>2</v>
      </c>
      <c r="H27" s="196"/>
      <c r="I27" s="195"/>
    </row>
    <row r="28" spans="1:12" ht="409.6">
      <c r="A28" s="203" t="s">
        <v>170</v>
      </c>
      <c r="B28" s="171">
        <v>0.5</v>
      </c>
      <c r="C28" s="159">
        <v>3</v>
      </c>
      <c r="D28" s="172">
        <v>1</v>
      </c>
      <c r="E28" s="161">
        <v>3</v>
      </c>
      <c r="F28" s="177">
        <v>0.25</v>
      </c>
      <c r="G28" s="204">
        <v>3</v>
      </c>
      <c r="H28" s="196"/>
      <c r="I28" s="195"/>
      <c r="J28" s="1" t="s">
        <v>171</v>
      </c>
      <c r="L28" s="1" t="s">
        <v>172</v>
      </c>
    </row>
    <row r="29" spans="1:12" ht="30">
      <c r="A29" s="205" t="s">
        <v>173</v>
      </c>
      <c r="B29" s="171">
        <v>1</v>
      </c>
      <c r="C29" s="163">
        <v>3</v>
      </c>
      <c r="D29" s="172">
        <v>1</v>
      </c>
      <c r="E29" s="164">
        <v>3</v>
      </c>
      <c r="F29" s="177">
        <v>1</v>
      </c>
      <c r="G29" s="206">
        <v>3</v>
      </c>
      <c r="H29" s="195"/>
      <c r="I29" s="195"/>
    </row>
    <row r="30" spans="1:12" ht="15">
      <c r="A30" s="207" t="s">
        <v>152</v>
      </c>
      <c r="B30" s="181">
        <f>SUMPRODUCT(B27:B29,C27:C29)</f>
        <v>6.5</v>
      </c>
      <c r="C30" s="165">
        <f>SUM(C27:C29)</f>
        <v>8</v>
      </c>
      <c r="D30" s="182">
        <f>SUMPRODUCT(D27:D29,E27:E29)</f>
        <v>8</v>
      </c>
      <c r="E30" s="166">
        <f>SUM(E27:E29)</f>
        <v>8</v>
      </c>
      <c r="F30" s="167">
        <f>SUMPRODUCT(F27:F29,G27:G29)</f>
        <v>5.75</v>
      </c>
      <c r="G30" s="206">
        <f>SUM(G27:G29)</f>
        <v>8</v>
      </c>
      <c r="H30" s="196"/>
      <c r="I30" s="195"/>
    </row>
    <row r="31" spans="1:12" ht="18.399999999999999" customHeight="1">
      <c r="A31" s="311" t="s">
        <v>174</v>
      </c>
      <c r="B31" s="312"/>
      <c r="C31" s="312"/>
      <c r="D31" s="312"/>
      <c r="E31" s="312"/>
      <c r="F31" s="312"/>
      <c r="G31" s="313"/>
      <c r="H31" s="215" t="s">
        <v>96</v>
      </c>
      <c r="I31" s="194"/>
    </row>
    <row r="32" spans="1:12" ht="15">
      <c r="A32" s="203" t="s">
        <v>175</v>
      </c>
      <c r="B32" s="171">
        <v>0.75</v>
      </c>
      <c r="C32" s="159">
        <v>3</v>
      </c>
      <c r="D32" s="172">
        <v>0.75</v>
      </c>
      <c r="E32" s="161">
        <v>3</v>
      </c>
      <c r="F32" s="177">
        <v>1</v>
      </c>
      <c r="G32" s="204">
        <v>3</v>
      </c>
      <c r="H32" s="195"/>
      <c r="I32" s="195"/>
      <c r="J32" t="s">
        <v>176</v>
      </c>
      <c r="K32" t="s">
        <v>177</v>
      </c>
    </row>
    <row r="33" spans="1:12" ht="375">
      <c r="A33" s="203" t="s">
        <v>178</v>
      </c>
      <c r="B33" s="171">
        <v>1</v>
      </c>
      <c r="C33" s="159">
        <v>4</v>
      </c>
      <c r="D33" s="172">
        <v>0.75</v>
      </c>
      <c r="E33" s="161">
        <v>4</v>
      </c>
      <c r="F33" s="177">
        <v>1</v>
      </c>
      <c r="G33" s="204">
        <v>4</v>
      </c>
      <c r="H33" s="195"/>
      <c r="I33" s="195"/>
      <c r="J33" s="1" t="s">
        <v>179</v>
      </c>
      <c r="K33" t="s">
        <v>180</v>
      </c>
    </row>
    <row r="34" spans="1:12" ht="15">
      <c r="A34" s="203" t="s">
        <v>181</v>
      </c>
      <c r="B34" s="171">
        <v>1</v>
      </c>
      <c r="C34" s="159">
        <v>3</v>
      </c>
      <c r="D34" s="172">
        <v>1</v>
      </c>
      <c r="E34" s="161">
        <v>3</v>
      </c>
      <c r="F34" s="177">
        <v>1</v>
      </c>
      <c r="G34" s="204">
        <v>3</v>
      </c>
      <c r="H34" s="195"/>
      <c r="I34" s="195"/>
    </row>
    <row r="35" spans="1:12" ht="15">
      <c r="A35" s="203" t="s">
        <v>182</v>
      </c>
      <c r="B35" s="171">
        <v>1</v>
      </c>
      <c r="C35" s="159">
        <v>4</v>
      </c>
      <c r="D35" s="172">
        <v>1</v>
      </c>
      <c r="E35" s="161">
        <v>4</v>
      </c>
      <c r="F35" s="177">
        <v>1</v>
      </c>
      <c r="G35" s="204">
        <v>4</v>
      </c>
      <c r="H35" s="195"/>
      <c r="I35" s="195"/>
    </row>
    <row r="36" spans="1:12" ht="15">
      <c r="A36" s="203" t="s">
        <v>183</v>
      </c>
      <c r="B36" s="171">
        <v>1</v>
      </c>
      <c r="C36" s="159">
        <v>4</v>
      </c>
      <c r="D36" s="172">
        <v>1</v>
      </c>
      <c r="E36" s="161">
        <v>4</v>
      </c>
      <c r="F36" s="177">
        <v>1</v>
      </c>
      <c r="G36" s="204">
        <v>4</v>
      </c>
      <c r="H36" s="195"/>
      <c r="I36" s="195"/>
    </row>
    <row r="37" spans="1:12" ht="15">
      <c r="A37" s="203" t="s">
        <v>184</v>
      </c>
      <c r="B37" s="171">
        <v>1</v>
      </c>
      <c r="C37" s="159">
        <v>2</v>
      </c>
      <c r="D37" s="172">
        <v>1</v>
      </c>
      <c r="E37" s="161">
        <v>2</v>
      </c>
      <c r="F37" s="177">
        <v>1</v>
      </c>
      <c r="G37" s="204">
        <v>2</v>
      </c>
      <c r="H37" s="195"/>
      <c r="I37" s="195"/>
    </row>
    <row r="38" spans="1:12" ht="30">
      <c r="A38" s="205" t="s">
        <v>185</v>
      </c>
      <c r="B38" s="171">
        <v>1</v>
      </c>
      <c r="C38" s="163">
        <v>12</v>
      </c>
      <c r="D38" s="172">
        <v>1</v>
      </c>
      <c r="E38" s="164">
        <v>12</v>
      </c>
      <c r="F38" s="177">
        <v>1</v>
      </c>
      <c r="G38" s="206">
        <v>12</v>
      </c>
      <c r="H38" s="195"/>
      <c r="I38" s="195"/>
    </row>
    <row r="39" spans="1:12" ht="409.6">
      <c r="A39" s="205" t="s">
        <v>186</v>
      </c>
      <c r="B39" s="171">
        <v>0.5</v>
      </c>
      <c r="C39" s="163">
        <v>6</v>
      </c>
      <c r="D39" s="172">
        <v>0.65</v>
      </c>
      <c r="E39" s="164">
        <v>6</v>
      </c>
      <c r="F39" s="177">
        <v>0.75</v>
      </c>
      <c r="G39" s="206">
        <v>6</v>
      </c>
      <c r="H39" s="195"/>
      <c r="I39" s="195"/>
      <c r="J39" s="1" t="s">
        <v>187</v>
      </c>
      <c r="K39" s="1" t="s">
        <v>188</v>
      </c>
      <c r="L39" s="1" t="s">
        <v>189</v>
      </c>
    </row>
    <row r="40" spans="1:12" ht="15">
      <c r="A40" s="205" t="s">
        <v>190</v>
      </c>
      <c r="B40" s="171">
        <v>1</v>
      </c>
      <c r="C40" s="163">
        <v>3</v>
      </c>
      <c r="D40" s="172">
        <v>1</v>
      </c>
      <c r="E40" s="164">
        <v>3</v>
      </c>
      <c r="F40" s="177">
        <v>1</v>
      </c>
      <c r="G40" s="206">
        <v>3</v>
      </c>
      <c r="H40" s="195"/>
      <c r="I40" s="195"/>
    </row>
    <row r="41" spans="1:12" ht="409.5">
      <c r="A41" s="207" t="s">
        <v>152</v>
      </c>
      <c r="B41" s="181">
        <f>SUMPRODUCT(B32:B40,C32:C40)</f>
        <v>37.25</v>
      </c>
      <c r="C41" s="165">
        <f>SUM(C32:C40)</f>
        <v>41</v>
      </c>
      <c r="D41" s="182">
        <f>SUMPRODUCT(D32:D40,E32:E40)</f>
        <v>37.15</v>
      </c>
      <c r="E41" s="166">
        <f>SUM(E32:E40)</f>
        <v>41</v>
      </c>
      <c r="F41" s="167">
        <f>SUMPRODUCT(F32:F40,G32:G40)</f>
        <v>39.5</v>
      </c>
      <c r="G41" s="206">
        <f>SUM(G32:G40)</f>
        <v>41</v>
      </c>
      <c r="H41" s="196"/>
      <c r="I41" s="195"/>
      <c r="J41" s="1" t="s">
        <v>191</v>
      </c>
    </row>
    <row r="42" spans="1:12" ht="18.399999999999999" customHeight="1">
      <c r="A42" s="311" t="s">
        <v>192</v>
      </c>
      <c r="B42" s="312"/>
      <c r="C42" s="312"/>
      <c r="D42" s="312"/>
      <c r="E42" s="312"/>
      <c r="F42" s="312"/>
      <c r="G42" s="313"/>
      <c r="H42" s="215" t="s">
        <v>96</v>
      </c>
      <c r="I42" s="194"/>
    </row>
    <row r="43" spans="1:12" ht="30">
      <c r="A43" s="208" t="s">
        <v>193</v>
      </c>
      <c r="B43" s="178">
        <v>1</v>
      </c>
      <c r="C43" s="183">
        <v>3</v>
      </c>
      <c r="D43" s="179">
        <v>1</v>
      </c>
      <c r="E43" s="184">
        <v>3</v>
      </c>
      <c r="F43" s="180">
        <v>1</v>
      </c>
      <c r="G43" s="209">
        <v>3</v>
      </c>
      <c r="H43" s="196"/>
      <c r="I43" s="195"/>
    </row>
    <row r="44" spans="1:12" ht="30">
      <c r="A44" s="205" t="s">
        <v>194</v>
      </c>
      <c r="B44" s="171">
        <v>1</v>
      </c>
      <c r="C44" s="163">
        <v>4</v>
      </c>
      <c r="D44" s="172">
        <v>1</v>
      </c>
      <c r="E44" s="164">
        <v>4</v>
      </c>
      <c r="F44" s="177">
        <v>1</v>
      </c>
      <c r="G44" s="206">
        <v>4</v>
      </c>
      <c r="H44" s="195"/>
      <c r="I44" s="195"/>
      <c r="J44" t="s">
        <v>195</v>
      </c>
    </row>
    <row r="45" spans="1:12" ht="45">
      <c r="A45" s="203" t="s">
        <v>196</v>
      </c>
      <c r="B45" s="282">
        <v>1</v>
      </c>
      <c r="C45" s="159">
        <v>4</v>
      </c>
      <c r="D45" s="284">
        <v>1</v>
      </c>
      <c r="E45" s="161">
        <v>4</v>
      </c>
      <c r="F45" s="287">
        <v>1</v>
      </c>
      <c r="G45" s="204">
        <v>4</v>
      </c>
      <c r="H45" s="197"/>
      <c r="I45" s="195"/>
    </row>
    <row r="46" spans="1:12" ht="30">
      <c r="A46" s="210" t="s">
        <v>152</v>
      </c>
      <c r="B46" s="185">
        <f>SUMPRODUCT(B43:B45,C43:C45)</f>
        <v>11</v>
      </c>
      <c r="C46" s="165">
        <f>SUM(C43:C45)</f>
        <v>11</v>
      </c>
      <c r="D46" s="186">
        <f>SUMPRODUCT(D43:D45,E43:E45)</f>
        <v>11</v>
      </c>
      <c r="E46" s="166">
        <f>SUM(E43:E45)</f>
        <v>11</v>
      </c>
      <c r="F46" s="187">
        <f>SUMPRODUCT(F43:F45,G43:G45)</f>
        <v>11</v>
      </c>
      <c r="G46" s="211">
        <f>SUM(G43:G45)</f>
        <v>11</v>
      </c>
      <c r="H46" s="195"/>
      <c r="I46" s="195"/>
    </row>
    <row r="47" spans="1:12" ht="18.399999999999999" customHeight="1">
      <c r="A47" s="311" t="s">
        <v>76</v>
      </c>
      <c r="B47" s="312"/>
      <c r="C47" s="312"/>
      <c r="D47" s="312"/>
      <c r="E47" s="312"/>
      <c r="F47" s="312"/>
      <c r="G47" s="313"/>
      <c r="H47" s="194"/>
      <c r="I47" s="194"/>
    </row>
    <row r="48" spans="1:12" ht="15">
      <c r="A48" s="212" t="s">
        <v>197</v>
      </c>
      <c r="B48" s="188">
        <f t="shared" ref="B48:G48" si="0">B11+B17+B21+B25+B30+B41+B46</f>
        <v>92.75</v>
      </c>
      <c r="C48" s="189">
        <f t="shared" si="0"/>
        <v>100</v>
      </c>
      <c r="D48" s="190">
        <f t="shared" si="0"/>
        <v>95.15</v>
      </c>
      <c r="E48" s="191">
        <f t="shared" si="0"/>
        <v>100</v>
      </c>
      <c r="F48" s="192">
        <f t="shared" si="0"/>
        <v>96.25</v>
      </c>
      <c r="G48" s="213">
        <f t="shared" si="0"/>
        <v>100</v>
      </c>
      <c r="H48" s="197"/>
      <c r="I48" s="195"/>
    </row>
    <row r="49" spans="1:9" ht="15">
      <c r="A49" s="214" t="s">
        <v>198</v>
      </c>
      <c r="B49" s="314">
        <f>B48/C48</f>
        <v>0.92749999999999999</v>
      </c>
      <c r="C49" s="314"/>
      <c r="D49" s="315">
        <f>D48/E48</f>
        <v>0.95150000000000001</v>
      </c>
      <c r="E49" s="315"/>
      <c r="F49" s="316">
        <f>F48/G48</f>
        <v>0.96250000000000002</v>
      </c>
      <c r="G49" s="317"/>
      <c r="H49" s="199"/>
      <c r="I49" s="199"/>
    </row>
    <row r="50" spans="1:9" ht="15">
      <c r="H50" s="198"/>
      <c r="I50" s="198"/>
    </row>
    <row r="51" spans="1:9" ht="15">
      <c r="H51" s="198"/>
      <c r="I51" s="198"/>
    </row>
    <row r="52" spans="1:9" ht="15">
      <c r="H52" s="198"/>
      <c r="I52" s="198"/>
    </row>
    <row r="53" spans="1:9" ht="15">
      <c r="H53" s="198"/>
      <c r="I53" s="198"/>
    </row>
    <row r="54" spans="1:9" ht="15">
      <c r="H54" s="198"/>
      <c r="I54" s="198"/>
    </row>
    <row r="55" spans="1:9" ht="15">
      <c r="H55" s="198"/>
      <c r="I55" s="198"/>
    </row>
    <row r="56" spans="1:9" ht="15"/>
    <row r="57" spans="1:9" ht="15"/>
    <row r="58" spans="1:9" ht="15"/>
  </sheetData>
  <mergeCells count="18">
    <mergeCell ref="A1:G1"/>
    <mergeCell ref="A3:G3"/>
    <mergeCell ref="J5:L5"/>
    <mergeCell ref="A22:G22"/>
    <mergeCell ref="A18:G18"/>
    <mergeCell ref="A12:G12"/>
    <mergeCell ref="A7:G7"/>
    <mergeCell ref="A5:A6"/>
    <mergeCell ref="B5:C5"/>
    <mergeCell ref="D5:E5"/>
    <mergeCell ref="F5:G5"/>
    <mergeCell ref="A31:G31"/>
    <mergeCell ref="A26:G26"/>
    <mergeCell ref="B49:C49"/>
    <mergeCell ref="D49:E49"/>
    <mergeCell ref="F49:G49"/>
    <mergeCell ref="A47:G47"/>
    <mergeCell ref="A42:G42"/>
  </mergeCells>
  <dataValidations count="2">
    <dataValidation type="decimal" allowBlank="1" showInputMessage="1" showErrorMessage="1" sqref="H11 H17 H21 H25 H30 H41" xr:uid="{00000000-0002-0000-0500-000000000000}">
      <formula1>0</formula1>
      <formula2>1</formula2>
    </dataValidation>
    <dataValidation type="decimal" allowBlank="1" showInputMessage="1" showErrorMessage="1" error="Les évaluations sont faites en terme de pourcentage. Veuillez entrer une valeur entre 0 et 1" sqref="B8:B10 D8:D10 F8:F10 H8:H10 B13:B16 D13:D16 F13:F16 H13:H16 B27:B29 D27:D29 F27:F29 H27:H29 B32:B40 D32:D40 F32:F40 H32:H40 B43:B45 B23:B24 F43:F45 H43:H45 H19:H20 F19:F20 D19:D20 B19:B20 H23:H24 F23:F24 D23:D24 D43:D44"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1"/>
  <sheetViews>
    <sheetView topLeftCell="A14" zoomScaleNormal="100" workbookViewId="0">
      <selection activeCell="B31" sqref="B31"/>
    </sheetView>
  </sheetViews>
  <sheetFormatPr defaultRowHeight="14.25"/>
  <cols>
    <col min="1" max="1" width="41.85546875" customWidth="1"/>
    <col min="2" max="5" width="9" customWidth="1"/>
    <col min="6" max="6" width="8" customWidth="1"/>
    <col min="7" max="1025" width="9" customWidth="1"/>
  </cols>
  <sheetData>
    <row r="1" spans="1:7" ht="15"/>
    <row r="2" spans="1:7" ht="15">
      <c r="A2" s="46" t="s">
        <v>51</v>
      </c>
      <c r="B2" s="47" t="s">
        <v>0</v>
      </c>
      <c r="C2" s="48" t="s">
        <v>1</v>
      </c>
      <c r="D2" s="49" t="s">
        <v>2</v>
      </c>
      <c r="E2" s="50" t="s">
        <v>49</v>
      </c>
      <c r="F2" s="51" t="s">
        <v>50</v>
      </c>
      <c r="G2" s="292" t="s">
        <v>3</v>
      </c>
    </row>
    <row r="3" spans="1:7" ht="15">
      <c r="A3" s="52" t="s">
        <v>52</v>
      </c>
      <c r="B3" s="53"/>
      <c r="C3" s="54"/>
      <c r="D3" s="55"/>
      <c r="E3" s="56"/>
      <c r="F3" s="57"/>
      <c r="G3" s="292"/>
    </row>
    <row r="4" spans="1:7" ht="30">
      <c r="A4" s="58" t="s">
        <v>199</v>
      </c>
      <c r="B4" s="59"/>
      <c r="C4" s="60"/>
      <c r="D4" s="61"/>
      <c r="E4" s="62"/>
      <c r="F4" s="63"/>
      <c r="G4" s="64">
        <v>6</v>
      </c>
    </row>
    <row r="5" spans="1:7" ht="30">
      <c r="A5" s="65" t="s">
        <v>12</v>
      </c>
      <c r="B5" s="66"/>
      <c r="C5" s="67"/>
      <c r="D5" s="68"/>
      <c r="E5" s="69"/>
      <c r="F5" s="70"/>
      <c r="G5" s="71">
        <v>3</v>
      </c>
    </row>
    <row r="6" spans="1:7" ht="30">
      <c r="A6" s="65" t="s">
        <v>200</v>
      </c>
      <c r="B6" s="66"/>
      <c r="C6" s="67"/>
      <c r="D6" s="68"/>
      <c r="E6" s="69"/>
      <c r="F6" s="70"/>
      <c r="G6" s="71">
        <v>2</v>
      </c>
    </row>
    <row r="7" spans="1:7" ht="15">
      <c r="A7" s="65" t="s">
        <v>201</v>
      </c>
      <c r="B7" s="66"/>
      <c r="C7" s="67"/>
      <c r="D7" s="68"/>
      <c r="E7" s="69"/>
      <c r="F7" s="70"/>
      <c r="G7" s="71">
        <v>4</v>
      </c>
    </row>
    <row r="8" spans="1:7" ht="30">
      <c r="A8" s="65" t="s">
        <v>202</v>
      </c>
      <c r="B8" s="66"/>
      <c r="C8" s="67"/>
      <c r="D8" s="68"/>
      <c r="E8" s="69"/>
      <c r="F8" s="70"/>
      <c r="G8" s="71">
        <v>3</v>
      </c>
    </row>
    <row r="9" spans="1:7" ht="15">
      <c r="A9" s="65" t="s">
        <v>203</v>
      </c>
      <c r="B9" s="66"/>
      <c r="C9" s="67"/>
      <c r="D9" s="68"/>
      <c r="E9" s="69"/>
      <c r="F9" s="70"/>
      <c r="G9" s="71">
        <v>3</v>
      </c>
    </row>
    <row r="10" spans="1:7" ht="30">
      <c r="A10" s="65" t="s">
        <v>204</v>
      </c>
      <c r="B10" s="66"/>
      <c r="C10" s="67"/>
      <c r="D10" s="68"/>
      <c r="E10" s="69"/>
      <c r="F10" s="70"/>
      <c r="G10" s="71">
        <v>3</v>
      </c>
    </row>
    <row r="11" spans="1:7" ht="30">
      <c r="A11" s="65" t="s">
        <v>205</v>
      </c>
      <c r="B11" s="66"/>
      <c r="C11" s="67"/>
      <c r="D11" s="68"/>
      <c r="E11" s="69"/>
      <c r="F11" s="70"/>
      <c r="G11" s="71">
        <v>3</v>
      </c>
    </row>
    <row r="12" spans="1:7" ht="15">
      <c r="A12" s="65" t="s">
        <v>206</v>
      </c>
      <c r="B12" s="66"/>
      <c r="C12" s="67"/>
      <c r="D12" s="68"/>
      <c r="E12" s="69"/>
      <c r="F12" s="70"/>
      <c r="G12" s="71">
        <v>2</v>
      </c>
    </row>
    <row r="13" spans="1:7" ht="30">
      <c r="A13" s="65" t="s">
        <v>207</v>
      </c>
      <c r="B13" s="66"/>
      <c r="C13" s="67"/>
      <c r="D13" s="68"/>
      <c r="E13" s="69"/>
      <c r="F13" s="70"/>
      <c r="G13" s="71">
        <v>5</v>
      </c>
    </row>
    <row r="14" spans="1:7" ht="15">
      <c r="A14" s="65" t="s">
        <v>208</v>
      </c>
      <c r="B14" s="66"/>
      <c r="C14" s="67"/>
      <c r="D14" s="68"/>
      <c r="E14" s="69"/>
      <c r="F14" s="70"/>
      <c r="G14" s="71">
        <v>2</v>
      </c>
    </row>
    <row r="15" spans="1:7" ht="15">
      <c r="A15" s="65" t="s">
        <v>209</v>
      </c>
      <c r="B15" s="66"/>
      <c r="C15" s="67"/>
      <c r="D15" s="68"/>
      <c r="E15" s="69"/>
      <c r="F15" s="70"/>
      <c r="G15" s="71">
        <v>3</v>
      </c>
    </row>
    <row r="16" spans="1:7" ht="15">
      <c r="A16" s="65" t="s">
        <v>210</v>
      </c>
      <c r="B16" s="66"/>
      <c r="C16" s="67"/>
      <c r="D16" s="68"/>
      <c r="E16" s="69"/>
      <c r="F16" s="70"/>
      <c r="G16" s="71">
        <v>1</v>
      </c>
    </row>
    <row r="17" spans="1:7" ht="15">
      <c r="A17" s="65" t="s">
        <v>211</v>
      </c>
      <c r="B17" s="66"/>
      <c r="C17" s="67"/>
      <c r="D17" s="68"/>
      <c r="E17" s="69"/>
      <c r="F17" s="70"/>
      <c r="G17" s="71">
        <v>3</v>
      </c>
    </row>
    <row r="18" spans="1:7" ht="30">
      <c r="A18" s="65" t="s">
        <v>212</v>
      </c>
      <c r="B18" s="66"/>
      <c r="C18" s="67"/>
      <c r="D18" s="68"/>
      <c r="E18" s="69"/>
      <c r="F18" s="70"/>
      <c r="G18" s="71">
        <v>2</v>
      </c>
    </row>
    <row r="19" spans="1:7" ht="15">
      <c r="A19" s="65" t="s">
        <v>213</v>
      </c>
      <c r="B19" s="66"/>
      <c r="C19" s="67"/>
      <c r="D19" s="68"/>
      <c r="E19" s="69"/>
      <c r="F19" s="70"/>
      <c r="G19" s="71">
        <v>1</v>
      </c>
    </row>
    <row r="20" spans="1:7" ht="15">
      <c r="A20" s="65" t="s">
        <v>214</v>
      </c>
      <c r="B20" s="66"/>
      <c r="C20" s="67"/>
      <c r="D20" s="68"/>
      <c r="E20" s="69"/>
      <c r="F20" s="70"/>
      <c r="G20" s="71">
        <v>2</v>
      </c>
    </row>
    <row r="21" spans="1:7" ht="45">
      <c r="A21" s="65" t="s">
        <v>215</v>
      </c>
      <c r="B21" s="66"/>
      <c r="C21" s="67"/>
      <c r="D21" s="68"/>
      <c r="E21" s="69"/>
      <c r="F21" s="70"/>
      <c r="G21" s="71">
        <v>3</v>
      </c>
    </row>
    <row r="22" spans="1:7" ht="15">
      <c r="A22" s="65" t="s">
        <v>216</v>
      </c>
      <c r="B22" s="66"/>
      <c r="C22" s="67"/>
      <c r="D22" s="68"/>
      <c r="E22" s="69"/>
      <c r="F22" s="70"/>
      <c r="G22" s="71">
        <v>1</v>
      </c>
    </row>
    <row r="23" spans="1:7" ht="30">
      <c r="A23" s="65" t="s">
        <v>217</v>
      </c>
      <c r="B23" s="66"/>
      <c r="C23" s="67"/>
      <c r="D23" s="68"/>
      <c r="E23" s="69"/>
      <c r="F23" s="70"/>
      <c r="G23" s="71">
        <v>3</v>
      </c>
    </row>
    <row r="24" spans="1:7" ht="15">
      <c r="A24" s="65" t="s">
        <v>218</v>
      </c>
      <c r="B24" s="66"/>
      <c r="C24" s="67"/>
      <c r="D24" s="68"/>
      <c r="E24" s="69"/>
      <c r="F24" s="70"/>
      <c r="G24" s="71">
        <v>1</v>
      </c>
    </row>
    <row r="25" spans="1:7" ht="15">
      <c r="A25" s="65" t="s">
        <v>219</v>
      </c>
      <c r="B25" s="66"/>
      <c r="C25" s="67"/>
      <c r="D25" s="68"/>
      <c r="E25" s="69"/>
      <c r="F25" s="70"/>
      <c r="G25" s="71">
        <v>1</v>
      </c>
    </row>
    <row r="26" spans="1:7" ht="30">
      <c r="A26" s="65" t="s">
        <v>220</v>
      </c>
      <c r="B26" s="66"/>
      <c r="C26" s="67"/>
      <c r="D26" s="68"/>
      <c r="E26" s="69"/>
      <c r="F26" s="70"/>
      <c r="G26" s="71">
        <v>2</v>
      </c>
    </row>
    <row r="27" spans="1:7" ht="30">
      <c r="A27" s="72" t="s">
        <v>221</v>
      </c>
      <c r="B27" s="73"/>
      <c r="C27" s="74"/>
      <c r="D27" s="75"/>
      <c r="E27" s="76"/>
      <c r="F27" s="77"/>
      <c r="G27" s="78">
        <v>2</v>
      </c>
    </row>
    <row r="28" spans="1:7" ht="15">
      <c r="A28" s="79" t="s">
        <v>22</v>
      </c>
      <c r="B28" s="80">
        <f>SUMPRODUCT(B$4:B$27,$G$4:$G$27)</f>
        <v>0</v>
      </c>
      <c r="C28" s="81">
        <f>SUMPRODUCT(C$4:C$27,$G$4:$G$27)</f>
        <v>0</v>
      </c>
      <c r="D28" s="82">
        <f>SUMPRODUCT(D$4:D$27,$G$4:$G$27)</f>
        <v>0</v>
      </c>
      <c r="E28" s="83">
        <f>SUMPRODUCT(E$4:E$27,$G$4:$G$27)</f>
        <v>0</v>
      </c>
      <c r="F28" s="84">
        <f>SUMPRODUCT(F$4:F$27,$G$4:$G$27)</f>
        <v>0</v>
      </c>
      <c r="G28" s="85"/>
    </row>
    <row r="29" spans="1:7" ht="15">
      <c r="A29" s="86" t="s">
        <v>23</v>
      </c>
      <c r="B29" s="87">
        <f>SUMPRODUCT(--ISNUMBER(B$4:B$27),$G$4:$G$27)</f>
        <v>0</v>
      </c>
      <c r="C29" s="88">
        <f>SUMPRODUCT(--ISNUMBER(C$4:C$27),$G$4:$G$27)</f>
        <v>0</v>
      </c>
      <c r="D29" s="89">
        <f>SUMPRODUCT(--ISNUMBER(D$4:D$27),$G$4:$G$27)</f>
        <v>0</v>
      </c>
      <c r="E29" s="90">
        <f>SUMPRODUCT(--ISNUMBER(E$4:E$27),$G$4:$G$27)</f>
        <v>0</v>
      </c>
      <c r="F29" s="91">
        <f>SUMPRODUCT(--ISNUMBER(F$4:F$27),$G$4:$G$27)</f>
        <v>0</v>
      </c>
      <c r="G29" s="85"/>
    </row>
    <row r="31" spans="1:7" ht="15">
      <c r="A31" s="92" t="s">
        <v>53</v>
      </c>
      <c r="B31" s="93">
        <f>IF(B$29=0,1,B$28)/IF(B$29=0,1,B$29)</f>
        <v>1</v>
      </c>
      <c r="C31" s="94">
        <f>IF(C$29=0,1,C$28)/IF(C$29=0,1,C$29)</f>
        <v>1</v>
      </c>
      <c r="D31" s="95">
        <f>IF(D$29=0,1,D$28)/IF(D$29=0,1,D$29)</f>
        <v>1</v>
      </c>
      <c r="E31" s="96">
        <f>IF(E$29=0,1,E$28)/IF(E$29=0,1,E$29)</f>
        <v>1</v>
      </c>
      <c r="F31" s="97">
        <f>IF(F$29=0,1,F$28)/IF(F$29=0,1,F$29)</f>
        <v>1</v>
      </c>
    </row>
    <row r="33" spans="1:9" ht="15">
      <c r="A33" s="46" t="s">
        <v>54</v>
      </c>
      <c r="B33" s="85"/>
      <c r="C33" s="85"/>
      <c r="D33" s="85"/>
      <c r="E33" s="85"/>
      <c r="F33" s="85"/>
      <c r="H33" s="293" t="s">
        <v>55</v>
      </c>
      <c r="I33" s="293"/>
    </row>
    <row r="34" spans="1:9" ht="15">
      <c r="A34" s="52" t="s">
        <v>56</v>
      </c>
      <c r="B34" s="98" t="s">
        <v>57</v>
      </c>
      <c r="C34" s="99"/>
      <c r="D34" s="100"/>
      <c r="E34" s="101"/>
      <c r="F34" s="102"/>
      <c r="H34" s="103" t="s">
        <v>58</v>
      </c>
      <c r="I34" s="104" t="s">
        <v>59</v>
      </c>
    </row>
    <row r="35" spans="1:9" ht="15">
      <c r="A35" s="105" t="s">
        <v>60</v>
      </c>
      <c r="B35" s="106"/>
      <c r="C35" s="107"/>
      <c r="D35" s="108"/>
      <c r="E35" s="109"/>
      <c r="F35" s="110"/>
      <c r="H35" s="111">
        <v>2</v>
      </c>
      <c r="I35" s="112">
        <v>2.2000000000000002</v>
      </c>
    </row>
    <row r="36" spans="1:9" ht="15">
      <c r="A36" s="113" t="s">
        <v>61</v>
      </c>
      <c r="B36" s="114"/>
      <c r="C36" s="115"/>
      <c r="D36" s="116"/>
      <c r="E36" s="117"/>
      <c r="F36" s="118"/>
      <c r="H36" s="119">
        <v>1</v>
      </c>
      <c r="I36" s="120">
        <v>1.3</v>
      </c>
    </row>
    <row r="37" spans="1:9" ht="15">
      <c r="A37" s="113" t="s">
        <v>62</v>
      </c>
      <c r="B37" s="114"/>
      <c r="C37" s="115"/>
      <c r="D37" s="116"/>
      <c r="E37" s="117"/>
      <c r="F37" s="118"/>
      <c r="H37" s="119">
        <v>1</v>
      </c>
      <c r="I37" s="120">
        <v>1.3</v>
      </c>
    </row>
    <row r="38" spans="1:9" ht="15">
      <c r="A38" s="113" t="s">
        <v>63</v>
      </c>
      <c r="B38" s="114"/>
      <c r="C38" s="115"/>
      <c r="D38" s="116"/>
      <c r="E38" s="117"/>
      <c r="F38" s="118"/>
      <c r="H38" s="119">
        <v>1</v>
      </c>
      <c r="I38" s="120">
        <v>1.3</v>
      </c>
    </row>
    <row r="39" spans="1:9" ht="15">
      <c r="A39" s="113" t="s">
        <v>64</v>
      </c>
      <c r="B39" s="114"/>
      <c r="C39" s="115"/>
      <c r="D39" s="116"/>
      <c r="E39" s="117"/>
      <c r="F39" s="118"/>
      <c r="H39" s="119">
        <v>1</v>
      </c>
      <c r="I39" s="120">
        <v>1.3</v>
      </c>
    </row>
    <row r="40" spans="1:9" ht="15">
      <c r="A40" s="113" t="s">
        <v>65</v>
      </c>
      <c r="B40" s="114"/>
      <c r="C40" s="115"/>
      <c r="D40" s="116"/>
      <c r="E40" s="117"/>
      <c r="F40" s="118"/>
      <c r="H40" s="119">
        <v>1</v>
      </c>
      <c r="I40" s="120">
        <v>1.3</v>
      </c>
    </row>
    <row r="41" spans="1:9" ht="15">
      <c r="A41" s="113" t="s">
        <v>66</v>
      </c>
      <c r="B41" s="114"/>
      <c r="C41" s="115"/>
      <c r="D41" s="116"/>
      <c r="E41" s="117"/>
      <c r="F41" s="118"/>
      <c r="H41" s="119">
        <v>1</v>
      </c>
      <c r="I41" s="120">
        <v>1.3</v>
      </c>
    </row>
    <row r="42" spans="1:9" ht="15">
      <c r="A42" s="121" t="s">
        <v>67</v>
      </c>
      <c r="B42" s="122"/>
      <c r="C42" s="123"/>
      <c r="D42" s="124"/>
      <c r="E42" s="125"/>
      <c r="F42" s="126"/>
      <c r="H42" s="127">
        <v>2</v>
      </c>
      <c r="I42" s="128">
        <v>0</v>
      </c>
    </row>
    <row r="43" spans="1:9" ht="15">
      <c r="A43" s="129" t="s">
        <v>68</v>
      </c>
      <c r="B43" s="130">
        <f>SUMPRODUCT(B$35:B$42,IF(B$34="Oui",$H$35:$H$42,$I$35:$I$42))</f>
        <v>0</v>
      </c>
      <c r="C43" s="131">
        <f>SUMPRODUCT(C$35:C$42,IF(C$34="Oui",$H$35:$H$42,$I$35:$I$42))</f>
        <v>0</v>
      </c>
      <c r="D43" s="132">
        <f>SUMPRODUCT(D$35:D$42,IF(D$34="Oui",$H$35:$H$42,$I$35:$I$42))</f>
        <v>0</v>
      </c>
      <c r="E43" s="133">
        <f>SUMPRODUCT(E$35:E$42,IF(E$34="Oui",$H$35:$H$42,$I$35:$I$42))</f>
        <v>0</v>
      </c>
      <c r="F43" s="134">
        <f>SUMPRODUCT(F$35:F$42,IF(F$34="Oui",$H$35:$H$42,$I$35:$I$42))</f>
        <v>0</v>
      </c>
      <c r="H43" s="135">
        <v>10</v>
      </c>
      <c r="I43" s="136">
        <v>10</v>
      </c>
    </row>
    <row r="44" spans="1:9" ht="15">
      <c r="A44" s="129" t="s">
        <v>69</v>
      </c>
      <c r="B44" s="130">
        <f>IF(B$34="Oui",$H$43,$I$43)</f>
        <v>10</v>
      </c>
      <c r="C44" s="131">
        <f>IF(C$34="Oui",$H$43,$I$43)</f>
        <v>10</v>
      </c>
      <c r="D44" s="132">
        <f>IF(D$34="Oui",$H$43,$I$43)</f>
        <v>10</v>
      </c>
      <c r="E44" s="133">
        <f>IF(E$34="Oui",$H$43,$I$43)</f>
        <v>10</v>
      </c>
      <c r="F44" s="134">
        <f>IF(F$34="Oui",$H$43,$I$43)</f>
        <v>10</v>
      </c>
      <c r="H44" s="137"/>
      <c r="I44" s="137"/>
    </row>
    <row r="45" spans="1:9" ht="15">
      <c r="A45" s="138"/>
      <c r="B45" s="138"/>
      <c r="C45" s="138"/>
      <c r="D45" s="138"/>
      <c r="E45" s="138"/>
      <c r="F45" s="138"/>
    </row>
    <row r="46" spans="1:9" ht="15">
      <c r="A46" s="85"/>
      <c r="B46" s="85"/>
      <c r="C46" s="85"/>
      <c r="D46" s="85"/>
      <c r="E46" s="85"/>
      <c r="F46" s="85"/>
    </row>
    <row r="47" spans="1:9" ht="15">
      <c r="A47" s="92" t="s">
        <v>70</v>
      </c>
      <c r="B47" s="93">
        <f>B$43/B$44</f>
        <v>0</v>
      </c>
      <c r="C47" s="94">
        <f>C$43/C$44</f>
        <v>0</v>
      </c>
      <c r="D47" s="95">
        <f>D$43/D$44</f>
        <v>0</v>
      </c>
      <c r="E47" s="96">
        <f>E$43/E$44</f>
        <v>0</v>
      </c>
      <c r="F47" s="97">
        <f>F$43/F$44</f>
        <v>0</v>
      </c>
    </row>
    <row r="49" spans="1:6" ht="15"/>
    <row r="50" spans="1:6" ht="15">
      <c r="A50" s="92" t="s">
        <v>222</v>
      </c>
      <c r="B50" s="139">
        <f>(B$31+B$47)/2</f>
        <v>0.5</v>
      </c>
      <c r="C50" s="94">
        <f>(C$31+C$47)/2</f>
        <v>0.5</v>
      </c>
      <c r="D50" s="95">
        <f>(D$31+D$47)/2</f>
        <v>0.5</v>
      </c>
      <c r="E50" s="96">
        <f>(E$31+E$47)/2</f>
        <v>0.5</v>
      </c>
      <c r="F50" s="97">
        <f>(F$31+F$47)/2</f>
        <v>0.5</v>
      </c>
    </row>
    <row r="51" spans="1:6" ht="15">
      <c r="A51" s="92" t="s">
        <v>72</v>
      </c>
      <c r="B51" s="140">
        <f>COUNTA(B$4:B$27)</f>
        <v>0</v>
      </c>
      <c r="C51" s="141">
        <f>COUNTA(C$4:C$27)</f>
        <v>0</v>
      </c>
      <c r="D51" s="142">
        <f>COUNTA(D$4:D$27)</f>
        <v>0</v>
      </c>
      <c r="E51" s="143">
        <f>COUNTA(E$4:E$27)</f>
        <v>0</v>
      </c>
      <c r="F51" s="144">
        <f>COUNTA(F$4:F$27)</f>
        <v>0</v>
      </c>
    </row>
  </sheetData>
  <sheetProtection sheet="1" objects="1" scenarios="1"/>
  <mergeCells count="2">
    <mergeCell ref="G2:G3"/>
    <mergeCell ref="H33:I33"/>
  </mergeCells>
  <dataValidations count="2">
    <dataValidation type="decimal" allowBlank="1" showInputMessage="1" showErrorMessage="1" error="Les évaluations sont faites en terme de pourcentage. Veuillez entrer une valeur entre 0 et 1" sqref="B4:F27 B35:F42" xr:uid="{00000000-0002-0000-0600-000000000000}">
      <formula1>0</formula1>
      <formula2>1</formula2>
    </dataValidation>
    <dataValidation type="list" allowBlank="1" showInputMessage="1" showErrorMessage="1" sqref="B34:F34" xr:uid="{00000000-0002-0000-0600-000001000000}">
      <formula1>"Oui,Non"</formula1>
      <formula2>0</formula2>
    </dataValidation>
  </dataValidations>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Utilisateur invité</cp:lastModifiedBy>
  <cp:revision>1</cp:revision>
  <dcterms:created xsi:type="dcterms:W3CDTF">2006-09-16T00:00:00Z</dcterms:created>
  <dcterms:modified xsi:type="dcterms:W3CDTF">2020-05-07T18:03:36Z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