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BB77ABC-93C9-4D56-B16D-5E41702986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C30" i="1"/>
  <c r="D17" i="1"/>
  <c r="B36" i="1"/>
  <c r="D13" i="1"/>
  <c r="B13" i="1"/>
  <c r="A17" i="1" s="1"/>
  <c r="E12" i="1"/>
  <c r="F13" i="1" l="1"/>
  <c r="D14" i="1" s="1"/>
  <c r="H14" i="1" s="1"/>
  <c r="A18" i="1" s="1"/>
  <c r="B17" i="1" l="1"/>
  <c r="A30" i="1"/>
  <c r="B18" i="1"/>
  <c r="B30" i="1" s="1"/>
  <c r="A19" i="1"/>
  <c r="C18" i="1" l="1"/>
  <c r="D18" i="1"/>
  <c r="C17" i="1"/>
  <c r="A20" i="1"/>
  <c r="A31" i="1"/>
  <c r="B19" i="1"/>
  <c r="C19" i="1" l="1"/>
  <c r="B31" i="1"/>
  <c r="D19" i="1"/>
  <c r="C31" i="1" s="1"/>
  <c r="A21" i="1"/>
  <c r="B20" i="1"/>
  <c r="B32" i="1" s="1"/>
  <c r="D20" i="1"/>
  <c r="C32" i="1" s="1"/>
  <c r="C20" i="1"/>
  <c r="A32" i="1"/>
  <c r="A22" i="1" l="1"/>
  <c r="B21" i="1"/>
  <c r="B33" i="1" s="1"/>
  <c r="D21" i="1"/>
  <c r="C33" i="1" s="1"/>
  <c r="C21" i="1"/>
  <c r="A33" i="1"/>
  <c r="A23" i="1" l="1"/>
  <c r="B22" i="1"/>
  <c r="D22" i="1" s="1"/>
  <c r="C34" i="1" s="1"/>
  <c r="A34" i="1"/>
  <c r="C22" i="1" l="1"/>
  <c r="B34" i="1"/>
  <c r="A24" i="1"/>
  <c r="A35" i="1"/>
  <c r="B23" i="1"/>
  <c r="C23" i="1" l="1"/>
  <c r="B35" i="1"/>
  <c r="D23" i="1"/>
  <c r="C35" i="1" s="1"/>
  <c r="B24" i="1"/>
  <c r="C24" i="1" s="1"/>
  <c r="A36" i="1"/>
  <c r="E38" i="1" l="1"/>
  <c r="H38" i="1" s="1"/>
  <c r="D24" i="1"/>
  <c r="C36" i="1" s="1"/>
  <c r="H17" i="1"/>
  <c r="D25" i="1"/>
  <c r="H19" i="1" l="1"/>
  <c r="H20" i="1" s="1"/>
  <c r="H21" i="1" s="1"/>
  <c r="D30" i="1" s="1"/>
  <c r="C37" i="1"/>
  <c r="E17" i="1"/>
  <c r="F17" i="1" s="1"/>
  <c r="E18" i="1"/>
  <c r="F18" i="1" s="1"/>
  <c r="E20" i="1"/>
  <c r="F20" i="1" s="1"/>
  <c r="E19" i="1"/>
  <c r="F19" i="1" s="1"/>
  <c r="E21" i="1"/>
  <c r="F21" i="1" s="1"/>
  <c r="E22" i="1"/>
  <c r="F22" i="1" s="1"/>
  <c r="E23" i="1"/>
  <c r="F23" i="1" s="1"/>
  <c r="E24" i="1"/>
  <c r="F24" i="1" s="1"/>
  <c r="D36" i="1" l="1"/>
  <c r="D31" i="1"/>
  <c r="D32" i="1"/>
  <c r="E32" i="1" s="1"/>
  <c r="D34" i="1"/>
  <c r="E34" i="1" s="1"/>
  <c r="E31" i="1"/>
  <c r="E36" i="1"/>
  <c r="E30" i="1"/>
  <c r="D35" i="1"/>
  <c r="E35" i="1" s="1"/>
  <c r="D33" i="1"/>
  <c r="E33" i="1" s="1"/>
  <c r="I33" i="1" l="1"/>
  <c r="F33" i="1"/>
  <c r="G33" i="1" s="1"/>
  <c r="H33" i="1" s="1"/>
  <c r="I35" i="1"/>
  <c r="F35" i="1"/>
  <c r="G35" i="1" s="1"/>
  <c r="H35" i="1" s="1"/>
  <c r="I36" i="1"/>
  <c r="G36" i="1"/>
  <c r="H36" i="1" s="1"/>
  <c r="I34" i="1"/>
  <c r="F34" i="1"/>
  <c r="G34" i="1" s="1"/>
  <c r="H34" i="1" s="1"/>
  <c r="D37" i="1"/>
  <c r="F31" i="1"/>
  <c r="G31" i="1" s="1"/>
  <c r="H31" i="1" s="1"/>
  <c r="I31" i="1"/>
  <c r="E37" i="1"/>
  <c r="F30" i="1"/>
  <c r="G30" i="1" s="1"/>
  <c r="H30" i="1" s="1"/>
  <c r="I30" i="1"/>
  <c r="I32" i="1"/>
  <c r="F32" i="1"/>
  <c r="G32" i="1" s="1"/>
  <c r="H32" i="1" s="1"/>
  <c r="H37" i="1" l="1"/>
  <c r="I37" i="1"/>
</calcChain>
</file>

<file path=xl/sharedStrings.xml><?xml version="1.0" encoding="utf-8"?>
<sst xmlns="http://schemas.openxmlformats.org/spreadsheetml/2006/main" count="35" uniqueCount="32">
  <si>
    <t>колво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</si>
  <si>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</si>
  <si>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</si>
  <si>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</si>
  <si>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</si>
  <si>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</si>
  <si>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</si>
  <si>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</si>
  <si>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</si>
  <si>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</si>
  <si>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</si>
  <si>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</si>
  <si>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</si>
  <si>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</si>
  <si>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ni/n/h"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</si>
  <si>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</si>
  <si>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</si>
  <si>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</si>
  <si>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</si>
  <si>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</si>
  <si>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</si>
  <si>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</si>
  <si>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</si>
  <si>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</si>
  <si>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</si>
  <si>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</si>
  <si>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ni-npi</t>
  </si>
  <si>
    <t>(ni_x0002_npi)^2/npi</t>
  </si>
  <si>
    <t>Суммы</t>
  </si>
  <si>
    <t>k-r-1=</t>
  </si>
  <si>
    <t>χ2крит</t>
  </si>
  <si>
    <t>χ2расч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</si>
</sst>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Лист1!$C$18:$C$24</c:f>
              <c:numCache>
                <c:formatCode>General</c:formatCode>
                <c:ptCount val="7"/>
                <c:pt idx="0">
                  <c:v>20.849999999999998</c:v>
                </c:pt>
                <c:pt idx="1">
                  <c:v>24.749999999999996</c:v>
                </c:pt>
                <c:pt idx="2">
                  <c:v>28.649999999999995</c:v>
                </c:pt>
                <c:pt idx="3">
                  <c:v>32.549999999999997</c:v>
                </c:pt>
                <c:pt idx="4">
                  <c:v>36.449999999999989</c:v>
                </c:pt>
                <c:pt idx="5">
                  <c:v>40.349999999999994</c:v>
                </c:pt>
                <c:pt idx="6">
                  <c:v>44.249999999999986</c:v>
                </c:pt>
              </c:numCache>
            </c:numRef>
          </c:cat>
          <c:val>
            <c:numRef>
              <c:f>Лист1!$F$18:$F$24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7.4999999999999997E-2</c:v>
                </c:pt>
                <c:pt idx="4">
                  <c:v>5.9000000000000004E-2</c:v>
                </c:pt>
                <c:pt idx="5">
                  <c:v>3.6000000000000004E-2</c:v>
                </c:pt>
                <c:pt idx="6">
                  <c:v>1.3000000000000001E-2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4B-AC11-A946DB09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667931040"/>
        <c:axId val="1667934784"/>
      </c:barChart>
      <c:catAx>
        <c:axId val="16679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 интервалов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934784"/>
        <c:crosses val="autoZero"/>
        <c:auto val="1"/>
        <c:lblAlgn val="ctr"/>
        <c:lblOffset val="100"/>
        <c:noMultiLvlLbl val="0"/>
      </c:catAx>
      <c:valAx>
        <c:axId val="1667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9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</xdr:colOff>
      <xdr:row>11</xdr:row>
      <xdr:rowOff>24764</xdr:rowOff>
    </xdr:from>
    <xdr:to>
      <xdr:col>19</xdr:col>
      <xdr:colOff>9524</xdr:colOff>
      <xdr:row>31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4" zoomScale="80" zoomScaleNormal="80" workbookViewId="0">
      <selection activeCell="U24" sqref="U24"/>
    </sheetView>
  </sheetViews>
  <sheetFormatPr defaultRowHeight="15" x14ac:dyDescent="0.25"/>
  <cols>
    <col min="5" max="5" width="8.85546875" customWidth="1"/>
    <col min="8" max="8" width="13.28515625" customWidth="1"/>
  </cols>
  <sheetData>
    <row r="1" spans="1:10" x14ac:dyDescent="0.25">
      <c r="A1" s="12">
        <v>33</v>
      </c>
      <c r="B1" s="12">
        <v>33</v>
      </c>
      <c r="C1" s="12">
        <v>33</v>
      </c>
      <c r="D1" s="12">
        <v>27</v>
      </c>
      <c r="E1" s="12">
        <v>31</v>
      </c>
      <c r="F1" s="12">
        <v>36</v>
      </c>
      <c r="G1" s="12">
        <v>36</v>
      </c>
      <c r="H1" s="12">
        <v>37</v>
      </c>
      <c r="I1" s="12">
        <v>34</v>
      </c>
      <c r="J1" s="12">
        <v>40</v>
      </c>
    </row>
    <row r="2" spans="1:10" x14ac:dyDescent="0.25">
      <c r="A2" s="12">
        <v>27</v>
      </c>
      <c r="B2" s="12">
        <v>31</v>
      </c>
      <c r="C2" s="12">
        <v>42</v>
      </c>
      <c r="D2" s="12">
        <v>41</v>
      </c>
      <c r="E2" s="12">
        <v>35</v>
      </c>
      <c r="F2" s="12">
        <v>28</v>
      </c>
      <c r="G2" s="12">
        <v>30</v>
      </c>
      <c r="H2" s="12">
        <v>31</v>
      </c>
      <c r="I2" s="12">
        <v>42</v>
      </c>
      <c r="J2" s="12">
        <v>35</v>
      </c>
    </row>
    <row r="3" spans="1:10" x14ac:dyDescent="0.25">
      <c r="A3" s="12">
        <v>23</v>
      </c>
      <c r="B3" s="12">
        <v>31</v>
      </c>
      <c r="C3" s="12">
        <v>35</v>
      </c>
      <c r="D3" s="12">
        <v>33</v>
      </c>
      <c r="E3" s="12">
        <v>41</v>
      </c>
      <c r="F3" s="12">
        <v>41</v>
      </c>
      <c r="G3" s="12">
        <v>37</v>
      </c>
      <c r="H3" s="12">
        <v>38</v>
      </c>
      <c r="I3" s="12">
        <v>38</v>
      </c>
      <c r="J3" s="12">
        <v>24</v>
      </c>
    </row>
    <row r="4" spans="1:10" x14ac:dyDescent="0.25">
      <c r="A4" s="12">
        <v>29</v>
      </c>
      <c r="B4" s="12">
        <v>37</v>
      </c>
      <c r="C4" s="12">
        <v>45</v>
      </c>
      <c r="D4" s="12">
        <v>37</v>
      </c>
      <c r="E4" s="12">
        <v>20</v>
      </c>
      <c r="F4" s="12">
        <v>31</v>
      </c>
      <c r="G4" s="12">
        <v>36</v>
      </c>
      <c r="H4" s="12">
        <v>34</v>
      </c>
      <c r="I4" s="12">
        <v>38</v>
      </c>
      <c r="J4" s="12">
        <v>32</v>
      </c>
    </row>
    <row r="5" spans="1:10" x14ac:dyDescent="0.25">
      <c r="A5" s="12">
        <v>29</v>
      </c>
      <c r="B5" s="12">
        <v>30</v>
      </c>
      <c r="C5" s="12">
        <v>43</v>
      </c>
      <c r="D5" s="12">
        <v>22</v>
      </c>
      <c r="E5" s="12">
        <v>31</v>
      </c>
      <c r="F5" s="12">
        <v>36</v>
      </c>
      <c r="G5" s="12">
        <v>31</v>
      </c>
      <c r="H5" s="12">
        <v>33</v>
      </c>
      <c r="I5" s="12">
        <v>31</v>
      </c>
      <c r="J5" s="12">
        <v>39</v>
      </c>
    </row>
    <row r="6" spans="1:10" x14ac:dyDescent="0.25">
      <c r="A6" s="12">
        <v>43</v>
      </c>
      <c r="B6" s="12">
        <v>35</v>
      </c>
      <c r="C6" s="12">
        <v>33</v>
      </c>
      <c r="D6" s="12">
        <v>25</v>
      </c>
      <c r="E6" s="12">
        <v>33</v>
      </c>
      <c r="F6" s="12">
        <v>24</v>
      </c>
      <c r="G6" s="12">
        <v>34</v>
      </c>
      <c r="H6" s="12">
        <v>31</v>
      </c>
      <c r="I6" s="12">
        <v>39</v>
      </c>
      <c r="J6" s="12">
        <v>34</v>
      </c>
    </row>
    <row r="7" spans="1:10" x14ac:dyDescent="0.25">
      <c r="A7" s="12">
        <v>32</v>
      </c>
      <c r="B7" s="12">
        <v>29</v>
      </c>
      <c r="C7" s="12">
        <v>41</v>
      </c>
      <c r="D7" s="12">
        <v>38</v>
      </c>
      <c r="E7" s="12">
        <v>43</v>
      </c>
      <c r="F7" s="12">
        <v>27</v>
      </c>
      <c r="G7" s="12">
        <v>37</v>
      </c>
      <c r="H7" s="12">
        <v>19</v>
      </c>
      <c r="I7" s="12">
        <v>42</v>
      </c>
      <c r="J7" s="12">
        <v>32</v>
      </c>
    </row>
    <row r="8" spans="1:10" x14ac:dyDescent="0.25">
      <c r="A8" s="12">
        <v>38</v>
      </c>
      <c r="B8" s="12">
        <v>27</v>
      </c>
      <c r="C8" s="12">
        <v>33</v>
      </c>
      <c r="D8" s="12">
        <v>33</v>
      </c>
      <c r="E8" s="12">
        <v>34</v>
      </c>
      <c r="F8" s="12">
        <v>37</v>
      </c>
      <c r="G8" s="12">
        <v>26</v>
      </c>
      <c r="H8" s="12">
        <v>30</v>
      </c>
      <c r="I8" s="12">
        <v>35</v>
      </c>
      <c r="J8" s="12">
        <v>18</v>
      </c>
    </row>
    <row r="9" spans="1:10" x14ac:dyDescent="0.25">
      <c r="A9" s="12">
        <v>22</v>
      </c>
      <c r="B9" s="12">
        <v>27</v>
      </c>
      <c r="C9" s="12">
        <v>33</v>
      </c>
      <c r="D9" s="12">
        <v>29</v>
      </c>
      <c r="E9" s="12">
        <v>31</v>
      </c>
      <c r="F9" s="12">
        <v>40</v>
      </c>
      <c r="G9" s="12">
        <v>46</v>
      </c>
      <c r="H9" s="12">
        <v>41</v>
      </c>
      <c r="I9" s="12">
        <v>15</v>
      </c>
      <c r="J9" s="12">
        <v>26</v>
      </c>
    </row>
    <row r="10" spans="1:10" x14ac:dyDescent="0.25">
      <c r="A10" s="12">
        <v>35</v>
      </c>
      <c r="B10" s="12">
        <v>33</v>
      </c>
      <c r="C10" s="12">
        <v>30</v>
      </c>
      <c r="D10" s="12">
        <v>40</v>
      </c>
      <c r="E10" s="12">
        <v>29</v>
      </c>
      <c r="F10" s="12">
        <v>40</v>
      </c>
      <c r="G10" s="12">
        <v>29</v>
      </c>
      <c r="H10" s="12">
        <v>36</v>
      </c>
      <c r="I10" s="12">
        <v>37</v>
      </c>
      <c r="J10" s="12">
        <v>28</v>
      </c>
    </row>
    <row r="12" spans="1:10" x14ac:dyDescent="0.25">
      <c r="A12" s="15" t="s">
        <v>0</v>
      </c>
      <c r="B12" s="15"/>
      <c r="C12" s="15"/>
      <c r="D12" s="1" t="s">
        <v>1</v>
      </c>
      <c r="E12" s="6">
        <f>ROUND(1+LOG(100,2),0)</f>
        <v>8</v>
      </c>
    </row>
    <row r="13" spans="1:10" x14ac:dyDescent="0.25">
      <c r="A13" s="4" t="s">
        <v>2</v>
      </c>
      <c r="B13" s="5">
        <f>MIN(A1:J10)</f>
        <v>15</v>
      </c>
      <c r="C13" s="4" t="s">
        <v>3</v>
      </c>
      <c r="D13" s="5">
        <f>MAX(A1:J10)</f>
        <v>46</v>
      </c>
      <c r="E13" s="4" t="s">
        <v>4</v>
      </c>
      <c r="F13" s="5">
        <f>D13-B13</f>
        <v>31</v>
      </c>
    </row>
    <row r="14" spans="1:10" x14ac:dyDescent="0.25">
      <c r="A14" s="15" t="s">
        <v>5</v>
      </c>
      <c r="B14" s="15"/>
      <c r="C14" s="15"/>
      <c r="D14" s="3">
        <f>F13/E12</f>
        <v>3.875</v>
      </c>
      <c r="E14" s="15" t="s">
        <v>6</v>
      </c>
      <c r="F14" s="15"/>
      <c r="G14" s="4" t="s">
        <v>7</v>
      </c>
      <c r="H14" s="7">
        <f>CEILING(D14,0.1)</f>
        <v>3.9000000000000004</v>
      </c>
    </row>
    <row r="15" spans="1:10" x14ac:dyDescent="0.25">
      <c r="A15" s="16" t="s">
        <v>8</v>
      </c>
      <c r="B15" s="16"/>
      <c r="C15" s="16"/>
      <c r="D15" s="16"/>
      <c r="E15" s="16"/>
      <c r="F15" s="16"/>
    </row>
    <row r="16" spans="1:10" x14ac:dyDescent="0.25">
      <c r="A16" s="2" t="s">
        <v>9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13" t="s">
        <v>15</v>
      </c>
      <c r="H16" s="14"/>
    </row>
    <row r="17" spans="1:9" x14ac:dyDescent="0.25">
      <c r="A17" s="2">
        <f>B13</f>
        <v>15</v>
      </c>
      <c r="B17" s="2">
        <f>A17+$H$14</f>
        <v>18.899999999999999</v>
      </c>
      <c r="C17" s="2">
        <f>(A17+B17)/2</f>
        <v>16.95</v>
      </c>
      <c r="D17" s="2">
        <f>COUNTIFS($A$1:$J$10,"&gt;="&amp;A17,$A$1:$J$10,"&lt;"&amp;B17)</f>
        <v>2</v>
      </c>
      <c r="E17" s="2">
        <f>D17/$D$25</f>
        <v>0.02</v>
      </c>
      <c r="F17" s="2">
        <f>CEILING(E17/$H$14,0.001)</f>
        <v>6.0000000000000001E-3</v>
      </c>
      <c r="G17" s="10" t="s">
        <v>16</v>
      </c>
      <c r="H17" s="11">
        <f>SUMPRODUCT(C17:C24,D17:D24)/100</f>
        <v>33.212999999999994</v>
      </c>
    </row>
    <row r="18" spans="1:9" x14ac:dyDescent="0.25">
      <c r="A18" s="2">
        <f>A17+$H$14</f>
        <v>18.899999999999999</v>
      </c>
      <c r="B18" s="2">
        <f t="shared" ref="B18:B24" si="0">A18+$H$14</f>
        <v>22.799999999999997</v>
      </c>
      <c r="C18" s="2">
        <f t="shared" ref="C18:C24" si="1">(A18+B18)/2</f>
        <v>20.849999999999998</v>
      </c>
      <c r="D18" s="2">
        <f t="shared" ref="D17:D23" si="2">COUNTIFS($A$1:$J$10,"&gt;="&amp;A18,$A$1:$J$10,"&lt;"&amp;B18)</f>
        <v>4</v>
      </c>
      <c r="E18" s="2">
        <f t="shared" ref="E18:E24" si="3">D18/$D$25</f>
        <v>0.04</v>
      </c>
      <c r="F18" s="2">
        <f t="shared" ref="F18:F24" si="4">CEILING(E18/$H$14,0.001)</f>
        <v>1.0999999999999999E-2</v>
      </c>
      <c r="G18" s="13" t="s">
        <v>17</v>
      </c>
      <c r="H18" s="14"/>
    </row>
    <row r="19" spans="1:9" x14ac:dyDescent="0.25">
      <c r="A19" s="2">
        <f t="shared" ref="A19:A24" si="5">A18+$H$14</f>
        <v>22.799999999999997</v>
      </c>
      <c r="B19" s="2">
        <f t="shared" si="0"/>
        <v>26.699999999999996</v>
      </c>
      <c r="C19" s="2">
        <f t="shared" si="1"/>
        <v>24.749999999999996</v>
      </c>
      <c r="D19" s="2">
        <f t="shared" si="2"/>
        <v>6</v>
      </c>
      <c r="E19" s="2">
        <f t="shared" si="3"/>
        <v>0.06</v>
      </c>
      <c r="F19" s="2">
        <f t="shared" si="4"/>
        <v>1.6E-2</v>
      </c>
      <c r="G19" s="10" t="s">
        <v>18</v>
      </c>
      <c r="H19" s="11">
        <f>SUMPRODUCT(C17:C24,C17:C24,D17:D24)/100-H17*H17</f>
        <v>34.999730999999883</v>
      </c>
    </row>
    <row r="20" spans="1:9" x14ac:dyDescent="0.25">
      <c r="A20" s="2">
        <f t="shared" si="5"/>
        <v>26.699999999999996</v>
      </c>
      <c r="B20" s="2">
        <f t="shared" si="0"/>
        <v>30.599999999999994</v>
      </c>
      <c r="C20" s="2">
        <f t="shared" si="1"/>
        <v>28.649999999999995</v>
      </c>
      <c r="D20" s="2">
        <f t="shared" si="2"/>
        <v>17</v>
      </c>
      <c r="E20" s="2">
        <f t="shared" si="3"/>
        <v>0.17</v>
      </c>
      <c r="F20" s="2">
        <f t="shared" si="4"/>
        <v>4.3999999999999997E-2</v>
      </c>
      <c r="G20" s="10" t="s">
        <v>19</v>
      </c>
      <c r="H20" s="11">
        <f>H19*100/99</f>
        <v>35.353263636363522</v>
      </c>
    </row>
    <row r="21" spans="1:9" x14ac:dyDescent="0.25">
      <c r="A21" s="2">
        <f t="shared" si="5"/>
        <v>30.599999999999994</v>
      </c>
      <c r="B21" s="2">
        <f t="shared" si="0"/>
        <v>34.499999999999993</v>
      </c>
      <c r="C21" s="2">
        <f t="shared" si="1"/>
        <v>32.549999999999997</v>
      </c>
      <c r="D21" s="2">
        <f t="shared" si="2"/>
        <v>29</v>
      </c>
      <c r="E21" s="2">
        <f t="shared" si="3"/>
        <v>0.28999999999999998</v>
      </c>
      <c r="F21" s="2">
        <f t="shared" si="4"/>
        <v>7.4999999999999997E-2</v>
      </c>
      <c r="G21" s="10" t="s">
        <v>20</v>
      </c>
      <c r="H21" s="11">
        <f>SQRT(H20)</f>
        <v>5.9458610508793024</v>
      </c>
    </row>
    <row r="22" spans="1:9" x14ac:dyDescent="0.25">
      <c r="A22" s="2">
        <f t="shared" si="5"/>
        <v>34.499999999999993</v>
      </c>
      <c r="B22" s="2">
        <f t="shared" si="0"/>
        <v>38.399999999999991</v>
      </c>
      <c r="C22" s="2">
        <f t="shared" si="1"/>
        <v>36.449999999999989</v>
      </c>
      <c r="D22" s="2">
        <f t="shared" si="2"/>
        <v>23</v>
      </c>
      <c r="E22" s="2">
        <f t="shared" si="3"/>
        <v>0.23</v>
      </c>
      <c r="F22" s="2">
        <f t="shared" si="4"/>
        <v>5.9000000000000004E-2</v>
      </c>
    </row>
    <row r="23" spans="1:9" x14ac:dyDescent="0.25">
      <c r="A23" s="2">
        <f t="shared" si="5"/>
        <v>38.399999999999991</v>
      </c>
      <c r="B23" s="2">
        <f t="shared" si="0"/>
        <v>42.29999999999999</v>
      </c>
      <c r="C23" s="2">
        <f t="shared" si="1"/>
        <v>40.349999999999994</v>
      </c>
      <c r="D23" s="2">
        <f t="shared" si="2"/>
        <v>14</v>
      </c>
      <c r="E23" s="2">
        <f t="shared" si="3"/>
        <v>0.14000000000000001</v>
      </c>
      <c r="F23" s="2">
        <f t="shared" si="4"/>
        <v>3.6000000000000004E-2</v>
      </c>
    </row>
    <row r="24" spans="1:9" x14ac:dyDescent="0.25">
      <c r="A24" s="2">
        <f t="shared" si="5"/>
        <v>42.29999999999999</v>
      </c>
      <c r="B24" s="2">
        <f t="shared" si="0"/>
        <v>46.199999999999989</v>
      </c>
      <c r="C24" s="2">
        <f t="shared" si="1"/>
        <v>44.249999999999986</v>
      </c>
      <c r="D24" s="2">
        <f>COUNTIFS($A$1:$J$10,"&gt;="&amp;A24,$A$1:$J$10,"&lt;="&amp;B24)</f>
        <v>5</v>
      </c>
      <c r="E24" s="2">
        <f t="shared" si="3"/>
        <v>0.05</v>
      </c>
      <c r="F24" s="2">
        <f t="shared" si="4"/>
        <v>1.3000000000000001E-2</v>
      </c>
    </row>
    <row r="25" spans="1:9" x14ac:dyDescent="0.25">
      <c r="D25" s="2">
        <f>SUM(D17:D24)</f>
        <v>100</v>
      </c>
    </row>
    <row r="28" spans="1:9" x14ac:dyDescent="0.25">
      <c r="A28" s="2" t="s">
        <v>21</v>
      </c>
      <c r="B28" s="2"/>
      <c r="C28" s="2"/>
      <c r="D28" s="2"/>
      <c r="E28" s="2"/>
      <c r="F28" s="2"/>
      <c r="G28" s="2"/>
    </row>
    <row r="29" spans="1:9" x14ac:dyDescent="0.25">
      <c r="A29" s="8" t="s">
        <v>9</v>
      </c>
      <c r="B29" s="8" t="s">
        <v>10</v>
      </c>
      <c r="C29" s="8" t="s">
        <v>12</v>
      </c>
      <c r="D29" s="8" t="s">
        <v>22</v>
      </c>
      <c r="E29" s="8" t="s">
        <v>23</v>
      </c>
      <c r="F29" s="8" t="s">
        <v>26</v>
      </c>
      <c r="G29" s="8" t="s">
        <v>24</v>
      </c>
      <c r="H29" s="8" t="s">
        <v>27</v>
      </c>
      <c r="I29" s="8" t="s">
        <v>25</v>
      </c>
    </row>
    <row r="30" spans="1:9" x14ac:dyDescent="0.25">
      <c r="A30" s="8">
        <f>A18</f>
        <v>18.899999999999999</v>
      </c>
      <c r="B30" s="8">
        <f>B18</f>
        <v>22.799999999999997</v>
      </c>
      <c r="C30" s="8">
        <f>D18+2</f>
        <v>6</v>
      </c>
      <c r="D30" s="8">
        <f>_xlfn.NORM.DIST(B30,$H$17,$H$21,TRUE)- _xlfn.NORM.DIST(A30,$H$17,$H$21,TRUE)</f>
        <v>3.1909702346593877E-2</v>
      </c>
      <c r="E30" s="8">
        <f>$C$37*D30</f>
        <v>3.1909702346593876</v>
      </c>
      <c r="F30" s="8">
        <f t="shared" ref="F30:F36" si="6">C30-E30</f>
        <v>2.8090297653406124</v>
      </c>
      <c r="G30" s="8">
        <f t="shared" ref="G30:G36" si="7">F30*F30</f>
        <v>7.8906482225695358</v>
      </c>
      <c r="H30" s="8">
        <f t="shared" ref="H30:H36" si="8">G30/E30</f>
        <v>2.472805335776441</v>
      </c>
      <c r="I30" s="8">
        <f t="shared" ref="I30:I36" si="9">C30*C30/E30</f>
        <v>11.281835101117053</v>
      </c>
    </row>
    <row r="31" spans="1:9" x14ac:dyDescent="0.25">
      <c r="A31" s="8">
        <f>A19</f>
        <v>22.799999999999997</v>
      </c>
      <c r="B31" s="8">
        <f>B19</f>
        <v>26.699999999999996</v>
      </c>
      <c r="C31" s="8">
        <f>D19</f>
        <v>6</v>
      </c>
      <c r="D31" s="8">
        <f>_xlfn.NORM.DIST(B31,$H$17,$H$21,TRUE)- _xlfn.NORM.DIST(A31,$H$17,$H$21,TRUE)</f>
        <v>9.6727331635147018E-2</v>
      </c>
      <c r="E31" s="8">
        <f>$C$37*D31</f>
        <v>9.6727331635147014</v>
      </c>
      <c r="F31" s="8">
        <f t="shared" si="6"/>
        <v>-3.6727331635147014</v>
      </c>
      <c r="G31" s="8">
        <f t="shared" si="7"/>
        <v>13.488968890380706</v>
      </c>
      <c r="H31" s="8">
        <f t="shared" si="8"/>
        <v>1.3945354081781918</v>
      </c>
      <c r="I31" s="8">
        <f t="shared" si="9"/>
        <v>3.7218022446634902</v>
      </c>
    </row>
    <row r="32" spans="1:9" x14ac:dyDescent="0.25">
      <c r="A32" s="8">
        <f>A20</f>
        <v>26.699999999999996</v>
      </c>
      <c r="B32" s="8">
        <f>B20</f>
        <v>30.599999999999994</v>
      </c>
      <c r="C32" s="8">
        <f>D20</f>
        <v>17</v>
      </c>
      <c r="D32" s="8">
        <f>_xlfn.NORM.DIST(B32,$H$17,$H$21,TRUE)- _xlfn.NORM.DIST(A32,$H$17,$H$21,TRUE)</f>
        <v>0.19348792676950619</v>
      </c>
      <c r="E32" s="8">
        <f>$C$37*D32</f>
        <v>19.34879267695062</v>
      </c>
      <c r="F32" s="8">
        <f t="shared" si="6"/>
        <v>-2.3487926769506196</v>
      </c>
      <c r="G32" s="8">
        <f t="shared" si="7"/>
        <v>5.5168270392968575</v>
      </c>
      <c r="H32" s="8">
        <f t="shared" si="8"/>
        <v>0.28512513061700306</v>
      </c>
      <c r="I32" s="8">
        <f t="shared" si="9"/>
        <v>14.936332453666383</v>
      </c>
    </row>
    <row r="33" spans="1:9" x14ac:dyDescent="0.25">
      <c r="A33" s="8">
        <f>A21</f>
        <v>30.599999999999994</v>
      </c>
      <c r="B33" s="8">
        <f>B21</f>
        <v>34.499999999999993</v>
      </c>
      <c r="C33" s="8">
        <f>D21</f>
        <v>29</v>
      </c>
      <c r="D33" s="8">
        <f t="shared" ref="D33:D35" si="10">_xlfn.NORM.DIST(B33,$H$17,$H$21,TRUE)- _xlfn.NORM.DIST(A33,$H$17,$H$21,TRUE)</f>
        <v>0.25552052039996087</v>
      </c>
      <c r="E33" s="8">
        <f>$C$37*D33</f>
        <v>25.552052039996088</v>
      </c>
      <c r="F33" s="8">
        <f t="shared" si="6"/>
        <v>3.447947960003912</v>
      </c>
      <c r="G33" s="8">
        <f t="shared" si="7"/>
        <v>11.888345134895138</v>
      </c>
      <c r="H33" s="8">
        <f t="shared" si="8"/>
        <v>0.46525989835519127</v>
      </c>
      <c r="I33" s="8">
        <f t="shared" si="9"/>
        <v>32.913207858359101</v>
      </c>
    </row>
    <row r="34" spans="1:9" x14ac:dyDescent="0.25">
      <c r="A34" s="8">
        <f>A22</f>
        <v>34.499999999999993</v>
      </c>
      <c r="B34" s="8">
        <f>B22</f>
        <v>38.399999999999991</v>
      </c>
      <c r="C34" s="8">
        <f>D22</f>
        <v>23</v>
      </c>
      <c r="D34" s="8">
        <f t="shared" si="10"/>
        <v>0.22281443448534222</v>
      </c>
      <c r="E34" s="8">
        <f>$C$37*D34</f>
        <v>22.281443448534223</v>
      </c>
      <c r="F34" s="8">
        <f t="shared" si="6"/>
        <v>0.71855655146577746</v>
      </c>
      <c r="G34" s="8">
        <f t="shared" si="7"/>
        <v>0.51632351765439044</v>
      </c>
      <c r="H34" s="8">
        <f t="shared" si="8"/>
        <v>2.3172803810803229E-2</v>
      </c>
      <c r="I34" s="8">
        <f t="shared" si="9"/>
        <v>23.741729355276579</v>
      </c>
    </row>
    <row r="35" spans="1:9" x14ac:dyDescent="0.25">
      <c r="A35" s="8">
        <f>A23</f>
        <v>38.399999999999991</v>
      </c>
      <c r="B35" s="8">
        <f>B23</f>
        <v>42.29999999999999</v>
      </c>
      <c r="C35" s="8">
        <f>D23</f>
        <v>14</v>
      </c>
      <c r="D35" s="8">
        <f t="shared" si="10"/>
        <v>0.12828258337315823</v>
      </c>
      <c r="E35" s="8">
        <f>$C$37*D35</f>
        <v>12.828258337315823</v>
      </c>
      <c r="F35" s="8">
        <f t="shared" si="6"/>
        <v>1.1717416626841768</v>
      </c>
      <c r="G35" s="8">
        <f t="shared" si="7"/>
        <v>1.3729785240698791</v>
      </c>
      <c r="H35" s="8">
        <f t="shared" si="8"/>
        <v>0.1070276640809496</v>
      </c>
      <c r="I35" s="8">
        <f t="shared" si="9"/>
        <v>15.278769326765126</v>
      </c>
    </row>
    <row r="36" spans="1:9" x14ac:dyDescent="0.25">
      <c r="A36" s="9">
        <f>A24</f>
        <v>42.29999999999999</v>
      </c>
      <c r="B36" s="8">
        <f>10^50</f>
        <v>1.0000000000000001E+50</v>
      </c>
      <c r="C36" s="9">
        <f>D24</f>
        <v>5</v>
      </c>
      <c r="D36" s="9">
        <f>1-_xlfn.NORM.DIST(A36,$H$17,$H$21,TRUE)</f>
        <v>6.3220275518132141E-2</v>
      </c>
      <c r="E36" s="9">
        <f>$C$37*D36</f>
        <v>6.3220275518132141</v>
      </c>
      <c r="F36" s="8">
        <f>C36-E36</f>
        <v>-1.3220275518132141</v>
      </c>
      <c r="G36" s="9">
        <f t="shared" si="7"/>
        <v>1.7477568477532404</v>
      </c>
      <c r="H36" s="9">
        <f t="shared" si="8"/>
        <v>0.27645511403251766</v>
      </c>
      <c r="I36" s="9">
        <f t="shared" si="9"/>
        <v>3.9544275622193035</v>
      </c>
    </row>
    <row r="37" spans="1:9" x14ac:dyDescent="0.25">
      <c r="A37" s="2" t="s">
        <v>28</v>
      </c>
      <c r="C37" s="8">
        <f>SUM(C30:C36)</f>
        <v>100</v>
      </c>
      <c r="D37" s="8">
        <f>SUM(D30:D36)</f>
        <v>0.99196277452784054</v>
      </c>
      <c r="E37" s="8">
        <f>SUM(E30:E36)</f>
        <v>99.196277452784045</v>
      </c>
      <c r="F37" s="17">
        <f>SUM(F30:F36)</f>
        <v>0.80372254721594372</v>
      </c>
      <c r="G37" s="8" t="s">
        <v>31</v>
      </c>
      <c r="H37" s="8">
        <f>SUM(H30:H36)</f>
        <v>5.0243813548510987</v>
      </c>
      <c r="I37" s="8">
        <f>SUM(I30:I36)</f>
        <v>105.82810390206704</v>
      </c>
    </row>
    <row r="38" spans="1:9" x14ac:dyDescent="0.25">
      <c r="D38" s="10" t="s">
        <v>29</v>
      </c>
      <c r="E38" s="11">
        <f>COUNT(A30:A36)-2-1</f>
        <v>4</v>
      </c>
      <c r="G38" s="8" t="s">
        <v>30</v>
      </c>
      <c r="H38" s="8">
        <f>_xlfn.CHISQ.INV.RT(0.05,E38)</f>
        <v>9.4877290367811575</v>
      </c>
      <c r="I38" s="3"/>
    </row>
  </sheetData>
  <mergeCells count="6">
    <mergeCell ref="G18:H18"/>
    <mergeCell ref="A12:C12"/>
    <mergeCell ref="A14:C14"/>
    <mergeCell ref="E14:F14"/>
    <mergeCell ref="A15:F15"/>
    <mergeCell ref="G16:H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2023-11-20T16:58:52Z</dcterms:created>
  <dcterms:modified xsi:type="dcterms:W3CDTF">2023-12-04T15:49:53Z</dcterms:modified>
</cp:coreProperties>
</file>