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For Paul\"/>
    </mc:Choice>
  </mc:AlternateContent>
  <workbookProtection lockStructure="1"/>
  <bookViews>
    <workbookView xWindow="0" yWindow="0" windowWidth="18030" windowHeight="1059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 concurrentCalc="0"/>
</workbook>
</file>

<file path=xl/calcChain.xml><?xml version="1.0" encoding="utf-8"?>
<calcChain xmlns="http://schemas.openxmlformats.org/spreadsheetml/2006/main">
  <c r="T15" i="1" l="1"/>
  <c r="U15" i="1"/>
  <c r="AA15" i="1"/>
  <c r="AB15" i="1"/>
  <c r="T16" i="1"/>
  <c r="U16" i="1"/>
  <c r="AA16" i="1"/>
  <c r="AB16" i="1"/>
  <c r="T17" i="1"/>
  <c r="U17" i="1"/>
  <c r="AA17" i="1"/>
  <c r="AB17" i="1"/>
  <c r="T18" i="1"/>
  <c r="U18" i="1"/>
  <c r="AA18" i="1"/>
  <c r="AB18" i="1"/>
  <c r="T19" i="1"/>
  <c r="U19" i="1"/>
  <c r="AA19" i="1"/>
  <c r="AB19" i="1"/>
  <c r="T20" i="1"/>
  <c r="U20" i="1"/>
  <c r="AA20" i="1"/>
  <c r="AB20" i="1"/>
  <c r="T21" i="1"/>
  <c r="U21" i="1"/>
  <c r="AA21" i="1"/>
  <c r="AB21" i="1"/>
  <c r="T22" i="1"/>
  <c r="U22" i="1"/>
  <c r="AA22" i="1"/>
  <c r="AB22" i="1"/>
  <c r="T23" i="1"/>
  <c r="U23" i="1"/>
  <c r="AA23" i="1"/>
  <c r="AB23" i="1"/>
  <c r="T24" i="1"/>
  <c r="U24" i="1"/>
  <c r="AA24" i="1"/>
  <c r="AB24" i="1"/>
  <c r="T25" i="1"/>
  <c r="U25" i="1"/>
  <c r="AA25" i="1"/>
  <c r="AB25" i="1"/>
  <c r="T26" i="1"/>
  <c r="U26" i="1"/>
  <c r="AA26" i="1"/>
  <c r="AB26" i="1"/>
  <c r="T27" i="1"/>
  <c r="U27" i="1"/>
  <c r="AA27" i="1"/>
  <c r="AB27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/>
  <c r="AB13" i="1"/>
  <c r="T14" i="1"/>
  <c r="AA14" i="1"/>
  <c r="L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AB12" i="1"/>
  <c r="T12" i="1"/>
  <c r="AA12" i="1"/>
  <c r="T10" i="1"/>
  <c r="AA10" i="1"/>
  <c r="T11" i="1"/>
  <c r="AA11" i="1"/>
  <c r="AB9" i="1"/>
  <c r="T9" i="1"/>
  <c r="AA9" i="1"/>
  <c r="AB8" i="1"/>
  <c r="T8" i="1"/>
  <c r="AA8" i="1"/>
  <c r="AB7" i="1"/>
  <c r="T7" i="1"/>
  <c r="AA7" i="1"/>
  <c r="AB6" i="1"/>
  <c r="T6" i="1"/>
  <c r="AA6" i="1"/>
  <c r="AB5" i="1"/>
  <c r="T5" i="1"/>
  <c r="AA5" i="1"/>
  <c r="AB4" i="1"/>
  <c r="T4" i="1"/>
  <c r="AA4" i="1"/>
  <c r="T3" i="1"/>
  <c r="AA3" i="1"/>
  <c r="M13" i="1"/>
  <c r="L10" i="1"/>
  <c r="M11" i="1"/>
  <c r="M7" i="1"/>
  <c r="M12" i="1"/>
  <c r="L5" i="1"/>
  <c r="L11" i="1"/>
  <c r="L9" i="1"/>
  <c r="M14" i="1"/>
  <c r="L8" i="1"/>
  <c r="M8" i="1"/>
  <c r="M6" i="1"/>
  <c r="L13" i="1"/>
  <c r="M5" i="1"/>
  <c r="L7" i="1"/>
  <c r="L12" i="1"/>
  <c r="L4" i="1"/>
  <c r="M9" i="1"/>
  <c r="L6" i="1"/>
  <c r="M10" i="1"/>
  <c r="L3" i="1"/>
  <c r="M4" i="1"/>
  <c r="M3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<sst xmlns="http://schemas.openxmlformats.org/spreadsheetml/2006/main" count="161" uniqueCount="57">
  <si>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</si>
  <si>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</si>
  <si>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</si>
  <si>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</si>
  <si>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</si>
  <si>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</si>
  <si>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</si>
  <si>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</si>
  <si>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</si>
  <si>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</si>
  <si>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</si>
  <si>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</si>
  <si>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</si>
  <si>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</si>
  <si>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</si>
  <si>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</si>
  <si>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</si>
  <si>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</si>
  <si>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</si>
  <si>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</si>
  <si>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</si>
  <si>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</si>
  <si>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</si>
  <si>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</si>
  <si>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</si>
  <si>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</si>
  <si>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</si>
  <si>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</si>
  <si>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</si>
  <si>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</si>
  <si>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</si>
  <si>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</si>
  <si>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</si>
  <si>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</si>
  <si>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</si>
  <si>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</si>
  <si>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</si>
  <si>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</si>
  <si>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</si>
  <si>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</si>
  <si>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</si>
  <si>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</si>
  <si>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</si>
  <si>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</si>
  <si>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</si>
  <si>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</si>
  <si>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</si>
  <si>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1w</t>
  </si>
  <si>
    <t>3w</t>
  </si>
  <si>
    <t>4w</t>
  </si>
  <si>
    <t>5w</t>
  </si>
  <si>
    <t>7w</t>
  </si>
  <si>
    <t>8w</t>
  </si>
  <si>
    <t>9w</t>
  </si>
  <si>
    <t>10w</t>
  </si>
  <si>
    <t>well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</si>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</sst>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  <xf numFmtId="0" fontId="0" fillId="0" borderId="0" xfId="0" applyFill="1" applyAlignment="1" applyProtection="1">
      <alignment horizontal="right"/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D12" sqref="D12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D10" t="s">
        <v>56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"/>
  <sheetViews>
    <sheetView tabSelected="1" zoomScale="110" zoomScaleNormal="110" workbookViewId="0">
      <selection activeCell="H3" sqref="H3:H27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28</v>
      </c>
      <c r="C3" s="15" t="s">
        <v>30</v>
      </c>
      <c r="D3" s="15">
        <v>1</v>
      </c>
      <c r="E3" s="15" t="s">
        <v>37</v>
      </c>
      <c r="F3" s="15"/>
      <c r="G3" s="16">
        <v>0.45833333333333331</v>
      </c>
      <c r="H3" s="28">
        <v>43564</v>
      </c>
      <c r="I3" s="18">
        <v>25</v>
      </c>
      <c r="J3" s="29">
        <v>29.6</v>
      </c>
      <c r="K3" s="18">
        <v>9.5E-4</v>
      </c>
      <c r="L3" s="18">
        <f>U3+(LOG10((AA3-V3)/(W3-AA3*X3)))</f>
        <v>7.110465780887294</v>
      </c>
      <c r="M3" s="18">
        <f>U3+(LOG10((T3-V3)/(W3-(T3*X3))))</f>
        <v>7.1261104667759403</v>
      </c>
      <c r="N3" s="30">
        <v>-0.06</v>
      </c>
      <c r="O3" s="30">
        <v>-0.03</v>
      </c>
      <c r="P3" s="30">
        <v>0.06</v>
      </c>
      <c r="Q3" s="31">
        <v>0.68</v>
      </c>
      <c r="R3" s="31">
        <v>0.19</v>
      </c>
      <c r="S3" s="31">
        <v>7.0000000000000007E-2</v>
      </c>
      <c r="T3" s="18">
        <f>((R3-O3-(S3-P3))/(Q3-N3-(S3-P3)))</f>
        <v>0.28767123287671231</v>
      </c>
      <c r="U3" s="32">
        <f t="shared" ref="U3:U14" si="0">(1245.69/(I3+273.15))+3.8275+0.00211*(35-J3)</f>
        <v>8.0169587325171889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0.27789816456420602</v>
      </c>
      <c r="AB3" s="18">
        <f t="shared" ref="AB3:AB12" si="1">P3-S3</f>
        <v>-1.0000000000000009E-2</v>
      </c>
    </row>
    <row r="4" spans="1:28" s="33" customFormat="1" x14ac:dyDescent="0.2">
      <c r="A4" s="15">
        <v>4</v>
      </c>
      <c r="B4" s="15" t="s">
        <v>28</v>
      </c>
      <c r="C4" s="15" t="s">
        <v>30</v>
      </c>
      <c r="D4" s="15">
        <v>4</v>
      </c>
      <c r="E4" s="15" t="s">
        <v>37</v>
      </c>
      <c r="F4" s="15"/>
      <c r="G4" s="16">
        <v>0.45833333333333331</v>
      </c>
      <c r="H4" s="28">
        <v>43564</v>
      </c>
      <c r="I4" s="29">
        <v>25</v>
      </c>
      <c r="J4" s="29">
        <v>29.6</v>
      </c>
      <c r="K4" s="18">
        <v>9.5E-4</v>
      </c>
      <c r="L4" s="18">
        <f>U4+(LOG10((AA4-V4)/(W4-(AA4*X4))))</f>
        <v>7.8255098806634864</v>
      </c>
      <c r="M4" s="18">
        <f>U4+(LOG10((T4-V4)/(W4-(T4*X4))))</f>
        <v>7.8269735336233728</v>
      </c>
      <c r="N4" s="30">
        <v>-0.04</v>
      </c>
      <c r="O4" s="30">
        <v>-0.01</v>
      </c>
      <c r="P4" s="30">
        <v>0.09</v>
      </c>
      <c r="Q4" s="31">
        <v>0.54</v>
      </c>
      <c r="R4" s="31">
        <v>0.76</v>
      </c>
      <c r="S4" s="31">
        <v>0.09</v>
      </c>
      <c r="T4" s="29">
        <f>((R4-O4-(S4-P4))/(Q4-N4-(S4-P4)))</f>
        <v>1.3275862068965516</v>
      </c>
      <c r="U4" s="32">
        <f t="shared" si="0"/>
        <v>8.0169587325171889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1.3234930575915853</v>
      </c>
      <c r="AB4" s="18">
        <f t="shared" si="1"/>
        <v>0</v>
      </c>
    </row>
    <row r="5" spans="1:28" s="29" customFormat="1" x14ac:dyDescent="0.2">
      <c r="A5" s="15">
        <v>5</v>
      </c>
      <c r="B5" s="15" t="s">
        <v>28</v>
      </c>
      <c r="C5" s="15" t="s">
        <v>30</v>
      </c>
      <c r="D5" s="15">
        <v>5</v>
      </c>
      <c r="E5" s="15" t="s">
        <v>37</v>
      </c>
      <c r="F5" s="15"/>
      <c r="G5" s="16">
        <v>0.45833333333333331</v>
      </c>
      <c r="H5" s="28">
        <v>43564</v>
      </c>
      <c r="I5" s="29">
        <v>25</v>
      </c>
      <c r="J5" s="29">
        <v>29.6</v>
      </c>
      <c r="K5" s="18">
        <v>9.5E-4</v>
      </c>
      <c r="L5" s="29">
        <f t="shared" ref="L5:L12" si="2">U5+(LOG10((AA5-V5)/(W5-(AA5*X5))))</f>
        <v>7.1343243553630291</v>
      </c>
      <c r="M5" s="29">
        <f t="shared" ref="M5:M12" si="3">U5+(LOG10((T5-V5)/(W5-(T5*X5))))</f>
        <v>7.1490514499166302</v>
      </c>
      <c r="N5" s="30">
        <v>-0.02</v>
      </c>
      <c r="O5" s="30">
        <v>0</v>
      </c>
      <c r="P5" s="30">
        <v>0.09</v>
      </c>
      <c r="Q5" s="31">
        <v>0.74</v>
      </c>
      <c r="R5" s="31">
        <v>0.23</v>
      </c>
      <c r="S5" s="31">
        <v>0.09</v>
      </c>
      <c r="T5" s="29">
        <f>((R5-O5-(S5-P5))/(Q5-N5-(S5-P5)))</f>
        <v>0.30263157894736842</v>
      </c>
      <c r="U5" s="32">
        <f t="shared" si="0"/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0.29294022265568015</v>
      </c>
      <c r="AB5" s="18">
        <f t="shared" si="1"/>
        <v>0</v>
      </c>
    </row>
    <row r="6" spans="1:28" x14ac:dyDescent="0.2">
      <c r="A6" s="15">
        <v>6</v>
      </c>
      <c r="B6" s="15" t="s">
        <v>28</v>
      </c>
      <c r="C6" s="15" t="s">
        <v>30</v>
      </c>
      <c r="D6" s="15">
        <v>6</v>
      </c>
      <c r="E6" s="15" t="s">
        <v>37</v>
      </c>
      <c r="F6" s="15"/>
      <c r="G6" s="16">
        <v>0.45833333333333331</v>
      </c>
      <c r="H6" s="28">
        <v>43564</v>
      </c>
      <c r="I6" s="29">
        <v>25</v>
      </c>
      <c r="J6" s="29">
        <v>29.6</v>
      </c>
      <c r="K6" s="18">
        <v>9.5E-4</v>
      </c>
      <c r="L6" s="29">
        <f t="shared" si="2"/>
        <v>7.9083441091675235</v>
      </c>
      <c r="M6" s="29">
        <f t="shared" si="3"/>
        <v>7.9091786819033176</v>
      </c>
      <c r="N6" s="30">
        <v>-0.05</v>
      </c>
      <c r="O6" s="30">
        <v>-0.05</v>
      </c>
      <c r="P6" s="30">
        <v>0.04</v>
      </c>
      <c r="Q6" s="31">
        <v>0.47</v>
      </c>
      <c r="R6" s="31">
        <v>0.77</v>
      </c>
      <c r="S6" s="31">
        <v>0.04</v>
      </c>
      <c r="T6" s="15">
        <f>((R6-O6-(S6-P6))/(Q6-N6-(S6-P6)))</f>
        <v>1.5769230769230771</v>
      </c>
      <c r="U6" s="32">
        <f t="shared" si="0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1.5741917824454048</v>
      </c>
      <c r="AB6" s="18">
        <f t="shared" si="1"/>
        <v>0</v>
      </c>
    </row>
    <row r="7" spans="1:28" x14ac:dyDescent="0.2">
      <c r="A7" s="15">
        <v>7</v>
      </c>
      <c r="B7" s="15" t="s">
        <v>28</v>
      </c>
      <c r="C7" s="15" t="s">
        <v>30</v>
      </c>
      <c r="D7" s="15">
        <v>7</v>
      </c>
      <c r="E7" s="15" t="s">
        <v>37</v>
      </c>
      <c r="F7" s="15"/>
      <c r="G7" s="16">
        <v>0.45833333333333331</v>
      </c>
      <c r="H7" s="28">
        <v>43564</v>
      </c>
      <c r="I7" s="29">
        <v>25</v>
      </c>
      <c r="J7" s="29">
        <v>29.6</v>
      </c>
      <c r="K7" s="18">
        <v>9.5E-4</v>
      </c>
      <c r="L7" s="29">
        <f t="shared" si="2"/>
        <v>7.7695382804619983</v>
      </c>
      <c r="M7" s="29">
        <f t="shared" si="3"/>
        <v>7.771491627273897</v>
      </c>
      <c r="N7" s="30">
        <v>-0.09</v>
      </c>
      <c r="O7" s="30">
        <v>-7.0000000000000007E-2</v>
      </c>
      <c r="P7" s="30">
        <v>0.02</v>
      </c>
      <c r="Q7" s="31">
        <v>0.52</v>
      </c>
      <c r="R7" s="31">
        <v>0.65</v>
      </c>
      <c r="S7" s="31">
        <v>0.02</v>
      </c>
      <c r="T7" s="15">
        <f t="shared" ref="T7:T12" si="5">((R7-O7-(S7-P7))/(Q7-N7-(S7-P7)))</f>
        <v>1.180327868852459</v>
      </c>
      <c r="U7" s="32">
        <f t="shared" si="0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1.175430408181495</v>
      </c>
      <c r="AB7" s="18">
        <f t="shared" si="1"/>
        <v>0</v>
      </c>
    </row>
    <row r="8" spans="1:28" x14ac:dyDescent="0.2">
      <c r="A8" s="15">
        <v>8</v>
      </c>
      <c r="B8" s="15" t="s">
        <v>28</v>
      </c>
      <c r="C8" s="15" t="s">
        <v>30</v>
      </c>
      <c r="D8" s="15">
        <v>8</v>
      </c>
      <c r="E8" s="15" t="s">
        <v>37</v>
      </c>
      <c r="F8" s="15"/>
      <c r="G8" s="16">
        <v>0.45833333333333331</v>
      </c>
      <c r="H8" s="28">
        <v>43564</v>
      </c>
      <c r="I8" s="29">
        <v>25</v>
      </c>
      <c r="J8" s="29">
        <v>29.6</v>
      </c>
      <c r="K8" s="18">
        <v>9.5E-4</v>
      </c>
      <c r="L8" s="29">
        <f t="shared" si="2"/>
        <v>7.0567356307891442</v>
      </c>
      <c r="M8" s="29">
        <f t="shared" si="3"/>
        <v>7.0746320193724266</v>
      </c>
      <c r="N8" s="30">
        <v>-0.06</v>
      </c>
      <c r="O8" s="30">
        <v>-0.03</v>
      </c>
      <c r="P8" s="30">
        <v>0.06</v>
      </c>
      <c r="Q8" s="31">
        <v>0.68</v>
      </c>
      <c r="R8" s="31">
        <v>0.16</v>
      </c>
      <c r="S8" s="31">
        <v>0.06</v>
      </c>
      <c r="T8" s="15">
        <f t="shared" si="5"/>
        <v>0.25675675675675674</v>
      </c>
      <c r="U8" s="32">
        <f t="shared" si="0"/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0.2468148364468192</v>
      </c>
      <c r="AB8" s="18">
        <f t="shared" si="1"/>
        <v>0</v>
      </c>
    </row>
    <row r="9" spans="1:28" x14ac:dyDescent="0.2">
      <c r="A9" s="15">
        <v>9</v>
      </c>
      <c r="B9" s="15" t="s">
        <v>28</v>
      </c>
      <c r="C9" s="15" t="s">
        <v>30</v>
      </c>
      <c r="D9" s="15">
        <v>9</v>
      </c>
      <c r="E9" s="15" t="s">
        <v>37</v>
      </c>
      <c r="F9" s="15"/>
      <c r="G9" s="16">
        <v>0.45833333333333331</v>
      </c>
      <c r="H9" s="28">
        <v>43564</v>
      </c>
      <c r="I9" s="29">
        <v>25</v>
      </c>
      <c r="J9" s="29">
        <v>29.6</v>
      </c>
      <c r="K9" s="18">
        <v>9.5E-4</v>
      </c>
      <c r="L9" s="29">
        <f t="shared" si="2"/>
        <v>7.7825435153656404</v>
      </c>
      <c r="M9" s="29">
        <f t="shared" si="3"/>
        <v>7.7843779261841242</v>
      </c>
      <c r="N9" s="30">
        <v>-0.02</v>
      </c>
      <c r="O9" s="30">
        <v>0.01</v>
      </c>
      <c r="P9" s="30">
        <v>0.1</v>
      </c>
      <c r="Q9" s="31">
        <v>0.59</v>
      </c>
      <c r="R9" s="31">
        <v>0.75</v>
      </c>
      <c r="S9" s="31">
        <v>0.1</v>
      </c>
      <c r="T9" s="15">
        <f t="shared" si="5"/>
        <v>1.2131147540983607</v>
      </c>
      <c r="U9" s="32">
        <f t="shared" si="0"/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1.2083963723495765</v>
      </c>
      <c r="AB9" s="18">
        <f t="shared" si="1"/>
        <v>0</v>
      </c>
    </row>
    <row r="10" spans="1:28" x14ac:dyDescent="0.2">
      <c r="A10" s="18">
        <v>10</v>
      </c>
      <c r="B10" s="15" t="s">
        <v>28</v>
      </c>
      <c r="C10" s="15" t="s">
        <v>30</v>
      </c>
      <c r="D10" s="15">
        <v>10</v>
      </c>
      <c r="E10" s="18" t="s">
        <v>37</v>
      </c>
      <c r="F10" s="15"/>
      <c r="G10" s="16">
        <v>0.45833333333333331</v>
      </c>
      <c r="H10" s="28">
        <v>43564</v>
      </c>
      <c r="I10" s="29">
        <v>25</v>
      </c>
      <c r="J10" s="29">
        <v>29.6</v>
      </c>
      <c r="K10" s="18">
        <v>9.5E-4</v>
      </c>
      <c r="L10" s="29">
        <f t="shared" si="2"/>
        <v>7.0500525032983985</v>
      </c>
      <c r="M10" s="29">
        <f t="shared" si="3"/>
        <v>7.0682480057329045</v>
      </c>
      <c r="N10" s="30">
        <v>-0.04</v>
      </c>
      <c r="O10" s="30">
        <v>-0.01</v>
      </c>
      <c r="P10" s="30">
        <v>0.08</v>
      </c>
      <c r="Q10" s="31">
        <v>0.75</v>
      </c>
      <c r="R10" s="31">
        <v>0.19</v>
      </c>
      <c r="S10" s="31">
        <v>0.08</v>
      </c>
      <c r="T10" s="15">
        <f t="shared" si="5"/>
        <v>0.25316455696202533</v>
      </c>
      <c r="U10" s="32">
        <f t="shared" si="0"/>
        <v>8.0169587325171889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0.24320301639042918</v>
      </c>
      <c r="AB10" s="18">
        <f t="shared" si="1"/>
        <v>0</v>
      </c>
    </row>
    <row r="11" spans="1:28" x14ac:dyDescent="0.2">
      <c r="A11" s="34" t="s">
        <v>47</v>
      </c>
      <c r="B11" s="15" t="s">
        <v>28</v>
      </c>
      <c r="C11" s="15" t="s">
        <v>30</v>
      </c>
      <c r="D11" s="15">
        <v>10</v>
      </c>
      <c r="E11" s="18" t="s">
        <v>55</v>
      </c>
      <c r="F11" s="15" t="s">
        <v>38</v>
      </c>
      <c r="G11" s="16">
        <v>0.45833333333333331</v>
      </c>
      <c r="H11" s="28">
        <v>43564</v>
      </c>
      <c r="I11" s="29">
        <v>25</v>
      </c>
      <c r="J11" s="29">
        <v>29.6</v>
      </c>
      <c r="K11" s="18">
        <v>9.5E-4</v>
      </c>
      <c r="L11" s="29">
        <f t="shared" si="2"/>
        <v>7.1796502808773255</v>
      </c>
      <c r="M11" s="29">
        <f t="shared" si="3"/>
        <v>7.1927618288334614</v>
      </c>
      <c r="N11" s="30">
        <v>0.03</v>
      </c>
      <c r="O11" s="30">
        <v>0.03</v>
      </c>
      <c r="P11" s="30">
        <v>0.03</v>
      </c>
      <c r="Q11" s="31">
        <v>0.09</v>
      </c>
      <c r="R11" s="31">
        <v>0.05</v>
      </c>
      <c r="S11" s="31">
        <v>0.03</v>
      </c>
      <c r="T11" s="15">
        <f t="shared" si="5"/>
        <v>0.33333333333333343</v>
      </c>
      <c r="U11" s="32">
        <f t="shared" si="0"/>
        <v>8.0169587325171889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0.32380966717272153</v>
      </c>
      <c r="AB11" s="18">
        <f t="shared" si="1"/>
        <v>0</v>
      </c>
    </row>
    <row r="12" spans="1:28" x14ac:dyDescent="0.2">
      <c r="A12" s="34" t="s">
        <v>48</v>
      </c>
      <c r="B12" s="15" t="s">
        <v>28</v>
      </c>
      <c r="C12" s="15" t="s">
        <v>30</v>
      </c>
      <c r="D12" s="15">
        <v>1</v>
      </c>
      <c r="E12" s="18" t="s">
        <v>55</v>
      </c>
      <c r="F12" s="15" t="s">
        <v>41</v>
      </c>
      <c r="G12" s="16">
        <v>0.45833333333333331</v>
      </c>
      <c r="H12" s="28">
        <v>43564</v>
      </c>
      <c r="I12" s="29">
        <v>25</v>
      </c>
      <c r="J12" s="29">
        <v>29.6</v>
      </c>
      <c r="K12" s="18">
        <v>9.5E-4</v>
      </c>
      <c r="L12" s="29">
        <f t="shared" si="2"/>
        <v>7.3684617699282668</v>
      </c>
      <c r="M12" s="29">
        <f t="shared" si="3"/>
        <v>7.3763457078584196</v>
      </c>
      <c r="N12" s="30">
        <v>0.03</v>
      </c>
      <c r="O12" s="30">
        <v>0.02</v>
      </c>
      <c r="P12" s="30">
        <v>0.03</v>
      </c>
      <c r="Q12" s="31">
        <v>0.09</v>
      </c>
      <c r="R12" s="31">
        <v>0.05</v>
      </c>
      <c r="S12" s="31">
        <v>0.03</v>
      </c>
      <c r="T12" s="15">
        <f t="shared" si="5"/>
        <v>0.50000000000000011</v>
      </c>
      <c r="U12" s="32">
        <f t="shared" si="0"/>
        <v>8.0169587325171889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0.4913866516938028</v>
      </c>
      <c r="AB12" s="18">
        <f t="shared" si="1"/>
        <v>0</v>
      </c>
    </row>
    <row r="13" spans="1:28" x14ac:dyDescent="0.2">
      <c r="A13" s="34" t="s">
        <v>49</v>
      </c>
      <c r="B13" s="15" t="s">
        <v>28</v>
      </c>
      <c r="C13" s="15" t="s">
        <v>30</v>
      </c>
      <c r="D13" s="15">
        <v>7</v>
      </c>
      <c r="E13" s="18" t="s">
        <v>55</v>
      </c>
      <c r="F13" s="15" t="s">
        <v>38</v>
      </c>
      <c r="G13" s="16">
        <v>0.45833333333333331</v>
      </c>
      <c r="H13" s="28">
        <v>43564</v>
      </c>
      <c r="I13" s="29">
        <v>25</v>
      </c>
      <c r="J13" s="29">
        <v>29.6</v>
      </c>
      <c r="K13" s="18">
        <v>9.5E-4</v>
      </c>
      <c r="L13" s="29">
        <f>U13+(LOG10((AA13-V13)/(W13-(AA13*X13))))</f>
        <v>7.6912705655038076</v>
      </c>
      <c r="M13" s="29">
        <f>U13+(LOG10((T13-V13)/(W13-(T13*X13))))</f>
        <v>7.6940132744275864</v>
      </c>
      <c r="N13" s="30">
        <v>0.03</v>
      </c>
      <c r="O13" s="30">
        <v>0.03</v>
      </c>
      <c r="P13" s="30">
        <v>0.04</v>
      </c>
      <c r="Q13" s="31">
        <v>0.09</v>
      </c>
      <c r="R13" s="31">
        <v>0.09</v>
      </c>
      <c r="S13" s="31">
        <v>0.04</v>
      </c>
      <c r="T13" s="15">
        <f>((R13-O13-(S13-P13))/(Q13-N13-(S13-P13)))</f>
        <v>1</v>
      </c>
      <c r="U13" s="32">
        <f t="shared" si="0"/>
        <v>8.0169587325171889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0.9941176052570464</v>
      </c>
      <c r="AB13" s="18">
        <f>P13-S13</f>
        <v>0</v>
      </c>
    </row>
    <row r="14" spans="1:28" x14ac:dyDescent="0.2">
      <c r="A14" s="34" t="s">
        <v>50</v>
      </c>
      <c r="B14" s="15" t="s">
        <v>28</v>
      </c>
      <c r="C14" s="15" t="s">
        <v>30</v>
      </c>
      <c r="D14" s="15">
        <v>10</v>
      </c>
      <c r="E14" s="18" t="s">
        <v>55</v>
      </c>
      <c r="F14" s="15" t="s">
        <v>39</v>
      </c>
      <c r="G14" s="16">
        <v>0.45833333333333331</v>
      </c>
      <c r="H14" s="28">
        <v>43564</v>
      </c>
      <c r="I14" s="29">
        <v>25</v>
      </c>
      <c r="J14" s="29">
        <v>29.6</v>
      </c>
      <c r="K14" s="18">
        <v>9.5E-4</v>
      </c>
      <c r="L14" s="29">
        <f>U14+(LOG10((AA14-V14)/(W14-(AA14*X14))))</f>
        <v>7.107248985574703</v>
      </c>
      <c r="M14" s="29">
        <f>U14+(LOG10((T14-V14)/(W14-(T14*X14))))</f>
        <v>7.1230211205931653</v>
      </c>
      <c r="N14" s="30">
        <v>0.02</v>
      </c>
      <c r="O14" s="30">
        <v>0.03</v>
      </c>
      <c r="P14" s="30">
        <v>0.04</v>
      </c>
      <c r="Q14" s="31">
        <v>0.1</v>
      </c>
      <c r="R14" s="31">
        <v>0.06</v>
      </c>
      <c r="S14" s="31">
        <v>0.05</v>
      </c>
      <c r="T14" s="15">
        <f>((R14-O14-(S14-P14))/(Q14-N14-(S14-P14)))</f>
        <v>0.28571428571428564</v>
      </c>
      <c r="U14" s="32">
        <f t="shared" si="0"/>
        <v>8.0169587325171889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0.27593052873812668</v>
      </c>
      <c r="AB14" s="18">
        <f>P14-S14</f>
        <v>-1.0000000000000002E-2</v>
      </c>
    </row>
    <row r="15" spans="1:28" x14ac:dyDescent="0.2">
      <c r="A15" s="34" t="s">
        <v>51</v>
      </c>
      <c r="B15" s="15" t="s">
        <v>28</v>
      </c>
      <c r="C15" s="15" t="s">
        <v>30</v>
      </c>
      <c r="D15" s="15">
        <v>4</v>
      </c>
      <c r="E15" s="18" t="s">
        <v>55</v>
      </c>
      <c r="F15" s="15" t="s">
        <v>41</v>
      </c>
      <c r="G15" s="16">
        <v>0.45833333333333298</v>
      </c>
      <c r="H15" s="28">
        <v>43564</v>
      </c>
      <c r="I15" s="29">
        <v>25</v>
      </c>
      <c r="J15" s="29">
        <v>29.6</v>
      </c>
      <c r="K15" s="18">
        <v>9.5E-4</v>
      </c>
      <c r="L15" s="29">
        <f t="shared" ref="L15:L27" si="6">U15+(LOG10((AA15-V15)/(W15-(AA15*X15))))</f>
        <v>7.8509467580688135</v>
      </c>
      <c r="M15" s="29">
        <f t="shared" ref="M15:M27" si="7">U15+(LOG10((T15-V15)/(W15-(T15*X15))))</f>
        <v>7.852205914712405</v>
      </c>
      <c r="N15" s="30">
        <v>0.03</v>
      </c>
      <c r="O15" s="30">
        <v>0.02</v>
      </c>
      <c r="P15" s="30">
        <v>0.03</v>
      </c>
      <c r="Q15" s="31">
        <v>0.08</v>
      </c>
      <c r="R15" s="31">
        <v>0.09</v>
      </c>
      <c r="S15" s="31">
        <v>0.03</v>
      </c>
      <c r="T15" s="15">
        <f t="shared" ref="T15:T27" si="8">((R15-O15-(S15-P15))/(Q15-N15-(S15-P15)))</f>
        <v>1.3999999999999997</v>
      </c>
      <c r="U15" s="32">
        <f t="shared" ref="U15:U27" si="9">(1245.69/(I15+273.15))+3.8275+0.00211*(35-J15)</f>
        <v>8.0169587325171889</v>
      </c>
      <c r="V15" s="18">
        <v>6.8999999999999999E-3</v>
      </c>
      <c r="W15" s="18">
        <v>2.222</v>
      </c>
      <c r="X15" s="18">
        <v>0.13300000000000001</v>
      </c>
      <c r="Y15" s="18">
        <v>11.941370388885399</v>
      </c>
      <c r="Z15" s="18">
        <v>-5.7493759226184897</v>
      </c>
      <c r="AA15" s="18">
        <f t="shared" ref="AA15:AA27" si="10">T15-(K15*(Y15+(Z15*T15)))</f>
        <v>1.3963023681076412</v>
      </c>
      <c r="AB15" s="18">
        <f t="shared" ref="AB15:AB27" si="11">P15-S15</f>
        <v>0</v>
      </c>
    </row>
    <row r="16" spans="1:28" x14ac:dyDescent="0.2">
      <c r="A16" s="34" t="s">
        <v>52</v>
      </c>
      <c r="B16" s="15" t="s">
        <v>28</v>
      </c>
      <c r="C16" s="15" t="s">
        <v>30</v>
      </c>
      <c r="D16" s="15">
        <v>9</v>
      </c>
      <c r="E16" s="18" t="s">
        <v>55</v>
      </c>
      <c r="F16" s="15" t="s">
        <v>38</v>
      </c>
      <c r="G16" s="16">
        <v>0.45833333333333298</v>
      </c>
      <c r="H16" s="28">
        <v>43564</v>
      </c>
      <c r="I16" s="29">
        <v>25</v>
      </c>
      <c r="J16" s="29">
        <v>29.6</v>
      </c>
      <c r="K16" s="18">
        <v>9.5E-4</v>
      </c>
      <c r="L16" s="29">
        <f t="shared" si="6"/>
        <v>7.6912705655038076</v>
      </c>
      <c r="M16" s="29">
        <f t="shared" si="7"/>
        <v>7.6940132744275864</v>
      </c>
      <c r="N16" s="30">
        <v>0.03</v>
      </c>
      <c r="O16" s="30">
        <v>0.03</v>
      </c>
      <c r="P16" s="30">
        <v>0.04</v>
      </c>
      <c r="Q16" s="31">
        <v>7.0000000000000007E-2</v>
      </c>
      <c r="R16" s="31">
        <v>7.0000000000000007E-2</v>
      </c>
      <c r="S16" s="31">
        <v>0.04</v>
      </c>
      <c r="T16" s="15">
        <f t="shared" si="8"/>
        <v>1</v>
      </c>
      <c r="U16" s="32">
        <f t="shared" si="9"/>
        <v>8.0169587325171889</v>
      </c>
      <c r="V16" s="18">
        <v>6.8999999999999999E-3</v>
      </c>
      <c r="W16" s="18">
        <v>2.222</v>
      </c>
      <c r="X16" s="18">
        <v>0.13300000000000001</v>
      </c>
      <c r="Y16" s="18">
        <v>11.941370388885399</v>
      </c>
      <c r="Z16" s="18">
        <v>-5.7493759226184897</v>
      </c>
      <c r="AA16" s="18">
        <f t="shared" si="10"/>
        <v>0.9941176052570464</v>
      </c>
      <c r="AB16" s="18">
        <f t="shared" si="11"/>
        <v>0</v>
      </c>
    </row>
    <row r="17" spans="1:28" x14ac:dyDescent="0.2">
      <c r="A17" s="34" t="s">
        <v>53</v>
      </c>
      <c r="B17" s="15" t="s">
        <v>28</v>
      </c>
      <c r="C17" s="15" t="s">
        <v>30</v>
      </c>
      <c r="D17" s="15">
        <v>5</v>
      </c>
      <c r="E17" s="18" t="s">
        <v>55</v>
      </c>
      <c r="F17" s="15" t="s">
        <v>41</v>
      </c>
      <c r="G17" s="16">
        <v>0.45833333333333298</v>
      </c>
      <c r="H17" s="28">
        <v>43564</v>
      </c>
      <c r="I17" s="29">
        <v>25</v>
      </c>
      <c r="J17" s="29">
        <v>29.6</v>
      </c>
      <c r="K17" s="18">
        <v>9.5E-4</v>
      </c>
      <c r="L17" s="29">
        <f t="shared" si="6"/>
        <v>7.2968614238502454</v>
      </c>
      <c r="M17" s="29">
        <f t="shared" si="7"/>
        <v>7.306475007103657</v>
      </c>
      <c r="N17" s="30">
        <v>0.02</v>
      </c>
      <c r="O17" s="30">
        <v>0.02</v>
      </c>
      <c r="P17" s="30">
        <v>0.04</v>
      </c>
      <c r="Q17" s="31">
        <v>0.09</v>
      </c>
      <c r="R17" s="31">
        <v>0.05</v>
      </c>
      <c r="S17" s="31">
        <v>0.04</v>
      </c>
      <c r="T17" s="15">
        <f t="shared" si="8"/>
        <v>0.42857142857142866</v>
      </c>
      <c r="U17" s="32">
        <f t="shared" si="9"/>
        <v>8.0169587325171889</v>
      </c>
      <c r="V17" s="18">
        <v>6.8999999999999999E-3</v>
      </c>
      <c r="W17" s="18">
        <v>2.222</v>
      </c>
      <c r="X17" s="18">
        <v>0.13300000000000001</v>
      </c>
      <c r="Y17" s="18">
        <v>11.941370388885399</v>
      </c>
      <c r="Z17" s="18">
        <v>-5.7493759226184897</v>
      </c>
      <c r="AA17" s="18">
        <f t="shared" si="10"/>
        <v>0.41956794404191078</v>
      </c>
      <c r="AB17" s="18">
        <f t="shared" si="11"/>
        <v>0</v>
      </c>
    </row>
    <row r="18" spans="1:28" x14ac:dyDescent="0.2">
      <c r="A18" s="34" t="s">
        <v>54</v>
      </c>
      <c r="B18" s="15" t="s">
        <v>28</v>
      </c>
      <c r="C18" s="15" t="s">
        <v>30</v>
      </c>
      <c r="D18" s="15">
        <v>5</v>
      </c>
      <c r="E18" s="18" t="s">
        <v>55</v>
      </c>
      <c r="F18" s="15" t="s">
        <v>41</v>
      </c>
      <c r="G18" s="16">
        <v>0.45833333333333298</v>
      </c>
      <c r="H18" s="28">
        <v>43564</v>
      </c>
      <c r="I18" s="29">
        <v>25</v>
      </c>
      <c r="J18" s="29">
        <v>29.6</v>
      </c>
      <c r="K18" s="18">
        <v>9.5E-4</v>
      </c>
      <c r="L18" s="29">
        <f t="shared" si="6"/>
        <v>7.2968614238502454</v>
      </c>
      <c r="M18" s="29">
        <f t="shared" si="7"/>
        <v>7.306475007103657</v>
      </c>
      <c r="N18" s="30">
        <v>0</v>
      </c>
      <c r="O18" s="30">
        <v>0.01</v>
      </c>
      <c r="P18" s="30">
        <v>0.02</v>
      </c>
      <c r="Q18" s="31">
        <v>7.0000000000000007E-2</v>
      </c>
      <c r="R18" s="31">
        <v>0.04</v>
      </c>
      <c r="S18" s="31">
        <v>0.02</v>
      </c>
      <c r="T18" s="15">
        <f t="shared" si="8"/>
        <v>0.42857142857142849</v>
      </c>
      <c r="U18" s="32">
        <f t="shared" si="9"/>
        <v>8.0169587325171889</v>
      </c>
      <c r="V18" s="18">
        <v>6.8999999999999999E-3</v>
      </c>
      <c r="W18" s="18">
        <v>2.222</v>
      </c>
      <c r="X18" s="18">
        <v>0.13300000000000001</v>
      </c>
      <c r="Y18" s="18">
        <v>11.941370388885399</v>
      </c>
      <c r="Z18" s="18">
        <v>-5.7493759226184897</v>
      </c>
      <c r="AA18" s="18">
        <f t="shared" si="10"/>
        <v>0.41956794404191061</v>
      </c>
      <c r="AB18" s="18">
        <f t="shared" si="11"/>
        <v>0</v>
      </c>
    </row>
    <row r="19" spans="1:28" x14ac:dyDescent="0.2">
      <c r="A19" s="18">
        <v>11</v>
      </c>
      <c r="B19" s="15" t="s">
        <v>28</v>
      </c>
      <c r="C19" s="15" t="s">
        <v>30</v>
      </c>
      <c r="D19" s="15">
        <v>9</v>
      </c>
      <c r="E19" s="18" t="s">
        <v>55</v>
      </c>
      <c r="F19" s="15" t="s">
        <v>40</v>
      </c>
      <c r="G19" s="16">
        <v>0.45833333333333298</v>
      </c>
      <c r="H19" s="28">
        <v>43564</v>
      </c>
      <c r="I19" s="29">
        <v>25</v>
      </c>
      <c r="J19" s="29">
        <v>29.6</v>
      </c>
      <c r="K19" s="18">
        <v>9.5E-4</v>
      </c>
      <c r="L19" s="29">
        <f t="shared" si="6"/>
        <v>7.7773814474095104</v>
      </c>
      <c r="M19" s="29">
        <f t="shared" si="7"/>
        <v>7.7792626782135041</v>
      </c>
      <c r="N19" s="30">
        <v>0.04</v>
      </c>
      <c r="O19" s="30">
        <v>0.04</v>
      </c>
      <c r="P19" s="30">
        <v>0.05</v>
      </c>
      <c r="Q19" s="31">
        <v>0.06</v>
      </c>
      <c r="R19" s="31">
        <v>7.0000000000000007E-2</v>
      </c>
      <c r="S19" s="31">
        <v>0.02</v>
      </c>
      <c r="T19" s="15">
        <f t="shared" si="8"/>
        <v>1.2000000000000002</v>
      </c>
      <c r="U19" s="32">
        <f t="shared" si="9"/>
        <v>8.0169587325171889</v>
      </c>
      <c r="V19" s="18">
        <v>6.8999999999999999E-3</v>
      </c>
      <c r="W19" s="18">
        <v>2.222</v>
      </c>
      <c r="X19" s="18">
        <v>0.13300000000000001</v>
      </c>
      <c r="Y19" s="18">
        <v>11.941370388885399</v>
      </c>
      <c r="Z19" s="18">
        <v>-5.7493759226184897</v>
      </c>
      <c r="AA19" s="18">
        <f t="shared" si="10"/>
        <v>1.195209986682344</v>
      </c>
      <c r="AB19" s="18">
        <f t="shared" si="11"/>
        <v>3.0000000000000002E-2</v>
      </c>
    </row>
    <row r="20" spans="1:28" x14ac:dyDescent="0.2">
      <c r="A20" s="18">
        <v>12</v>
      </c>
      <c r="B20" s="15" t="s">
        <v>28</v>
      </c>
      <c r="C20" s="15" t="s">
        <v>30</v>
      </c>
      <c r="D20" s="15">
        <v>7</v>
      </c>
      <c r="E20" s="18" t="s">
        <v>55</v>
      </c>
      <c r="F20" s="15" t="s">
        <v>39</v>
      </c>
      <c r="G20" s="16">
        <v>0.45833333333333298</v>
      </c>
      <c r="H20" s="28">
        <v>43564</v>
      </c>
      <c r="I20" s="29">
        <v>25</v>
      </c>
      <c r="J20" s="29">
        <v>29.6</v>
      </c>
      <c r="K20" s="18">
        <v>9.5E-4</v>
      </c>
      <c r="L20" s="29">
        <f t="shared" si="6"/>
        <v>7.6912705655038076</v>
      </c>
      <c r="M20" s="29">
        <f t="shared" si="7"/>
        <v>7.6940132744275864</v>
      </c>
      <c r="N20" s="30">
        <v>0.01</v>
      </c>
      <c r="O20" s="30">
        <v>0.01</v>
      </c>
      <c r="P20" s="30">
        <v>0.02</v>
      </c>
      <c r="Q20" s="31">
        <v>7.0000000000000007E-2</v>
      </c>
      <c r="R20" s="31">
        <v>7.0000000000000007E-2</v>
      </c>
      <c r="S20" s="31">
        <v>0.02</v>
      </c>
      <c r="T20" s="15">
        <f t="shared" si="8"/>
        <v>1</v>
      </c>
      <c r="U20" s="32">
        <f t="shared" si="9"/>
        <v>8.0169587325171889</v>
      </c>
      <c r="V20" s="18">
        <v>6.8999999999999999E-3</v>
      </c>
      <c r="W20" s="18">
        <v>2.222</v>
      </c>
      <c r="X20" s="18">
        <v>0.13300000000000001</v>
      </c>
      <c r="Y20" s="18">
        <v>11.941370388885399</v>
      </c>
      <c r="Z20" s="18">
        <v>-5.7493759226184897</v>
      </c>
      <c r="AA20" s="18">
        <f t="shared" si="10"/>
        <v>0.9941176052570464</v>
      </c>
      <c r="AB20" s="18">
        <f t="shared" si="11"/>
        <v>0</v>
      </c>
    </row>
    <row r="21" spans="1:28" x14ac:dyDescent="0.2">
      <c r="A21" s="18">
        <v>13</v>
      </c>
      <c r="B21" s="15" t="s">
        <v>28</v>
      </c>
      <c r="C21" s="15" t="s">
        <v>30</v>
      </c>
      <c r="D21" s="15">
        <v>5</v>
      </c>
      <c r="E21" s="18" t="s">
        <v>55</v>
      </c>
      <c r="F21" s="15" t="s">
        <v>41</v>
      </c>
      <c r="G21" s="16">
        <v>0.45833333333333298</v>
      </c>
      <c r="H21" s="28">
        <v>43564</v>
      </c>
      <c r="I21" s="29">
        <v>25</v>
      </c>
      <c r="J21" s="29">
        <v>29.6</v>
      </c>
      <c r="K21" s="18">
        <v>9.5E-4</v>
      </c>
      <c r="L21" s="29">
        <f t="shared" si="6"/>
        <v>7.2968614238502454</v>
      </c>
      <c r="M21" s="29">
        <f t="shared" si="7"/>
        <v>7.306475007103657</v>
      </c>
      <c r="N21" s="30">
        <v>0.02</v>
      </c>
      <c r="O21" s="30">
        <v>0.02</v>
      </c>
      <c r="P21" s="30">
        <v>0.03</v>
      </c>
      <c r="Q21" s="31">
        <v>0.08</v>
      </c>
      <c r="R21" s="31">
        <v>0.04</v>
      </c>
      <c r="S21" s="31">
        <v>0.02</v>
      </c>
      <c r="T21" s="15">
        <f t="shared" si="8"/>
        <v>0.4285714285714286</v>
      </c>
      <c r="U21" s="32">
        <f t="shared" si="9"/>
        <v>8.0169587325171889</v>
      </c>
      <c r="V21" s="18">
        <v>6.8999999999999999E-3</v>
      </c>
      <c r="W21" s="18">
        <v>2.222</v>
      </c>
      <c r="X21" s="18">
        <v>0.13300000000000001</v>
      </c>
      <c r="Y21" s="18">
        <v>11.941370388885399</v>
      </c>
      <c r="Z21" s="18">
        <v>-5.7493759226184897</v>
      </c>
      <c r="AA21" s="18">
        <f t="shared" si="10"/>
        <v>0.41956794404191072</v>
      </c>
      <c r="AB21" s="18">
        <f t="shared" si="11"/>
        <v>9.9999999999999985E-3</v>
      </c>
    </row>
    <row r="22" spans="1:28" x14ac:dyDescent="0.2">
      <c r="A22" s="18">
        <v>14</v>
      </c>
      <c r="B22" s="15" t="s">
        <v>28</v>
      </c>
      <c r="C22" s="15" t="s">
        <v>30</v>
      </c>
      <c r="D22" s="15">
        <v>8</v>
      </c>
      <c r="E22" s="18" t="s">
        <v>55</v>
      </c>
      <c r="F22" s="15" t="s">
        <v>38</v>
      </c>
      <c r="G22" s="16">
        <v>0.45833333333333298</v>
      </c>
      <c r="H22" s="28">
        <v>43564</v>
      </c>
      <c r="I22" s="29">
        <v>25</v>
      </c>
      <c r="J22" s="29">
        <v>29.6</v>
      </c>
      <c r="K22" s="18">
        <v>9.5E-4</v>
      </c>
      <c r="L22" s="29">
        <f t="shared" si="6"/>
        <v>7.2968614238502454</v>
      </c>
      <c r="M22" s="29">
        <f t="shared" si="7"/>
        <v>7.306475007103657</v>
      </c>
      <c r="N22" s="30">
        <v>0.01</v>
      </c>
      <c r="O22" s="30">
        <v>0.01</v>
      </c>
      <c r="P22" s="30">
        <v>0.02</v>
      </c>
      <c r="Q22" s="31">
        <v>0.08</v>
      </c>
      <c r="R22" s="31">
        <v>0.04</v>
      </c>
      <c r="S22" s="31">
        <v>0.02</v>
      </c>
      <c r="T22" s="15">
        <f t="shared" si="8"/>
        <v>0.42857142857142849</v>
      </c>
      <c r="U22" s="32">
        <f t="shared" si="9"/>
        <v>8.0169587325171889</v>
      </c>
      <c r="V22" s="18">
        <v>6.8999999999999999E-3</v>
      </c>
      <c r="W22" s="18">
        <v>2.222</v>
      </c>
      <c r="X22" s="18">
        <v>0.13300000000000001</v>
      </c>
      <c r="Y22" s="18">
        <v>11.941370388885399</v>
      </c>
      <c r="Z22" s="18">
        <v>-5.7493759226184897</v>
      </c>
      <c r="AA22" s="18">
        <f t="shared" si="10"/>
        <v>0.41956794404191061</v>
      </c>
      <c r="AB22" s="18">
        <f t="shared" si="11"/>
        <v>0</v>
      </c>
    </row>
    <row r="23" spans="1:28" x14ac:dyDescent="0.2">
      <c r="A23" s="18">
        <v>15</v>
      </c>
      <c r="B23" s="15" t="s">
        <v>28</v>
      </c>
      <c r="C23" s="15" t="s">
        <v>30</v>
      </c>
      <c r="D23" s="15">
        <v>6</v>
      </c>
      <c r="E23" s="18" t="s">
        <v>55</v>
      </c>
      <c r="F23" s="15" t="s">
        <v>41</v>
      </c>
      <c r="G23" s="16">
        <v>0.45833333333333298</v>
      </c>
      <c r="H23" s="28">
        <v>43564</v>
      </c>
      <c r="I23" s="29">
        <v>25</v>
      </c>
      <c r="J23" s="29">
        <v>29.6</v>
      </c>
      <c r="K23" s="18">
        <v>9.5E-4</v>
      </c>
      <c r="L23" s="29">
        <f t="shared" si="6"/>
        <v>7.8275749924475235</v>
      </c>
      <c r="M23" s="29">
        <f t="shared" si="7"/>
        <v>7.8290216427748938</v>
      </c>
      <c r="N23" s="30">
        <v>0.01</v>
      </c>
      <c r="O23" s="30">
        <v>0.02</v>
      </c>
      <c r="P23" s="30">
        <v>0.03</v>
      </c>
      <c r="Q23" s="31">
        <v>7.0000000000000007E-2</v>
      </c>
      <c r="R23" s="31">
        <v>0.1</v>
      </c>
      <c r="S23" s="31">
        <v>0.03</v>
      </c>
      <c r="T23" s="15">
        <f t="shared" si="8"/>
        <v>1.3333333333333333</v>
      </c>
      <c r="U23" s="32">
        <f t="shared" si="9"/>
        <v>8.0169587325171889</v>
      </c>
      <c r="V23" s="18">
        <v>6.8999999999999999E-3</v>
      </c>
      <c r="W23" s="18">
        <v>2.222</v>
      </c>
      <c r="X23" s="18">
        <v>0.13300000000000001</v>
      </c>
      <c r="Y23" s="18">
        <v>11.941370388885399</v>
      </c>
      <c r="Z23" s="18">
        <v>-5.7493759226184897</v>
      </c>
      <c r="AA23" s="18">
        <f t="shared" si="10"/>
        <v>1.3292715742992089</v>
      </c>
      <c r="AB23" s="18">
        <f t="shared" si="11"/>
        <v>0</v>
      </c>
    </row>
    <row r="24" spans="1:28" x14ac:dyDescent="0.2">
      <c r="A24" s="18">
        <v>16</v>
      </c>
      <c r="B24" s="15" t="s">
        <v>28</v>
      </c>
      <c r="C24" s="15" t="s">
        <v>30</v>
      </c>
      <c r="D24" s="15">
        <v>8</v>
      </c>
      <c r="E24" s="18" t="s">
        <v>55</v>
      </c>
      <c r="F24" s="15" t="s">
        <v>41</v>
      </c>
      <c r="G24" s="16">
        <v>0.45833333333333298</v>
      </c>
      <c r="H24" s="28">
        <v>43564</v>
      </c>
      <c r="I24" s="29">
        <v>25</v>
      </c>
      <c r="J24" s="29">
        <v>29.6</v>
      </c>
      <c r="K24" s="18">
        <v>9.5E-4</v>
      </c>
      <c r="L24" s="29">
        <f t="shared" si="6"/>
        <v>7.2968614238502454</v>
      </c>
      <c r="M24" s="29">
        <f t="shared" si="7"/>
        <v>7.306475007103657</v>
      </c>
      <c r="N24" s="30">
        <v>0.01</v>
      </c>
      <c r="O24" s="30">
        <v>0.01</v>
      </c>
      <c r="P24" s="30">
        <v>0.02</v>
      </c>
      <c r="Q24" s="31">
        <v>7.0000000000000007E-2</v>
      </c>
      <c r="R24" s="31">
        <v>0.03</v>
      </c>
      <c r="S24" s="31">
        <v>0.01</v>
      </c>
      <c r="T24" s="15">
        <f t="shared" si="8"/>
        <v>0.42857142857142849</v>
      </c>
      <c r="U24" s="32">
        <f t="shared" si="9"/>
        <v>8.0169587325171889</v>
      </c>
      <c r="V24" s="18">
        <v>6.8999999999999999E-3</v>
      </c>
      <c r="W24" s="18">
        <v>2.222</v>
      </c>
      <c r="X24" s="18">
        <v>0.13300000000000001</v>
      </c>
      <c r="Y24" s="18">
        <v>11.941370388885399</v>
      </c>
      <c r="Z24" s="18">
        <v>-5.7493759226184897</v>
      </c>
      <c r="AA24" s="18">
        <f t="shared" si="10"/>
        <v>0.41956794404191061</v>
      </c>
      <c r="AB24" s="18">
        <f t="shared" si="11"/>
        <v>0.01</v>
      </c>
    </row>
    <row r="25" spans="1:28" x14ac:dyDescent="0.2">
      <c r="A25" s="18">
        <v>17</v>
      </c>
      <c r="B25" s="15" t="s">
        <v>28</v>
      </c>
      <c r="C25" s="15" t="s">
        <v>30</v>
      </c>
      <c r="D25" s="15">
        <v>8</v>
      </c>
      <c r="E25" s="18" t="s">
        <v>55</v>
      </c>
      <c r="F25" s="15" t="s">
        <v>39</v>
      </c>
      <c r="G25" s="16">
        <v>0.45833333333333298</v>
      </c>
      <c r="H25" s="28">
        <v>43564</v>
      </c>
      <c r="I25" s="29">
        <v>25</v>
      </c>
      <c r="J25" s="29">
        <v>29.6</v>
      </c>
      <c r="K25" s="18">
        <v>9.5E-4</v>
      </c>
      <c r="L25" s="29">
        <f t="shared" si="6"/>
        <v>7.3137666504525765</v>
      </c>
      <c r="M25" s="29">
        <f t="shared" si="7"/>
        <v>7.3229466968391934</v>
      </c>
      <c r="N25" s="30">
        <v>0.02</v>
      </c>
      <c r="O25" s="30">
        <v>0.01</v>
      </c>
      <c r="P25" s="30">
        <v>0.02</v>
      </c>
      <c r="Q25" s="31">
        <v>0.13</v>
      </c>
      <c r="R25" s="31">
        <v>7.0000000000000007E-2</v>
      </c>
      <c r="S25" s="31">
        <v>0.04</v>
      </c>
      <c r="T25" s="15">
        <f t="shared" si="8"/>
        <v>0.44444444444444453</v>
      </c>
      <c r="U25" s="32">
        <f t="shared" si="9"/>
        <v>8.0169587325171889</v>
      </c>
      <c r="V25" s="18">
        <v>6.8999999999999999E-3</v>
      </c>
      <c r="W25" s="18">
        <v>2.222</v>
      </c>
      <c r="X25" s="18">
        <v>0.13300000000000001</v>
      </c>
      <c r="Y25" s="18">
        <v>11.941370388885399</v>
      </c>
      <c r="Z25" s="18">
        <v>-5.7493759226184897</v>
      </c>
      <c r="AA25" s="18">
        <f t="shared" si="10"/>
        <v>0.4355276568534423</v>
      </c>
      <c r="AB25" s="18">
        <f t="shared" si="11"/>
        <v>-0.02</v>
      </c>
    </row>
    <row r="26" spans="1:28" x14ac:dyDescent="0.2">
      <c r="A26" s="18">
        <v>18</v>
      </c>
      <c r="B26" s="15" t="s">
        <v>28</v>
      </c>
      <c r="C26" s="15" t="s">
        <v>30</v>
      </c>
      <c r="D26" s="15">
        <v>1</v>
      </c>
      <c r="E26" s="18" t="s">
        <v>55</v>
      </c>
      <c r="F26" s="15" t="s">
        <v>42</v>
      </c>
      <c r="G26" s="16">
        <v>0.45833333333333298</v>
      </c>
      <c r="H26" s="28">
        <v>43564</v>
      </c>
      <c r="I26" s="29">
        <v>25</v>
      </c>
      <c r="J26" s="29">
        <v>29.6</v>
      </c>
      <c r="K26" s="18">
        <v>9.5E-4</v>
      </c>
      <c r="L26" s="29">
        <f t="shared" si="6"/>
        <v>7.107248985574703</v>
      </c>
      <c r="M26" s="29">
        <f t="shared" si="7"/>
        <v>7.1230211205931653</v>
      </c>
      <c r="N26" s="30">
        <v>0.01</v>
      </c>
      <c r="O26" s="30">
        <v>0.01</v>
      </c>
      <c r="P26" s="30">
        <v>0.02</v>
      </c>
      <c r="Q26" s="31">
        <v>0.08</v>
      </c>
      <c r="R26" s="31">
        <v>0.03</v>
      </c>
      <c r="S26" s="31">
        <v>0.02</v>
      </c>
      <c r="T26" s="15">
        <f t="shared" si="8"/>
        <v>0.28571428571428564</v>
      </c>
      <c r="U26" s="32">
        <f t="shared" si="9"/>
        <v>8.0169587325171889</v>
      </c>
      <c r="V26" s="18">
        <v>6.8999999999999999E-3</v>
      </c>
      <c r="W26" s="18">
        <v>2.222</v>
      </c>
      <c r="X26" s="18">
        <v>0.13300000000000001</v>
      </c>
      <c r="Y26" s="18">
        <v>11.941370388885399</v>
      </c>
      <c r="Z26" s="18">
        <v>-5.7493759226184897</v>
      </c>
      <c r="AA26" s="18">
        <f t="shared" si="10"/>
        <v>0.27593052873812668</v>
      </c>
      <c r="AB26" s="18">
        <f t="shared" si="11"/>
        <v>0</v>
      </c>
    </row>
    <row r="27" spans="1:28" x14ac:dyDescent="0.2">
      <c r="A27" s="18">
        <v>19</v>
      </c>
      <c r="B27" s="15" t="s">
        <v>28</v>
      </c>
      <c r="C27" s="15" t="s">
        <v>30</v>
      </c>
      <c r="D27" s="15">
        <v>6</v>
      </c>
      <c r="E27" s="18" t="s">
        <v>55</v>
      </c>
      <c r="F27" s="15" t="s">
        <v>42</v>
      </c>
      <c r="G27" s="16">
        <v>0.45833333333333298</v>
      </c>
      <c r="H27" s="28">
        <v>43564</v>
      </c>
      <c r="I27" s="29">
        <v>25</v>
      </c>
      <c r="J27" s="29">
        <v>29.6</v>
      </c>
      <c r="K27" s="18">
        <v>9.5E-4</v>
      </c>
      <c r="L27" s="29">
        <f t="shared" si="6"/>
        <v>7.9153929126322007</v>
      </c>
      <c r="M27" s="29">
        <f t="shared" si="7"/>
        <v>7.916178600654483</v>
      </c>
      <c r="N27" s="30">
        <v>0.01</v>
      </c>
      <c r="O27" s="30">
        <v>0.01</v>
      </c>
      <c r="P27" s="30">
        <v>0.02</v>
      </c>
      <c r="Q27" s="31">
        <v>0.06</v>
      </c>
      <c r="R27" s="31">
        <v>0.09</v>
      </c>
      <c r="S27" s="31">
        <v>0.02</v>
      </c>
      <c r="T27" s="15">
        <f t="shared" si="8"/>
        <v>1.6</v>
      </c>
      <c r="U27" s="32">
        <f t="shared" si="9"/>
        <v>8.0169587325171889</v>
      </c>
      <c r="V27" s="18">
        <v>6.8999999999999999E-3</v>
      </c>
      <c r="W27" s="18">
        <v>2.222</v>
      </c>
      <c r="X27" s="18">
        <v>0.13300000000000001</v>
      </c>
      <c r="Y27" s="18">
        <v>11.941370388885399</v>
      </c>
      <c r="Z27" s="18">
        <v>-5.7493759226184897</v>
      </c>
      <c r="AA27" s="18">
        <f t="shared" si="10"/>
        <v>1.597394749532939</v>
      </c>
      <c r="AB27" s="18">
        <f t="shared" si="11"/>
        <v>0</v>
      </c>
    </row>
    <row r="28" spans="1:28" x14ac:dyDescent="0.2">
      <c r="D28" s="15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B3:B27</xm:sqref>
        </x14:dataValidation>
        <x14:dataValidation type="list" allowBlank="1" showInputMessage="1" showErrorMessage="1">
          <x14:formula1>
            <xm:f>'ID categories'!$B$2:$B$7</xm:f>
          </x14:formula1>
          <xm:sqref>C3:C27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E3:E27</xm:sqref>
        </x14:dataValidation>
        <x14:dataValidation type="list" allowBlank="1" showInputMessage="1" showErrorMessage="1">
          <x14:formula1>
            <xm:f>'ID categories'!$E$8:$E$14</xm:f>
          </x14:formula1>
          <xm:sqref>F3:F27</xm:sqref>
        </x14:dataValidation>
        <x14:dataValidation type="list" allowBlank="1" showInputMessage="1" showErrorMessage="1">
          <x14:formula1>
            <xm:f>'ID categories'!$C$2:$C$16</xm:f>
          </x14:formula1>
          <xm:sqref>D3:D28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0.22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0.11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-0.56999999999999995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-1.47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-0.02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-0.6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-0.41</v>
      </c>
      <c r="C9" s="3">
        <v>341.63799999999998</v>
      </c>
      <c r="D9" s="3">
        <v>-0.32</v>
      </c>
    </row>
    <row r="10" spans="1:16" x14ac:dyDescent="0.2">
      <c r="A10" s="4">
        <v>342.01900000000001</v>
      </c>
      <c r="B10" s="4">
        <v>-0.21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-0.56999999999999995</v>
      </c>
      <c r="C11" s="3">
        <v>342.4</v>
      </c>
      <c r="D11" s="3">
        <v>-0.89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0.39</v>
      </c>
    </row>
    <row r="14" spans="1:16" x14ac:dyDescent="0.2">
      <c r="A14" s="4">
        <v>343.54399999999998</v>
      </c>
      <c r="B14" s="4">
        <v>-0.09</v>
      </c>
      <c r="C14" s="3">
        <v>343.54399999999998</v>
      </c>
      <c r="D14" s="3">
        <v>0.24</v>
      </c>
    </row>
    <row r="15" spans="1:16" x14ac:dyDescent="0.2">
      <c r="A15" s="4">
        <v>343.92599999999999</v>
      </c>
      <c r="B15" s="4">
        <v>-0.2</v>
      </c>
      <c r="C15" s="3">
        <v>343.92599999999999</v>
      </c>
      <c r="D15" s="3">
        <v>0.46</v>
      </c>
    </row>
    <row r="16" spans="1:16" x14ac:dyDescent="0.2">
      <c r="A16" s="4">
        <v>344.30700000000002</v>
      </c>
      <c r="B16" s="4">
        <v>-0.68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-0.73</v>
      </c>
      <c r="C18" s="3">
        <v>345.06900000000002</v>
      </c>
      <c r="D18" s="3">
        <v>-1.44</v>
      </c>
    </row>
    <row r="19" spans="1:4" x14ac:dyDescent="0.2">
      <c r="A19" s="4">
        <v>345.45</v>
      </c>
      <c r="B19" s="4">
        <v>1.33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-0.83</v>
      </c>
      <c r="C21" s="3">
        <v>346.21199999999999</v>
      </c>
      <c r="D21" s="3">
        <v>-0.04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0.06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1.95</v>
      </c>
      <c r="C2" s="3">
        <v>338.96600000000001</v>
      </c>
      <c r="D2" s="3">
        <v>0.72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1.78</v>
      </c>
      <c r="H3" s="5">
        <f>B252</f>
        <v>0.05</v>
      </c>
      <c r="I3" s="5">
        <f>B650</f>
        <v>0.05</v>
      </c>
      <c r="J3" s="5">
        <f>B1091</f>
        <v>0.05</v>
      </c>
      <c r="K3" s="6">
        <f>D252</f>
        <v>0.1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-0.83</v>
      </c>
      <c r="C7" s="3">
        <v>340.875</v>
      </c>
      <c r="D7" s="3">
        <v>-0.65</v>
      </c>
    </row>
    <row r="8" spans="1:16" x14ac:dyDescent="0.2">
      <c r="A8" s="4">
        <v>341.25599999999997</v>
      </c>
      <c r="B8" s="4">
        <v>-0.67</v>
      </c>
      <c r="C8" s="3">
        <v>341.25599999999997</v>
      </c>
      <c r="D8" s="3">
        <v>-0.59</v>
      </c>
    </row>
    <row r="9" spans="1:16" x14ac:dyDescent="0.2">
      <c r="A9" s="4">
        <v>341.63799999999998</v>
      </c>
      <c r="B9" s="4">
        <v>-0.51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-0.55000000000000004</v>
      </c>
      <c r="C10" s="3">
        <v>342.01900000000001</v>
      </c>
      <c r="D10" s="3">
        <v>-0.61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-1.03</v>
      </c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-0.99</v>
      </c>
      <c r="C16" s="3">
        <v>344.30700000000002</v>
      </c>
      <c r="D16" s="3">
        <v>-0.38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1.03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-0.28000000000000003</v>
      </c>
    </row>
    <row r="22" spans="1:4" x14ac:dyDescent="0.2">
      <c r="A22" s="4">
        <v>346.59300000000002</v>
      </c>
      <c r="B22" s="4">
        <v>-0.3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2019-05-13T17:20:43Z</dcterms:modified>
</cp:coreProperties>
</file>