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OALAB\Documents\Spec pH\2018\September 2018\"/>
    </mc:Choice>
  </mc:AlternateContent>
  <workbookProtection lockStructure="1"/>
  <bookViews>
    <workbookView xWindow="0" yWindow="0" windowWidth="28800" windowHeight="12300" tabRatio="929" activeTab="1"/>
  </bookViews>
  <sheets>
    <sheet name="ID categories" sheetId="50" r:id="rId1"/>
    <sheet name="pH sheet" sheetId="1" r:id="rId2"/>
    <sheet name="1" sheetId="7" r:id="rId3"/>
    <sheet name="2" sheetId="5" r:id="rId4"/>
    <sheet name="3" sheetId="22" r:id="rId5"/>
    <sheet name="4" sheetId="24" r:id="rId6"/>
    <sheet name="5" sheetId="28" r:id="rId7"/>
    <sheet name="6" sheetId="26" r:id="rId8"/>
    <sheet name="7" sheetId="18" r:id="rId9"/>
    <sheet name="8" sheetId="3" r:id="rId10"/>
    <sheet name="9" sheetId="29" r:id="rId11"/>
    <sheet name="10" sheetId="30" r:id="rId12"/>
    <sheet name="11" sheetId="31" r:id="rId13"/>
    <sheet name="12" sheetId="32" r:id="rId14"/>
    <sheet name="13" sheetId="33" r:id="rId15"/>
    <sheet name="14" sheetId="34" r:id="rId16"/>
    <sheet name="15" sheetId="35" r:id="rId17"/>
    <sheet name="16" sheetId="36" r:id="rId18"/>
    <sheet name="17" sheetId="40" r:id="rId19"/>
    <sheet name="18" sheetId="41" r:id="rId20"/>
    <sheet name="19" sheetId="42" r:id="rId21"/>
    <sheet name="20" sheetId="43" r:id="rId22"/>
    <sheet name="21" sheetId="44" r:id="rId23"/>
    <sheet name="22" sheetId="45" r:id="rId24"/>
    <sheet name="23" sheetId="46" r:id="rId25"/>
    <sheet name="24" sheetId="47" r:id="rId26"/>
    <sheet name="25" sheetId="48" r:id="rId27"/>
    <sheet name="26" sheetId="49" r:id="rId28"/>
  </sheets>
  <definedNames>
    <definedName name="dyeCor_int">#REF!</definedName>
    <definedName name="dyeCor_slope">#REF!</definedName>
  </definedNames>
  <calcPr calcId="162913"/>
</workbook>
</file>

<file path=xl/calcChain.xml><?xml version="1.0" encoding="utf-8"?>
<calcChain xmlns="http://schemas.openxmlformats.org/spreadsheetml/2006/main">
  <c r="P3" i="28" l="1"/>
  <c r="O3" i="28"/>
  <c r="N3" i="28"/>
  <c r="M3" i="28"/>
  <c r="L3" i="28"/>
  <c r="K3" i="28"/>
  <c r="J3" i="28"/>
  <c r="I3" i="28"/>
  <c r="H3" i="28"/>
  <c r="P3" i="26"/>
  <c r="O3" i="26"/>
  <c r="N3" i="26"/>
  <c r="M3" i="26"/>
  <c r="L3" i="26"/>
  <c r="K3" i="26"/>
  <c r="J3" i="26"/>
  <c r="I3" i="26"/>
  <c r="H3" i="26"/>
  <c r="P3" i="18"/>
  <c r="O3" i="18"/>
  <c r="N3" i="18"/>
  <c r="M3" i="18"/>
  <c r="L3" i="18"/>
  <c r="K3" i="18"/>
  <c r="J3" i="18"/>
  <c r="I3" i="18"/>
  <c r="H3" i="18"/>
  <c r="P3" i="42"/>
  <c r="O3" i="42"/>
  <c r="N3" i="42"/>
  <c r="M3" i="42"/>
  <c r="L3" i="42"/>
  <c r="K3" i="42"/>
  <c r="J3" i="42"/>
  <c r="I3" i="42"/>
  <c r="H3" i="42"/>
  <c r="P3" i="40"/>
  <c r="O3" i="40"/>
  <c r="N3" i="40"/>
  <c r="M3" i="40"/>
  <c r="L3" i="40"/>
  <c r="K3" i="40"/>
  <c r="J3" i="40"/>
  <c r="I3" i="40"/>
  <c r="H3" i="40"/>
  <c r="P3" i="36"/>
  <c r="O3" i="36"/>
  <c r="N3" i="36"/>
  <c r="M3" i="36"/>
  <c r="L3" i="36"/>
  <c r="K3" i="36"/>
  <c r="J3" i="36"/>
  <c r="I3" i="36"/>
  <c r="H3" i="36"/>
  <c r="P3" i="35"/>
  <c r="O3" i="35"/>
  <c r="N3" i="35"/>
  <c r="M3" i="35"/>
  <c r="L3" i="35"/>
  <c r="K3" i="35"/>
  <c r="J3" i="35"/>
  <c r="I3" i="35"/>
  <c r="H3" i="35"/>
  <c r="P3" i="34"/>
  <c r="O3" i="34"/>
  <c r="N3" i="34"/>
  <c r="M3" i="34"/>
  <c r="L3" i="34"/>
  <c r="K3" i="34"/>
  <c r="J3" i="34"/>
  <c r="I3" i="34"/>
  <c r="H3" i="34"/>
  <c r="P3" i="31"/>
  <c r="O3" i="31"/>
  <c r="N3" i="31"/>
  <c r="M3" i="31"/>
  <c r="L3" i="31"/>
  <c r="K3" i="31"/>
  <c r="J3" i="31"/>
  <c r="I3" i="31"/>
  <c r="H3" i="31"/>
  <c r="P3" i="3"/>
  <c r="O3" i="3"/>
  <c r="N3" i="3"/>
  <c r="M3" i="3"/>
  <c r="L3" i="3"/>
  <c r="K3" i="3"/>
  <c r="J3" i="3"/>
  <c r="I3" i="3"/>
  <c r="H3" i="3"/>
  <c r="P3" i="5"/>
  <c r="O3" i="5"/>
  <c r="N3" i="5"/>
  <c r="M3" i="5"/>
  <c r="L3" i="5"/>
  <c r="K3" i="5"/>
  <c r="J3" i="5"/>
  <c r="I3" i="5"/>
  <c r="H3" i="5"/>
  <c r="P3" i="7"/>
  <c r="O3" i="7"/>
  <c r="N3" i="7"/>
  <c r="M3" i="7"/>
  <c r="L3" i="7"/>
  <c r="K3" i="7"/>
  <c r="J3" i="7"/>
  <c r="I3" i="7"/>
  <c r="H3" i="7"/>
  <c r="H3" i="30"/>
  <c r="P3" i="30"/>
  <c r="O3" i="30"/>
  <c r="N3" i="30"/>
  <c r="M3" i="30"/>
  <c r="L3" i="30"/>
  <c r="K3" i="30"/>
  <c r="J3" i="30"/>
  <c r="I3" i="30"/>
  <c r="U14" i="1"/>
  <c r="M14" i="1" s="1"/>
  <c r="U13" i="1"/>
  <c r="M13" i="1" s="1"/>
  <c r="U12" i="1"/>
  <c r="L12" i="1" s="1"/>
  <c r="U11" i="1"/>
  <c r="U10" i="1"/>
  <c r="U9" i="1"/>
  <c r="U8" i="1"/>
  <c r="U7" i="1"/>
  <c r="U6" i="1"/>
  <c r="M6" i="1" s="1"/>
  <c r="U5" i="1"/>
  <c r="L5" i="1" s="1"/>
  <c r="U4" i="1"/>
  <c r="U3" i="1"/>
  <c r="P3" i="49"/>
  <c r="O3" i="49"/>
  <c r="N3" i="49"/>
  <c r="M3" i="49"/>
  <c r="L3" i="49"/>
  <c r="K3" i="49"/>
  <c r="J3" i="49"/>
  <c r="I3" i="49"/>
  <c r="H3" i="49"/>
  <c r="P3" i="48"/>
  <c r="O3" i="48"/>
  <c r="N3" i="48"/>
  <c r="M3" i="48"/>
  <c r="L3" i="48"/>
  <c r="K3" i="48"/>
  <c r="J3" i="48"/>
  <c r="I3" i="48"/>
  <c r="H3" i="48"/>
  <c r="P3" i="47"/>
  <c r="O3" i="47"/>
  <c r="N3" i="47"/>
  <c r="M3" i="47"/>
  <c r="L3" i="47"/>
  <c r="K3" i="47"/>
  <c r="J3" i="47"/>
  <c r="I3" i="47"/>
  <c r="H3" i="47"/>
  <c r="P3" i="46"/>
  <c r="O3" i="46"/>
  <c r="N3" i="46"/>
  <c r="M3" i="46"/>
  <c r="L3" i="46"/>
  <c r="K3" i="46"/>
  <c r="J3" i="46"/>
  <c r="I3" i="46"/>
  <c r="H3" i="46"/>
  <c r="P3" i="45"/>
  <c r="O3" i="45"/>
  <c r="N3" i="45"/>
  <c r="M3" i="45"/>
  <c r="L3" i="45"/>
  <c r="K3" i="45"/>
  <c r="J3" i="45"/>
  <c r="I3" i="45"/>
  <c r="H3" i="45"/>
  <c r="P3" i="44"/>
  <c r="O3" i="44"/>
  <c r="N3" i="44"/>
  <c r="M3" i="44"/>
  <c r="L3" i="44"/>
  <c r="K3" i="44"/>
  <c r="J3" i="44"/>
  <c r="I3" i="44"/>
  <c r="H3" i="44"/>
  <c r="P3" i="43"/>
  <c r="O3" i="43"/>
  <c r="N3" i="43"/>
  <c r="M3" i="43"/>
  <c r="L3" i="43"/>
  <c r="K3" i="43"/>
  <c r="J3" i="43"/>
  <c r="I3" i="43"/>
  <c r="H3" i="43"/>
  <c r="P3" i="41"/>
  <c r="O3" i="41"/>
  <c r="N3" i="41"/>
  <c r="M3" i="41"/>
  <c r="L3" i="41"/>
  <c r="K3" i="41"/>
  <c r="J3" i="41"/>
  <c r="I3" i="41"/>
  <c r="H3" i="41"/>
  <c r="T13" i="1"/>
  <c r="AA13" i="1"/>
  <c r="AB13" i="1"/>
  <c r="T14" i="1"/>
  <c r="AA14" i="1"/>
  <c r="L14" i="1"/>
  <c r="AB14" i="1"/>
  <c r="M3" i="32"/>
  <c r="L3" i="32"/>
  <c r="K3" i="32"/>
  <c r="J3" i="32"/>
  <c r="I3" i="32"/>
  <c r="H3" i="32"/>
  <c r="M3" i="33"/>
  <c r="L3" i="33"/>
  <c r="K3" i="33"/>
  <c r="J3" i="33"/>
  <c r="I3" i="33"/>
  <c r="H3" i="33"/>
  <c r="M3" i="29"/>
  <c r="L3" i="29"/>
  <c r="K3" i="29"/>
  <c r="J3" i="29"/>
  <c r="I3" i="29"/>
  <c r="H3" i="29"/>
  <c r="AB11" i="1"/>
  <c r="AB10" i="1"/>
  <c r="P3" i="33"/>
  <c r="O3" i="33"/>
  <c r="N3" i="33"/>
  <c r="P3" i="32"/>
  <c r="O3" i="32"/>
  <c r="N3" i="32"/>
  <c r="P3" i="29"/>
  <c r="O3" i="29"/>
  <c r="N3" i="29"/>
  <c r="AB3" i="1"/>
  <c r="P3" i="22"/>
  <c r="O3" i="22"/>
  <c r="N3" i="22"/>
  <c r="M3" i="22"/>
  <c r="L3" i="22"/>
  <c r="K3" i="22"/>
  <c r="J3" i="22"/>
  <c r="I3" i="22"/>
  <c r="H3" i="22"/>
  <c r="P3" i="24"/>
  <c r="O3" i="24"/>
  <c r="N3" i="24"/>
  <c r="M3" i="24"/>
  <c r="L3" i="24"/>
  <c r="K3" i="24"/>
  <c r="J3" i="24"/>
  <c r="I3" i="24"/>
  <c r="H3" i="24"/>
  <c r="AB12" i="1"/>
  <c r="T12" i="1"/>
  <c r="AA12" i="1"/>
  <c r="T10" i="1"/>
  <c r="M10" i="1" s="1"/>
  <c r="AA10" i="1"/>
  <c r="L10" i="1" s="1"/>
  <c r="T11" i="1"/>
  <c r="M11" i="1" s="1"/>
  <c r="AA11" i="1"/>
  <c r="L11" i="1" s="1"/>
  <c r="AB9" i="1"/>
  <c r="T9" i="1"/>
  <c r="AA9" i="1" s="1"/>
  <c r="L9" i="1" s="1"/>
  <c r="AB8" i="1"/>
  <c r="T8" i="1"/>
  <c r="AA8" i="1"/>
  <c r="AB7" i="1"/>
  <c r="T7" i="1"/>
  <c r="M7" i="1" s="1"/>
  <c r="AA7" i="1"/>
  <c r="L7" i="1" s="1"/>
  <c r="AB6" i="1"/>
  <c r="T6" i="1"/>
  <c r="AA6" i="1" s="1"/>
  <c r="L6" i="1" s="1"/>
  <c r="AB5" i="1"/>
  <c r="T5" i="1"/>
  <c r="AA5" i="1"/>
  <c r="AB4" i="1"/>
  <c r="T4" i="1"/>
  <c r="AA4" i="1" s="1"/>
  <c r="T3" i="1"/>
  <c r="AA3" i="1" s="1"/>
  <c r="L8" i="1"/>
  <c r="M4" i="1" l="1"/>
  <c r="M8" i="1"/>
  <c r="M9" i="1"/>
  <c r="M3" i="1"/>
  <c r="L3" i="1"/>
  <c r="M12" i="1"/>
  <c r="L13" i="1"/>
  <c r="L4" i="1"/>
  <c r="M5" i="1"/>
</calcChain>
</file>

<file path=xl/comments1.xml><?xml version="1.0" encoding="utf-8"?>
<comments xmlns="http://schemas.openxmlformats.org/spreadsheetml/2006/main">
  <authors>
    <author>Shallin Busch</author>
    <author>Maher, Michael</author>
    <author>OA Lab</author>
  </authors>
  <commentList>
    <comment ref="Y2" authorId="0" shapeId="0">
      <text>
        <r>
          <rPr>
            <b/>
            <sz val="8"/>
            <color indexed="81"/>
            <rFont val="Tahoma"/>
            <family val="2"/>
          </rPr>
          <t>Shallin Busch:</t>
        </r>
        <r>
          <rPr>
            <sz val="8"/>
            <color indexed="81"/>
            <rFont val="Tahoma"/>
            <family val="2"/>
          </rPr>
          <t xml:space="preserve">
Add from dye correction sheet</t>
        </r>
      </text>
    </comment>
    <comment ref="Z2" authorId="0" shapeId="0">
      <text>
        <r>
          <rPr>
            <b/>
            <sz val="8"/>
            <color indexed="81"/>
            <rFont val="Tahoma"/>
            <family val="2"/>
          </rPr>
          <t>Shallin Busch:</t>
        </r>
        <r>
          <rPr>
            <sz val="8"/>
            <color indexed="81"/>
            <rFont val="Tahoma"/>
            <family val="2"/>
          </rPr>
          <t xml:space="preserve">
Add from dye correction sheet</t>
        </r>
      </text>
    </comment>
    <comment ref="G3" authorId="1" shapeId="0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 xml:space="preserve">time doesn't have to be the exact time but this collomn should refelct about what happened in the lab
</t>
        </r>
      </text>
    </comment>
    <comment ref="J3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K3" authorId="2" shapeId="0">
      <text>
        <r>
          <rPr>
            <b/>
            <sz val="9"/>
            <color indexed="81"/>
            <rFont val="Tahoma"/>
            <family val="2"/>
          </rPr>
          <t>OA Lab:</t>
        </r>
        <r>
          <rPr>
            <sz val="9"/>
            <color indexed="81"/>
            <rFont val="Tahoma"/>
            <family val="2"/>
          </rPr>
          <t xml:space="preserve">
mike changed value from 0.003 on 4/4/2015 (see the SOP for running spec or ask mike)</t>
        </r>
      </text>
    </comment>
    <comment ref="G4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4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5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5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6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6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7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8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9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9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10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10" authorId="1" shapeId="0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>we don't have to measure the salinity of every MOATS every day, just take the salinity of two MOATS and average them</t>
        </r>
      </text>
    </comment>
    <comment ref="G11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11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12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12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13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13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14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14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</commentList>
</comments>
</file>

<file path=xl/sharedStrings.xml><?xml version="1.0" encoding="utf-8"?>
<sst xmlns="http://schemas.openxmlformats.org/spreadsheetml/2006/main" count="78" uniqueCount="46">
  <si>
    <t>Sample</t>
  </si>
  <si>
    <t>Date</t>
  </si>
  <si>
    <t>Temperature C</t>
  </si>
  <si>
    <t>Salinity</t>
  </si>
  <si>
    <t>Sample &amp; dye</t>
  </si>
  <si>
    <t>A 434</t>
  </si>
  <si>
    <t>A 578</t>
  </si>
  <si>
    <t>A 730</t>
  </si>
  <si>
    <t>pK2</t>
  </si>
  <si>
    <t>E1(HI-)/E2(HI-)</t>
  </si>
  <si>
    <t>E1(I-2)/E2(HI-)</t>
  </si>
  <si>
    <t>E2(I-2)/E2(HI-)</t>
  </si>
  <si>
    <t>Constants</t>
  </si>
  <si>
    <t>A1/A2</t>
  </si>
  <si>
    <t>Dye correction</t>
  </si>
  <si>
    <t>(A1/A2)corrected</t>
  </si>
  <si>
    <t>pH of sample without correction</t>
  </si>
  <si>
    <t>pH sample with dye corrections</t>
  </si>
  <si>
    <t>Intercept (a)</t>
  </si>
  <si>
    <t>Slope (b)</t>
  </si>
  <si>
    <t>Difference in 730s</t>
  </si>
  <si>
    <t>Time Collected</t>
  </si>
  <si>
    <t>final dye concentration per shot (mMol/L)</t>
  </si>
  <si>
    <t>Spec Bag</t>
  </si>
  <si>
    <t>dye batch 5_10_A</t>
  </si>
  <si>
    <t>Experiment</t>
  </si>
  <si>
    <t>Unit</t>
  </si>
  <si>
    <t>ID_2</t>
  </si>
  <si>
    <t>Zoea</t>
  </si>
  <si>
    <t>Juvenile</t>
  </si>
  <si>
    <t>Chamber</t>
  </si>
  <si>
    <t>Tank</t>
  </si>
  <si>
    <t>MOATS</t>
  </si>
  <si>
    <t>Unit ID</t>
  </si>
  <si>
    <t>source</t>
  </si>
  <si>
    <t>mom</t>
  </si>
  <si>
    <t xml:space="preserve">well </t>
  </si>
  <si>
    <t>bottle</t>
  </si>
  <si>
    <t>ABC</t>
  </si>
  <si>
    <t>JFK</t>
  </si>
  <si>
    <t>EDI</t>
  </si>
  <si>
    <t>MO</t>
  </si>
  <si>
    <t>N</t>
  </si>
  <si>
    <t>Megalopae</t>
  </si>
  <si>
    <t>Adults</t>
  </si>
  <si>
    <t>ID_1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</si>
</sst>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"/>
    <numFmt numFmtId="165" formatCode="[$-409]h:mm\ AM/PM;@"/>
    <numFmt numFmtId="166" formatCode="[$-409]d\-mmm\-yy;@"/>
  </numFmts>
  <fonts count="13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color indexed="9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10"/>
      <color indexed="9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8"/>
      <color indexed="8"/>
      <name val="Tahoma"/>
      <family val="2"/>
    </font>
    <font>
      <sz val="8"/>
      <color indexed="8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6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7" fillId="0" borderId="0"/>
    <xf numFmtId="0" fontId="4" fillId="0" borderId="0"/>
  </cellStyleXfs>
  <cellXfs count="34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4" borderId="0" xfId="0" applyFill="1"/>
    <xf numFmtId="164" fontId="0" fillId="4" borderId="0" xfId="0" applyNumberFormat="1" applyFill="1"/>
    <xf numFmtId="164" fontId="0" fillId="3" borderId="0" xfId="0" applyNumberFormat="1" applyFill="1"/>
    <xf numFmtId="164" fontId="3" fillId="2" borderId="0" xfId="0" applyNumberFormat="1" applyFont="1" applyFill="1"/>
    <xf numFmtId="0" fontId="2" fillId="0" borderId="0" xfId="0" applyFont="1"/>
    <xf numFmtId="164" fontId="0" fillId="0" borderId="0" xfId="0" applyNumberFormat="1"/>
    <xf numFmtId="0" fontId="2" fillId="3" borderId="0" xfId="0" applyFont="1" applyFill="1"/>
    <xf numFmtId="0" fontId="4" fillId="0" borderId="0" xfId="0" applyFont="1"/>
    <xf numFmtId="0" fontId="2" fillId="0" borderId="1" xfId="0" applyFont="1" applyBorder="1"/>
    <xf numFmtId="0" fontId="2" fillId="0" borderId="1" xfId="0" applyFont="1" applyBorder="1" applyProtection="1">
      <protection locked="0"/>
    </xf>
    <xf numFmtId="0" fontId="4" fillId="5" borderId="0" xfId="0" applyFont="1" applyFill="1" applyProtection="1">
      <protection locked="0"/>
    </xf>
    <xf numFmtId="0" fontId="4" fillId="0" borderId="0" xfId="0" applyFont="1" applyFill="1" applyProtection="1">
      <protection locked="0"/>
    </xf>
    <xf numFmtId="165" fontId="0" fillId="0" borderId="0" xfId="0" applyNumberFormat="1" applyFill="1" applyProtection="1">
      <protection locked="0"/>
    </xf>
    <xf numFmtId="166" fontId="0" fillId="0" borderId="0" xfId="0" applyNumberFormat="1" applyFill="1" applyProtection="1">
      <protection locked="0"/>
    </xf>
    <xf numFmtId="0" fontId="0" fillId="0" borderId="0" xfId="0" applyFill="1" applyProtection="1">
      <protection locked="0"/>
    </xf>
    <xf numFmtId="0" fontId="3" fillId="0" borderId="0" xfId="0" applyFont="1" applyFill="1" applyProtection="1">
      <protection locked="0"/>
    </xf>
    <xf numFmtId="0" fontId="2" fillId="0" borderId="0" xfId="0" applyFont="1" applyFill="1" applyAlignment="1" applyProtection="1">
      <alignment wrapText="1"/>
      <protection locked="0"/>
    </xf>
    <xf numFmtId="0" fontId="2" fillId="5" borderId="0" xfId="0" applyFont="1" applyFill="1" applyAlignment="1" applyProtection="1">
      <alignment wrapText="1"/>
      <protection locked="0"/>
    </xf>
    <xf numFmtId="165" fontId="2" fillId="5" borderId="0" xfId="0" applyNumberFormat="1" applyFont="1" applyFill="1" applyAlignment="1" applyProtection="1">
      <alignment wrapText="1"/>
      <protection locked="0"/>
    </xf>
    <xf numFmtId="166" fontId="2" fillId="5" borderId="0" xfId="0" applyNumberFormat="1" applyFont="1" applyFill="1" applyAlignment="1" applyProtection="1">
      <alignment wrapText="1"/>
      <protection locked="0"/>
    </xf>
    <xf numFmtId="0" fontId="0" fillId="0" borderId="0" xfId="0" applyFill="1" applyAlignment="1" applyProtection="1">
      <alignment wrapText="1"/>
      <protection locked="0"/>
    </xf>
    <xf numFmtId="0" fontId="8" fillId="0" borderId="0" xfId="0" applyFont="1" applyFill="1" applyAlignment="1" applyProtection="1">
      <alignment wrapText="1"/>
      <protection locked="0"/>
    </xf>
    <xf numFmtId="0" fontId="3" fillId="0" borderId="0" xfId="0" applyFont="1" applyFill="1" applyAlignment="1" applyProtection="1">
      <alignment wrapText="1"/>
      <protection locked="0"/>
    </xf>
    <xf numFmtId="0" fontId="0" fillId="5" borderId="0" xfId="0" applyFill="1" applyAlignment="1" applyProtection="1">
      <alignment wrapText="1"/>
      <protection locked="0"/>
    </xf>
    <xf numFmtId="166" fontId="4" fillId="0" borderId="0" xfId="0" applyNumberFormat="1" applyFont="1" applyFill="1" applyProtection="1">
      <protection locked="0"/>
    </xf>
    <xf numFmtId="0" fontId="7" fillId="0" borderId="0" xfId="0" applyFont="1" applyFill="1" applyProtection="1">
      <protection locked="0"/>
    </xf>
    <xf numFmtId="0" fontId="0" fillId="4" borderId="0" xfId="0" applyFill="1" applyProtection="1">
      <protection locked="0"/>
    </xf>
    <xf numFmtId="0" fontId="0" fillId="3" borderId="0" xfId="0" applyFill="1" applyProtection="1">
      <protection locked="0"/>
    </xf>
    <xf numFmtId="0" fontId="4" fillId="0" borderId="0" xfId="2" applyFont="1" applyProtection="1">
      <protection locked="0"/>
    </xf>
    <xf numFmtId="0" fontId="2" fillId="0" borderId="0" xfId="0" applyFont="1" applyFill="1" applyProtection="1">
      <protection locked="0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zoomScale="150" zoomScaleNormal="150" workbookViewId="0">
      <selection activeCell="E15" sqref="E15"/>
    </sheetView>
  </sheetViews>
  <sheetFormatPr defaultColWidth="11.42578125" defaultRowHeight="12.75" x14ac:dyDescent="0.2"/>
  <sheetData>
    <row r="1" spans="1:5" x14ac:dyDescent="0.2">
      <c r="A1" s="13" t="s">
        <v>25</v>
      </c>
      <c r="B1" s="12" t="s">
        <v>26</v>
      </c>
      <c r="C1" t="s">
        <v>33</v>
      </c>
      <c r="D1" t="s">
        <v>45</v>
      </c>
      <c r="E1" t="s">
        <v>27</v>
      </c>
    </row>
    <row r="2" spans="1:5" x14ac:dyDescent="0.2">
      <c r="A2" s="11" t="s">
        <v>28</v>
      </c>
      <c r="B2" s="11" t="s">
        <v>30</v>
      </c>
      <c r="C2">
        <v>1</v>
      </c>
      <c r="D2" t="s">
        <v>34</v>
      </c>
      <c r="E2" t="s">
        <v>35</v>
      </c>
    </row>
    <row r="3" spans="1:5" x14ac:dyDescent="0.2">
      <c r="A3" s="11" t="s">
        <v>29</v>
      </c>
      <c r="B3" s="11" t="s">
        <v>31</v>
      </c>
      <c r="C3">
        <v>2</v>
      </c>
    </row>
    <row r="4" spans="1:5" x14ac:dyDescent="0.2">
      <c r="A4" t="s">
        <v>43</v>
      </c>
      <c r="B4" s="11" t="s">
        <v>32</v>
      </c>
      <c r="C4">
        <v>3</v>
      </c>
    </row>
    <row r="5" spans="1:5" x14ac:dyDescent="0.2">
      <c r="A5" t="s">
        <v>44</v>
      </c>
      <c r="C5">
        <v>4</v>
      </c>
    </row>
    <row r="6" spans="1:5" x14ac:dyDescent="0.2">
      <c r="C6">
        <v>5</v>
      </c>
    </row>
    <row r="7" spans="1:5" x14ac:dyDescent="0.2">
      <c r="C7">
        <v>6</v>
      </c>
    </row>
    <row r="8" spans="1:5" x14ac:dyDescent="0.2">
      <c r="C8">
        <v>7</v>
      </c>
      <c r="D8" t="s">
        <v>36</v>
      </c>
      <c r="E8" t="s">
        <v>38</v>
      </c>
    </row>
    <row r="9" spans="1:5" x14ac:dyDescent="0.2">
      <c r="C9">
        <v>8</v>
      </c>
      <c r="D9" t="s">
        <v>37</v>
      </c>
      <c r="E9" t="s">
        <v>39</v>
      </c>
    </row>
    <row r="10" spans="1:5" x14ac:dyDescent="0.2">
      <c r="C10">
        <v>9</v>
      </c>
      <c r="E10" t="s">
        <v>40</v>
      </c>
    </row>
    <row r="11" spans="1:5" x14ac:dyDescent="0.2">
      <c r="C11">
        <v>10</v>
      </c>
      <c r="E11" t="s">
        <v>41</v>
      </c>
    </row>
    <row r="12" spans="1:5" x14ac:dyDescent="0.2">
      <c r="C12">
        <v>11</v>
      </c>
      <c r="E12" t="s">
        <v>42</v>
      </c>
    </row>
    <row r="13" spans="1:5" x14ac:dyDescent="0.2">
      <c r="C13">
        <v>12</v>
      </c>
    </row>
    <row r="14" spans="1:5" x14ac:dyDescent="0.2">
      <c r="C14">
        <v>13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3" sqref="H3:K4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14"/>
  <sheetViews>
    <sheetView tabSelected="1" topLeftCell="E1" zoomScale="110" zoomScaleNormal="110" workbookViewId="0">
      <selection activeCell="N3" sqref="N3:S14"/>
    </sheetView>
  </sheetViews>
  <sheetFormatPr defaultColWidth="8.85546875" defaultRowHeight="12.75" x14ac:dyDescent="0.2"/>
  <cols>
    <col min="1" max="1" width="15.42578125" style="18" bestFit="1" customWidth="1"/>
    <col min="2" max="2" width="11.140625" style="18" customWidth="1"/>
    <col min="3" max="3" width="8.85546875" style="18" bestFit="1" customWidth="1"/>
    <col min="4" max="4" width="7.7109375" style="18" customWidth="1"/>
    <col min="5" max="5" width="7" style="18" customWidth="1"/>
    <col min="6" max="6" width="7.85546875" style="18" customWidth="1"/>
    <col min="7" max="7" width="10.7109375" style="16" customWidth="1"/>
    <col min="8" max="8" width="10.140625" style="17" bestFit="1" customWidth="1"/>
    <col min="9" max="9" width="14.7109375" style="18" bestFit="1" customWidth="1"/>
    <col min="10" max="10" width="8.85546875" style="18" customWidth="1"/>
    <col min="11" max="11" width="28.7109375" style="18" customWidth="1"/>
    <col min="12" max="12" width="19" style="18" customWidth="1"/>
    <col min="13" max="13" width="23.42578125" style="18" customWidth="1"/>
    <col min="14" max="19" width="8.85546875" style="18" customWidth="1"/>
    <col min="20" max="20" width="12.7109375" style="18" customWidth="1"/>
    <col min="21" max="21" width="8.85546875" style="18"/>
    <col min="22" max="24" width="16.28515625" style="18" customWidth="1"/>
    <col min="25" max="26" width="8.85546875" style="18" customWidth="1"/>
    <col min="27" max="27" width="15.28515625" style="18" bestFit="1" customWidth="1"/>
    <col min="28" max="16384" width="8.85546875" style="18"/>
  </cols>
  <sheetData>
    <row r="1" spans="1:28" x14ac:dyDescent="0.2">
      <c r="A1" s="14" t="s">
        <v>24</v>
      </c>
      <c r="B1" s="14"/>
      <c r="C1" s="14"/>
      <c r="D1" s="14"/>
      <c r="E1" s="14"/>
      <c r="F1" s="15"/>
      <c r="N1" s="18" t="s">
        <v>0</v>
      </c>
      <c r="Q1" s="18" t="s">
        <v>4</v>
      </c>
      <c r="V1" s="18" t="s">
        <v>12</v>
      </c>
      <c r="Y1" s="19" t="s">
        <v>14</v>
      </c>
      <c r="Z1" s="19"/>
      <c r="AB1" s="18" t="s">
        <v>20</v>
      </c>
    </row>
    <row r="2" spans="1:28" s="24" customFormat="1" ht="25.5" x14ac:dyDescent="0.2">
      <c r="A2" s="20" t="s">
        <v>23</v>
      </c>
      <c r="B2" s="20" t="s">
        <v>25</v>
      </c>
      <c r="C2" s="20" t="s">
        <v>26</v>
      </c>
      <c r="D2" s="20" t="s">
        <v>33</v>
      </c>
      <c r="E2" s="20" t="s">
        <v>45</v>
      </c>
      <c r="F2" s="21" t="s">
        <v>27</v>
      </c>
      <c r="G2" s="22" t="s">
        <v>21</v>
      </c>
      <c r="H2" s="23" t="s">
        <v>1</v>
      </c>
      <c r="I2" s="21" t="s">
        <v>2</v>
      </c>
      <c r="J2" s="21" t="s">
        <v>3</v>
      </c>
      <c r="K2" s="20" t="s">
        <v>22</v>
      </c>
      <c r="L2" s="21" t="s">
        <v>17</v>
      </c>
      <c r="M2" s="21" t="s">
        <v>16</v>
      </c>
      <c r="N2" s="20" t="s">
        <v>5</v>
      </c>
      <c r="O2" s="20" t="s">
        <v>6</v>
      </c>
      <c r="P2" s="20" t="s">
        <v>7</v>
      </c>
      <c r="Q2" s="20" t="s">
        <v>5</v>
      </c>
      <c r="R2" s="20" t="s">
        <v>6</v>
      </c>
      <c r="S2" s="20" t="s">
        <v>7</v>
      </c>
      <c r="T2" s="24" t="s">
        <v>13</v>
      </c>
      <c r="U2" s="24" t="s">
        <v>8</v>
      </c>
      <c r="V2" s="24" t="s">
        <v>9</v>
      </c>
      <c r="W2" s="24" t="s">
        <v>10</v>
      </c>
      <c r="X2" s="24" t="s">
        <v>11</v>
      </c>
      <c r="Y2" s="25" t="s">
        <v>18</v>
      </c>
      <c r="Z2" s="25" t="s">
        <v>19</v>
      </c>
      <c r="AA2" s="26" t="s">
        <v>15</v>
      </c>
      <c r="AB2" s="27"/>
    </row>
    <row r="3" spans="1:28" x14ac:dyDescent="0.2">
      <c r="A3" s="15">
        <v>8</v>
      </c>
      <c r="B3" s="15" t="s">
        <v>29</v>
      </c>
      <c r="C3" s="15" t="s">
        <v>31</v>
      </c>
      <c r="D3" s="15">
        <v>1</v>
      </c>
      <c r="E3" s="15"/>
      <c r="F3" s="15"/>
      <c r="G3" s="16">
        <v>0.45833333333333331</v>
      </c>
      <c r="H3" s="28">
        <v>43354</v>
      </c>
      <c r="I3" s="18">
        <v>25</v>
      </c>
      <c r="J3" s="29">
        <v>30.26</v>
      </c>
      <c r="K3" s="18">
        <v>9.5E-4</v>
      </c>
      <c r="L3" s="18">
        <f>U3+(LOG10((AA3-V3)/(W3-AA3*X3)))</f>
        <v>7.6228038149987984</v>
      </c>
      <c r="M3" s="18">
        <f>U3+(LOG10((T3-V3)/(W3-(T3*X3))))</f>
        <v>7.6263371690952217</v>
      </c>
      <c r="N3" s="30">
        <v>-2.8000000000000001E-2</v>
      </c>
      <c r="O3" s="30">
        <v>-2.8000000000000001E-2</v>
      </c>
      <c r="P3" s="30">
        <v>5.8999999999999997E-2</v>
      </c>
      <c r="Q3" s="31">
        <v>0.52700000000000002</v>
      </c>
      <c r="R3" s="31">
        <v>0.45300000000000001</v>
      </c>
      <c r="S3" s="31">
        <v>5.8999999999999997E-2</v>
      </c>
      <c r="T3" s="18">
        <f>((R3-O3-(S3-P3))/(Q3-N3-(S3-P3)))</f>
        <v>0.8666666666666667</v>
      </c>
      <c r="U3" s="32">
        <f t="shared" ref="U3:U14" si="0">(1245.69/(I3+273.15))+3.8275+0.00211*(35-J3)</f>
        <v>8.0155661325171899</v>
      </c>
      <c r="V3" s="18">
        <v>6.8999999999999999E-3</v>
      </c>
      <c r="W3" s="18">
        <v>2.222</v>
      </c>
      <c r="X3" s="18">
        <v>0.13300000000000001</v>
      </c>
      <c r="Y3" s="18">
        <v>11.941370388885369</v>
      </c>
      <c r="Z3" s="18">
        <v>-5.7493759226184871</v>
      </c>
      <c r="AA3" s="18">
        <f>T3-(K3*(Y3+(Z3*T3)))</f>
        <v>0.86005601764018147</v>
      </c>
      <c r="AB3" s="18">
        <f t="shared" ref="AB3:AB12" si="1">P3-S3</f>
        <v>0</v>
      </c>
    </row>
    <row r="4" spans="1:28" s="33" customFormat="1" x14ac:dyDescent="0.2">
      <c r="A4" s="15">
        <v>15</v>
      </c>
      <c r="B4" s="15" t="s">
        <v>29</v>
      </c>
      <c r="C4" s="15" t="s">
        <v>31</v>
      </c>
      <c r="D4" s="15">
        <v>1</v>
      </c>
      <c r="E4" s="15"/>
      <c r="F4" s="15"/>
      <c r="G4" s="16">
        <v>0.45833333333333331</v>
      </c>
      <c r="H4" s="28">
        <v>43354</v>
      </c>
      <c r="I4" s="29">
        <v>25</v>
      </c>
      <c r="J4" s="29">
        <v>30.26</v>
      </c>
      <c r="K4" s="18">
        <v>9.5E-4</v>
      </c>
      <c r="L4" s="18">
        <f>U4+(LOG10((AA4-V4)/(W4-(AA4*X4))))</f>
        <v>7.6175050756037104</v>
      </c>
      <c r="M4" s="18">
        <f>U4+(LOG10((T4-V4)/(W4-(T4*X4))))</f>
        <v>7.6211059408979018</v>
      </c>
      <c r="N4" s="30">
        <v>-0.01</v>
      </c>
      <c r="O4" s="30">
        <v>-2.5000000000000001E-2</v>
      </c>
      <c r="P4" s="30">
        <v>5.7000000000000002E-2</v>
      </c>
      <c r="Q4" s="31">
        <v>0.56100000000000005</v>
      </c>
      <c r="R4" s="31">
        <v>0.46300000000000002</v>
      </c>
      <c r="S4" s="31">
        <v>4.8000000000000001E-2</v>
      </c>
      <c r="T4" s="29">
        <f>((R4-O4-(S4-P4))/(Q4-N4-(S4-P4)))</f>
        <v>0.85689655172413792</v>
      </c>
      <c r="U4" s="32">
        <f t="shared" si="0"/>
        <v>8.0155661325171899</v>
      </c>
      <c r="V4" s="29">
        <v>6.8999999999999999E-3</v>
      </c>
      <c r="W4" s="29">
        <v>2.222</v>
      </c>
      <c r="X4" s="29">
        <v>0.13300000000000001</v>
      </c>
      <c r="Y4" s="18">
        <v>11.941370388885369</v>
      </c>
      <c r="Z4" s="18">
        <v>-5.7493759226184871</v>
      </c>
      <c r="AA4" s="18">
        <f>T4-(K4*(Y4+(Z4*T4)))</f>
        <v>0.85023253923722153</v>
      </c>
      <c r="AB4" s="18">
        <f t="shared" si="1"/>
        <v>9.0000000000000011E-3</v>
      </c>
    </row>
    <row r="5" spans="1:28" s="29" customFormat="1" x14ac:dyDescent="0.2">
      <c r="A5" s="15">
        <v>12</v>
      </c>
      <c r="B5" s="15" t="s">
        <v>29</v>
      </c>
      <c r="C5" s="15" t="s">
        <v>31</v>
      </c>
      <c r="D5" s="15">
        <v>2</v>
      </c>
      <c r="E5" s="15"/>
      <c r="F5" s="15"/>
      <c r="G5" s="16">
        <v>0.45833333333333331</v>
      </c>
      <c r="H5" s="28">
        <v>43354</v>
      </c>
      <c r="I5" s="29">
        <v>25</v>
      </c>
      <c r="J5" s="29">
        <v>30.26</v>
      </c>
      <c r="K5" s="18">
        <v>9.5E-4</v>
      </c>
      <c r="L5" s="29">
        <f t="shared" ref="L5:L12" si="2">U5+(LOG10((AA5-V5)/(W5-(AA5*X5))))</f>
        <v>7.1037994024893392</v>
      </c>
      <c r="M5" s="29">
        <f t="shared" ref="M5:M12" si="3">U5+(LOG10((T5-V5)/(W5-(T5*X5))))</f>
        <v>7.1196535095617266</v>
      </c>
      <c r="N5" s="30">
        <v>-2.7E-2</v>
      </c>
      <c r="O5" s="30">
        <v>-3.4000000000000002E-2</v>
      </c>
      <c r="P5" s="30">
        <v>5.2999999999999999E-2</v>
      </c>
      <c r="Q5" s="31">
        <v>0.69399999999999995</v>
      </c>
      <c r="R5" s="31">
        <v>0.19400000000000001</v>
      </c>
      <c r="S5" s="31">
        <v>8.5000000000000006E-2</v>
      </c>
      <c r="T5" s="29">
        <f>((R5-O5-(S5-P5))/(Q5-N5-(S5-P5)))</f>
        <v>0.28447024673439769</v>
      </c>
      <c r="U5" s="32">
        <f t="shared" si="0"/>
        <v>8.0155661325171899</v>
      </c>
      <c r="V5" s="18">
        <v>6.8999999999999999E-3</v>
      </c>
      <c r="W5" s="18">
        <v>2.222</v>
      </c>
      <c r="X5" s="18">
        <v>0.13300000000000001</v>
      </c>
      <c r="Y5" s="18">
        <v>11.941370388885369</v>
      </c>
      <c r="Z5" s="18">
        <v>-5.7493759226184871</v>
      </c>
      <c r="AA5" s="18">
        <f>T5-(K5*(Y5+(Z5*T5)))</f>
        <v>0.27467969493286887</v>
      </c>
      <c r="AB5" s="18">
        <f t="shared" si="1"/>
        <v>-3.2000000000000008E-2</v>
      </c>
    </row>
    <row r="6" spans="1:28" x14ac:dyDescent="0.2">
      <c r="A6" s="15">
        <v>19</v>
      </c>
      <c r="B6" s="15" t="s">
        <v>29</v>
      </c>
      <c r="C6" s="15" t="s">
        <v>31</v>
      </c>
      <c r="D6" s="15">
        <v>2</v>
      </c>
      <c r="E6" s="15"/>
      <c r="F6" s="15"/>
      <c r="G6" s="16">
        <v>0.45833333333333331</v>
      </c>
      <c r="H6" s="28">
        <v>43354</v>
      </c>
      <c r="I6" s="29">
        <v>25</v>
      </c>
      <c r="J6" s="29">
        <v>30.26</v>
      </c>
      <c r="K6" s="18">
        <v>9.5E-4</v>
      </c>
      <c r="L6" s="29">
        <f t="shared" si="2"/>
        <v>7.1068332040769588</v>
      </c>
      <c r="M6" s="29">
        <f t="shared" si="3"/>
        <v>7.1225665421218576</v>
      </c>
      <c r="N6" s="30">
        <v>-1.7999999999999999E-2</v>
      </c>
      <c r="O6" s="30">
        <v>-2.7E-2</v>
      </c>
      <c r="P6" s="30">
        <v>5.7000000000000002E-2</v>
      </c>
      <c r="Q6" s="31">
        <v>0.70799999999999996</v>
      </c>
      <c r="R6" s="31">
        <v>0.183</v>
      </c>
      <c r="S6" s="31">
        <v>0.06</v>
      </c>
      <c r="T6" s="15">
        <f>((R6-O6-(S6-P6))/(Q6-N6-(S6-P6)))</f>
        <v>0.2863070539419087</v>
      </c>
      <c r="U6" s="32">
        <f t="shared" si="0"/>
        <v>8.0155661325171899</v>
      </c>
      <c r="V6" s="18">
        <v>6.8999999999999999E-3</v>
      </c>
      <c r="W6" s="18">
        <v>2.222</v>
      </c>
      <c r="X6" s="18">
        <v>0.13300000000000001</v>
      </c>
      <c r="Y6" s="18">
        <v>11.941370388885369</v>
      </c>
      <c r="Z6" s="18">
        <v>-5.7493759226184871</v>
      </c>
      <c r="AA6" s="18">
        <f t="shared" ref="AA6:AA12" si="4">T6-(K6*(Y6+(Z6*T6)))</f>
        <v>0.27652653461075655</v>
      </c>
      <c r="AB6" s="18">
        <f t="shared" si="1"/>
        <v>-2.9999999999999957E-3</v>
      </c>
    </row>
    <row r="7" spans="1:28" x14ac:dyDescent="0.2">
      <c r="A7" s="15">
        <v>6</v>
      </c>
      <c r="B7" s="15" t="s">
        <v>29</v>
      </c>
      <c r="C7" s="15" t="s">
        <v>31</v>
      </c>
      <c r="D7" s="15">
        <v>3</v>
      </c>
      <c r="E7" s="15"/>
      <c r="F7" s="15"/>
      <c r="G7" s="16">
        <v>0.45833333333333331</v>
      </c>
      <c r="H7" s="28">
        <v>43354</v>
      </c>
      <c r="I7" s="29">
        <v>25</v>
      </c>
      <c r="J7" s="29">
        <v>30.26</v>
      </c>
      <c r="K7" s="18">
        <v>9.5E-4</v>
      </c>
      <c r="L7" s="29">
        <f t="shared" si="2"/>
        <v>7.6156055998229473</v>
      </c>
      <c r="M7" s="29">
        <f t="shared" si="3"/>
        <v>7.61923085708698</v>
      </c>
      <c r="N7" s="30">
        <v>-0.03</v>
      </c>
      <c r="O7" s="30">
        <v>-3.5999999999999997E-2</v>
      </c>
      <c r="P7" s="30">
        <v>0.05</v>
      </c>
      <c r="Q7" s="31">
        <v>0.58399999999999996</v>
      </c>
      <c r="R7" s="31">
        <v>0.48799999999999999</v>
      </c>
      <c r="S7" s="31">
        <v>0.05</v>
      </c>
      <c r="T7" s="15">
        <f t="shared" ref="T7:T12" si="5">((R7-O7-(S7-P7))/(Q7-N7-(S7-P7)))</f>
        <v>0.85342019543973946</v>
      </c>
      <c r="U7" s="32">
        <f t="shared" si="0"/>
        <v>8.0155661325171899</v>
      </c>
      <c r="V7" s="18">
        <v>6.8999999999999999E-3</v>
      </c>
      <c r="W7" s="18">
        <v>2.222</v>
      </c>
      <c r="X7" s="18">
        <v>0.13300000000000001</v>
      </c>
      <c r="Y7" s="18">
        <v>11.941370388885369</v>
      </c>
      <c r="Z7" s="18">
        <v>-5.7493759226184871</v>
      </c>
      <c r="AA7" s="18">
        <f t="shared" si="4"/>
        <v>0.84673719541765913</v>
      </c>
      <c r="AB7" s="18">
        <f t="shared" si="1"/>
        <v>0</v>
      </c>
    </row>
    <row r="8" spans="1:28" x14ac:dyDescent="0.2">
      <c r="A8" s="15">
        <v>20</v>
      </c>
      <c r="B8" s="15" t="s">
        <v>29</v>
      </c>
      <c r="C8" s="15" t="s">
        <v>31</v>
      </c>
      <c r="D8" s="15">
        <v>3</v>
      </c>
      <c r="E8" s="15"/>
      <c r="F8" s="15"/>
      <c r="G8" s="16">
        <v>0.45833333333333331</v>
      </c>
      <c r="H8" s="28">
        <v>43354</v>
      </c>
      <c r="I8" s="29">
        <v>25</v>
      </c>
      <c r="J8" s="29">
        <v>30.26</v>
      </c>
      <c r="K8" s="18">
        <v>9.5E-4</v>
      </c>
      <c r="L8" s="29">
        <f t="shared" si="2"/>
        <v>7.6165234954994574</v>
      </c>
      <c r="M8" s="29">
        <f t="shared" si="3"/>
        <v>7.6201369530456242</v>
      </c>
      <c r="N8" s="30">
        <v>-1.2E-2</v>
      </c>
      <c r="O8" s="30">
        <v>-0.02</v>
      </c>
      <c r="P8" s="30">
        <v>6.6000000000000003E-2</v>
      </c>
      <c r="Q8" s="31">
        <v>0.54800000000000004</v>
      </c>
      <c r="R8" s="31">
        <v>0.45900000000000002</v>
      </c>
      <c r="S8" s="31">
        <v>6.7000000000000004E-2</v>
      </c>
      <c r="T8" s="15">
        <f t="shared" si="5"/>
        <v>0.85509838998211085</v>
      </c>
      <c r="U8" s="32">
        <f t="shared" si="0"/>
        <v>8.0155661325171899</v>
      </c>
      <c r="V8" s="18">
        <v>6.8999999999999999E-3</v>
      </c>
      <c r="W8" s="18">
        <v>2.222</v>
      </c>
      <c r="X8" s="18">
        <v>0.13300000000000001</v>
      </c>
      <c r="Y8" s="18">
        <v>11.941370388885369</v>
      </c>
      <c r="Z8" s="18">
        <v>-5.7493759226184871</v>
      </c>
      <c r="AA8" s="18">
        <f t="shared" si="4"/>
        <v>0.84842455610276113</v>
      </c>
      <c r="AB8" s="18">
        <f t="shared" si="1"/>
        <v>-1.0000000000000009E-3</v>
      </c>
    </row>
    <row r="9" spans="1:28" x14ac:dyDescent="0.2">
      <c r="A9" s="15">
        <v>10</v>
      </c>
      <c r="B9" s="15" t="s">
        <v>29</v>
      </c>
      <c r="C9" s="15" t="s">
        <v>31</v>
      </c>
      <c r="D9" s="15">
        <v>4</v>
      </c>
      <c r="E9" s="15"/>
      <c r="F9" s="15"/>
      <c r="G9" s="16">
        <v>0.45833333333333331</v>
      </c>
      <c r="H9" s="28">
        <v>43354</v>
      </c>
      <c r="I9" s="29">
        <v>25</v>
      </c>
      <c r="J9" s="29">
        <v>30.26</v>
      </c>
      <c r="K9" s="18">
        <v>9.5E-4</v>
      </c>
      <c r="L9" s="29">
        <f t="shared" si="2"/>
        <v>6.8755303371257943</v>
      </c>
      <c r="M9" s="29">
        <f t="shared" si="3"/>
        <v>6.9032075455529043</v>
      </c>
      <c r="N9" s="30">
        <v>-2.4E-2</v>
      </c>
      <c r="O9" s="30">
        <v>-3.6999999999999998E-2</v>
      </c>
      <c r="P9" s="30">
        <v>4.4999999999999998E-2</v>
      </c>
      <c r="Q9" s="31">
        <v>0.71499999999999997</v>
      </c>
      <c r="R9" s="31">
        <v>0.11</v>
      </c>
      <c r="S9" s="31">
        <v>6.5000000000000002E-2</v>
      </c>
      <c r="T9" s="15">
        <f t="shared" si="5"/>
        <v>0.17663421418636996</v>
      </c>
      <c r="U9" s="32">
        <f t="shared" si="0"/>
        <v>8.0155661325171899</v>
      </c>
      <c r="V9" s="18">
        <v>6.8999999999999999E-3</v>
      </c>
      <c r="W9" s="18">
        <v>2.222</v>
      </c>
      <c r="X9" s="18">
        <v>0.13300000000000001</v>
      </c>
      <c r="Y9" s="18">
        <v>11.941370388885369</v>
      </c>
      <c r="Z9" s="18">
        <v>-5.7493759226184871</v>
      </c>
      <c r="AA9" s="18">
        <f t="shared" si="4"/>
        <v>0.16625467199017493</v>
      </c>
      <c r="AB9" s="18">
        <f t="shared" si="1"/>
        <v>-2.0000000000000004E-2</v>
      </c>
    </row>
    <row r="10" spans="1:28" x14ac:dyDescent="0.2">
      <c r="A10" s="18">
        <v>14</v>
      </c>
      <c r="B10" s="15" t="s">
        <v>29</v>
      </c>
      <c r="C10" s="15" t="s">
        <v>31</v>
      </c>
      <c r="D10" s="15">
        <v>4</v>
      </c>
      <c r="F10" s="15"/>
      <c r="G10" s="16">
        <v>0.45833333333333331</v>
      </c>
      <c r="H10" s="28">
        <v>43354</v>
      </c>
      <c r="I10" s="29">
        <v>25</v>
      </c>
      <c r="J10" s="29">
        <v>30.26</v>
      </c>
      <c r="K10" s="18">
        <v>9.5E-4</v>
      </c>
      <c r="L10" s="29">
        <f t="shared" si="2"/>
        <v>6.8346449634123552</v>
      </c>
      <c r="M10" s="29">
        <f t="shared" si="3"/>
        <v>6.8651281150012302</v>
      </c>
      <c r="N10" s="30">
        <v>-3.2000000000000001E-2</v>
      </c>
      <c r="O10" s="30">
        <v>-3.9E-2</v>
      </c>
      <c r="P10" s="30">
        <v>4.5999999999999999E-2</v>
      </c>
      <c r="Q10" s="31">
        <v>0.65700000000000003</v>
      </c>
      <c r="R10" s="31">
        <v>7.8E-2</v>
      </c>
      <c r="S10" s="31">
        <v>5.1999999999999998E-2</v>
      </c>
      <c r="T10" s="15">
        <f t="shared" si="5"/>
        <v>0.1625183016105417</v>
      </c>
      <c r="U10" s="32">
        <f t="shared" si="0"/>
        <v>8.0155661325171899</v>
      </c>
      <c r="V10" s="18">
        <v>6.8999999999999999E-3</v>
      </c>
      <c r="W10" s="18">
        <v>2.222</v>
      </c>
      <c r="X10" s="18">
        <v>0.13300000000000001</v>
      </c>
      <c r="Y10" s="18">
        <v>11.941370388885369</v>
      </c>
      <c r="Z10" s="18">
        <v>-5.7493759226184871</v>
      </c>
      <c r="AA10" s="18">
        <f t="shared" si="4"/>
        <v>0.15206165961085188</v>
      </c>
      <c r="AB10" s="18">
        <f t="shared" si="1"/>
        <v>-5.9999999999999984E-3</v>
      </c>
    </row>
    <row r="11" spans="1:28" x14ac:dyDescent="0.2">
      <c r="A11" s="18">
        <v>16</v>
      </c>
      <c r="B11" s="15" t="s">
        <v>29</v>
      </c>
      <c r="C11" s="15" t="s">
        <v>31</v>
      </c>
      <c r="D11" s="15">
        <v>5</v>
      </c>
      <c r="F11" s="15"/>
      <c r="G11" s="16">
        <v>0.45833333333333331</v>
      </c>
      <c r="H11" s="28">
        <v>43354</v>
      </c>
      <c r="I11" s="29">
        <v>25</v>
      </c>
      <c r="J11" s="29">
        <v>30.26</v>
      </c>
      <c r="K11" s="18">
        <v>9.5E-4</v>
      </c>
      <c r="L11" s="29">
        <f t="shared" si="2"/>
        <v>7.6214701739845374</v>
      </c>
      <c r="M11" s="29">
        <f t="shared" si="3"/>
        <v>7.6250204465493532</v>
      </c>
      <c r="N11" s="30">
        <v>-8.0000000000000002E-3</v>
      </c>
      <c r="O11" s="30">
        <v>-2.3E-2</v>
      </c>
      <c r="P11" s="30">
        <v>5.8999999999999997E-2</v>
      </c>
      <c r="Q11" s="31">
        <v>0.56499999999999995</v>
      </c>
      <c r="R11" s="31">
        <v>0.47299999999999998</v>
      </c>
      <c r="S11" s="31">
        <v>6.5000000000000002E-2</v>
      </c>
      <c r="T11" s="15">
        <f t="shared" si="5"/>
        <v>0.86419753086419759</v>
      </c>
      <c r="U11" s="32">
        <f t="shared" si="0"/>
        <v>8.0155661325171899</v>
      </c>
      <c r="V11" s="18">
        <v>6.8999999999999999E-3</v>
      </c>
      <c r="W11" s="18">
        <v>2.222</v>
      </c>
      <c r="X11" s="18">
        <v>0.13300000000000001</v>
      </c>
      <c r="Y11" s="18">
        <v>11.941370388885369</v>
      </c>
      <c r="Z11" s="18">
        <v>-5.7493759226184871</v>
      </c>
      <c r="AA11" s="18">
        <f t="shared" si="4"/>
        <v>0.85757339564727664</v>
      </c>
      <c r="AB11" s="18">
        <f t="shared" si="1"/>
        <v>-6.0000000000000053E-3</v>
      </c>
    </row>
    <row r="12" spans="1:28" x14ac:dyDescent="0.2">
      <c r="A12" s="18">
        <v>17</v>
      </c>
      <c r="B12" s="15" t="s">
        <v>29</v>
      </c>
      <c r="C12" s="15" t="s">
        <v>31</v>
      </c>
      <c r="D12" s="15">
        <v>5</v>
      </c>
      <c r="F12" s="15"/>
      <c r="G12" s="16">
        <v>0.45833333333333331</v>
      </c>
      <c r="H12" s="28">
        <v>43354</v>
      </c>
      <c r="I12" s="29">
        <v>25</v>
      </c>
      <c r="J12" s="29">
        <v>30.26</v>
      </c>
      <c r="K12" s="18">
        <v>9.5E-4</v>
      </c>
      <c r="L12" s="29">
        <f t="shared" si="2"/>
        <v>7.6215178674030355</v>
      </c>
      <c r="M12" s="29">
        <f t="shared" si="3"/>
        <v>7.6250675340836551</v>
      </c>
      <c r="N12" s="30">
        <v>-1.4999999999999999E-2</v>
      </c>
      <c r="O12" s="30">
        <v>-2.7E-2</v>
      </c>
      <c r="P12" s="30">
        <v>5.7000000000000002E-2</v>
      </c>
      <c r="Q12" s="31">
        <v>0.54800000000000004</v>
      </c>
      <c r="R12" s="31">
        <v>0.46</v>
      </c>
      <c r="S12" s="31">
        <v>0.06</v>
      </c>
      <c r="T12" s="15">
        <f t="shared" si="5"/>
        <v>0.86428571428571432</v>
      </c>
      <c r="U12" s="32">
        <f t="shared" si="0"/>
        <v>8.0155661325171899</v>
      </c>
      <c r="V12" s="18">
        <v>6.8999999999999999E-3</v>
      </c>
      <c r="W12" s="18">
        <v>2.222</v>
      </c>
      <c r="X12" s="18">
        <v>0.13300000000000001</v>
      </c>
      <c r="Y12" s="18">
        <v>11.941370388885369</v>
      </c>
      <c r="Z12" s="18">
        <v>-5.7493759226184871</v>
      </c>
      <c r="AA12" s="18">
        <f t="shared" si="4"/>
        <v>0.85766206071845175</v>
      </c>
      <c r="AB12" s="18">
        <f t="shared" si="1"/>
        <v>-2.9999999999999957E-3</v>
      </c>
    </row>
    <row r="13" spans="1:28" x14ac:dyDescent="0.2">
      <c r="A13" s="18">
        <v>11</v>
      </c>
      <c r="B13" s="15" t="s">
        <v>29</v>
      </c>
      <c r="C13" s="15" t="s">
        <v>31</v>
      </c>
      <c r="D13" s="15">
        <v>6</v>
      </c>
      <c r="F13" s="15"/>
      <c r="G13" s="16">
        <v>0.45833333333333331</v>
      </c>
      <c r="H13" s="28">
        <v>43354</v>
      </c>
      <c r="I13" s="29">
        <v>25</v>
      </c>
      <c r="J13" s="29">
        <v>30.26</v>
      </c>
      <c r="K13" s="18">
        <v>9.5E-4</v>
      </c>
      <c r="L13" s="29">
        <f>U13+(LOG10((AA13-V13)/(W13-(AA13*X13))))</f>
        <v>7.0548978078066789</v>
      </c>
      <c r="M13" s="29">
        <f>U13+(LOG10((T13-V13)/(W13-(T13*X13))))</f>
        <v>7.0728139870391571</v>
      </c>
      <c r="N13" s="30">
        <v>-1.7999999999999999E-2</v>
      </c>
      <c r="O13" s="30">
        <v>-2.9000000000000001E-2</v>
      </c>
      <c r="P13" s="30">
        <v>5.3999999999999999E-2</v>
      </c>
      <c r="Q13" s="31">
        <v>0.71399999999999997</v>
      </c>
      <c r="R13" s="31">
        <v>0.161</v>
      </c>
      <c r="S13" s="31">
        <v>5.7000000000000002E-2</v>
      </c>
      <c r="T13" s="15">
        <f>((R13-O13-(S13-P13))/(Q13-N13-(S13-P13)))</f>
        <v>0.25651577503429357</v>
      </c>
      <c r="U13" s="32">
        <f t="shared" si="0"/>
        <v>8.0155661325171899</v>
      </c>
      <c r="V13" s="18">
        <v>6.8999999999999999E-3</v>
      </c>
      <c r="W13" s="18">
        <v>2.222</v>
      </c>
      <c r="X13" s="18">
        <v>0.13300000000000001</v>
      </c>
      <c r="Y13" s="18">
        <v>11.941370388885399</v>
      </c>
      <c r="Z13" s="18">
        <v>-5.7493759226184897</v>
      </c>
      <c r="AA13" s="18">
        <f>T13-(K13*(Y13+(Z13*T13)))</f>
        <v>0.24657253850456873</v>
      </c>
      <c r="AB13" s="18">
        <f>P13-S13</f>
        <v>-3.0000000000000027E-3</v>
      </c>
    </row>
    <row r="14" spans="1:28" x14ac:dyDescent="0.2">
      <c r="A14" s="18">
        <v>21</v>
      </c>
      <c r="B14" s="15" t="s">
        <v>29</v>
      </c>
      <c r="C14" s="15" t="s">
        <v>31</v>
      </c>
      <c r="D14" s="15">
        <v>6</v>
      </c>
      <c r="F14" s="15"/>
      <c r="G14" s="16">
        <v>0.45833333333333331</v>
      </c>
      <c r="H14" s="28">
        <v>43354</v>
      </c>
      <c r="I14" s="29">
        <v>25</v>
      </c>
      <c r="J14" s="29">
        <v>30.26</v>
      </c>
      <c r="K14" s="18">
        <v>9.5E-4</v>
      </c>
      <c r="L14" s="29">
        <f>U14+(LOG10((AA14-V14)/(W14-(AA14*X14))))</f>
        <v>7.0452620537897355</v>
      </c>
      <c r="M14" s="29">
        <f>U14+(LOG10((T14-V14)/(W14-(T14*X14))))</f>
        <v>7.0636113211022549</v>
      </c>
      <c r="N14" s="30">
        <v>-3.3000000000000002E-2</v>
      </c>
      <c r="O14" s="30">
        <v>-0.04</v>
      </c>
      <c r="P14" s="30">
        <v>4.5999999999999999E-2</v>
      </c>
      <c r="Q14" s="31">
        <v>0.70599999999999996</v>
      </c>
      <c r="R14" s="31">
        <v>0.14799999999999999</v>
      </c>
      <c r="S14" s="31">
        <v>4.9000000000000002E-2</v>
      </c>
      <c r="T14" s="15">
        <f>((R14-O14-(S14-P14))/(Q14-N14-(S14-P14)))</f>
        <v>0.25135869565217389</v>
      </c>
      <c r="U14" s="32">
        <f t="shared" si="0"/>
        <v>8.0155661325171899</v>
      </c>
      <c r="V14" s="18">
        <v>6.8999999999999999E-3</v>
      </c>
      <c r="W14" s="18">
        <v>2.222</v>
      </c>
      <c r="X14" s="18">
        <v>0.13300000000000001</v>
      </c>
      <c r="Y14" s="18">
        <v>11.941370388885399</v>
      </c>
      <c r="Z14" s="18">
        <v>-5.7493759226184897</v>
      </c>
      <c r="AA14" s="18">
        <f>T14-(K14*(Y14+(Z14*T14)))</f>
        <v>0.24138729163382</v>
      </c>
      <c r="AB14" s="18">
        <f>P14-S14</f>
        <v>-3.0000000000000027E-3</v>
      </c>
    </row>
  </sheetData>
  <phoneticPr fontId="1" type="noConversion"/>
  <pageMargins left="0.75" right="0.75" top="1" bottom="1" header="0.5" footer="0.5"/>
  <pageSetup orientation="portrait" r:id="rId1"/>
  <headerFooter alignWithMargins="0"/>
  <legacyDrawing r:id="rId2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'ID categories'!$A$2:$A$5</xm:f>
          </x14:formula1>
          <xm:sqref>B3:B14</xm:sqref>
        </x14:dataValidation>
        <x14:dataValidation type="list" allowBlank="1" showInputMessage="1" showErrorMessage="1">
          <x14:formula1>
            <xm:f>'ID categories'!$B$2:$B$7</xm:f>
          </x14:formula1>
          <xm:sqref>C3:C14</xm:sqref>
        </x14:dataValidation>
        <x14:dataValidation type="list" allowBlank="1" showInputMessage="1" showErrorMessage="1">
          <x14:formula1>
            <xm:f>'ID categories'!$C$2:$C$16</xm:f>
          </x14:formula1>
          <xm:sqref>D3:D14</xm:sqref>
        </x14:dataValidation>
        <x14:dataValidation type="list" allowBlank="1" showInputMessage="1" showErrorMessage="1">
          <x14:formula1>
            <xm:f>'ID categories'!$D$1:$D$6</xm:f>
          </x14:formula1>
          <xm:sqref>E2</xm:sqref>
        </x14:dataValidation>
        <x14:dataValidation type="list" allowBlank="1" showInputMessage="1" showErrorMessage="1">
          <x14:formula1>
            <xm:f>'ID categories'!$E$1:$E$5</xm:f>
          </x14:formula1>
          <xm:sqref>F2</xm:sqref>
        </x14:dataValidation>
        <x14:dataValidation type="list" allowBlank="1" showInputMessage="1" showErrorMessage="1">
          <x14:formula1>
            <xm:f>'ID categories'!$D$8:$D$14</xm:f>
          </x14:formula1>
          <xm:sqref>E3:E14</xm:sqref>
        </x14:dataValidation>
        <x14:dataValidation type="list" allowBlank="1" showInputMessage="1" showErrorMessage="1">
          <x14:formula1>
            <xm:f>'ID categories'!$E$8:$E$14</xm:f>
          </x14:formula1>
          <xm:sqref>F3:F14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B41" sqref="B41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7"/>
  <sheetViews>
    <sheetView workbookViewId="0">
      <selection activeCell="I27" sqref="I27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  <row r="5" spans="8:16" x14ac:dyDescent="0.2">
      <c r="P5" s="9"/>
    </row>
    <row r="7" spans="8:16" x14ac:dyDescent="0.2">
      <c r="P7" s="9"/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3:16" x14ac:dyDescent="0.2">
      <c r="C1" s="10"/>
    </row>
    <row r="2" spans="3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3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zoomScaleNormal="100" workbookViewId="0">
      <selection activeCell="H3" sqref="H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1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  <row r="11" spans="8:16" x14ac:dyDescent="0.2">
      <c r="H11" s="8"/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zoomScaleNormal="100" workbookViewId="0">
      <selection activeCell="H2" sqref="H2:P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zoomScaleNormal="100" workbookViewId="0">
      <selection activeCell="H2" sqref="H2:P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ID categories</vt:lpstr>
      <vt:lpstr>pH sheet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</vt:vector>
  </TitlesOfParts>
  <Company>NOAA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shallin busch</dc:creator>
  <cp:lastModifiedBy>OALAB</cp:lastModifiedBy>
  <dcterms:created xsi:type="dcterms:W3CDTF">2010-05-25T23:02:24Z</dcterms:created>
  <dcterms:modified xsi:type="dcterms:W3CDTF">2019-05-20T20:32:36Z</dcterms:modified>
</cp:coreProperties>
</file>