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August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8" i="1"/>
  <c r="L8" i="1" s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8" i="1"/>
  <c r="T8" i="1"/>
  <c r="AA8" i="1"/>
  <c r="AB7" i="1"/>
  <c r="T7" i="1"/>
  <c r="AB6" i="1"/>
  <c r="T6" i="1"/>
  <c r="AA6" i="1" s="1"/>
  <c r="AB5" i="1"/>
  <c r="T5" i="1"/>
  <c r="M5" i="1" s="1"/>
  <c r="AA5" i="1"/>
  <c r="L5" i="1" s="1"/>
  <c r="AB4" i="1"/>
  <c r="T4" i="1"/>
  <c r="AA4" i="1" s="1"/>
  <c r="L4" i="1" s="1"/>
  <c r="T3" i="1"/>
  <c r="M3" i="1" s="1"/>
  <c r="AA3" i="1"/>
  <c r="L6" i="1" l="1"/>
  <c r="L3" i="1"/>
  <c r="M4" i="1"/>
  <c r="M6" i="1"/>
  <c r="M7" i="1"/>
  <c r="M8" i="1"/>
  <c r="AA7" i="1"/>
  <c r="L7" i="1" s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<sst xmlns="http://schemas.openxmlformats.org/spreadsheetml/2006/main" count="66" uniqueCount="46">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</sst>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"/>
  <sheetViews>
    <sheetView tabSelected="1" topLeftCell="J1" zoomScale="110" zoomScaleNormal="110" workbookViewId="0">
      <selection activeCell="N3" sqref="N3:S8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5</v>
      </c>
      <c r="E3" s="15"/>
      <c r="F3" s="15"/>
      <c r="G3" s="16">
        <v>0.45833333333333331</v>
      </c>
      <c r="H3" s="28">
        <v>43341</v>
      </c>
      <c r="I3" s="18">
        <v>25</v>
      </c>
      <c r="J3" s="29">
        <v>29.99</v>
      </c>
      <c r="K3" s="18">
        <v>9.5E-4</v>
      </c>
      <c r="L3" s="18">
        <f>U3+(LOG10((AA3-V3)/(W3-AA3*X3)))</f>
        <v>7.4718266256574841</v>
      </c>
      <c r="M3" s="18">
        <f>U3+(LOG10((T3-V3)/(W3-(T3*X3))))</f>
        <v>7.4776377448936504</v>
      </c>
      <c r="N3" s="30">
        <v>-0.06</v>
      </c>
      <c r="O3" s="30">
        <v>-5.7000000000000002E-2</v>
      </c>
      <c r="P3" s="30">
        <v>3.5999999999999997E-2</v>
      </c>
      <c r="Q3" s="31">
        <v>0.51900000000000002</v>
      </c>
      <c r="R3" s="31">
        <v>0.30499999999999999</v>
      </c>
      <c r="S3" s="31">
        <v>3.5000000000000003E-2</v>
      </c>
      <c r="T3" s="18">
        <f>((R3-O3-(S3-P3))/(Q3-N3-(S3-P3)))</f>
        <v>0.62586206896551722</v>
      </c>
      <c r="U3" s="32">
        <f t="shared" ref="U3:U8" si="0">(1245.69/(I3+273.15))+3.8275+0.00211*(35-J3)</f>
        <v>8.0161358325171896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0.61793616759075709</v>
      </c>
      <c r="AB3" s="18">
        <f t="shared" ref="AB3:AB8" si="1">P3-S3</f>
        <v>9.9999999999999395E-4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2</v>
      </c>
      <c r="E4" s="15"/>
      <c r="F4" s="15"/>
      <c r="G4" s="16">
        <v>0.45833333333333331</v>
      </c>
      <c r="H4" s="28">
        <v>43341</v>
      </c>
      <c r="I4" s="29">
        <v>25</v>
      </c>
      <c r="J4" s="29">
        <v>29.99</v>
      </c>
      <c r="K4" s="18">
        <v>9.5E-4</v>
      </c>
      <c r="L4" s="18">
        <f>U4+(LOG10((AA4-V4)/(W4-(AA4*X4))))</f>
        <v>7.1155925785220537</v>
      </c>
      <c r="M4" s="18">
        <f>U4+(LOG10((T4-V4)/(W4-(T4*X4))))</f>
        <v>7.1310039049177156</v>
      </c>
      <c r="N4" s="30">
        <v>-3.7999999999999999E-2</v>
      </c>
      <c r="O4" s="30">
        <v>-0.05</v>
      </c>
      <c r="P4" s="30">
        <v>3.5000000000000003E-2</v>
      </c>
      <c r="Q4" s="31">
        <v>0.7</v>
      </c>
      <c r="R4" s="31">
        <v>0.16500000000000001</v>
      </c>
      <c r="S4" s="31">
        <v>3.5000000000000003E-2</v>
      </c>
      <c r="T4" s="29">
        <f>((R4-O4-(S4-P4))/(Q4-N4-(S4-P4)))</f>
        <v>0.29132791327913282</v>
      </c>
      <c r="U4" s="32">
        <f t="shared" si="0"/>
        <v>8.0161358325171896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0.28157481741537577</v>
      </c>
      <c r="AB4" s="18">
        <f t="shared" si="1"/>
        <v>0</v>
      </c>
    </row>
    <row r="5" spans="1:28" s="29" customFormat="1" x14ac:dyDescent="0.2">
      <c r="A5" s="15">
        <v>3</v>
      </c>
      <c r="B5" s="15" t="s">
        <v>29</v>
      </c>
      <c r="C5" s="15" t="s">
        <v>31</v>
      </c>
      <c r="D5" s="15">
        <v>4</v>
      </c>
      <c r="E5" s="15"/>
      <c r="F5" s="15"/>
      <c r="G5" s="16">
        <v>0.45833333333333331</v>
      </c>
      <c r="H5" s="28">
        <v>43341</v>
      </c>
      <c r="I5" s="29">
        <v>25</v>
      </c>
      <c r="J5" s="29">
        <v>29.99</v>
      </c>
      <c r="K5" s="18">
        <v>9.5E-4</v>
      </c>
      <c r="L5" s="29">
        <f t="shared" ref="L5:L8" si="2">U5+(LOG10((AA5-V5)/(W5-(AA5*X5))))</f>
        <v>7.1169494856943896</v>
      </c>
      <c r="M5" s="29">
        <f t="shared" ref="M5:M8" si="3">U5+(LOG10((T5-V5)/(W5-(T5*X5))))</f>
        <v>7.1323080184570324</v>
      </c>
      <c r="N5" s="30">
        <v>-3.2000000000000001E-2</v>
      </c>
      <c r="O5" s="30">
        <v>-4.3999999999999997E-2</v>
      </c>
      <c r="P5" s="30">
        <v>4.1000000000000002E-2</v>
      </c>
      <c r="Q5" s="31">
        <v>0.63400000000000001</v>
      </c>
      <c r="R5" s="31">
        <v>0.152</v>
      </c>
      <c r="S5" s="31">
        <v>4.2999999999999997E-2</v>
      </c>
      <c r="T5" s="29">
        <f>((R5-O5-(S5-P5))/(Q5-N5-(S5-P5)))</f>
        <v>0.29216867469879515</v>
      </c>
      <c r="U5" s="32">
        <f t="shared" si="0"/>
        <v>8.0161358325171896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0.28242017099582784</v>
      </c>
      <c r="AB5" s="18">
        <f t="shared" si="1"/>
        <v>-1.9999999999999948E-3</v>
      </c>
    </row>
    <row r="6" spans="1:28" x14ac:dyDescent="0.2">
      <c r="A6" s="15">
        <v>8</v>
      </c>
      <c r="B6" s="15" t="s">
        <v>29</v>
      </c>
      <c r="C6" s="15" t="s">
        <v>31</v>
      </c>
      <c r="D6" s="15">
        <v>6</v>
      </c>
      <c r="E6" s="15"/>
      <c r="F6" s="15"/>
      <c r="G6" s="16">
        <v>0.45833333333333331</v>
      </c>
      <c r="H6" s="28">
        <v>43341</v>
      </c>
      <c r="I6" s="29">
        <v>25</v>
      </c>
      <c r="J6" s="29">
        <v>29.99</v>
      </c>
      <c r="K6" s="18">
        <v>9.5E-4</v>
      </c>
      <c r="L6" s="29">
        <f t="shared" si="2"/>
        <v>7.057858048622804</v>
      </c>
      <c r="M6" s="29">
        <f t="shared" si="3"/>
        <v>7.0756681920525262</v>
      </c>
      <c r="N6" s="30">
        <v>-3.2000000000000001E-2</v>
      </c>
      <c r="O6" s="30">
        <v>-0.04</v>
      </c>
      <c r="P6" s="30">
        <v>4.4999999999999998E-2</v>
      </c>
      <c r="Q6" s="31">
        <v>0.61099999999999999</v>
      </c>
      <c r="R6" s="31">
        <v>0.128</v>
      </c>
      <c r="S6" s="31">
        <v>4.8000000000000001E-2</v>
      </c>
      <c r="T6" s="15">
        <f>((R6-O6-(S6-P6))/(Q6-N6-(S6-P6)))</f>
        <v>0.2578125</v>
      </c>
      <c r="U6" s="32">
        <f t="shared" si="0"/>
        <v>8.0161358325171896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8" si="4">T6-(K6*(Y6+(Z6*T6)))</f>
        <v>0.24787634606160647</v>
      </c>
      <c r="AB6" s="18">
        <f t="shared" si="1"/>
        <v>-3.0000000000000027E-3</v>
      </c>
    </row>
    <row r="7" spans="1:28" x14ac:dyDescent="0.2">
      <c r="A7" s="15">
        <v>17</v>
      </c>
      <c r="B7" s="15" t="s">
        <v>29</v>
      </c>
      <c r="C7" s="15" t="s">
        <v>31</v>
      </c>
      <c r="D7" s="15">
        <v>1</v>
      </c>
      <c r="E7" s="15"/>
      <c r="F7" s="15"/>
      <c r="G7" s="16">
        <v>0.45833333333333331</v>
      </c>
      <c r="H7" s="28">
        <v>43341</v>
      </c>
      <c r="I7" s="29">
        <v>25</v>
      </c>
      <c r="J7" s="29">
        <v>29.99</v>
      </c>
      <c r="K7" s="18">
        <v>9.5E-4</v>
      </c>
      <c r="L7" s="29">
        <f t="shared" si="2"/>
        <v>7.5324743798231086</v>
      </c>
      <c r="M7" s="29">
        <f t="shared" si="3"/>
        <v>7.5372818617984692</v>
      </c>
      <c r="N7" s="30">
        <v>-5.0999999999999997E-2</v>
      </c>
      <c r="O7" s="30">
        <v>-6.2E-2</v>
      </c>
      <c r="P7" s="30">
        <v>2.4E-2</v>
      </c>
      <c r="Q7" s="31">
        <v>0.56599999999999995</v>
      </c>
      <c r="R7" s="31">
        <v>0.378</v>
      </c>
      <c r="S7" s="31">
        <v>2.4E-2</v>
      </c>
      <c r="T7" s="15">
        <f t="shared" ref="T7:T8" si="5">((R7-O7-(S7-P7))/(Q7-N7-(S7-P7)))</f>
        <v>0.713128038897893</v>
      </c>
      <c r="U7" s="32">
        <f t="shared" si="0"/>
        <v>8.0161358325171896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0.70567877614620644</v>
      </c>
      <c r="AB7" s="18">
        <f t="shared" si="1"/>
        <v>0</v>
      </c>
    </row>
    <row r="8" spans="1:28" x14ac:dyDescent="0.2">
      <c r="A8" s="15">
        <v>20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43341</v>
      </c>
      <c r="I8" s="29">
        <v>25</v>
      </c>
      <c r="J8" s="29">
        <v>29.99</v>
      </c>
      <c r="K8" s="18">
        <v>9.5E-4</v>
      </c>
      <c r="L8" s="29">
        <f t="shared" si="2"/>
        <v>7.5389346035349307</v>
      </c>
      <c r="M8" s="29">
        <f t="shared" si="3"/>
        <v>7.543642889459127</v>
      </c>
      <c r="N8" s="30">
        <v>-4.2999999999999997E-2</v>
      </c>
      <c r="O8" s="30">
        <v>-5.8000000000000003E-2</v>
      </c>
      <c r="P8" s="30">
        <v>2.5999999999999999E-2</v>
      </c>
      <c r="Q8" s="31">
        <v>0.60699999999999998</v>
      </c>
      <c r="R8" s="31">
        <v>0.41699999999999998</v>
      </c>
      <c r="S8" s="31">
        <v>4.3999999999999997E-2</v>
      </c>
      <c r="T8" s="15">
        <f t="shared" si="5"/>
        <v>0.72310126582278478</v>
      </c>
      <c r="U8" s="32">
        <f t="shared" si="0"/>
        <v>8.0161358325171896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0.71570647591031333</v>
      </c>
      <c r="AB8" s="18">
        <f t="shared" si="1"/>
        <v>-1.7999999999999999E-2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B3:B8</xm:sqref>
        </x14:dataValidation>
        <x14:dataValidation type="list" allowBlank="1" showInputMessage="1" showErrorMessage="1">
          <x14:formula1>
            <xm:f>'ID categories'!$B$2:$B$7</xm:f>
          </x14:formula1>
          <xm:sqref>C3:C8</xm:sqref>
        </x14:dataValidation>
        <x14:dataValidation type="list" allowBlank="1" showInputMessage="1" showErrorMessage="1">
          <x14:formula1>
            <xm:f>'ID categories'!$C$2:$C$16</xm:f>
          </x14:formula1>
          <xm:sqref>D3:D8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E3:E8</xm:sqref>
        </x14:dataValidation>
        <x14:dataValidation type="list" allowBlank="1" showInputMessage="1" showErrorMessage="1">
          <x14:formula1>
            <xm:f>'ID categories'!$E$8:$E$14</xm:f>
          </x14:formula1>
          <xm:sqref>F3:F8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2019-05-20T18:38:10Z</dcterms:modified>
</cp:coreProperties>
</file>