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For Paul\"/>
    </mc:Choice>
  </mc:AlternateContent>
  <workbookProtection lockStructure="1"/>
  <bookViews>
    <workbookView xWindow="0" yWindow="0" windowWidth="19200" windowHeight="10935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9" i="1" l="1"/>
  <c r="U9" i="1"/>
  <c r="L9" i="1" s="1"/>
  <c r="AA9" i="1"/>
  <c r="AB9" i="1"/>
  <c r="T10" i="1"/>
  <c r="AA10" i="1" s="1"/>
  <c r="U10" i="1"/>
  <c r="AB10" i="1"/>
  <c r="T11" i="1"/>
  <c r="U11" i="1"/>
  <c r="AB11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8" i="1"/>
  <c r="U7" i="1"/>
  <c r="U6" i="1"/>
  <c r="U5" i="1"/>
  <c r="M5" i="1" s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8" i="1"/>
  <c r="AA8" i="1"/>
  <c r="AB8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6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7" i="1"/>
  <c r="T7" i="1"/>
  <c r="M7" i="1" s="1"/>
  <c r="T6" i="1"/>
  <c r="AA6" i="1" s="1"/>
  <c r="AB5" i="1"/>
  <c r="T5" i="1"/>
  <c r="AA5" i="1" s="1"/>
  <c r="L5" i="1" s="1"/>
  <c r="AB4" i="1"/>
  <c r="T4" i="1"/>
  <c r="AA4" i="1" s="1"/>
  <c r="AB3" i="1"/>
  <c r="T3" i="1"/>
  <c r="M3" i="1" s="1"/>
  <c r="M8" i="1" l="1"/>
  <c r="M4" i="1"/>
  <c r="L8" i="1"/>
  <c r="AA3" i="1"/>
  <c r="L3" i="1" s="1"/>
  <c r="M6" i="1"/>
  <c r="L10" i="1"/>
  <c r="L4" i="1"/>
  <c r="L6" i="1"/>
  <c r="M11" i="1"/>
  <c r="AA7" i="1"/>
  <c r="L7" i="1" s="1"/>
  <c r="M9" i="1"/>
  <c r="M10" i="1"/>
  <c r="AA11" i="1"/>
  <c r="L11" i="1" s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<sst xmlns="http://schemas.openxmlformats.org/spreadsheetml/2006/main" count="87" uniqueCount="47">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</sst>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tabSelected="1" zoomScale="110" zoomScaleNormal="110" workbookViewId="0">
      <selection activeCell="A3" sqref="A3:XFD11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5</v>
      </c>
      <c r="B3" s="15" t="s">
        <v>28</v>
      </c>
      <c r="C3" s="15" t="s">
        <v>30</v>
      </c>
      <c r="D3" s="15">
        <v>3</v>
      </c>
      <c r="E3" s="15" t="s">
        <v>37</v>
      </c>
      <c r="F3" s="15"/>
      <c r="G3" s="16">
        <v>0.45833333333333331</v>
      </c>
      <c r="H3" s="28">
        <v>43531</v>
      </c>
      <c r="I3" s="29">
        <v>25</v>
      </c>
      <c r="J3" s="29">
        <v>29.6</v>
      </c>
      <c r="K3" s="18">
        <v>9.5E-4</v>
      </c>
      <c r="L3" s="29">
        <f t="shared" ref="L3:L7" si="0">U3+(LOG10((AA3-V3)/(W3-(AA3*X3))))</f>
        <v>7.1072489855747039</v>
      </c>
      <c r="M3" s="29">
        <f t="shared" ref="M3:M7" si="1">U3+(LOG10((T3-V3)/(W3-(T3*X3))))</f>
        <v>7.1230211205931653</v>
      </c>
      <c r="N3" s="30">
        <v>-0.04</v>
      </c>
      <c r="O3" s="30">
        <v>-0.01</v>
      </c>
      <c r="P3" s="30">
        <v>0.08</v>
      </c>
      <c r="Q3" s="31">
        <v>0.59</v>
      </c>
      <c r="R3" s="31">
        <v>0.17</v>
      </c>
      <c r="S3" s="31">
        <v>0.08</v>
      </c>
      <c r="T3" s="15">
        <f>((R3-O3-(S3-P3))/(Q3-N3-(S3-P3)))</f>
        <v>0.28571428571428575</v>
      </c>
      <c r="U3" s="32">
        <f t="shared" ref="U3:U8" si="2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 t="shared" ref="AA3:AA7" si="3">T3-(K3*(Y3+(Z3*T3)))</f>
        <v>0.27593052873812679</v>
      </c>
      <c r="AB3" s="18">
        <f t="shared" ref="AB3:AB7" si="4">P3-S3</f>
        <v>0</v>
      </c>
    </row>
    <row r="4" spans="1:28" x14ac:dyDescent="0.2">
      <c r="A4" s="15">
        <v>6</v>
      </c>
      <c r="B4" s="15" t="s">
        <v>28</v>
      </c>
      <c r="C4" s="15" t="s">
        <v>30</v>
      </c>
      <c r="D4" s="15">
        <v>6</v>
      </c>
      <c r="E4" s="15" t="s">
        <v>37</v>
      </c>
      <c r="F4" s="15"/>
      <c r="G4" s="16">
        <v>0.45833333333333331</v>
      </c>
      <c r="H4" s="28">
        <v>43531</v>
      </c>
      <c r="I4" s="29">
        <v>25</v>
      </c>
      <c r="J4" s="29">
        <v>29.6</v>
      </c>
      <c r="K4" s="18">
        <v>9.5E-4</v>
      </c>
      <c r="L4" s="29">
        <f t="shared" si="0"/>
        <v>7.9180251257756877</v>
      </c>
      <c r="M4" s="29">
        <f t="shared" si="1"/>
        <v>7.9187927310794644</v>
      </c>
      <c r="N4" s="30">
        <v>-0.05</v>
      </c>
      <c r="O4" s="30">
        <v>-0.04</v>
      </c>
      <c r="P4" s="30">
        <v>0.04</v>
      </c>
      <c r="Q4" s="31">
        <v>0.41</v>
      </c>
      <c r="R4" s="31">
        <v>0.7</v>
      </c>
      <c r="S4" s="31">
        <v>0.04</v>
      </c>
      <c r="T4" s="15">
        <f t="shared" ref="T4:T7" si="5">((R4-O4-(S4-P4))/(Q4-N4-(S4-P4)))</f>
        <v>1.6086956521739131</v>
      </c>
      <c r="U4" s="32">
        <f t="shared" si="2"/>
        <v>8.0169587325171889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 t="shared" si="3"/>
        <v>1.6061378965514301</v>
      </c>
      <c r="AB4" s="18">
        <f t="shared" si="4"/>
        <v>0</v>
      </c>
    </row>
    <row r="5" spans="1:28" x14ac:dyDescent="0.2">
      <c r="A5" s="15">
        <v>7</v>
      </c>
      <c r="B5" s="15" t="s">
        <v>28</v>
      </c>
      <c r="C5" s="15" t="s">
        <v>30</v>
      </c>
      <c r="D5" s="15">
        <v>8</v>
      </c>
      <c r="E5" s="15" t="s">
        <v>37</v>
      </c>
      <c r="F5" s="15"/>
      <c r="G5" s="16">
        <v>0.45833333333333331</v>
      </c>
      <c r="H5" s="28">
        <v>43531</v>
      </c>
      <c r="I5" s="29">
        <v>25</v>
      </c>
      <c r="J5" s="29">
        <v>29.6</v>
      </c>
      <c r="K5" s="18">
        <v>9.5E-4</v>
      </c>
      <c r="L5" s="29">
        <f t="shared" si="0"/>
        <v>7.0967294223108386</v>
      </c>
      <c r="M5" s="29">
        <f t="shared" si="1"/>
        <v>7.1129247011459471</v>
      </c>
      <c r="N5" s="30">
        <v>0.01</v>
      </c>
      <c r="O5" s="30">
        <v>0.02</v>
      </c>
      <c r="P5" s="30">
        <v>0.11</v>
      </c>
      <c r="Q5" s="31">
        <v>0.69</v>
      </c>
      <c r="R5" s="31">
        <v>0.21</v>
      </c>
      <c r="S5" s="31">
        <v>0.11</v>
      </c>
      <c r="T5" s="15">
        <f t="shared" si="5"/>
        <v>0.27941176470588236</v>
      </c>
      <c r="U5" s="32">
        <f t="shared" si="2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si="3"/>
        <v>0.2695935839453128</v>
      </c>
      <c r="AB5" s="18">
        <f t="shared" si="4"/>
        <v>0</v>
      </c>
    </row>
    <row r="6" spans="1:28" x14ac:dyDescent="0.2">
      <c r="A6" s="18">
        <v>10</v>
      </c>
      <c r="B6" s="15" t="s">
        <v>28</v>
      </c>
      <c r="C6" s="15" t="s">
        <v>30</v>
      </c>
      <c r="D6" s="15">
        <v>5</v>
      </c>
      <c r="E6" s="18" t="s">
        <v>37</v>
      </c>
      <c r="F6" s="15"/>
      <c r="G6" s="16">
        <v>0.45833333333333331</v>
      </c>
      <c r="H6" s="28">
        <v>43531</v>
      </c>
      <c r="I6" s="29">
        <v>25</v>
      </c>
      <c r="J6" s="29">
        <v>29.6</v>
      </c>
      <c r="K6" s="18">
        <v>9.5E-4</v>
      </c>
      <c r="L6" s="29">
        <f t="shared" si="0"/>
        <v>7.1037176689061701</v>
      </c>
      <c r="M6" s="29">
        <f t="shared" si="1"/>
        <v>7.11963075794504</v>
      </c>
      <c r="N6" s="30">
        <v>-0.05</v>
      </c>
      <c r="O6" s="30">
        <v>-0.02</v>
      </c>
      <c r="P6" s="30">
        <v>7.0000000000000007E-2</v>
      </c>
      <c r="Q6" s="31">
        <v>0.63</v>
      </c>
      <c r="R6" s="31">
        <v>0.18</v>
      </c>
      <c r="S6" s="31">
        <v>0.08</v>
      </c>
      <c r="T6" s="15">
        <f t="shared" si="5"/>
        <v>0.28358208955223879</v>
      </c>
      <c r="U6" s="32">
        <f t="shared" si="2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3"/>
        <v>0.27378668671866729</v>
      </c>
      <c r="AB6" s="18">
        <f t="shared" si="4"/>
        <v>-9.999999999999995E-3</v>
      </c>
    </row>
    <row r="7" spans="1:28" x14ac:dyDescent="0.2">
      <c r="A7" s="18">
        <v>11</v>
      </c>
      <c r="B7" s="15" t="s">
        <v>28</v>
      </c>
      <c r="C7" s="15" t="s">
        <v>30</v>
      </c>
      <c r="D7" s="15">
        <v>9</v>
      </c>
      <c r="E7" s="18" t="s">
        <v>37</v>
      </c>
      <c r="F7" s="15"/>
      <c r="G7" s="16">
        <v>0.45833333333333331</v>
      </c>
      <c r="H7" s="28">
        <v>43531</v>
      </c>
      <c r="I7" s="29">
        <v>25</v>
      </c>
      <c r="J7" s="29">
        <v>29.6</v>
      </c>
      <c r="K7" s="18">
        <v>9.5E-4</v>
      </c>
      <c r="L7" s="29">
        <f t="shared" si="0"/>
        <v>7.8227712048596567</v>
      </c>
      <c r="M7" s="29">
        <f t="shared" si="1"/>
        <v>7.8242575178522618</v>
      </c>
      <c r="N7" s="30">
        <v>-0.04</v>
      </c>
      <c r="O7" s="30">
        <v>-0.02</v>
      </c>
      <c r="P7" s="30">
        <v>7.0000000000000007E-2</v>
      </c>
      <c r="Q7" s="31">
        <v>0.48</v>
      </c>
      <c r="R7" s="31">
        <v>0.66</v>
      </c>
      <c r="S7" s="31">
        <v>0.09</v>
      </c>
      <c r="T7" s="15">
        <f t="shared" si="5"/>
        <v>1.32</v>
      </c>
      <c r="U7" s="32">
        <f t="shared" si="2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3"/>
        <v>1.3158654155375225</v>
      </c>
      <c r="AB7" s="18">
        <f t="shared" si="4"/>
        <v>-1.999999999999999E-2</v>
      </c>
    </row>
    <row r="8" spans="1:28" x14ac:dyDescent="0.2">
      <c r="A8" s="18">
        <v>14</v>
      </c>
      <c r="B8" s="15" t="s">
        <v>28</v>
      </c>
      <c r="C8" s="15" t="s">
        <v>30</v>
      </c>
      <c r="D8" s="15">
        <v>9</v>
      </c>
      <c r="E8" s="18" t="s">
        <v>37</v>
      </c>
      <c r="F8" s="15"/>
      <c r="G8" s="16">
        <v>0.45833333333333331</v>
      </c>
      <c r="H8" s="28">
        <v>43531</v>
      </c>
      <c r="I8" s="29">
        <v>25</v>
      </c>
      <c r="J8" s="29">
        <v>29.6</v>
      </c>
      <c r="K8" s="18">
        <v>9.5E-4</v>
      </c>
      <c r="L8" s="29">
        <f>U8+(LOG10((AA8-V8)/(W8-(AA8*X8))))</f>
        <v>7.7640190850378508</v>
      </c>
      <c r="M8" s="29">
        <f>U8+(LOG10((T8-V8)/(W8-(T8*X8))))</f>
        <v>7.7660238977565141</v>
      </c>
      <c r="N8" s="30">
        <v>0.03</v>
      </c>
      <c r="O8" s="30">
        <v>0.03</v>
      </c>
      <c r="P8" s="30">
        <v>0.04</v>
      </c>
      <c r="Q8" s="31">
        <v>0.08</v>
      </c>
      <c r="R8" s="31">
        <v>0.09</v>
      </c>
      <c r="S8" s="31">
        <v>0.03</v>
      </c>
      <c r="T8" s="15">
        <f>((R8-O8-(S8-P8))/(Q8-N8-(S8-P8)))</f>
        <v>1.1666666666666667</v>
      </c>
      <c r="U8" s="32">
        <f t="shared" si="2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11.941370388885399</v>
      </c>
      <c r="Z8" s="18">
        <v>-5.7493759226184897</v>
      </c>
      <c r="AA8" s="18">
        <f>T8-(K8*(Y8+(Z8*T8)))</f>
        <v>1.1616945897781277</v>
      </c>
      <c r="AB8" s="18">
        <f>P8-S8</f>
        <v>1.0000000000000002E-2</v>
      </c>
    </row>
    <row r="9" spans="1:28" x14ac:dyDescent="0.2">
      <c r="A9" s="18">
        <v>16</v>
      </c>
      <c r="B9" s="15" t="s">
        <v>28</v>
      </c>
      <c r="C9" s="15" t="s">
        <v>30</v>
      </c>
      <c r="D9" s="15">
        <v>4</v>
      </c>
      <c r="E9" s="18" t="s">
        <v>37</v>
      </c>
      <c r="F9" s="15"/>
      <c r="G9" s="16">
        <v>0.45833333333333298</v>
      </c>
      <c r="H9" s="28">
        <v>43531</v>
      </c>
      <c r="I9" s="29">
        <v>25</v>
      </c>
      <c r="J9" s="29">
        <v>29.6</v>
      </c>
      <c r="K9" s="18">
        <v>9.5E-4</v>
      </c>
      <c r="L9" s="29">
        <f t="shared" ref="L9:L11" si="6">U9+(LOG10((AA9-V9)/(W9-(AA9*X9))))</f>
        <v>7.8524034627101784</v>
      </c>
      <c r="M9" s="29">
        <f t="shared" ref="M9:M11" si="7">U9+(LOG10((T9-V9)/(W9-(T9*X9))))</f>
        <v>7.853651226661821</v>
      </c>
      <c r="N9" s="30">
        <v>0</v>
      </c>
      <c r="O9" s="30">
        <v>0.02</v>
      </c>
      <c r="P9" s="30">
        <v>0.11</v>
      </c>
      <c r="Q9" s="31">
        <v>0.47</v>
      </c>
      <c r="R9" s="31">
        <v>0.68</v>
      </c>
      <c r="S9" s="31">
        <v>0.11</v>
      </c>
      <c r="T9" s="15">
        <f t="shared" ref="T9:T11" si="8">((R9-O9-(S9-P9))/(Q9-N9-(S9-P9)))</f>
        <v>1.4042553191489364</v>
      </c>
      <c r="U9" s="32">
        <f t="shared" ref="U9:U11" si="9">(1245.69/(I9+273.15))+3.8275+0.00211*(35-J9)</f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 t="shared" ref="AA9:AA11" si="10">T9-(K9*(Y9+(Z9*T9)))</f>
        <v>1.400580929414563</v>
      </c>
      <c r="AB9" s="18">
        <f t="shared" ref="AB9:AB11" si="11">P9-S9</f>
        <v>0</v>
      </c>
    </row>
    <row r="10" spans="1:28" x14ac:dyDescent="0.2">
      <c r="A10" s="18">
        <v>17</v>
      </c>
      <c r="B10" s="15" t="s">
        <v>28</v>
      </c>
      <c r="C10" s="15" t="s">
        <v>30</v>
      </c>
      <c r="D10" s="15">
        <v>10</v>
      </c>
      <c r="E10" s="18" t="s">
        <v>37</v>
      </c>
      <c r="F10" s="15"/>
      <c r="G10" s="16">
        <v>0.45833333333333298</v>
      </c>
      <c r="H10" s="28">
        <v>43531</v>
      </c>
      <c r="I10" s="29">
        <v>25</v>
      </c>
      <c r="J10" s="29">
        <v>29.6</v>
      </c>
      <c r="K10" s="18">
        <v>9.5E-4</v>
      </c>
      <c r="L10" s="29">
        <f t="shared" si="6"/>
        <v>7.057448043229777</v>
      </c>
      <c r="M10" s="29">
        <f t="shared" si="7"/>
        <v>7.0753128044772087</v>
      </c>
      <c r="N10" s="30">
        <v>-0.02</v>
      </c>
      <c r="O10" s="30">
        <v>0</v>
      </c>
      <c r="P10" s="30">
        <v>0.09</v>
      </c>
      <c r="Q10" s="31">
        <v>0.69</v>
      </c>
      <c r="R10" s="31">
        <v>0.19</v>
      </c>
      <c r="S10" s="31">
        <v>0.1</v>
      </c>
      <c r="T10" s="15">
        <f t="shared" si="8"/>
        <v>0.25714285714285717</v>
      </c>
      <c r="U10" s="32">
        <f t="shared" si="9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 t="shared" si="10"/>
        <v>0.24720304567737</v>
      </c>
      <c r="AB10" s="18">
        <f t="shared" si="11"/>
        <v>-1.0000000000000009E-2</v>
      </c>
    </row>
    <row r="11" spans="1:28" x14ac:dyDescent="0.2">
      <c r="A11" s="18">
        <v>20</v>
      </c>
      <c r="B11" s="15" t="s">
        <v>28</v>
      </c>
      <c r="C11" s="15" t="s">
        <v>30</v>
      </c>
      <c r="D11" s="15">
        <v>7</v>
      </c>
      <c r="E11" s="18" t="s">
        <v>37</v>
      </c>
      <c r="F11" s="15"/>
      <c r="G11" s="16">
        <v>0.45833333333333298</v>
      </c>
      <c r="H11" s="28">
        <v>43531</v>
      </c>
      <c r="I11" s="29">
        <v>25</v>
      </c>
      <c r="J11" s="29">
        <v>29.6</v>
      </c>
      <c r="K11" s="18">
        <v>9.5E-4</v>
      </c>
      <c r="L11" s="29">
        <f t="shared" si="6"/>
        <v>7.8370505348827937</v>
      </c>
      <c r="M11" s="29">
        <f t="shared" si="7"/>
        <v>7.8384200883770809</v>
      </c>
      <c r="N11" s="30">
        <v>-0.02</v>
      </c>
      <c r="O11" s="30">
        <v>0.01</v>
      </c>
      <c r="P11" s="30">
        <v>0.1</v>
      </c>
      <c r="Q11" s="31">
        <v>0.48</v>
      </c>
      <c r="R11" s="31">
        <v>0.69</v>
      </c>
      <c r="S11" s="31">
        <v>0.1</v>
      </c>
      <c r="T11" s="15">
        <f t="shared" si="8"/>
        <v>1.3599999999999999</v>
      </c>
      <c r="U11" s="32">
        <f t="shared" si="9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11.941370388885399</v>
      </c>
      <c r="Z11" s="18">
        <v>-5.7493759226184897</v>
      </c>
      <c r="AA11" s="18">
        <f t="shared" si="10"/>
        <v>1.3560838918225819</v>
      </c>
      <c r="AB11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B3:B11</xm:sqref>
        </x14:dataValidation>
        <x14:dataValidation type="list" allowBlank="1" showInputMessage="1" showErrorMessage="1">
          <x14:formula1>
            <xm:f>'ID categories'!$B$2:$B$7</xm:f>
          </x14:formula1>
          <xm:sqref>C3:C11</xm:sqref>
        </x14:dataValidation>
        <x14:dataValidation type="list" allowBlank="1" showInputMessage="1" showErrorMessage="1">
          <x14:formula1>
            <xm:f>'ID categories'!$C$2:$C$16</xm:f>
          </x14:formula1>
          <xm:sqref>D3:D11</xm:sqref>
        </x14:dataValidation>
        <x14:dataValidation type="list" allowBlank="1" showInputMessage="1" showErrorMessage="1">
          <x14:formula1>
            <xm:f>'ID categories'!$D$8:$D$14</xm:f>
          </x14:formula1>
          <xm:sqref>E3:E11</xm:sqref>
        </x14:dataValidation>
        <x14:dataValidation type="list" allowBlank="1" showInputMessage="1" showErrorMessage="1">
          <x14:formula1>
            <xm:f>'ID categories'!$E$8:$E$14</xm:f>
          </x14:formula1>
          <xm:sqref>F3:F11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2019-05-13T17:16:42Z</dcterms:modified>
</cp:coreProperties>
</file>