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March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42" l="1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6" i="1"/>
  <c r="U5" i="1"/>
  <c r="U4" i="1"/>
  <c r="U3" i="1"/>
  <c r="M3" i="1" s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AB6" i="1"/>
  <c r="T6" i="1"/>
  <c r="AB5" i="1"/>
  <c r="T5" i="1"/>
  <c r="AA5" i="1" s="1"/>
  <c r="AB4" i="1"/>
  <c r="T4" i="1"/>
  <c r="AA4" i="1" s="1"/>
  <c r="T3" i="1"/>
  <c r="AA3" i="1" s="1"/>
  <c r="L5" i="1" l="1"/>
  <c r="M6" i="1"/>
  <c r="M5" i="1"/>
  <c r="M4" i="1"/>
  <c r="L4" i="1"/>
  <c r="L3" i="1"/>
  <c r="AA6" i="1"/>
  <c r="L6" i="1" s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<sst xmlns="http://schemas.openxmlformats.org/spreadsheetml/2006/main" count="72" uniqueCount="47">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</sst>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"/>
  <sheetViews>
    <sheetView tabSelected="1" zoomScale="110" zoomScaleNormal="110" workbookViewId="0">
      <selection activeCell="A8" sqref="A8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28</v>
      </c>
      <c r="C3" s="15" t="s">
        <v>30</v>
      </c>
      <c r="D3" s="15">
        <v>10</v>
      </c>
      <c r="E3" s="15" t="s">
        <v>37</v>
      </c>
      <c r="F3" s="15"/>
      <c r="G3" s="16">
        <v>0.45833333333333331</v>
      </c>
      <c r="H3" s="28">
        <v>43540</v>
      </c>
      <c r="I3" s="18">
        <v>25</v>
      </c>
      <c r="J3" s="29">
        <v>29.5</v>
      </c>
      <c r="K3" s="18">
        <v>9.5E-4</v>
      </c>
      <c r="L3" s="18">
        <f>U3+(LOG10((AA3-V3)/(W3-AA3*X3)))</f>
        <v>7.0730302422608728</v>
      </c>
      <c r="M3" s="18">
        <f>U3+(LOG10((T3-V3)/(W3-(T3*X3))))</f>
        <v>7.0902245090521179</v>
      </c>
      <c r="N3" s="30">
        <v>0.02</v>
      </c>
      <c r="O3" s="30">
        <v>0.03</v>
      </c>
      <c r="P3" s="30">
        <v>0.12</v>
      </c>
      <c r="Q3" s="31">
        <v>0.65</v>
      </c>
      <c r="R3" s="31">
        <v>0.19</v>
      </c>
      <c r="S3" s="31">
        <v>0.11</v>
      </c>
      <c r="T3" s="18">
        <f>((R3-O3-(S3-P3))/(Q3-N3-(S3-P3)))</f>
        <v>0.26562499999999994</v>
      </c>
      <c r="U3" s="32">
        <f t="shared" ref="U3:U6" si="0">(1245.69/(I3+273.15))+3.8275+0.00211*(35-J3)</f>
        <v>8.0171697325171891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0.2557315172110321</v>
      </c>
      <c r="AB3" s="18">
        <f t="shared" ref="AB3:AB6" si="1">P3-S3</f>
        <v>9.999999999999995E-3</v>
      </c>
    </row>
    <row r="4" spans="1:28" s="33" customFormat="1" x14ac:dyDescent="0.2">
      <c r="A4" s="15">
        <v>2</v>
      </c>
      <c r="B4" s="15" t="s">
        <v>28</v>
      </c>
      <c r="C4" s="15" t="s">
        <v>30</v>
      </c>
      <c r="D4" s="15">
        <v>9</v>
      </c>
      <c r="E4" s="15" t="s">
        <v>37</v>
      </c>
      <c r="F4" s="15"/>
      <c r="G4" s="16">
        <v>0.45833333333333331</v>
      </c>
      <c r="H4" s="28">
        <v>43540</v>
      </c>
      <c r="I4" s="29">
        <v>25</v>
      </c>
      <c r="J4" s="29">
        <v>29.5</v>
      </c>
      <c r="K4" s="18">
        <v>9.5E-4</v>
      </c>
      <c r="L4" s="18">
        <f>U4+(LOG10((AA4-V4)/(W4-(AA4*X4))))</f>
        <v>7.7896215454211877</v>
      </c>
      <c r="M4" s="18">
        <f>U4+(LOG10((T4-V4)/(W4-(T4*X4))))</f>
        <v>7.791394451770385</v>
      </c>
      <c r="N4" s="30">
        <v>0</v>
      </c>
      <c r="O4" s="30">
        <v>0.02</v>
      </c>
      <c r="P4" s="30">
        <v>0.1</v>
      </c>
      <c r="Q4" s="31">
        <v>0.52</v>
      </c>
      <c r="R4" s="31">
        <v>0.66</v>
      </c>
      <c r="S4" s="31">
        <v>0.1</v>
      </c>
      <c r="T4" s="29">
        <f>((R4-O4-(S4-P4))/(Q4-N4-(S4-P4)))</f>
        <v>1.2307692307692308</v>
      </c>
      <c r="U4" s="32">
        <f t="shared" si="0"/>
        <v>8.0171697325171891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1.2261472761323897</v>
      </c>
      <c r="AB4" s="18">
        <f t="shared" si="1"/>
        <v>0</v>
      </c>
    </row>
    <row r="5" spans="1:28" s="29" customFormat="1" x14ac:dyDescent="0.2">
      <c r="A5" s="15">
        <v>3</v>
      </c>
      <c r="B5" s="15" t="s">
        <v>28</v>
      </c>
      <c r="C5" s="15" t="s">
        <v>30</v>
      </c>
      <c r="D5" s="15">
        <v>8</v>
      </c>
      <c r="E5" s="15" t="s">
        <v>37</v>
      </c>
      <c r="F5" s="15"/>
      <c r="G5" s="16">
        <v>0.45833333333333331</v>
      </c>
      <c r="H5" s="28">
        <v>43540</v>
      </c>
      <c r="I5" s="29">
        <v>25</v>
      </c>
      <c r="J5" s="29">
        <v>29.5</v>
      </c>
      <c r="K5" s="18">
        <v>9.5E-4</v>
      </c>
      <c r="L5" s="29">
        <f t="shared" ref="L5:L6" si="2">U5+(LOG10((AA5-V5)/(W5-(AA5*X5))))</f>
        <v>7.0783986611934386</v>
      </c>
      <c r="M5" s="29">
        <f t="shared" ref="M5:M6" si="3">U5+(LOG10((T5-V5)/(W5-(T5*X5))))</f>
        <v>7.0953640379841909</v>
      </c>
      <c r="N5" s="30">
        <v>-0.04</v>
      </c>
      <c r="O5" s="30">
        <v>-0.04</v>
      </c>
      <c r="P5" s="30">
        <v>0.05</v>
      </c>
      <c r="Q5" s="31">
        <v>0.63</v>
      </c>
      <c r="R5" s="31">
        <v>0.14000000000000001</v>
      </c>
      <c r="S5" s="31">
        <v>0.05</v>
      </c>
      <c r="T5" s="29">
        <f>((R5-O5-(S5-P5))/(Q5-N5-(S5-P5)))</f>
        <v>0.26865671641791045</v>
      </c>
      <c r="U5" s="32">
        <f t="shared" si="0"/>
        <v>8.0171697325171891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0.2587797925824511</v>
      </c>
      <c r="AB5" s="18">
        <f t="shared" si="1"/>
        <v>0</v>
      </c>
    </row>
    <row r="6" spans="1:28" x14ac:dyDescent="0.2">
      <c r="A6" s="15">
        <v>4</v>
      </c>
      <c r="B6" s="15" t="s">
        <v>28</v>
      </c>
      <c r="C6" s="15" t="s">
        <v>30</v>
      </c>
      <c r="D6" s="15">
        <v>7</v>
      </c>
      <c r="E6" s="15" t="s">
        <v>37</v>
      </c>
      <c r="F6" s="15"/>
      <c r="G6" s="16">
        <v>0.45833333333333331</v>
      </c>
      <c r="H6" s="28">
        <v>43540</v>
      </c>
      <c r="I6" s="29">
        <v>25</v>
      </c>
      <c r="J6" s="29">
        <v>29.5</v>
      </c>
      <c r="K6" s="18">
        <v>9.5E-4</v>
      </c>
      <c r="L6" s="29">
        <f t="shared" si="2"/>
        <v>7.7665593159228674</v>
      </c>
      <c r="M6" s="29">
        <f t="shared" si="3"/>
        <v>7.7685423357952921</v>
      </c>
      <c r="N6" s="30">
        <v>0</v>
      </c>
      <c r="O6" s="30">
        <v>0.03</v>
      </c>
      <c r="P6" s="30">
        <v>0.12</v>
      </c>
      <c r="Q6" s="31">
        <v>0.57999999999999996</v>
      </c>
      <c r="R6" s="31">
        <v>0.71</v>
      </c>
      <c r="S6" s="31">
        <v>0.12</v>
      </c>
      <c r="T6" s="15">
        <f>((R6-O6-(S6-P6))/(Q6-N6-(S6-P6)))</f>
        <v>1.1724137931034482</v>
      </c>
      <c r="U6" s="32">
        <f t="shared" si="0"/>
        <v>8.0171697325171891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" si="4">T6-(K6*(Y6+(Z6*T6)))</f>
        <v>1.1674731064857511</v>
      </c>
      <c r="AB6" s="18">
        <f t="shared" si="1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B3:B6</xm:sqref>
        </x14:dataValidation>
        <x14:dataValidation type="list" allowBlank="1" showInputMessage="1" showErrorMessage="1">
          <x14:formula1>
            <xm:f>'ID categories'!$B$2:$B$7</xm:f>
          </x14:formula1>
          <xm:sqref>C3:C6</xm:sqref>
        </x14:dataValidation>
        <x14:dataValidation type="list" allowBlank="1" showInputMessage="1" showErrorMessage="1">
          <x14:formula1>
            <xm:f>'ID categories'!$C$2:$C$16</xm:f>
          </x14:formula1>
          <xm:sqref>D3:D6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E3:E6</xm:sqref>
        </x14:dataValidation>
        <x14:dataValidation type="list" allowBlank="1" showInputMessage="1" showErrorMessage="1">
          <x14:formula1>
            <xm:f>'ID categories'!$E$8:$E$14</xm:f>
          </x14:formula1>
          <xm:sqref>F3:F6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0.22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0.11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-0.56999999999999995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-1.47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-0.02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-0.6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-0.41</v>
      </c>
      <c r="C9" s="3">
        <v>341.63799999999998</v>
      </c>
      <c r="D9" s="3">
        <v>-0.32</v>
      </c>
    </row>
    <row r="10" spans="1:16" x14ac:dyDescent="0.2">
      <c r="A10" s="4">
        <v>342.01900000000001</v>
      </c>
      <c r="B10" s="4">
        <v>-0.21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-0.56999999999999995</v>
      </c>
      <c r="C11" s="3">
        <v>342.4</v>
      </c>
      <c r="D11" s="3">
        <v>-0.89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0.39</v>
      </c>
    </row>
    <row r="14" spans="1:16" x14ac:dyDescent="0.2">
      <c r="A14" s="4">
        <v>343.54399999999998</v>
      </c>
      <c r="B14" s="4">
        <v>-0.09</v>
      </c>
      <c r="C14" s="3">
        <v>343.54399999999998</v>
      </c>
      <c r="D14" s="3">
        <v>0.24</v>
      </c>
    </row>
    <row r="15" spans="1:16" x14ac:dyDescent="0.2">
      <c r="A15" s="4">
        <v>343.92599999999999</v>
      </c>
      <c r="B15" s="4">
        <v>-0.2</v>
      </c>
      <c r="C15" s="3">
        <v>343.92599999999999</v>
      </c>
      <c r="D15" s="3">
        <v>0.46</v>
      </c>
    </row>
    <row r="16" spans="1:16" x14ac:dyDescent="0.2">
      <c r="A16" s="4">
        <v>344.30700000000002</v>
      </c>
      <c r="B16" s="4">
        <v>-0.68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-0.73</v>
      </c>
      <c r="C18" s="3">
        <v>345.06900000000002</v>
      </c>
      <c r="D18" s="3">
        <v>-1.44</v>
      </c>
    </row>
    <row r="19" spans="1:4" x14ac:dyDescent="0.2">
      <c r="A19" s="4">
        <v>345.45</v>
      </c>
      <c r="B19" s="4">
        <v>1.33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-0.83</v>
      </c>
      <c r="C21" s="3">
        <v>346.21199999999999</v>
      </c>
      <c r="D21" s="3">
        <v>-0.04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0.06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1.95</v>
      </c>
      <c r="C2" s="3">
        <v>338.96600000000001</v>
      </c>
      <c r="D2" s="3">
        <v>0.72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1.78</v>
      </c>
      <c r="H3" s="5">
        <f>B252</f>
        <v>0.05</v>
      </c>
      <c r="I3" s="5">
        <f>B650</f>
        <v>0.05</v>
      </c>
      <c r="J3" s="5">
        <f>B1091</f>
        <v>0.05</v>
      </c>
      <c r="K3" s="6">
        <f>D252</f>
        <v>0.1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-0.83</v>
      </c>
      <c r="C7" s="3">
        <v>340.875</v>
      </c>
      <c r="D7" s="3">
        <v>-0.65</v>
      </c>
    </row>
    <row r="8" spans="1:16" x14ac:dyDescent="0.2">
      <c r="A8" s="4">
        <v>341.25599999999997</v>
      </c>
      <c r="B8" s="4">
        <v>-0.67</v>
      </c>
      <c r="C8" s="3">
        <v>341.25599999999997</v>
      </c>
      <c r="D8" s="3">
        <v>-0.59</v>
      </c>
    </row>
    <row r="9" spans="1:16" x14ac:dyDescent="0.2">
      <c r="A9" s="4">
        <v>341.63799999999998</v>
      </c>
      <c r="B9" s="4">
        <v>-0.51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-0.55000000000000004</v>
      </c>
      <c r="C10" s="3">
        <v>342.01900000000001</v>
      </c>
      <c r="D10" s="3">
        <v>-0.61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-1.03</v>
      </c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-0.99</v>
      </c>
      <c r="C16" s="3">
        <v>344.30700000000002</v>
      </c>
      <c r="D16" s="3">
        <v>-0.38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1.03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-0.28000000000000003</v>
      </c>
    </row>
    <row r="22" spans="1:4" x14ac:dyDescent="0.2">
      <c r="A22" s="4">
        <v>346.59300000000002</v>
      </c>
      <c r="B22" s="4">
        <v>-0.3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2019-04-23T19:08:02Z</dcterms:modified>
</cp:coreProperties>
</file>