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Spec pH\2019 March\"/>
    </mc:Choice>
  </mc:AlternateContent>
  <workbookProtection lockStructure="1"/>
  <bookViews>
    <workbookView xWindow="0" yWindow="0" windowWidth="28800" windowHeight="12300" tabRatio="929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/>
</workbook>
</file>

<file path=xl/calcChain.xml><?xml version="1.0" encoding="utf-8"?>
<calcChain xmlns="http://schemas.openxmlformats.org/spreadsheetml/2006/main">
  <c r="P3" i="28" l="1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U10" i="1"/>
  <c r="M10" i="1" s="1"/>
  <c r="U9" i="1"/>
  <c r="L9" i="1" s="1"/>
  <c r="U8" i="1"/>
  <c r="M8" i="1" s="1"/>
  <c r="U7" i="1"/>
  <c r="U6" i="1"/>
  <c r="U5" i="1"/>
  <c r="U4" i="1"/>
  <c r="U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AB10" i="1"/>
  <c r="P3" i="33"/>
  <c r="O3" i="33"/>
  <c r="N3" i="33"/>
  <c r="P3" i="32"/>
  <c r="O3" i="32"/>
  <c r="N3" i="32"/>
  <c r="P3" i="29"/>
  <c r="O3" i="29"/>
  <c r="N3" i="29"/>
  <c r="AB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T10" i="1"/>
  <c r="AA10" i="1" s="1"/>
  <c r="AB9" i="1"/>
  <c r="T9" i="1"/>
  <c r="M9" i="1" s="1"/>
  <c r="AA9" i="1"/>
  <c r="AB8" i="1"/>
  <c r="T8" i="1"/>
  <c r="AA8" i="1" s="1"/>
  <c r="AB7" i="1"/>
  <c r="T7" i="1"/>
  <c r="AA7" i="1" s="1"/>
  <c r="AB6" i="1"/>
  <c r="T6" i="1"/>
  <c r="AA6" i="1" s="1"/>
  <c r="AB5" i="1"/>
  <c r="T5" i="1"/>
  <c r="AA5" i="1" s="1"/>
  <c r="L5" i="1" s="1"/>
  <c r="AB4" i="1"/>
  <c r="T4" i="1"/>
  <c r="M4" i="1" s="1"/>
  <c r="T3" i="1"/>
  <c r="AA3" i="1" s="1"/>
  <c r="M5" i="1"/>
  <c r="L10" i="1" l="1"/>
  <c r="AA4" i="1"/>
  <c r="L8" i="1"/>
  <c r="M6" i="1"/>
  <c r="M7" i="1"/>
  <c r="M3" i="1"/>
  <c r="L3" i="1"/>
  <c r="L4" i="1"/>
  <c r="L6" i="1"/>
  <c r="L7" i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Y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Z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G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J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K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0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0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<sst xmlns="http://schemas.openxmlformats.org/spreadsheetml/2006/main" count="78" uniqueCount="46">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</sst>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E15" sqref="E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"/>
  <sheetViews>
    <sheetView tabSelected="1" zoomScale="110" zoomScaleNormal="110" workbookViewId="0">
      <selection activeCell="F13" sqref="F13"/>
    </sheetView>
  </sheetViews>
  <sheetFormatPr defaultColWidth="8.85546875" defaultRowHeight="12.75" x14ac:dyDescent="0.2"/>
  <cols>
    <col min="1" max="1" width="15.42578125" style="18" bestFit="1" customWidth="1"/>
    <col min="2" max="2" width="11.140625" style="18" customWidth="1"/>
    <col min="3" max="3" width="8.85546875" style="18" bestFit="1" customWidth="1"/>
    <col min="4" max="4" width="7.7109375" style="18" customWidth="1"/>
    <col min="5" max="5" width="7" style="18" customWidth="1"/>
    <col min="6" max="6" width="7.85546875" style="18" customWidth="1"/>
    <col min="7" max="7" width="10.7109375" style="16" customWidth="1"/>
    <col min="8" max="8" width="10.140625" style="17" bestFit="1" customWidth="1"/>
    <col min="9" max="9" width="14.7109375" style="18" bestFit="1" customWidth="1"/>
    <col min="10" max="10" width="8.85546875" style="18" customWidth="1"/>
    <col min="11" max="11" width="28.7109375" style="18" customWidth="1"/>
    <col min="12" max="12" width="19" style="18" customWidth="1"/>
    <col min="13" max="13" width="23.42578125" style="18" customWidth="1"/>
    <col min="14" max="19" width="8.85546875" style="18" customWidth="1"/>
    <col min="20" max="20" width="12.7109375" style="18" customWidth="1"/>
    <col min="21" max="21" width="8.85546875" style="18"/>
    <col min="22" max="24" width="16.28515625" style="18" customWidth="1"/>
    <col min="25" max="26" width="8.85546875" style="18" customWidth="1"/>
    <col min="27" max="27" width="15.28515625" style="18" bestFit="1" customWidth="1"/>
    <col min="28" max="16384" width="8.85546875" style="18"/>
  </cols>
  <sheetData>
    <row r="1" spans="1:28" x14ac:dyDescent="0.2">
      <c r="A1" s="14" t="s">
        <v>24</v>
      </c>
      <c r="B1" s="14"/>
      <c r="C1" s="14"/>
      <c r="D1" s="14"/>
      <c r="E1" s="14"/>
      <c r="F1" s="15"/>
      <c r="N1" s="18" t="s">
        <v>0</v>
      </c>
      <c r="Q1" s="18" t="s">
        <v>4</v>
      </c>
      <c r="V1" s="18" t="s">
        <v>12</v>
      </c>
      <c r="Y1" s="19" t="s">
        <v>14</v>
      </c>
      <c r="Z1" s="19"/>
      <c r="AB1" s="18" t="s">
        <v>20</v>
      </c>
    </row>
    <row r="2" spans="1:28" s="24" customFormat="1" ht="25.5" x14ac:dyDescent="0.2">
      <c r="A2" s="20" t="s">
        <v>23</v>
      </c>
      <c r="B2" s="20" t="s">
        <v>25</v>
      </c>
      <c r="C2" s="20" t="s">
        <v>26</v>
      </c>
      <c r="D2" s="20" t="s">
        <v>33</v>
      </c>
      <c r="E2" s="20" t="s">
        <v>45</v>
      </c>
      <c r="F2" s="21" t="s">
        <v>27</v>
      </c>
      <c r="G2" s="22" t="s">
        <v>21</v>
      </c>
      <c r="H2" s="23" t="s">
        <v>1</v>
      </c>
      <c r="I2" s="21" t="s">
        <v>2</v>
      </c>
      <c r="J2" s="21" t="s">
        <v>3</v>
      </c>
      <c r="K2" s="20" t="s">
        <v>22</v>
      </c>
      <c r="L2" s="21" t="s">
        <v>17</v>
      </c>
      <c r="M2" s="21" t="s">
        <v>16</v>
      </c>
      <c r="N2" s="20" t="s">
        <v>5</v>
      </c>
      <c r="O2" s="20" t="s">
        <v>6</v>
      </c>
      <c r="P2" s="20" t="s">
        <v>7</v>
      </c>
      <c r="Q2" s="20" t="s">
        <v>5</v>
      </c>
      <c r="R2" s="20" t="s">
        <v>6</v>
      </c>
      <c r="S2" s="20" t="s">
        <v>7</v>
      </c>
      <c r="T2" s="24" t="s">
        <v>13</v>
      </c>
      <c r="U2" s="24" t="s">
        <v>8</v>
      </c>
      <c r="V2" s="24" t="s">
        <v>9</v>
      </c>
      <c r="W2" s="24" t="s">
        <v>10</v>
      </c>
      <c r="X2" s="24" t="s">
        <v>11</v>
      </c>
      <c r="Y2" s="25" t="s">
        <v>18</v>
      </c>
      <c r="Z2" s="25" t="s">
        <v>19</v>
      </c>
      <c r="AA2" s="26" t="s">
        <v>15</v>
      </c>
      <c r="AB2" s="27"/>
    </row>
    <row r="3" spans="1:28" x14ac:dyDescent="0.2">
      <c r="A3" s="15">
        <v>1</v>
      </c>
      <c r="B3" s="15" t="s">
        <v>28</v>
      </c>
      <c r="C3" s="15" t="s">
        <v>30</v>
      </c>
      <c r="D3" s="15">
        <v>1</v>
      </c>
      <c r="E3" s="15" t="s">
        <v>37</v>
      </c>
      <c r="F3" s="15"/>
      <c r="G3" s="16">
        <v>0.45833333333333331</v>
      </c>
      <c r="H3" s="28">
        <v>43545</v>
      </c>
      <c r="I3" s="18">
        <v>25</v>
      </c>
      <c r="J3" s="29">
        <v>29.5</v>
      </c>
      <c r="K3" s="18">
        <v>9.5E-4</v>
      </c>
      <c r="L3" s="18">
        <f>U3+(LOG10((AA3-V3)/(W3-AA3*X3)))</f>
        <v>7.1930436037467134</v>
      </c>
      <c r="M3" s="18">
        <f>U3+(LOG10((T3-V3)/(W3-(T3*X3))))</f>
        <v>7.2057148944357161</v>
      </c>
      <c r="N3" s="30">
        <v>0.01</v>
      </c>
      <c r="O3" s="30">
        <v>0.02</v>
      </c>
      <c r="P3" s="30">
        <v>0.11</v>
      </c>
      <c r="Q3" s="31">
        <v>0.71</v>
      </c>
      <c r="R3" s="31">
        <v>0.26</v>
      </c>
      <c r="S3" s="31">
        <v>0.11</v>
      </c>
      <c r="T3" s="18">
        <f>((R3-O3-(S3-P3))/(Q3-N3-(S3-P3)))</f>
        <v>0.34285714285714292</v>
      </c>
      <c r="U3" s="32">
        <f t="shared" ref="U3:U10" si="0">(1245.69/(I3+273.15))+3.8275+0.00211*(35-J3)</f>
        <v>8.0171697325171891</v>
      </c>
      <c r="V3" s="18">
        <v>6.8999999999999999E-3</v>
      </c>
      <c r="W3" s="18">
        <v>2.222</v>
      </c>
      <c r="X3" s="18">
        <v>0.13300000000000001</v>
      </c>
      <c r="Y3" s="18">
        <v>11.941370388885369</v>
      </c>
      <c r="Z3" s="18">
        <v>-5.7493759226184871</v>
      </c>
      <c r="AA3" s="18">
        <f>T3-(K3*(Y3+(Z3*T3)))</f>
        <v>0.33338549485964042</v>
      </c>
      <c r="AB3" s="18">
        <f t="shared" ref="AB3:AB10" si="1">P3-S3</f>
        <v>0</v>
      </c>
    </row>
    <row r="4" spans="1:28" s="33" customFormat="1" x14ac:dyDescent="0.2">
      <c r="A4" s="15">
        <v>4</v>
      </c>
      <c r="B4" s="15" t="s">
        <v>28</v>
      </c>
      <c r="C4" s="15" t="s">
        <v>30</v>
      </c>
      <c r="D4" s="15">
        <v>4</v>
      </c>
      <c r="E4" s="15" t="s">
        <v>37</v>
      </c>
      <c r="F4" s="15"/>
      <c r="G4" s="16">
        <v>0.45833333333333331</v>
      </c>
      <c r="H4" s="28">
        <v>43545</v>
      </c>
      <c r="I4" s="29">
        <v>25</v>
      </c>
      <c r="J4" s="29">
        <v>29.5</v>
      </c>
      <c r="K4" s="18">
        <v>9.5E-4</v>
      </c>
      <c r="L4" s="18">
        <f>U4+(LOG10((AA4-V4)/(W4-(AA4*X4))))</f>
        <v>7.8229822048596569</v>
      </c>
      <c r="M4" s="18">
        <f>U4+(LOG10((T4-V4)/(W4-(T4*X4))))</f>
        <v>7.8244685178522619</v>
      </c>
      <c r="N4" s="30">
        <v>-0.04</v>
      </c>
      <c r="O4" s="30">
        <v>-0.03</v>
      </c>
      <c r="P4" s="30">
        <v>0.05</v>
      </c>
      <c r="Q4" s="31">
        <v>0.47</v>
      </c>
      <c r="R4" s="31">
        <v>0.64</v>
      </c>
      <c r="S4" s="31">
        <v>0.06</v>
      </c>
      <c r="T4" s="29">
        <f>((R4-O4-(S4-P4))/(Q4-N4-(S4-P4)))</f>
        <v>1.32</v>
      </c>
      <c r="U4" s="32">
        <f t="shared" si="0"/>
        <v>8.0171697325171891</v>
      </c>
      <c r="V4" s="29">
        <v>6.8999999999999999E-3</v>
      </c>
      <c r="W4" s="29">
        <v>2.222</v>
      </c>
      <c r="X4" s="29">
        <v>0.13300000000000001</v>
      </c>
      <c r="Y4" s="18">
        <v>11.941370388885369</v>
      </c>
      <c r="Z4" s="18">
        <v>-5.7493759226184871</v>
      </c>
      <c r="AA4" s="18">
        <f>T4-(K4*(Y4+(Z4*T4)))</f>
        <v>1.3158654155375225</v>
      </c>
      <c r="AB4" s="18">
        <f t="shared" si="1"/>
        <v>-9.999999999999995E-3</v>
      </c>
    </row>
    <row r="5" spans="1:28" s="29" customFormat="1" x14ac:dyDescent="0.2">
      <c r="A5" s="15">
        <v>5</v>
      </c>
      <c r="B5" s="15" t="s">
        <v>28</v>
      </c>
      <c r="C5" s="15" t="s">
        <v>30</v>
      </c>
      <c r="D5" s="15">
        <v>5</v>
      </c>
      <c r="E5" s="15" t="s">
        <v>37</v>
      </c>
      <c r="F5" s="15"/>
      <c r="G5" s="16">
        <v>0.45833333333333331</v>
      </c>
      <c r="H5" s="28">
        <v>43545</v>
      </c>
      <c r="I5" s="29">
        <v>25</v>
      </c>
      <c r="J5" s="29">
        <v>29.5</v>
      </c>
      <c r="K5" s="18">
        <v>9.5E-4</v>
      </c>
      <c r="L5" s="29">
        <f t="shared" ref="L5:L10" si="2">U5+(LOG10((AA5-V5)/(W5-(AA5*X5))))</f>
        <v>7.1211131606497435</v>
      </c>
      <c r="M5" s="29">
        <f t="shared" ref="M5:M10" si="3">U5+(LOG10((T5-V5)/(W5-(T5*X5))))</f>
        <v>7.1363505226584643</v>
      </c>
      <c r="N5" s="30">
        <v>-7.0000000000000007E-2</v>
      </c>
      <c r="O5" s="30">
        <v>-0.04</v>
      </c>
      <c r="P5" s="30">
        <v>0.06</v>
      </c>
      <c r="Q5" s="31">
        <v>0.6</v>
      </c>
      <c r="R5" s="31">
        <v>0.15</v>
      </c>
      <c r="S5" s="31">
        <v>0.05</v>
      </c>
      <c r="T5" s="29">
        <f>((R5-O5-(S5-P5))/(Q5-N5-(S5-P5)))</f>
        <v>0.29411764705882359</v>
      </c>
      <c r="U5" s="32">
        <f t="shared" si="0"/>
        <v>8.0171697325171891</v>
      </c>
      <c r="V5" s="18">
        <v>6.8999999999999999E-3</v>
      </c>
      <c r="W5" s="18">
        <v>2.222</v>
      </c>
      <c r="X5" s="18">
        <v>0.13300000000000001</v>
      </c>
      <c r="Y5" s="18">
        <v>11.941370388885369</v>
      </c>
      <c r="Z5" s="18">
        <v>-5.7493759226184871</v>
      </c>
      <c r="AA5" s="18">
        <f>T5-(K5*(Y5+(Z5*T5)))</f>
        <v>0.28437978846187884</v>
      </c>
      <c r="AB5" s="18">
        <f t="shared" si="1"/>
        <v>9.999999999999995E-3</v>
      </c>
    </row>
    <row r="6" spans="1:28" x14ac:dyDescent="0.2">
      <c r="A6" s="15">
        <v>6</v>
      </c>
      <c r="B6" s="15" t="s">
        <v>28</v>
      </c>
      <c r="C6" s="15" t="s">
        <v>30</v>
      </c>
      <c r="D6" s="15">
        <v>6</v>
      </c>
      <c r="E6" s="15" t="s">
        <v>37</v>
      </c>
      <c r="F6" s="15"/>
      <c r="G6" s="16">
        <v>0.45833333333333331</v>
      </c>
      <c r="H6" s="28">
        <v>43545</v>
      </c>
      <c r="I6" s="29">
        <v>25</v>
      </c>
      <c r="J6" s="29">
        <v>29.5</v>
      </c>
      <c r="K6" s="18">
        <v>9.5E-4</v>
      </c>
      <c r="L6" s="29">
        <f t="shared" si="2"/>
        <v>7.9144355333315302</v>
      </c>
      <c r="M6" s="29">
        <f t="shared" si="3"/>
        <v>7.915229277701747</v>
      </c>
      <c r="N6" s="30">
        <v>-0.02</v>
      </c>
      <c r="O6" s="30">
        <v>0</v>
      </c>
      <c r="P6" s="30">
        <v>0.09</v>
      </c>
      <c r="Q6" s="31">
        <v>0.51</v>
      </c>
      <c r="R6" s="31">
        <v>0.84</v>
      </c>
      <c r="S6" s="31">
        <v>0.1</v>
      </c>
      <c r="T6" s="15">
        <f>((R6-O6-(S6-P6))/(Q6-N6-(S6-P6)))</f>
        <v>1.596153846153846</v>
      </c>
      <c r="U6" s="32">
        <f t="shared" si="0"/>
        <v>8.0171697325171891</v>
      </c>
      <c r="V6" s="18">
        <v>6.8999999999999999E-3</v>
      </c>
      <c r="W6" s="18">
        <v>2.222</v>
      </c>
      <c r="X6" s="18">
        <v>0.13300000000000001</v>
      </c>
      <c r="Y6" s="18">
        <v>11.941370388885369</v>
      </c>
      <c r="Z6" s="18">
        <v>-5.7493759226184871</v>
      </c>
      <c r="AA6" s="18">
        <f t="shared" ref="AA6:AA10" si="4">T6-(K6*(Y6+(Z6*T6)))</f>
        <v>1.5935275883516831</v>
      </c>
      <c r="AB6" s="18">
        <f t="shared" si="1"/>
        <v>-1.0000000000000009E-2</v>
      </c>
    </row>
    <row r="7" spans="1:28" x14ac:dyDescent="0.2">
      <c r="A7" s="15">
        <v>7</v>
      </c>
      <c r="B7" s="15" t="s">
        <v>28</v>
      </c>
      <c r="C7" s="15" t="s">
        <v>30</v>
      </c>
      <c r="D7" s="15">
        <v>7</v>
      </c>
      <c r="E7" s="15" t="s">
        <v>37</v>
      </c>
      <c r="F7" s="15"/>
      <c r="G7" s="16">
        <v>0.45833333333333331</v>
      </c>
      <c r="H7" s="28">
        <v>43545</v>
      </c>
      <c r="I7" s="29">
        <v>25</v>
      </c>
      <c r="J7" s="29">
        <v>29.5</v>
      </c>
      <c r="K7" s="18">
        <v>9.5E-4</v>
      </c>
      <c r="L7" s="29">
        <f t="shared" si="2"/>
        <v>7.7460900224566123</v>
      </c>
      <c r="M7" s="29">
        <f t="shared" si="3"/>
        <v>7.748268278244173</v>
      </c>
      <c r="N7" s="30">
        <v>-0.03</v>
      </c>
      <c r="O7" s="30">
        <v>0</v>
      </c>
      <c r="P7" s="30">
        <v>0.1</v>
      </c>
      <c r="Q7" s="31">
        <v>0.53</v>
      </c>
      <c r="R7" s="31">
        <v>0.63</v>
      </c>
      <c r="S7" s="31">
        <v>0.09</v>
      </c>
      <c r="T7" s="15">
        <f t="shared" ref="T7:T10" si="5">((R7-O7-(S7-P7))/(Q7-N7-(S7-P7)))</f>
        <v>1.1228070175438596</v>
      </c>
      <c r="U7" s="32">
        <f t="shared" si="0"/>
        <v>8.0171697325171891</v>
      </c>
      <c r="V7" s="18">
        <v>6.8999999999999999E-3</v>
      </c>
      <c r="W7" s="18">
        <v>2.222</v>
      </c>
      <c r="X7" s="18">
        <v>0.13300000000000001</v>
      </c>
      <c r="Y7" s="18">
        <v>11.941370388885369</v>
      </c>
      <c r="Z7" s="18">
        <v>-5.7493759226184871</v>
      </c>
      <c r="AA7" s="18">
        <f t="shared" si="4"/>
        <v>1.1175953833252115</v>
      </c>
      <c r="AB7" s="18">
        <f t="shared" si="1"/>
        <v>1.0000000000000009E-2</v>
      </c>
    </row>
    <row r="8" spans="1:28" x14ac:dyDescent="0.2">
      <c r="A8" s="15">
        <v>8</v>
      </c>
      <c r="B8" s="15" t="s">
        <v>28</v>
      </c>
      <c r="C8" s="15" t="s">
        <v>30</v>
      </c>
      <c r="D8" s="15">
        <v>8</v>
      </c>
      <c r="E8" s="15" t="s">
        <v>37</v>
      </c>
      <c r="F8" s="15"/>
      <c r="G8" s="16">
        <v>0.45833333333333331</v>
      </c>
      <c r="H8" s="28">
        <v>43545</v>
      </c>
      <c r="I8" s="29">
        <v>25</v>
      </c>
      <c r="J8" s="29">
        <v>29.5</v>
      </c>
      <c r="K8" s="18">
        <v>9.5E-4</v>
      </c>
      <c r="L8" s="29">
        <f t="shared" si="2"/>
        <v>7.0509313701076133</v>
      </c>
      <c r="M8" s="29">
        <f t="shared" si="3"/>
        <v>7.0690967836122471</v>
      </c>
      <c r="N8" s="30">
        <v>-0.02</v>
      </c>
      <c r="O8" s="30">
        <v>0</v>
      </c>
      <c r="P8" s="30">
        <v>0.09</v>
      </c>
      <c r="Q8" s="31">
        <v>0.71</v>
      </c>
      <c r="R8" s="31">
        <v>0.2</v>
      </c>
      <c r="S8" s="31">
        <v>0.11</v>
      </c>
      <c r="T8" s="15">
        <f t="shared" si="5"/>
        <v>0.25352112676056338</v>
      </c>
      <c r="U8" s="32">
        <f t="shared" si="0"/>
        <v>8.0171697325171891</v>
      </c>
      <c r="V8" s="18">
        <v>6.8999999999999999E-3</v>
      </c>
      <c r="W8" s="18">
        <v>2.222</v>
      </c>
      <c r="X8" s="18">
        <v>0.13300000000000001</v>
      </c>
      <c r="Y8" s="18">
        <v>11.941370388885369</v>
      </c>
      <c r="Z8" s="18">
        <v>-5.7493759226184871</v>
      </c>
      <c r="AA8" s="18">
        <f t="shared" si="4"/>
        <v>0.24356153374009096</v>
      </c>
      <c r="AB8" s="18">
        <f t="shared" si="1"/>
        <v>-2.0000000000000004E-2</v>
      </c>
    </row>
    <row r="9" spans="1:28" x14ac:dyDescent="0.2">
      <c r="A9" s="15">
        <v>9</v>
      </c>
      <c r="B9" s="15" t="s">
        <v>28</v>
      </c>
      <c r="C9" s="15" t="s">
        <v>30</v>
      </c>
      <c r="D9" s="15">
        <v>9</v>
      </c>
      <c r="E9" s="15" t="s">
        <v>37</v>
      </c>
      <c r="F9" s="15"/>
      <c r="G9" s="16">
        <v>0.45833333333333331</v>
      </c>
      <c r="H9" s="28">
        <v>43545</v>
      </c>
      <c r="I9" s="29">
        <v>25</v>
      </c>
      <c r="J9" s="29">
        <v>29.5</v>
      </c>
      <c r="K9" s="18">
        <v>9.5E-4</v>
      </c>
      <c r="L9" s="29" t="e">
        <f t="shared" si="2"/>
        <v>#NUM!</v>
      </c>
      <c r="M9" s="29" t="e">
        <f t="shared" si="3"/>
        <v>#NUM!</v>
      </c>
      <c r="N9" s="30">
        <v>0.54</v>
      </c>
      <c r="O9" s="30">
        <v>0.12</v>
      </c>
      <c r="P9" s="30">
        <v>0.06</v>
      </c>
      <c r="Q9" s="31">
        <v>0.52</v>
      </c>
      <c r="R9" s="31">
        <v>0.66</v>
      </c>
      <c r="S9" s="31">
        <v>0.08</v>
      </c>
      <c r="T9" s="15">
        <f t="shared" si="5"/>
        <v>-12.999999999999993</v>
      </c>
      <c r="U9" s="32">
        <f t="shared" si="0"/>
        <v>8.0171697325171891</v>
      </c>
      <c r="V9" s="18">
        <v>6.8999999999999999E-3</v>
      </c>
      <c r="W9" s="18">
        <v>2.222</v>
      </c>
      <c r="X9" s="18">
        <v>0.13300000000000001</v>
      </c>
      <c r="Y9" s="18">
        <v>11.941370388885369</v>
      </c>
      <c r="Z9" s="18">
        <v>-5.7493759226184871</v>
      </c>
      <c r="AA9" s="18">
        <f t="shared" si="4"/>
        <v>-13.082349094513772</v>
      </c>
      <c r="AB9" s="18">
        <f t="shared" si="1"/>
        <v>-2.0000000000000004E-2</v>
      </c>
    </row>
    <row r="10" spans="1:28" x14ac:dyDescent="0.2">
      <c r="A10" s="18">
        <v>10</v>
      </c>
      <c r="B10" s="15" t="s">
        <v>28</v>
      </c>
      <c r="C10" s="15" t="s">
        <v>30</v>
      </c>
      <c r="D10" s="15">
        <v>10</v>
      </c>
      <c r="E10" s="18" t="s">
        <v>37</v>
      </c>
      <c r="F10" s="15"/>
      <c r="G10" s="16">
        <v>0.45833333333333331</v>
      </c>
      <c r="H10" s="28">
        <v>43545</v>
      </c>
      <c r="I10" s="29">
        <v>25</v>
      </c>
      <c r="J10" s="29">
        <v>29.5</v>
      </c>
      <c r="K10" s="18">
        <v>9.5E-4</v>
      </c>
      <c r="L10" s="29">
        <f t="shared" si="2"/>
        <v>6.6940066970754444</v>
      </c>
      <c r="M10" s="29">
        <f t="shared" si="3"/>
        <v>6.7363865911275465</v>
      </c>
      <c r="N10" s="30">
        <v>0</v>
      </c>
      <c r="O10" s="30">
        <v>0</v>
      </c>
      <c r="P10" s="30">
        <v>0</v>
      </c>
      <c r="Q10" s="31">
        <v>0.55000000000000004</v>
      </c>
      <c r="R10" s="31">
        <v>0.12</v>
      </c>
      <c r="S10" s="31">
        <v>0.06</v>
      </c>
      <c r="T10" s="15">
        <f t="shared" si="5"/>
        <v>0.12244897959183672</v>
      </c>
      <c r="U10" s="32">
        <f t="shared" si="0"/>
        <v>8.0171697325171891</v>
      </c>
      <c r="V10" s="18">
        <v>6.8999999999999999E-3</v>
      </c>
      <c r="W10" s="18">
        <v>2.222</v>
      </c>
      <c r="X10" s="18">
        <v>0.13300000000000001</v>
      </c>
      <c r="Y10" s="18">
        <v>11.941370388885369</v>
      </c>
      <c r="Z10" s="18">
        <v>-5.7493759226184871</v>
      </c>
      <c r="AA10" s="18">
        <f t="shared" si="4"/>
        <v>0.1117734826766594</v>
      </c>
      <c r="AB10" s="18">
        <f t="shared" si="1"/>
        <v>-0.06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'ID categories'!$A$2:$A$5</xm:f>
          </x14:formula1>
          <xm:sqref>B3:B10</xm:sqref>
        </x14:dataValidation>
        <x14:dataValidation type="list" allowBlank="1" showInputMessage="1" showErrorMessage="1">
          <x14:formula1>
            <xm:f>'ID categories'!$B$2:$B$7</xm:f>
          </x14:formula1>
          <xm:sqref>C3:C10</xm:sqref>
        </x14:dataValidation>
        <x14:dataValidation type="list" allowBlank="1" showInputMessage="1" showErrorMessage="1">
          <x14:formula1>
            <xm:f>'ID categories'!$C$2:$C$16</xm:f>
          </x14:formula1>
          <xm:sqref>D3:D10</xm:sqref>
        </x14:dataValidation>
        <x14:dataValidation type="list" allowBlank="1" showInputMessage="1" showErrorMessage="1">
          <x14:formula1>
            <xm:f>'ID categories'!$D$1:$D$6</xm:f>
          </x14:formula1>
          <xm:sqref>E2</xm:sqref>
        </x14:dataValidation>
        <x14:dataValidation type="list" allowBlank="1" showInputMessage="1" showErrorMessage="1">
          <x14:formula1>
            <xm:f>'ID categories'!$E$1:$E$5</xm:f>
          </x14:formula1>
          <xm:sqref>F2</xm:sqref>
        </x14:dataValidation>
        <x14:dataValidation type="list" allowBlank="1" showInputMessage="1" showErrorMessage="1">
          <x14:formula1>
            <xm:f>'ID categories'!$D$8:$D$14</xm:f>
          </x14:formula1>
          <xm:sqref>E3:E10</xm:sqref>
        </x14:dataValidation>
        <x14:dataValidation type="list" allowBlank="1" showInputMessage="1" showErrorMessage="1">
          <x14:formula1>
            <xm:f>'ID categories'!$E$8:$E$14</xm:f>
          </x14:formula1>
          <xm:sqref>F3:F10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"/>
  <sheetViews>
    <sheetView workbookViewId="0">
      <selection activeCell="I27" sqref="I27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  <row r="5" spans="8:16" x14ac:dyDescent="0.2">
      <c r="P5" s="9"/>
    </row>
    <row r="7" spans="8:16" x14ac:dyDescent="0.2">
      <c r="P7" s="9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3:16" x14ac:dyDescent="0.2">
      <c r="C1" s="10"/>
    </row>
    <row r="2" spans="3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3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zoomScaleNormal="100" workbookViewId="0">
      <selection activeCell="H3" sqref="H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  <row r="11" spans="8:16" x14ac:dyDescent="0.2">
      <c r="H11" s="8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zoomScaleNormal="100" workbookViewId="0">
      <selection activeCell="H2" sqref="H2:P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zoomScaleNormal="100" workbookViewId="0">
      <selection activeCell="H2" sqref="H2:P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3" sqref="H3:K4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2019-04-23T19:08:48Z</dcterms:modified>
</cp:coreProperties>
</file>