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ALAB\Documents\Spec pH\2019 March\"/>
    </mc:Choice>
  </mc:AlternateContent>
  <workbookProtection lockStructure="1"/>
  <bookViews>
    <workbookView xWindow="0" yWindow="0" windowWidth="28800" windowHeight="12300" tabRatio="929" activeTab="1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62913"/>
</workbook>
</file>

<file path=xl/calcChain.xml><?xml version="1.0" encoding="utf-8"?>
<calcChain xmlns="http://schemas.openxmlformats.org/spreadsheetml/2006/main">
  <c r="P3" i="28" l="1"/>
  <c r="O3" i="28"/>
  <c r="N3" i="28"/>
  <c r="M3" i="28"/>
  <c r="L3" i="28"/>
  <c r="K3" i="28"/>
  <c r="J3" i="28"/>
  <c r="I3" i="28"/>
  <c r="H3" i="28"/>
  <c r="P3" i="26"/>
  <c r="O3" i="26"/>
  <c r="N3" i="26"/>
  <c r="M3" i="26"/>
  <c r="L3" i="26"/>
  <c r="K3" i="26"/>
  <c r="J3" i="26"/>
  <c r="I3" i="26"/>
  <c r="H3" i="26"/>
  <c r="P3" i="18"/>
  <c r="O3" i="18"/>
  <c r="N3" i="18"/>
  <c r="M3" i="18"/>
  <c r="L3" i="18"/>
  <c r="K3" i="18"/>
  <c r="J3" i="18"/>
  <c r="I3" i="18"/>
  <c r="H3" i="18"/>
  <c r="T15" i="1"/>
  <c r="AA15" i="1" s="1"/>
  <c r="L15" i="1" s="1"/>
  <c r="U15" i="1"/>
  <c r="AB15" i="1"/>
  <c r="T16" i="1"/>
  <c r="AA16" i="1" s="1"/>
  <c r="U16" i="1"/>
  <c r="AB16" i="1"/>
  <c r="T17" i="1"/>
  <c r="M17" i="1" s="1"/>
  <c r="U17" i="1"/>
  <c r="AB17" i="1"/>
  <c r="T18" i="1"/>
  <c r="AA18" i="1" s="1"/>
  <c r="U18" i="1"/>
  <c r="M18" i="1" s="1"/>
  <c r="AB18" i="1"/>
  <c r="T19" i="1"/>
  <c r="U19" i="1"/>
  <c r="AA19" i="1"/>
  <c r="L19" i="1" s="1"/>
  <c r="AB19" i="1"/>
  <c r="T20" i="1"/>
  <c r="AA20" i="1" s="1"/>
  <c r="U20" i="1"/>
  <c r="AB20" i="1"/>
  <c r="T21" i="1"/>
  <c r="M21" i="1" s="1"/>
  <c r="U21" i="1"/>
  <c r="AB21" i="1"/>
  <c r="T22" i="1"/>
  <c r="AA22" i="1" s="1"/>
  <c r="U22" i="1"/>
  <c r="L22" i="1" s="1"/>
  <c r="AB22" i="1"/>
  <c r="T23" i="1"/>
  <c r="AA23" i="1" s="1"/>
  <c r="L23" i="1" s="1"/>
  <c r="U23" i="1"/>
  <c r="AB23" i="1"/>
  <c r="T24" i="1"/>
  <c r="AA24" i="1" s="1"/>
  <c r="U24" i="1"/>
  <c r="AB24" i="1"/>
  <c r="T25" i="1"/>
  <c r="M25" i="1" s="1"/>
  <c r="U25" i="1"/>
  <c r="AA25" i="1"/>
  <c r="L25" i="1" s="1"/>
  <c r="AB25" i="1"/>
  <c r="M15" i="1"/>
  <c r="M19" i="1"/>
  <c r="M23" i="1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5"/>
  <c r="O3" i="5"/>
  <c r="N3" i="5"/>
  <c r="M3" i="5"/>
  <c r="L3" i="5"/>
  <c r="K3" i="5"/>
  <c r="J3" i="5"/>
  <c r="I3" i="5"/>
  <c r="H3" i="5"/>
  <c r="P3" i="7"/>
  <c r="O3" i="7"/>
  <c r="N3" i="7"/>
  <c r="M3" i="7"/>
  <c r="L3" i="7"/>
  <c r="K3" i="7"/>
  <c r="J3" i="7"/>
  <c r="I3" i="7"/>
  <c r="H3" i="7"/>
  <c r="H3" i="30"/>
  <c r="P3" i="30"/>
  <c r="O3" i="30"/>
  <c r="N3" i="30"/>
  <c r="M3" i="30"/>
  <c r="L3" i="30"/>
  <c r="K3" i="30"/>
  <c r="J3" i="30"/>
  <c r="I3" i="30"/>
  <c r="U14" i="1"/>
  <c r="U13" i="1"/>
  <c r="U12" i="1"/>
  <c r="U11" i="1"/>
  <c r="U10" i="1"/>
  <c r="U9" i="1"/>
  <c r="U8" i="1"/>
  <c r="U7" i="1"/>
  <c r="U6" i="1"/>
  <c r="U5" i="1"/>
  <c r="U4" i="1"/>
  <c r="U3" i="1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T13" i="1"/>
  <c r="AA13" i="1" s="1"/>
  <c r="AB13" i="1"/>
  <c r="T14" i="1"/>
  <c r="AA14" i="1" s="1"/>
  <c r="L14" i="1" s="1"/>
  <c r="AB14" i="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AB11" i="1"/>
  <c r="AB10" i="1"/>
  <c r="P3" i="33"/>
  <c r="O3" i="33"/>
  <c r="N3" i="33"/>
  <c r="P3" i="32"/>
  <c r="O3" i="32"/>
  <c r="N3" i="32"/>
  <c r="P3" i="29"/>
  <c r="O3" i="29"/>
  <c r="N3" i="29"/>
  <c r="AB3" i="1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  <c r="AB12" i="1"/>
  <c r="T12" i="1"/>
  <c r="M12" i="1" s="1"/>
  <c r="T10" i="1"/>
  <c r="AA10" i="1"/>
  <c r="T11" i="1"/>
  <c r="M11" i="1" s="1"/>
  <c r="AB9" i="1"/>
  <c r="T9" i="1"/>
  <c r="M9" i="1" s="1"/>
  <c r="AB8" i="1"/>
  <c r="T8" i="1"/>
  <c r="AA8" i="1"/>
  <c r="AB7" i="1"/>
  <c r="T7" i="1"/>
  <c r="AA7" i="1" s="1"/>
  <c r="AB6" i="1"/>
  <c r="T6" i="1"/>
  <c r="AA6" i="1" s="1"/>
  <c r="L6" i="1" s="1"/>
  <c r="AB5" i="1"/>
  <c r="T5" i="1"/>
  <c r="AA5" i="1" s="1"/>
  <c r="AB4" i="1"/>
  <c r="T4" i="1"/>
  <c r="AA4" i="1" s="1"/>
  <c r="L4" i="1" s="1"/>
  <c r="T3" i="1"/>
  <c r="AA3" i="1" s="1"/>
  <c r="L3" i="1" s="1"/>
  <c r="L10" i="1"/>
  <c r="M7" i="1"/>
  <c r="L8" i="1"/>
  <c r="M8" i="1"/>
  <c r="M10" i="1"/>
  <c r="M4" i="1"/>
  <c r="M6" i="1" l="1"/>
  <c r="L20" i="1"/>
  <c r="M3" i="1"/>
  <c r="AA9" i="1"/>
  <c r="L9" i="1" s="1"/>
  <c r="L24" i="1"/>
  <c r="AA17" i="1"/>
  <c r="L17" i="1" s="1"/>
  <c r="L5" i="1"/>
  <c r="M14" i="1"/>
  <c r="AA21" i="1"/>
  <c r="L21" i="1" s="1"/>
  <c r="AA11" i="1"/>
  <c r="L11" i="1" s="1"/>
  <c r="L13" i="1"/>
  <c r="L7" i="1"/>
  <c r="L16" i="1"/>
  <c r="M22" i="1"/>
  <c r="L18" i="1"/>
  <c r="AA12" i="1"/>
  <c r="L12" i="1" s="1"/>
  <c r="M24" i="1"/>
  <c r="M20" i="1"/>
  <c r="M16" i="1"/>
  <c r="M13" i="1"/>
  <c r="M5" i="1"/>
</calcChain>
</file>

<file path=xl/comments1.xml><?xml version="1.0" encoding="utf-8"?>
<comments xmlns="http://schemas.openxmlformats.org/spreadsheetml/2006/main">
  <authors>
    <author>Shallin Busch</author>
    <author>Maher, Michael</author>
    <author>OA Lab</author>
  </authors>
  <commentList>
    <comment ref="Y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Z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G3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J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K3" authorId="2" shapeId="0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G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0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0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G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</commentList>
</comments>
</file>

<file path=xl/sharedStrings.xml><?xml version="1.0" encoding="utf-8"?>
<sst xmlns="http://schemas.openxmlformats.org/spreadsheetml/2006/main" count="138" uniqueCount="46">
  <si>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</si>
  <si>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</si>
  <si>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</si>
  <si>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</si>
  <si>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</si>
  <si>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</si>
  <si>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</si>
  <si>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</si>
  <si>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</si>
  <si>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</si>
  <si>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</si>
  <si>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</si>
  <si>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</si>
  <si>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</si>
  <si>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</si>
  <si>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</si>
  <si>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</si>
  <si>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</si>
  <si>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</si>
  <si>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</si>
  <si>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</si>
  <si>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</si>
  <si>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</si>
  <si>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</si>
  <si>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</si>
  <si>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</si>
  <si>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</si>
  <si>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</si>
  <si>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</si>
  <si>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</si>
  <si>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</si>
  <si>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</si>
  <si>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</si>
  <si>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</si>
  <si>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source</t>
  </si>
  <si>
    <t>mom</t>
  </si>
  <si>
    <t xml:space="preserve">well </t>
  </si>
  <si>
    <t>bottle</t>
  </si>
  <si>
    <t>ABC</t>
  </si>
  <si>
    <t>JFK</t>
  </si>
  <si>
    <t>EDI</t>
  </si>
  <si>
    <t>MO</t>
  </si>
  <si>
    <t>N</t>
  </si>
  <si>
    <t>Megalopae</t>
  </si>
  <si>
    <t>Adults</t>
  </si>
  <si>
    <t>ID_1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</si>
</sst>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[$-409]h:mm\ AM/PM;@"/>
    <numFmt numFmtId="166" formatCode="[$-409]d\-mmm\-yy;@"/>
  </numFmts>
  <fonts count="1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7" fillId="0" borderId="0" xfId="0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4" fillId="0" borderId="0" xfId="2" applyFont="1" applyProtection="1">
      <protection locked="0"/>
    </xf>
    <xf numFmtId="0" fontId="2" fillId="0" borderId="0" xfId="0" applyFont="1" applyFill="1" applyProtection="1">
      <protection locked="0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50" zoomScaleNormal="150" workbookViewId="0">
      <selection activeCell="E15" sqref="E15"/>
    </sheetView>
  </sheetViews>
  <sheetFormatPr defaultColWidth="11.42578125" defaultRowHeight="12.75" x14ac:dyDescent="0.2"/>
  <sheetData>
    <row r="1" spans="1:5" x14ac:dyDescent="0.2">
      <c r="A1" s="13" t="s">
        <v>25</v>
      </c>
      <c r="B1" s="12" t="s">
        <v>26</v>
      </c>
      <c r="C1" t="s">
        <v>33</v>
      </c>
      <c r="D1" t="s">
        <v>45</v>
      </c>
      <c r="E1" t="s">
        <v>27</v>
      </c>
    </row>
    <row r="2" spans="1:5" x14ac:dyDescent="0.2">
      <c r="A2" s="11" t="s">
        <v>28</v>
      </c>
      <c r="B2" s="11" t="s">
        <v>30</v>
      </c>
      <c r="C2">
        <v>1</v>
      </c>
      <c r="D2" t="s">
        <v>34</v>
      </c>
      <c r="E2" t="s">
        <v>35</v>
      </c>
    </row>
    <row r="3" spans="1:5" x14ac:dyDescent="0.2">
      <c r="A3" s="11" t="s">
        <v>29</v>
      </c>
      <c r="B3" s="11" t="s">
        <v>31</v>
      </c>
      <c r="C3">
        <v>2</v>
      </c>
    </row>
    <row r="4" spans="1:5" x14ac:dyDescent="0.2">
      <c r="A4" t="s">
        <v>43</v>
      </c>
      <c r="B4" s="11" t="s">
        <v>32</v>
      </c>
      <c r="C4">
        <v>3</v>
      </c>
    </row>
    <row r="5" spans="1:5" x14ac:dyDescent="0.2">
      <c r="A5" t="s">
        <v>44</v>
      </c>
      <c r="C5">
        <v>4</v>
      </c>
    </row>
    <row r="6" spans="1:5" x14ac:dyDescent="0.2">
      <c r="C6">
        <v>5</v>
      </c>
    </row>
    <row r="7" spans="1:5" x14ac:dyDescent="0.2">
      <c r="C7">
        <v>6</v>
      </c>
    </row>
    <row r="8" spans="1:5" x14ac:dyDescent="0.2">
      <c r="C8">
        <v>7</v>
      </c>
      <c r="D8" t="s">
        <v>36</v>
      </c>
      <c r="E8" t="s">
        <v>38</v>
      </c>
    </row>
    <row r="9" spans="1:5" x14ac:dyDescent="0.2">
      <c r="C9">
        <v>8</v>
      </c>
      <c r="D9" t="s">
        <v>37</v>
      </c>
      <c r="E9" t="s">
        <v>39</v>
      </c>
    </row>
    <row r="10" spans="1:5" x14ac:dyDescent="0.2">
      <c r="C10">
        <v>9</v>
      </c>
      <c r="E10" t="s">
        <v>40</v>
      </c>
    </row>
    <row r="11" spans="1:5" x14ac:dyDescent="0.2">
      <c r="C11">
        <v>10</v>
      </c>
      <c r="E11" t="s">
        <v>41</v>
      </c>
    </row>
    <row r="12" spans="1:5" x14ac:dyDescent="0.2">
      <c r="C12">
        <v>11</v>
      </c>
      <c r="E12" t="s">
        <v>42</v>
      </c>
    </row>
    <row r="13" spans="1:5" x14ac:dyDescent="0.2">
      <c r="C13">
        <v>12</v>
      </c>
    </row>
    <row r="14" spans="1:5" x14ac:dyDescent="0.2">
      <c r="C14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3" sqref="H3:K4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5"/>
  <sheetViews>
    <sheetView tabSelected="1" zoomScale="110" zoomScaleNormal="110" workbookViewId="0">
      <selection activeCell="N3" sqref="N3:S25"/>
    </sheetView>
  </sheetViews>
  <sheetFormatPr defaultColWidth="8.85546875" defaultRowHeight="12.75" x14ac:dyDescent="0.2"/>
  <cols>
    <col min="1" max="1" width="15.42578125" style="18" bestFit="1" customWidth="1"/>
    <col min="2" max="2" width="11.140625" style="18" customWidth="1"/>
    <col min="3" max="3" width="8.85546875" style="18" bestFit="1" customWidth="1"/>
    <col min="4" max="4" width="7.7109375" style="18" customWidth="1"/>
    <col min="5" max="5" width="8.42578125" style="18" bestFit="1" customWidth="1"/>
    <col min="6" max="6" width="7.85546875" style="18" customWidth="1"/>
    <col min="7" max="7" width="10.7109375" style="16" customWidth="1"/>
    <col min="8" max="8" width="10.140625" style="17" bestFit="1" customWidth="1"/>
    <col min="9" max="9" width="14.7109375" style="18" bestFit="1" customWidth="1"/>
    <col min="10" max="10" width="8.85546875" style="18" customWidth="1"/>
    <col min="11" max="11" width="28.7109375" style="18" customWidth="1"/>
    <col min="12" max="12" width="19" style="18" customWidth="1"/>
    <col min="13" max="13" width="23.42578125" style="18" customWidth="1"/>
    <col min="14" max="19" width="8.85546875" style="18" customWidth="1"/>
    <col min="20" max="20" width="12.7109375" style="18" customWidth="1"/>
    <col min="21" max="21" width="8.85546875" style="18"/>
    <col min="22" max="24" width="16.28515625" style="18" customWidth="1"/>
    <col min="25" max="26" width="8.85546875" style="18" customWidth="1"/>
    <col min="27" max="27" width="15.28515625" style="18" bestFit="1" customWidth="1"/>
    <col min="28" max="16384" width="8.85546875" style="18"/>
  </cols>
  <sheetData>
    <row r="1" spans="1:28" x14ac:dyDescent="0.2">
      <c r="A1" s="14" t="s">
        <v>24</v>
      </c>
      <c r="B1" s="14"/>
      <c r="C1" s="14"/>
      <c r="D1" s="14"/>
      <c r="E1" s="14"/>
      <c r="F1" s="15"/>
      <c r="N1" s="18" t="s">
        <v>0</v>
      </c>
      <c r="Q1" s="18" t="s">
        <v>4</v>
      </c>
      <c r="V1" s="18" t="s">
        <v>12</v>
      </c>
      <c r="Y1" s="19" t="s">
        <v>14</v>
      </c>
      <c r="Z1" s="19"/>
      <c r="AB1" s="18" t="s">
        <v>20</v>
      </c>
    </row>
    <row r="2" spans="1:28" s="24" customFormat="1" ht="25.5" x14ac:dyDescent="0.2">
      <c r="A2" s="20" t="s">
        <v>23</v>
      </c>
      <c r="B2" s="20" t="s">
        <v>25</v>
      </c>
      <c r="C2" s="20" t="s">
        <v>26</v>
      </c>
      <c r="D2" s="20" t="s">
        <v>33</v>
      </c>
      <c r="E2" s="20" t="s">
        <v>45</v>
      </c>
      <c r="F2" s="21" t="s">
        <v>27</v>
      </c>
      <c r="G2" s="22" t="s">
        <v>21</v>
      </c>
      <c r="H2" s="23" t="s">
        <v>1</v>
      </c>
      <c r="I2" s="21" t="s">
        <v>2</v>
      </c>
      <c r="J2" s="21" t="s">
        <v>3</v>
      </c>
      <c r="K2" s="20" t="s">
        <v>22</v>
      </c>
      <c r="L2" s="21" t="s">
        <v>17</v>
      </c>
      <c r="M2" s="21" t="s">
        <v>16</v>
      </c>
      <c r="N2" s="20" t="s">
        <v>5</v>
      </c>
      <c r="O2" s="20" t="s">
        <v>6</v>
      </c>
      <c r="P2" s="20" t="s">
        <v>7</v>
      </c>
      <c r="Q2" s="20" t="s">
        <v>5</v>
      </c>
      <c r="R2" s="20" t="s">
        <v>6</v>
      </c>
      <c r="S2" s="20" t="s">
        <v>7</v>
      </c>
      <c r="T2" s="24" t="s">
        <v>13</v>
      </c>
      <c r="U2" s="24" t="s">
        <v>8</v>
      </c>
      <c r="V2" s="24" t="s">
        <v>9</v>
      </c>
      <c r="W2" s="24" t="s">
        <v>10</v>
      </c>
      <c r="X2" s="24" t="s">
        <v>11</v>
      </c>
      <c r="Y2" s="25" t="s">
        <v>18</v>
      </c>
      <c r="Z2" s="25" t="s">
        <v>19</v>
      </c>
      <c r="AA2" s="26" t="s">
        <v>15</v>
      </c>
      <c r="AB2" s="27"/>
    </row>
    <row r="3" spans="1:28" x14ac:dyDescent="0.2">
      <c r="A3" s="15">
        <v>1</v>
      </c>
      <c r="B3" s="15" t="s">
        <v>28</v>
      </c>
      <c r="C3" s="15" t="s">
        <v>30</v>
      </c>
      <c r="D3" s="15">
        <v>1</v>
      </c>
      <c r="E3" s="15" t="s">
        <v>37</v>
      </c>
      <c r="F3" s="15"/>
      <c r="G3" s="16">
        <v>0.45833333333333331</v>
      </c>
      <c r="H3" s="28">
        <v>43549</v>
      </c>
      <c r="I3" s="18">
        <v>25</v>
      </c>
      <c r="J3" s="29">
        <v>29.6</v>
      </c>
      <c r="K3" s="18">
        <v>9.5E-4</v>
      </c>
      <c r="L3" s="18">
        <f>U3+(LOG10((AA3-V3)/(W3-AA3*X3)))</f>
        <v>7.1224426960861349</v>
      </c>
      <c r="M3" s="18">
        <f>U3+(LOG10((T3-V3)/(W3-(T3*X3))))</f>
        <v>7.1376207218408245</v>
      </c>
      <c r="N3" s="30">
        <v>-0.03</v>
      </c>
      <c r="O3" s="30">
        <v>-0.01</v>
      </c>
      <c r="P3" s="30">
        <v>0.08</v>
      </c>
      <c r="Q3" s="31">
        <v>0.57999999999999996</v>
      </c>
      <c r="R3" s="31">
        <v>0.17</v>
      </c>
      <c r="S3" s="31">
        <v>0.08</v>
      </c>
      <c r="T3" s="18">
        <f>((R3-O3-(S3-P3))/(Q3-N3-(S3-P3)))</f>
        <v>0.2950819672131148</v>
      </c>
      <c r="U3" s="32">
        <f t="shared" ref="U3:U14" si="0">(1245.69/(I3+273.15))+3.8275+0.00211*(35-J3)</f>
        <v>8.0169587325171889</v>
      </c>
      <c r="V3" s="18">
        <v>6.8999999999999999E-3</v>
      </c>
      <c r="W3" s="18">
        <v>2.222</v>
      </c>
      <c r="X3" s="18">
        <v>0.13300000000000001</v>
      </c>
      <c r="Y3" s="18">
        <v>11.941370388885369</v>
      </c>
      <c r="Z3" s="18">
        <v>-5.7493759226184871</v>
      </c>
      <c r="AA3" s="18">
        <f>T3-(K3*(Y3+(Z3*T3)))</f>
        <v>0.28534937564329299</v>
      </c>
      <c r="AB3" s="18">
        <f t="shared" ref="AB3:AB12" si="1">P3-S3</f>
        <v>0</v>
      </c>
    </row>
    <row r="4" spans="1:28" s="33" customFormat="1" x14ac:dyDescent="0.2">
      <c r="A4" s="15">
        <v>2</v>
      </c>
      <c r="B4" s="15" t="s">
        <v>28</v>
      </c>
      <c r="C4" s="15" t="s">
        <v>30</v>
      </c>
      <c r="D4" s="15">
        <v>10</v>
      </c>
      <c r="E4" s="15" t="s">
        <v>37</v>
      </c>
      <c r="F4" s="15"/>
      <c r="G4" s="16">
        <v>0.45833333333333331</v>
      </c>
      <c r="H4" s="28">
        <v>43549</v>
      </c>
      <c r="I4" s="29">
        <v>25</v>
      </c>
      <c r="J4" s="29">
        <v>29.6</v>
      </c>
      <c r="K4" s="18">
        <v>9.5E-4</v>
      </c>
      <c r="L4" s="18">
        <f>U4+(LOG10((AA4-V4)/(W4-(AA4*X4))))</f>
        <v>7.0668476262985758</v>
      </c>
      <c r="M4" s="18">
        <f>U4+(LOG10((T4-V4)/(W4-(T4*X4))))</f>
        <v>7.0842996921940333</v>
      </c>
      <c r="N4" s="30">
        <v>-0.05</v>
      </c>
      <c r="O4" s="30">
        <v>-0.03</v>
      </c>
      <c r="P4" s="30">
        <v>7.0000000000000007E-2</v>
      </c>
      <c r="Q4" s="31">
        <v>0.56999999999999995</v>
      </c>
      <c r="R4" s="31">
        <v>0.14000000000000001</v>
      </c>
      <c r="S4" s="31">
        <v>0.08</v>
      </c>
      <c r="T4" s="29">
        <f>((R4-O4-(S4-P4))/(Q4-N4-(S4-P4)))</f>
        <v>0.26229508196721318</v>
      </c>
      <c r="U4" s="32">
        <f t="shared" si="0"/>
        <v>8.0169587325171889</v>
      </c>
      <c r="V4" s="29">
        <v>6.8999999999999999E-3</v>
      </c>
      <c r="W4" s="29">
        <v>2.222</v>
      </c>
      <c r="X4" s="29">
        <v>0.13300000000000001</v>
      </c>
      <c r="Y4" s="18">
        <v>11.941370388885369</v>
      </c>
      <c r="Z4" s="18">
        <v>-5.7493759226184871</v>
      </c>
      <c r="AA4" s="18">
        <f>T4-(K4*(Y4+(Z4*T4)))</f>
        <v>0.25238341147521143</v>
      </c>
      <c r="AB4" s="18">
        <f t="shared" si="1"/>
        <v>-9.999999999999995E-3</v>
      </c>
    </row>
    <row r="5" spans="1:28" s="29" customFormat="1" x14ac:dyDescent="0.2">
      <c r="A5" s="15">
        <v>3</v>
      </c>
      <c r="B5" s="15" t="s">
        <v>28</v>
      </c>
      <c r="C5" s="15" t="s">
        <v>30</v>
      </c>
      <c r="D5" s="15">
        <v>5</v>
      </c>
      <c r="E5" s="15" t="s">
        <v>36</v>
      </c>
      <c r="F5" s="15" t="s">
        <v>42</v>
      </c>
      <c r="G5" s="16">
        <v>0.45833333333333331</v>
      </c>
      <c r="H5" s="28">
        <v>43549</v>
      </c>
      <c r="I5" s="29">
        <v>25</v>
      </c>
      <c r="J5" s="29">
        <v>29.6</v>
      </c>
      <c r="K5" s="18">
        <v>9.5E-4</v>
      </c>
      <c r="L5" s="29">
        <f t="shared" ref="L5:L12" si="2">U5+(LOG10((AA5-V5)/(W5-(AA5*X5))))</f>
        <v>7.453061500423475</v>
      </c>
      <c r="M5" s="29">
        <f t="shared" ref="M5:M12" si="3">U5+(LOG10((T5-V5)/(W5-(T5*X5))))</f>
        <v>7.4592266415758841</v>
      </c>
      <c r="N5" s="30">
        <v>0.04</v>
      </c>
      <c r="O5" s="30">
        <v>0.03</v>
      </c>
      <c r="P5" s="30">
        <v>0.04</v>
      </c>
      <c r="Q5" s="31">
        <v>0.09</v>
      </c>
      <c r="R5" s="31">
        <v>0.06</v>
      </c>
      <c r="S5" s="31">
        <v>0.04</v>
      </c>
      <c r="T5" s="29">
        <f>((R5-O5-(S5-P5))/(Q5-N5-(S5-P5)))</f>
        <v>0.6</v>
      </c>
      <c r="U5" s="32">
        <f t="shared" si="0"/>
        <v>8.0169587325171889</v>
      </c>
      <c r="V5" s="18">
        <v>6.8999999999999999E-3</v>
      </c>
      <c r="W5" s="18">
        <v>2.222</v>
      </c>
      <c r="X5" s="18">
        <v>0.13300000000000001</v>
      </c>
      <c r="Y5" s="18">
        <v>11.941370388885369</v>
      </c>
      <c r="Z5" s="18">
        <v>-5.7493759226184871</v>
      </c>
      <c r="AA5" s="18">
        <f>T5-(K5*(Y5+(Z5*T5)))</f>
        <v>0.59193284240645139</v>
      </c>
      <c r="AB5" s="18">
        <f t="shared" si="1"/>
        <v>0</v>
      </c>
    </row>
    <row r="6" spans="1:28" x14ac:dyDescent="0.2">
      <c r="A6" s="15">
        <v>4</v>
      </c>
      <c r="B6" s="15" t="s">
        <v>28</v>
      </c>
      <c r="C6" s="15" t="s">
        <v>30</v>
      </c>
      <c r="D6" s="15">
        <v>7</v>
      </c>
      <c r="E6" s="15" t="s">
        <v>37</v>
      </c>
      <c r="F6" s="15"/>
      <c r="G6" s="16">
        <v>0.45833333333333331</v>
      </c>
      <c r="H6" s="28">
        <v>43549</v>
      </c>
      <c r="I6" s="29">
        <v>25</v>
      </c>
      <c r="J6" s="29">
        <v>29.6</v>
      </c>
      <c r="K6" s="18">
        <v>9.5E-4</v>
      </c>
      <c r="L6" s="29">
        <f t="shared" si="2"/>
        <v>7.7758276158915551</v>
      </c>
      <c r="M6" s="29">
        <f t="shared" si="3"/>
        <v>7.7777230395390911</v>
      </c>
      <c r="N6" s="30">
        <v>-0.04</v>
      </c>
      <c r="O6" s="30">
        <v>-0.04</v>
      </c>
      <c r="P6" s="30">
        <v>0.04</v>
      </c>
      <c r="Q6" s="31">
        <v>0.49</v>
      </c>
      <c r="R6" s="31">
        <v>0.59</v>
      </c>
      <c r="S6" s="31">
        <v>0.06</v>
      </c>
      <c r="T6" s="15">
        <f>((R6-O6-(S6-P6))/(Q6-N6-(S6-P6)))</f>
        <v>1.196078431372549</v>
      </c>
      <c r="U6" s="32">
        <f t="shared" si="0"/>
        <v>8.0169587325171889</v>
      </c>
      <c r="V6" s="18">
        <v>6.8999999999999999E-3</v>
      </c>
      <c r="W6" s="18">
        <v>2.222</v>
      </c>
      <c r="X6" s="18">
        <v>0.13300000000000001</v>
      </c>
      <c r="Y6" s="18">
        <v>11.941370388885369</v>
      </c>
      <c r="Z6" s="18">
        <v>-5.7493759226184871</v>
      </c>
      <c r="AA6" s="18">
        <f t="shared" ref="AA6:AA12" si="4">T6-(K6*(Y6+(Z6*T6)))</f>
        <v>1.1912669988112596</v>
      </c>
      <c r="AB6" s="18">
        <f t="shared" si="1"/>
        <v>-1.9999999999999997E-2</v>
      </c>
    </row>
    <row r="7" spans="1:28" x14ac:dyDescent="0.2">
      <c r="A7" s="15">
        <v>5</v>
      </c>
      <c r="B7" s="15" t="s">
        <v>28</v>
      </c>
      <c r="C7" s="15" t="s">
        <v>30</v>
      </c>
      <c r="D7" s="15">
        <v>4</v>
      </c>
      <c r="E7" s="15" t="s">
        <v>37</v>
      </c>
      <c r="F7" s="15"/>
      <c r="G7" s="16">
        <v>0.45833333333333331</v>
      </c>
      <c r="H7" s="28">
        <v>43549</v>
      </c>
      <c r="I7" s="29">
        <v>25</v>
      </c>
      <c r="J7" s="29">
        <v>29.6</v>
      </c>
      <c r="K7" s="18">
        <v>9.5E-4</v>
      </c>
      <c r="L7" s="29">
        <f t="shared" si="2"/>
        <v>7.8327462750780796</v>
      </c>
      <c r="M7" s="29">
        <f t="shared" si="3"/>
        <v>7.8341506640647145</v>
      </c>
      <c r="N7" s="30">
        <v>-0.02</v>
      </c>
      <c r="O7" s="30">
        <v>0</v>
      </c>
      <c r="P7" s="30">
        <v>0.09</v>
      </c>
      <c r="Q7" s="31">
        <v>0.46</v>
      </c>
      <c r="R7" s="31">
        <v>0.64</v>
      </c>
      <c r="S7" s="31">
        <v>0.11</v>
      </c>
      <c r="T7" s="15">
        <f t="shared" ref="T7:T12" si="5">((R7-O7-(S7-P7))/(Q7-N7-(S7-P7)))</f>
        <v>1.3478260869565217</v>
      </c>
      <c r="U7" s="32">
        <f t="shared" si="0"/>
        <v>8.0169587325171889</v>
      </c>
      <c r="V7" s="18">
        <v>6.8999999999999999E-3</v>
      </c>
      <c r="W7" s="18">
        <v>2.222</v>
      </c>
      <c r="X7" s="18">
        <v>0.13300000000000001</v>
      </c>
      <c r="Y7" s="18">
        <v>11.941370388885369</v>
      </c>
      <c r="Z7" s="18">
        <v>-5.7493759226184871</v>
      </c>
      <c r="AA7" s="18">
        <f t="shared" si="4"/>
        <v>1.3438434859966943</v>
      </c>
      <c r="AB7" s="18">
        <f t="shared" si="1"/>
        <v>-2.0000000000000004E-2</v>
      </c>
    </row>
    <row r="8" spans="1:28" x14ac:dyDescent="0.2">
      <c r="A8" s="15">
        <v>6</v>
      </c>
      <c r="B8" s="15" t="s">
        <v>28</v>
      </c>
      <c r="C8" s="15" t="s">
        <v>30</v>
      </c>
      <c r="D8" s="15">
        <v>8</v>
      </c>
      <c r="E8" s="15" t="s">
        <v>37</v>
      </c>
      <c r="F8" s="15"/>
      <c r="G8" s="16">
        <v>0.45833333333333331</v>
      </c>
      <c r="H8" s="28">
        <v>43549</v>
      </c>
      <c r="I8" s="29">
        <v>25</v>
      </c>
      <c r="J8" s="29">
        <v>29.6</v>
      </c>
      <c r="K8" s="18">
        <v>9.5E-4</v>
      </c>
      <c r="L8" s="29">
        <f t="shared" si="2"/>
        <v>7.051556446044799</v>
      </c>
      <c r="M8" s="29">
        <f t="shared" si="3"/>
        <v>7.06968425445449</v>
      </c>
      <c r="N8" s="30">
        <v>-0.05</v>
      </c>
      <c r="O8" s="30">
        <v>-0.04</v>
      </c>
      <c r="P8" s="30">
        <v>0.05</v>
      </c>
      <c r="Q8" s="31">
        <v>0.57999999999999996</v>
      </c>
      <c r="R8" s="31">
        <v>0.12</v>
      </c>
      <c r="S8" s="31">
        <v>0.05</v>
      </c>
      <c r="T8" s="15">
        <f t="shared" si="5"/>
        <v>0.25396825396825395</v>
      </c>
      <c r="U8" s="32">
        <f t="shared" si="0"/>
        <v>8.0169587325171889</v>
      </c>
      <c r="V8" s="18">
        <v>6.8999999999999999E-3</v>
      </c>
      <c r="W8" s="18">
        <v>2.222</v>
      </c>
      <c r="X8" s="18">
        <v>0.13300000000000001</v>
      </c>
      <c r="Y8" s="18">
        <v>11.941370388885369</v>
      </c>
      <c r="Z8" s="18">
        <v>-5.7493759226184871</v>
      </c>
      <c r="AA8" s="18">
        <f t="shared" si="4"/>
        <v>0.24401110311506366</v>
      </c>
      <c r="AB8" s="18">
        <f t="shared" si="1"/>
        <v>0</v>
      </c>
    </row>
    <row r="9" spans="1:28" x14ac:dyDescent="0.2">
      <c r="A9" s="15">
        <v>7</v>
      </c>
      <c r="B9" s="15" t="s">
        <v>28</v>
      </c>
      <c r="C9" s="15" t="s">
        <v>30</v>
      </c>
      <c r="D9" s="15">
        <v>5</v>
      </c>
      <c r="E9" s="15" t="s">
        <v>37</v>
      </c>
      <c r="F9" s="15"/>
      <c r="G9" s="16">
        <v>0.45833333333333331</v>
      </c>
      <c r="H9" s="28">
        <v>43549</v>
      </c>
      <c r="I9" s="29">
        <v>25</v>
      </c>
      <c r="J9" s="29">
        <v>29.6</v>
      </c>
      <c r="K9" s="18">
        <v>9.5E-4</v>
      </c>
      <c r="L9" s="29">
        <f t="shared" si="2"/>
        <v>7.1147875685028978</v>
      </c>
      <c r="M9" s="29">
        <f t="shared" si="3"/>
        <v>7.1302624411977478</v>
      </c>
      <c r="N9" s="30">
        <v>-7.0000000000000007E-2</v>
      </c>
      <c r="O9" s="30">
        <v>-0.05</v>
      </c>
      <c r="P9" s="30">
        <v>0.05</v>
      </c>
      <c r="Q9" s="31">
        <v>0.56000000000000005</v>
      </c>
      <c r="R9" s="31">
        <v>0.14000000000000001</v>
      </c>
      <c r="S9" s="31">
        <v>0.06</v>
      </c>
      <c r="T9" s="15">
        <f t="shared" si="5"/>
        <v>0.29032258064516125</v>
      </c>
      <c r="U9" s="32">
        <f t="shared" si="0"/>
        <v>8.0169587325171889</v>
      </c>
      <c r="V9" s="18">
        <v>6.8999999999999999E-3</v>
      </c>
      <c r="W9" s="18">
        <v>2.222</v>
      </c>
      <c r="X9" s="18">
        <v>0.13300000000000001</v>
      </c>
      <c r="Y9" s="18">
        <v>11.941370388885369</v>
      </c>
      <c r="Z9" s="18">
        <v>-5.7493759226184871</v>
      </c>
      <c r="AA9" s="18">
        <f t="shared" si="4"/>
        <v>0.28056399374792623</v>
      </c>
      <c r="AB9" s="18">
        <f t="shared" si="1"/>
        <v>-9.999999999999995E-3</v>
      </c>
    </row>
    <row r="10" spans="1:28" x14ac:dyDescent="0.2">
      <c r="A10" s="18">
        <v>8</v>
      </c>
      <c r="B10" s="15" t="s">
        <v>28</v>
      </c>
      <c r="C10" s="15" t="s">
        <v>30</v>
      </c>
      <c r="D10" s="15">
        <v>1</v>
      </c>
      <c r="E10" s="18" t="s">
        <v>36</v>
      </c>
      <c r="F10" s="15" t="s">
        <v>42</v>
      </c>
      <c r="G10" s="16">
        <v>0.45833333333333331</v>
      </c>
      <c r="H10" s="28">
        <v>43549</v>
      </c>
      <c r="I10" s="29">
        <v>25</v>
      </c>
      <c r="J10" s="29">
        <v>29.6</v>
      </c>
      <c r="K10" s="18">
        <v>9.5E-4</v>
      </c>
      <c r="L10" s="29">
        <f t="shared" si="2"/>
        <v>7.5019814810377632</v>
      </c>
      <c r="M10" s="29">
        <f t="shared" si="3"/>
        <v>7.5072903831946007</v>
      </c>
      <c r="N10" s="30">
        <v>0.04</v>
      </c>
      <c r="O10" s="30">
        <v>0.03</v>
      </c>
      <c r="P10" s="30">
        <v>0.04</v>
      </c>
      <c r="Q10" s="31">
        <v>0.1</v>
      </c>
      <c r="R10" s="31">
        <v>7.0000000000000007E-2</v>
      </c>
      <c r="S10" s="31">
        <v>0.04</v>
      </c>
      <c r="T10" s="15">
        <f t="shared" si="5"/>
        <v>0.66666666666666674</v>
      </c>
      <c r="U10" s="32">
        <f t="shared" si="0"/>
        <v>8.0169587325171889</v>
      </c>
      <c r="V10" s="18">
        <v>6.8999999999999999E-3</v>
      </c>
      <c r="W10" s="18">
        <v>2.222</v>
      </c>
      <c r="X10" s="18">
        <v>0.13300000000000001</v>
      </c>
      <c r="Y10" s="18">
        <v>11.941370388885369</v>
      </c>
      <c r="Z10" s="18">
        <v>-5.7493759226184871</v>
      </c>
      <c r="AA10" s="18">
        <f t="shared" si="4"/>
        <v>0.65896363621488396</v>
      </c>
      <c r="AB10" s="18">
        <f t="shared" si="1"/>
        <v>0</v>
      </c>
    </row>
    <row r="11" spans="1:28" x14ac:dyDescent="0.2">
      <c r="A11" s="18">
        <v>9</v>
      </c>
      <c r="B11" s="15" t="s">
        <v>28</v>
      </c>
      <c r="C11" s="15" t="s">
        <v>30</v>
      </c>
      <c r="D11" s="15">
        <v>9</v>
      </c>
      <c r="E11" s="18" t="s">
        <v>37</v>
      </c>
      <c r="F11" s="15"/>
      <c r="G11" s="16">
        <v>0.45833333333333331</v>
      </c>
      <c r="H11" s="28">
        <v>43549</v>
      </c>
      <c r="I11" s="29">
        <v>25</v>
      </c>
      <c r="J11" s="29">
        <v>29.6</v>
      </c>
      <c r="K11" s="18">
        <v>9.5E-4</v>
      </c>
      <c r="L11" s="29">
        <f t="shared" si="2"/>
        <v>7.7835495519134881</v>
      </c>
      <c r="M11" s="29">
        <f t="shared" si="3"/>
        <v>7.7853748968166574</v>
      </c>
      <c r="N11" s="30">
        <v>-0.01</v>
      </c>
      <c r="O11" s="30">
        <v>0.02</v>
      </c>
      <c r="P11" s="30">
        <v>0.11</v>
      </c>
      <c r="Q11" s="31">
        <v>0.5</v>
      </c>
      <c r="R11" s="31">
        <v>0.64</v>
      </c>
      <c r="S11" s="31">
        <v>0.11</v>
      </c>
      <c r="T11" s="15">
        <f t="shared" si="5"/>
        <v>1.2156862745098038</v>
      </c>
      <c r="U11" s="32">
        <f t="shared" si="0"/>
        <v>8.0169587325171889</v>
      </c>
      <c r="V11" s="18">
        <v>6.8999999999999999E-3</v>
      </c>
      <c r="W11" s="18">
        <v>2.222</v>
      </c>
      <c r="X11" s="18">
        <v>0.13300000000000001</v>
      </c>
      <c r="Y11" s="18">
        <v>11.941370388885369</v>
      </c>
      <c r="Z11" s="18">
        <v>-5.7493759226184871</v>
      </c>
      <c r="AA11" s="18">
        <f t="shared" si="4"/>
        <v>1.2109819381666809</v>
      </c>
      <c r="AB11" s="18">
        <f t="shared" si="1"/>
        <v>0</v>
      </c>
    </row>
    <row r="12" spans="1:28" x14ac:dyDescent="0.2">
      <c r="A12" s="18">
        <v>10</v>
      </c>
      <c r="B12" s="15" t="s">
        <v>28</v>
      </c>
      <c r="C12" s="15" t="s">
        <v>30</v>
      </c>
      <c r="D12" s="15">
        <v>6</v>
      </c>
      <c r="E12" s="18" t="s">
        <v>37</v>
      </c>
      <c r="F12" s="15"/>
      <c r="G12" s="16">
        <v>0.45833333333333331</v>
      </c>
      <c r="H12" s="28">
        <v>43549</v>
      </c>
      <c r="I12" s="29">
        <v>25</v>
      </c>
      <c r="J12" s="29">
        <v>29.6</v>
      </c>
      <c r="K12" s="18">
        <v>9.5E-4</v>
      </c>
      <c r="L12" s="29">
        <f t="shared" si="2"/>
        <v>7.9252111724700232</v>
      </c>
      <c r="M12" s="29">
        <f t="shared" si="3"/>
        <v>7.9259298807775593</v>
      </c>
      <c r="N12" s="30">
        <v>0.01</v>
      </c>
      <c r="O12" s="30">
        <v>0.04</v>
      </c>
      <c r="P12" s="30">
        <v>0.13</v>
      </c>
      <c r="Q12" s="31">
        <v>0.46</v>
      </c>
      <c r="R12" s="31">
        <v>0.8</v>
      </c>
      <c r="S12" s="31">
        <v>0.09</v>
      </c>
      <c r="T12" s="15">
        <f t="shared" si="5"/>
        <v>1.6326530612244898</v>
      </c>
      <c r="U12" s="32">
        <f t="shared" si="0"/>
        <v>8.0169587325171889</v>
      </c>
      <c r="V12" s="18">
        <v>6.8999999999999999E-3</v>
      </c>
      <c r="W12" s="18">
        <v>2.222</v>
      </c>
      <c r="X12" s="18">
        <v>0.13300000000000001</v>
      </c>
      <c r="Y12" s="18">
        <v>11.941370388885369</v>
      </c>
      <c r="Z12" s="18">
        <v>-5.7493759226184871</v>
      </c>
      <c r="AA12" s="18">
        <f t="shared" si="4"/>
        <v>1.6302261587452325</v>
      </c>
      <c r="AB12" s="18">
        <f t="shared" si="1"/>
        <v>4.0000000000000008E-2</v>
      </c>
    </row>
    <row r="13" spans="1:28" x14ac:dyDescent="0.2">
      <c r="A13" s="18">
        <v>11</v>
      </c>
      <c r="B13" s="15" t="s">
        <v>28</v>
      </c>
      <c r="C13" s="15" t="s">
        <v>30</v>
      </c>
      <c r="D13" s="15">
        <v>7</v>
      </c>
      <c r="E13" s="18" t="s">
        <v>36</v>
      </c>
      <c r="F13" s="15" t="s">
        <v>38</v>
      </c>
      <c r="G13" s="16">
        <v>0.45833333333333331</v>
      </c>
      <c r="H13" s="28">
        <v>43549</v>
      </c>
      <c r="I13" s="29">
        <v>25</v>
      </c>
      <c r="J13" s="29">
        <v>29.6</v>
      </c>
      <c r="K13" s="18">
        <v>9.5E-4</v>
      </c>
      <c r="L13" s="29">
        <f>U13+(LOG10((AA13-V13)/(W13-(AA13*X13))))</f>
        <v>7.7773814474095104</v>
      </c>
      <c r="M13" s="29">
        <f>U13+(LOG10((T13-V13)/(W13-(T13*X13))))</f>
        <v>7.7792626782135041</v>
      </c>
      <c r="N13" s="30">
        <v>0.04</v>
      </c>
      <c r="O13" s="30">
        <v>0.03</v>
      </c>
      <c r="P13" s="30">
        <v>0.04</v>
      </c>
      <c r="Q13" s="31">
        <v>0.09</v>
      </c>
      <c r="R13" s="31">
        <v>0.09</v>
      </c>
      <c r="S13" s="31">
        <v>0.04</v>
      </c>
      <c r="T13" s="15">
        <f>((R13-O13-(S13-P13))/(Q13-N13-(S13-P13)))</f>
        <v>1.2</v>
      </c>
      <c r="U13" s="32">
        <f t="shared" si="0"/>
        <v>8.0169587325171889</v>
      </c>
      <c r="V13" s="18">
        <v>6.8999999999999999E-3</v>
      </c>
      <c r="W13" s="18">
        <v>2.222</v>
      </c>
      <c r="X13" s="18">
        <v>0.13300000000000001</v>
      </c>
      <c r="Y13" s="18">
        <v>11.941370388885399</v>
      </c>
      <c r="Z13" s="18">
        <v>-5.7493759226184897</v>
      </c>
      <c r="AA13" s="18">
        <f>T13-(K13*(Y13+(Z13*T13)))</f>
        <v>1.1952099866823438</v>
      </c>
      <c r="AB13" s="18">
        <f>P13-S13</f>
        <v>0</v>
      </c>
    </row>
    <row r="14" spans="1:28" x14ac:dyDescent="0.2">
      <c r="A14" s="18">
        <v>13</v>
      </c>
      <c r="B14" s="15" t="s">
        <v>28</v>
      </c>
      <c r="C14" s="15" t="s">
        <v>30</v>
      </c>
      <c r="D14" s="15">
        <v>1</v>
      </c>
      <c r="E14" s="18" t="s">
        <v>36</v>
      </c>
      <c r="F14" s="15" t="s">
        <v>42</v>
      </c>
      <c r="G14" s="16">
        <v>0.45833333333333331</v>
      </c>
      <c r="H14" s="28">
        <v>43549</v>
      </c>
      <c r="I14" s="29">
        <v>25</v>
      </c>
      <c r="J14" s="29">
        <v>29.6</v>
      </c>
      <c r="K14" s="18">
        <v>9.5E-4</v>
      </c>
      <c r="L14" s="29">
        <f>U14+(LOG10((AA14-V14)/(W14-(AA14*X14))))</f>
        <v>7.453061500423475</v>
      </c>
      <c r="M14" s="29">
        <f>U14+(LOG10((T14-V14)/(W14-(T14*X14))))</f>
        <v>7.4592266415758841</v>
      </c>
      <c r="N14" s="30">
        <v>0.04</v>
      </c>
      <c r="O14" s="30">
        <v>0.03</v>
      </c>
      <c r="P14" s="30">
        <v>0.04</v>
      </c>
      <c r="Q14" s="31">
        <v>0.09</v>
      </c>
      <c r="R14" s="31">
        <v>0.06</v>
      </c>
      <c r="S14" s="31">
        <v>0.04</v>
      </c>
      <c r="T14" s="15">
        <f>((R14-O14-(S14-P14))/(Q14-N14-(S14-P14)))</f>
        <v>0.6</v>
      </c>
      <c r="U14" s="32">
        <f t="shared" si="0"/>
        <v>8.0169587325171889</v>
      </c>
      <c r="V14" s="18">
        <v>6.8999999999999999E-3</v>
      </c>
      <c r="W14" s="18">
        <v>2.222</v>
      </c>
      <c r="X14" s="18">
        <v>0.13300000000000001</v>
      </c>
      <c r="Y14" s="18">
        <v>11.941370388885399</v>
      </c>
      <c r="Z14" s="18">
        <v>-5.7493759226184897</v>
      </c>
      <c r="AA14" s="18">
        <f>T14-(K14*(Y14+(Z14*T14)))</f>
        <v>0.59193284240645139</v>
      </c>
      <c r="AB14" s="18">
        <f>P14-S14</f>
        <v>0</v>
      </c>
    </row>
    <row r="15" spans="1:28" x14ac:dyDescent="0.2">
      <c r="A15" s="18">
        <v>14</v>
      </c>
      <c r="B15" s="15" t="s">
        <v>28</v>
      </c>
      <c r="C15" s="15" t="s">
        <v>30</v>
      </c>
      <c r="D15" s="15">
        <v>5</v>
      </c>
      <c r="E15" s="18" t="s">
        <v>36</v>
      </c>
      <c r="F15" s="15" t="s">
        <v>42</v>
      </c>
      <c r="G15" s="16">
        <v>0.45833333333333298</v>
      </c>
      <c r="H15" s="28">
        <v>43549</v>
      </c>
      <c r="I15" s="29">
        <v>25</v>
      </c>
      <c r="J15" s="29">
        <v>29.6</v>
      </c>
      <c r="K15" s="18">
        <v>9.5E-4</v>
      </c>
      <c r="L15" s="29">
        <f t="shared" ref="L15:L25" si="6">U15+(LOG10((AA15-V15)/(W15-(AA15*X15))))</f>
        <v>7.368461769928266</v>
      </c>
      <c r="M15" s="29">
        <f t="shared" ref="M15:M25" si="7">U15+(LOG10((T15-V15)/(W15-(T15*X15))))</f>
        <v>7.3763457078584196</v>
      </c>
      <c r="N15" s="30">
        <v>7.0000000000000007E-2</v>
      </c>
      <c r="O15" s="30">
        <v>7.0000000000000007E-2</v>
      </c>
      <c r="P15" s="30">
        <v>0.08</v>
      </c>
      <c r="Q15" s="31">
        <v>0.12</v>
      </c>
      <c r="R15" s="31">
        <v>0.09</v>
      </c>
      <c r="S15" s="31">
        <v>7.0000000000000007E-2</v>
      </c>
      <c r="T15" s="15">
        <f t="shared" ref="T15:T25" si="8">((R15-O15-(S15-P15))/(Q15-N15-(S15-P15)))</f>
        <v>0.49999999999999989</v>
      </c>
      <c r="U15" s="32">
        <f t="shared" ref="U15:U25" si="9">(1245.69/(I15+273.15))+3.8275+0.00211*(35-J15)</f>
        <v>8.0169587325171889</v>
      </c>
      <c r="V15" s="18">
        <v>6.8999999999999999E-3</v>
      </c>
      <c r="W15" s="18">
        <v>2.222</v>
      </c>
      <c r="X15" s="18">
        <v>0.13300000000000001</v>
      </c>
      <c r="Y15" s="18">
        <v>11.941370388885399</v>
      </c>
      <c r="Z15" s="18">
        <v>-5.7493759226184897</v>
      </c>
      <c r="AA15" s="18">
        <f t="shared" ref="AA15:AA25" si="10">T15-(K15*(Y15+(Z15*T15)))</f>
        <v>0.49138665169380252</v>
      </c>
      <c r="AB15" s="18">
        <f t="shared" ref="AB15:AB25" si="11">P15-S15</f>
        <v>9.999999999999995E-3</v>
      </c>
    </row>
    <row r="16" spans="1:28" x14ac:dyDescent="0.2">
      <c r="A16" s="18">
        <v>16</v>
      </c>
      <c r="B16" s="15" t="s">
        <v>28</v>
      </c>
      <c r="C16" s="15" t="s">
        <v>30</v>
      </c>
      <c r="D16" s="15">
        <v>6</v>
      </c>
      <c r="E16" s="18" t="s">
        <v>36</v>
      </c>
      <c r="F16" s="15" t="s">
        <v>42</v>
      </c>
      <c r="G16" s="16">
        <v>0.45833333333333298</v>
      </c>
      <c r="H16" s="28">
        <v>43549</v>
      </c>
      <c r="I16" s="29">
        <v>25</v>
      </c>
      <c r="J16" s="29">
        <v>29.6</v>
      </c>
      <c r="K16" s="18">
        <v>9.5E-4</v>
      </c>
      <c r="L16" s="29">
        <f t="shared" si="6"/>
        <v>7.9352518809641985</v>
      </c>
      <c r="M16" s="29">
        <f t="shared" si="7"/>
        <v>7.9359033988109653</v>
      </c>
      <c r="N16" s="30">
        <v>0.05</v>
      </c>
      <c r="O16" s="30">
        <v>0.04</v>
      </c>
      <c r="P16" s="30">
        <v>0.04</v>
      </c>
      <c r="Q16" s="31">
        <v>0.08</v>
      </c>
      <c r="R16" s="31">
        <v>0.09</v>
      </c>
      <c r="S16" s="31">
        <v>0.04</v>
      </c>
      <c r="T16" s="15">
        <f t="shared" si="8"/>
        <v>1.6666666666666665</v>
      </c>
      <c r="U16" s="32">
        <f t="shared" si="9"/>
        <v>8.0169587325171889</v>
      </c>
      <c r="V16" s="18">
        <v>6.8999999999999999E-3</v>
      </c>
      <c r="W16" s="18">
        <v>2.222</v>
      </c>
      <c r="X16" s="18">
        <v>0.13300000000000001</v>
      </c>
      <c r="Y16" s="18">
        <v>11.941370388885399</v>
      </c>
      <c r="Z16" s="18">
        <v>-5.7493759226184897</v>
      </c>
      <c r="AA16" s="18">
        <f t="shared" si="10"/>
        <v>1.6644255433413713</v>
      </c>
      <c r="AB16" s="18">
        <f t="shared" si="11"/>
        <v>0</v>
      </c>
    </row>
    <row r="17" spans="1:28" x14ac:dyDescent="0.2">
      <c r="A17" s="18">
        <v>18</v>
      </c>
      <c r="B17" s="15" t="s">
        <v>28</v>
      </c>
      <c r="C17" s="15" t="s">
        <v>30</v>
      </c>
      <c r="D17" s="15">
        <v>4</v>
      </c>
      <c r="E17" s="18" t="s">
        <v>36</v>
      </c>
      <c r="F17" s="15" t="s">
        <v>42</v>
      </c>
      <c r="G17" s="16">
        <v>0.45833333333333298</v>
      </c>
      <c r="H17" s="28">
        <v>43549</v>
      </c>
      <c r="I17" s="29">
        <v>25</v>
      </c>
      <c r="J17" s="29">
        <v>29.6</v>
      </c>
      <c r="K17" s="18">
        <v>9.5E-4</v>
      </c>
      <c r="L17" s="29">
        <f t="shared" si="6"/>
        <v>7.9153929126322007</v>
      </c>
      <c r="M17" s="29">
        <f t="shared" si="7"/>
        <v>7.916178600654483</v>
      </c>
      <c r="N17" s="30">
        <v>0.05</v>
      </c>
      <c r="O17" s="30">
        <v>0.04</v>
      </c>
      <c r="P17" s="30">
        <v>0.05</v>
      </c>
      <c r="Q17" s="31">
        <v>0.1</v>
      </c>
      <c r="R17" s="31">
        <v>0.12</v>
      </c>
      <c r="S17" s="31">
        <v>0.05</v>
      </c>
      <c r="T17" s="15">
        <f t="shared" si="8"/>
        <v>1.5999999999999996</v>
      </c>
      <c r="U17" s="32">
        <f t="shared" si="9"/>
        <v>8.0169587325171889</v>
      </c>
      <c r="V17" s="18">
        <v>6.8999999999999999E-3</v>
      </c>
      <c r="W17" s="18">
        <v>2.222</v>
      </c>
      <c r="X17" s="18">
        <v>0.13300000000000001</v>
      </c>
      <c r="Y17" s="18">
        <v>11.941370388885399</v>
      </c>
      <c r="Z17" s="18">
        <v>-5.7493759226184897</v>
      </c>
      <c r="AA17" s="18">
        <f t="shared" si="10"/>
        <v>1.5973947495329386</v>
      </c>
      <c r="AB17" s="18">
        <f t="shared" si="11"/>
        <v>0</v>
      </c>
    </row>
    <row r="18" spans="1:28" x14ac:dyDescent="0.2">
      <c r="A18" s="18">
        <v>19</v>
      </c>
      <c r="B18" s="15" t="s">
        <v>28</v>
      </c>
      <c r="C18" s="15" t="s">
        <v>30</v>
      </c>
      <c r="D18" s="15">
        <v>4</v>
      </c>
      <c r="E18" s="18" t="s">
        <v>36</v>
      </c>
      <c r="F18" s="15" t="s">
        <v>42</v>
      </c>
      <c r="G18" s="16">
        <v>0.45833333333333298</v>
      </c>
      <c r="H18" s="28">
        <v>43549</v>
      </c>
      <c r="I18" s="29">
        <v>25</v>
      </c>
      <c r="J18" s="29">
        <v>29.6</v>
      </c>
      <c r="K18" s="18">
        <v>9.5E-4</v>
      </c>
      <c r="L18" s="29">
        <f t="shared" si="6"/>
        <v>7.7967866822474763</v>
      </c>
      <c r="M18" s="29">
        <f t="shared" si="7"/>
        <v>7.7984945000404453</v>
      </c>
      <c r="N18" s="30">
        <v>0.04</v>
      </c>
      <c r="O18" s="30">
        <v>0.04</v>
      </c>
      <c r="P18" s="30">
        <v>0.05</v>
      </c>
      <c r="Q18" s="31">
        <v>7.0000000000000007E-2</v>
      </c>
      <c r="R18" s="31">
        <v>0.08</v>
      </c>
      <c r="S18" s="31">
        <v>0.04</v>
      </c>
      <c r="T18" s="15">
        <f t="shared" si="8"/>
        <v>1.2499999999999998</v>
      </c>
      <c r="U18" s="32">
        <f t="shared" si="9"/>
        <v>8.0169587325171889</v>
      </c>
      <c r="V18" s="18">
        <v>6.8999999999999999E-3</v>
      </c>
      <c r="W18" s="18">
        <v>2.222</v>
      </c>
      <c r="X18" s="18">
        <v>0.13300000000000001</v>
      </c>
      <c r="Y18" s="18">
        <v>11.941370388885399</v>
      </c>
      <c r="Z18" s="18">
        <v>-5.7493759226184897</v>
      </c>
      <c r="AA18" s="18">
        <f t="shared" si="10"/>
        <v>1.2454830820386682</v>
      </c>
      <c r="AB18" s="18">
        <f t="shared" si="11"/>
        <v>1.0000000000000002E-2</v>
      </c>
    </row>
    <row r="19" spans="1:28" x14ac:dyDescent="0.2">
      <c r="A19" s="18">
        <v>20</v>
      </c>
      <c r="B19" s="15" t="s">
        <v>28</v>
      </c>
      <c r="C19" s="15" t="s">
        <v>30</v>
      </c>
      <c r="D19" s="15">
        <v>6</v>
      </c>
      <c r="E19" s="18" t="s">
        <v>36</v>
      </c>
      <c r="F19" s="15" t="s">
        <v>42</v>
      </c>
      <c r="G19" s="16">
        <v>0.45833333333333298</v>
      </c>
      <c r="H19" s="28">
        <v>43549</v>
      </c>
      <c r="I19" s="29">
        <v>25</v>
      </c>
      <c r="J19" s="29">
        <v>29.6</v>
      </c>
      <c r="K19" s="18">
        <v>9.5E-4</v>
      </c>
      <c r="L19" s="29">
        <f t="shared" si="6"/>
        <v>7.9153929126322007</v>
      </c>
      <c r="M19" s="29">
        <f t="shared" si="7"/>
        <v>7.916178600654483</v>
      </c>
      <c r="N19" s="30">
        <v>0.04</v>
      </c>
      <c r="O19" s="30">
        <v>0.03</v>
      </c>
      <c r="P19" s="30">
        <v>0.04</v>
      </c>
      <c r="Q19" s="31">
        <v>0.09</v>
      </c>
      <c r="R19" s="31">
        <v>0.11</v>
      </c>
      <c r="S19" s="31">
        <v>0.04</v>
      </c>
      <c r="T19" s="15">
        <f t="shared" si="8"/>
        <v>1.6</v>
      </c>
      <c r="U19" s="32">
        <f t="shared" si="9"/>
        <v>8.0169587325171889</v>
      </c>
      <c r="V19" s="18">
        <v>6.8999999999999999E-3</v>
      </c>
      <c r="W19" s="18">
        <v>2.222</v>
      </c>
      <c r="X19" s="18">
        <v>0.13300000000000001</v>
      </c>
      <c r="Y19" s="18">
        <v>11.941370388885399</v>
      </c>
      <c r="Z19" s="18">
        <v>-5.7493759226184897</v>
      </c>
      <c r="AA19" s="18">
        <f t="shared" si="10"/>
        <v>1.597394749532939</v>
      </c>
      <c r="AB19" s="18">
        <f t="shared" si="11"/>
        <v>0</v>
      </c>
    </row>
    <row r="20" spans="1:28" x14ac:dyDescent="0.2">
      <c r="A20" s="18">
        <v>21</v>
      </c>
      <c r="B20" s="15" t="s">
        <v>28</v>
      </c>
      <c r="C20" s="15" t="s">
        <v>30</v>
      </c>
      <c r="D20" s="15">
        <v>7</v>
      </c>
      <c r="E20" s="18" t="s">
        <v>36</v>
      </c>
      <c r="F20" s="15" t="s">
        <v>39</v>
      </c>
      <c r="G20" s="16">
        <v>0.45833333333333298</v>
      </c>
      <c r="H20" s="28">
        <v>43549</v>
      </c>
      <c r="I20" s="29">
        <v>25</v>
      </c>
      <c r="J20" s="29">
        <v>29.6</v>
      </c>
      <c r="K20" s="18">
        <v>9.5E-4</v>
      </c>
      <c r="L20" s="29">
        <f t="shared" si="6"/>
        <v>7.7967866822474763</v>
      </c>
      <c r="M20" s="29">
        <f t="shared" si="7"/>
        <v>7.7984945000404453</v>
      </c>
      <c r="N20" s="30">
        <v>0.05</v>
      </c>
      <c r="O20" s="30">
        <v>0.04</v>
      </c>
      <c r="P20" s="30">
        <v>0.05</v>
      </c>
      <c r="Q20" s="31">
        <v>0.09</v>
      </c>
      <c r="R20" s="31">
        <v>0.09</v>
      </c>
      <c r="S20" s="31">
        <v>0.05</v>
      </c>
      <c r="T20" s="15">
        <f t="shared" si="8"/>
        <v>1.25</v>
      </c>
      <c r="U20" s="32">
        <f t="shared" si="9"/>
        <v>8.0169587325171889</v>
      </c>
      <c r="V20" s="18">
        <v>6.8999999999999999E-3</v>
      </c>
      <c r="W20" s="18">
        <v>2.222</v>
      </c>
      <c r="X20" s="18">
        <v>0.13300000000000001</v>
      </c>
      <c r="Y20" s="18">
        <v>11.941370388885399</v>
      </c>
      <c r="Z20" s="18">
        <v>-5.7493759226184897</v>
      </c>
      <c r="AA20" s="18">
        <f t="shared" si="10"/>
        <v>1.2454830820386684</v>
      </c>
      <c r="AB20" s="18">
        <f t="shared" si="11"/>
        <v>0</v>
      </c>
    </row>
    <row r="21" spans="1:28" x14ac:dyDescent="0.2">
      <c r="A21" s="18">
        <v>22</v>
      </c>
      <c r="B21" s="15" t="s">
        <v>28</v>
      </c>
      <c r="C21" s="15" t="s">
        <v>30</v>
      </c>
      <c r="D21" s="15">
        <v>9</v>
      </c>
      <c r="E21" s="18" t="s">
        <v>36</v>
      </c>
      <c r="F21" s="15" t="s">
        <v>39</v>
      </c>
      <c r="G21" s="16">
        <v>0.45833333333333298</v>
      </c>
      <c r="H21" s="28">
        <v>43549</v>
      </c>
      <c r="I21" s="29">
        <v>25</v>
      </c>
      <c r="J21" s="29">
        <v>29.6</v>
      </c>
      <c r="K21" s="18">
        <v>9.5E-4</v>
      </c>
      <c r="L21" s="29">
        <f t="shared" si="6"/>
        <v>7.6912705655038076</v>
      </c>
      <c r="M21" s="29">
        <f t="shared" si="7"/>
        <v>7.6940132744275864</v>
      </c>
      <c r="N21" s="30">
        <v>0.05</v>
      </c>
      <c r="O21" s="30">
        <v>0.05</v>
      </c>
      <c r="P21" s="30">
        <v>0.06</v>
      </c>
      <c r="Q21" s="31">
        <v>0.11</v>
      </c>
      <c r="R21" s="31">
        <v>0.11</v>
      </c>
      <c r="S21" s="31">
        <v>0.06</v>
      </c>
      <c r="T21" s="15">
        <f t="shared" si="8"/>
        <v>1</v>
      </c>
      <c r="U21" s="32">
        <f t="shared" si="9"/>
        <v>8.0169587325171889</v>
      </c>
      <c r="V21" s="18">
        <v>6.8999999999999999E-3</v>
      </c>
      <c r="W21" s="18">
        <v>2.222</v>
      </c>
      <c r="X21" s="18">
        <v>0.13300000000000001</v>
      </c>
      <c r="Y21" s="18">
        <v>11.941370388885399</v>
      </c>
      <c r="Z21" s="18">
        <v>-5.7493759226184897</v>
      </c>
      <c r="AA21" s="18">
        <f t="shared" si="10"/>
        <v>0.9941176052570464</v>
      </c>
      <c r="AB21" s="18">
        <f t="shared" si="11"/>
        <v>0</v>
      </c>
    </row>
    <row r="22" spans="1:28" x14ac:dyDescent="0.2">
      <c r="A22" s="18">
        <v>23</v>
      </c>
      <c r="B22" s="15" t="s">
        <v>28</v>
      </c>
      <c r="C22" s="15" t="s">
        <v>30</v>
      </c>
      <c r="D22" s="15">
        <v>8</v>
      </c>
      <c r="E22" s="18" t="s">
        <v>36</v>
      </c>
      <c r="F22" s="15" t="s">
        <v>42</v>
      </c>
      <c r="G22" s="16">
        <v>0.45833333333333298</v>
      </c>
      <c r="H22" s="28">
        <v>43549</v>
      </c>
      <c r="I22" s="29">
        <v>25</v>
      </c>
      <c r="J22" s="29">
        <v>29.6</v>
      </c>
      <c r="K22" s="18">
        <v>9.5E-4</v>
      </c>
      <c r="L22" s="29">
        <f t="shared" si="6"/>
        <v>7.6912705655038076</v>
      </c>
      <c r="M22" s="29">
        <f t="shared" si="7"/>
        <v>7.6940132744275864</v>
      </c>
      <c r="N22" s="30">
        <v>0.05</v>
      </c>
      <c r="O22" s="30">
        <v>0.04</v>
      </c>
      <c r="P22" s="30">
        <v>0.05</v>
      </c>
      <c r="Q22" s="31">
        <v>0.1</v>
      </c>
      <c r="R22" s="31">
        <v>0.09</v>
      </c>
      <c r="S22" s="31">
        <v>0.05</v>
      </c>
      <c r="T22" s="15">
        <f t="shared" si="8"/>
        <v>0.99999999999999989</v>
      </c>
      <c r="U22" s="32">
        <f t="shared" si="9"/>
        <v>8.0169587325171889</v>
      </c>
      <c r="V22" s="18">
        <v>6.8999999999999999E-3</v>
      </c>
      <c r="W22" s="18">
        <v>2.222</v>
      </c>
      <c r="X22" s="18">
        <v>0.13300000000000001</v>
      </c>
      <c r="Y22" s="18">
        <v>11.941370388885399</v>
      </c>
      <c r="Z22" s="18">
        <v>-5.7493759226184897</v>
      </c>
      <c r="AA22" s="18">
        <f t="shared" si="10"/>
        <v>0.99411760525704629</v>
      </c>
      <c r="AB22" s="18">
        <f t="shared" si="11"/>
        <v>0</v>
      </c>
    </row>
    <row r="23" spans="1:28" x14ac:dyDescent="0.2">
      <c r="A23" s="18">
        <v>24</v>
      </c>
      <c r="B23" s="15" t="s">
        <v>28</v>
      </c>
      <c r="C23" s="15" t="s">
        <v>30</v>
      </c>
      <c r="D23" s="15">
        <v>9</v>
      </c>
      <c r="E23" s="18" t="s">
        <v>36</v>
      </c>
      <c r="F23" s="15" t="s">
        <v>40</v>
      </c>
      <c r="G23" s="16">
        <v>0.45833333333333298</v>
      </c>
      <c r="H23" s="28">
        <v>43549</v>
      </c>
      <c r="I23" s="29">
        <v>25</v>
      </c>
      <c r="J23" s="29">
        <v>29.6</v>
      </c>
      <c r="K23" s="18">
        <v>9.5E-4</v>
      </c>
      <c r="L23" s="29">
        <f t="shared" si="6"/>
        <v>7.8509467580688135</v>
      </c>
      <c r="M23" s="29">
        <f t="shared" si="7"/>
        <v>7.852205914712405</v>
      </c>
      <c r="N23" s="30">
        <v>0.05</v>
      </c>
      <c r="O23" s="30">
        <v>0.04</v>
      </c>
      <c r="P23" s="30">
        <v>0.05</v>
      </c>
      <c r="Q23" s="31">
        <v>0.1</v>
      </c>
      <c r="R23" s="31">
        <v>0.11</v>
      </c>
      <c r="S23" s="31">
        <v>0.05</v>
      </c>
      <c r="T23" s="15">
        <f t="shared" si="8"/>
        <v>1.4000000000000001</v>
      </c>
      <c r="U23" s="32">
        <f t="shared" si="9"/>
        <v>8.0169587325171889</v>
      </c>
      <c r="V23" s="18">
        <v>6.8999999999999999E-3</v>
      </c>
      <c r="W23" s="18">
        <v>2.222</v>
      </c>
      <c r="X23" s="18">
        <v>0.13300000000000001</v>
      </c>
      <c r="Y23" s="18">
        <v>11.941370388885399</v>
      </c>
      <c r="Z23" s="18">
        <v>-5.7493759226184897</v>
      </c>
      <c r="AA23" s="18">
        <f t="shared" si="10"/>
        <v>1.3963023681076416</v>
      </c>
      <c r="AB23" s="18">
        <f t="shared" si="11"/>
        <v>0</v>
      </c>
    </row>
    <row r="24" spans="1:28" x14ac:dyDescent="0.2">
      <c r="A24" s="18">
        <v>25</v>
      </c>
      <c r="B24" s="15" t="s">
        <v>28</v>
      </c>
      <c r="C24" s="15" t="s">
        <v>30</v>
      </c>
      <c r="D24" s="15">
        <v>8</v>
      </c>
      <c r="E24" s="18" t="s">
        <v>36</v>
      </c>
      <c r="F24" s="15" t="s">
        <v>38</v>
      </c>
      <c r="G24" s="16">
        <v>0.45833333333333298</v>
      </c>
      <c r="H24" s="28">
        <v>43549</v>
      </c>
      <c r="I24" s="29">
        <v>25</v>
      </c>
      <c r="J24" s="29">
        <v>29.6</v>
      </c>
      <c r="K24" s="18">
        <v>9.5E-4</v>
      </c>
      <c r="L24" s="29">
        <f t="shared" si="6"/>
        <v>7.2647592344658349</v>
      </c>
      <c r="M24" s="29">
        <f t="shared" si="7"/>
        <v>7.2752422717648493</v>
      </c>
      <c r="N24" s="30">
        <v>0.04</v>
      </c>
      <c r="O24" s="30">
        <v>0.04</v>
      </c>
      <c r="P24" s="30">
        <v>0.05</v>
      </c>
      <c r="Q24" s="31">
        <v>0.09</v>
      </c>
      <c r="R24" s="31">
        <v>0.06</v>
      </c>
      <c r="S24" s="31">
        <v>0.05</v>
      </c>
      <c r="T24" s="15">
        <f t="shared" si="8"/>
        <v>0.39999999999999997</v>
      </c>
      <c r="U24" s="32">
        <f t="shared" si="9"/>
        <v>8.0169587325171889</v>
      </c>
      <c r="V24" s="18">
        <v>6.8999999999999999E-3</v>
      </c>
      <c r="W24" s="18">
        <v>2.222</v>
      </c>
      <c r="X24" s="18">
        <v>0.13300000000000001</v>
      </c>
      <c r="Y24" s="18">
        <v>11.941370388885399</v>
      </c>
      <c r="Z24" s="18">
        <v>-5.7493759226184897</v>
      </c>
      <c r="AA24" s="18">
        <f t="shared" si="10"/>
        <v>0.39084046098115388</v>
      </c>
      <c r="AB24" s="18">
        <f t="shared" si="11"/>
        <v>0</v>
      </c>
    </row>
    <row r="25" spans="1:28" x14ac:dyDescent="0.2">
      <c r="A25" s="18">
        <v>26</v>
      </c>
      <c r="B25" s="15" t="s">
        <v>28</v>
      </c>
      <c r="C25" s="15" t="s">
        <v>30</v>
      </c>
      <c r="D25" s="15">
        <v>10</v>
      </c>
      <c r="E25" s="18" t="s">
        <v>36</v>
      </c>
      <c r="F25" s="15" t="s">
        <v>40</v>
      </c>
      <c r="G25" s="16">
        <v>0.45833333333333298</v>
      </c>
      <c r="H25" s="28">
        <v>43549</v>
      </c>
      <c r="I25" s="29">
        <v>25</v>
      </c>
      <c r="J25" s="29">
        <v>29.6</v>
      </c>
      <c r="K25" s="18">
        <v>9.5E-4</v>
      </c>
      <c r="L25" s="29">
        <f t="shared" si="6"/>
        <v>7.1796502808773255</v>
      </c>
      <c r="M25" s="29">
        <f t="shared" si="7"/>
        <v>7.1927618288334605</v>
      </c>
      <c r="N25" s="30">
        <v>0.05</v>
      </c>
      <c r="O25" s="30">
        <v>0.04</v>
      </c>
      <c r="P25" s="30">
        <v>0.05</v>
      </c>
      <c r="Q25" s="31">
        <v>0.13</v>
      </c>
      <c r="R25" s="31">
        <v>0.08</v>
      </c>
      <c r="S25" s="31">
        <v>7.0000000000000007E-2</v>
      </c>
      <c r="T25" s="15">
        <f t="shared" si="8"/>
        <v>0.33333333333333331</v>
      </c>
      <c r="U25" s="32">
        <f t="shared" si="9"/>
        <v>8.0169587325171889</v>
      </c>
      <c r="V25" s="18">
        <v>6.8999999999999999E-3</v>
      </c>
      <c r="W25" s="18">
        <v>2.222</v>
      </c>
      <c r="X25" s="18">
        <v>0.13300000000000001</v>
      </c>
      <c r="Y25" s="18">
        <v>11.941370388885399</v>
      </c>
      <c r="Z25" s="18">
        <v>-5.7493759226184897</v>
      </c>
      <c r="AA25" s="18">
        <f t="shared" si="10"/>
        <v>0.32380966717272136</v>
      </c>
      <c r="AB25" s="18">
        <f t="shared" si="11"/>
        <v>-2.0000000000000004E-2</v>
      </c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'ID categories'!$A$2:$A$5</xm:f>
          </x14:formula1>
          <xm:sqref>B3:B25</xm:sqref>
        </x14:dataValidation>
        <x14:dataValidation type="list" allowBlank="1" showInputMessage="1" showErrorMessage="1">
          <x14:formula1>
            <xm:f>'ID categories'!$B$2:$B$7</xm:f>
          </x14:formula1>
          <xm:sqref>C3:C25</xm:sqref>
        </x14:dataValidation>
        <x14:dataValidation type="list" allowBlank="1" showInputMessage="1" showErrorMessage="1">
          <x14:formula1>
            <xm:f>'ID categories'!$C$2:$C$16</xm:f>
          </x14:formula1>
          <xm:sqref>D3:D25</xm:sqref>
        </x14:dataValidation>
        <x14:dataValidation type="list" allowBlank="1" showInputMessage="1" showErrorMessage="1">
          <x14:formula1>
            <xm:f>'ID categories'!$D$1:$D$6</xm:f>
          </x14:formula1>
          <xm:sqref>E2</xm:sqref>
        </x14:dataValidation>
        <x14:dataValidation type="list" allowBlank="1" showInputMessage="1" showErrorMessage="1">
          <x14:formula1>
            <xm:f>'ID categories'!$E$1:$E$5</xm:f>
          </x14:formula1>
          <xm:sqref>F2</xm:sqref>
        </x14:dataValidation>
        <x14:dataValidation type="list" allowBlank="1" showInputMessage="1" showErrorMessage="1">
          <x14:formula1>
            <xm:f>'ID categories'!$D$8:$D$14</xm:f>
          </x14:formula1>
          <xm:sqref>E3:E25</xm:sqref>
        </x14:dataValidation>
        <x14:dataValidation type="list" allowBlank="1" showInputMessage="1" showErrorMessage="1">
          <x14:formula1>
            <xm:f>'ID categories'!$E$8:$E$14</xm:f>
          </x14:formula1>
          <xm:sqref>F3:F25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B41" sqref="B41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workbookViewId="0">
      <selection activeCell="I27" sqref="I27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5" spans="8:16" x14ac:dyDescent="0.2">
      <c r="P5" s="9"/>
    </row>
    <row r="7" spans="8:16" x14ac:dyDescent="0.2">
      <c r="P7" s="9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3:16" x14ac:dyDescent="0.2">
      <c r="C1" s="10"/>
    </row>
    <row r="2" spans="3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3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H3" sqref="H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1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11" spans="8:16" x14ac:dyDescent="0.2">
      <c r="H11" s="8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OALAB</cp:lastModifiedBy>
  <dcterms:created xsi:type="dcterms:W3CDTF">2010-05-25T23:02:24Z</dcterms:created>
  <dcterms:modified xsi:type="dcterms:W3CDTF">2019-05-01T17:21:53Z</dcterms:modified>
</cp:coreProperties>
</file>