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T3" i="1" l="1"/>
  <c r="AA3" i="1"/>
  <c r="L3" i="1"/>
  <c r="M3" i="1"/>
  <c r="T4" i="1"/>
  <c r="AA4" i="1"/>
  <c r="L4" i="1"/>
  <c r="M4" i="1"/>
  <c r="T5" i="1"/>
  <c r="AA5" i="1"/>
  <c r="L5" i="1"/>
  <c r="M5" i="1"/>
  <c r="T6" i="1"/>
  <c r="AA6" i="1"/>
  <c r="L6" i="1"/>
  <c r="M6" i="1"/>
  <c r="T7" i="1"/>
  <c r="AA7" i="1"/>
  <c r="L7" i="1"/>
  <c r="M7" i="1"/>
  <c r="T8" i="1"/>
  <c r="AA8" i="1"/>
  <c r="L8" i="1"/>
  <c r="M8" i="1"/>
  <c r="T9" i="1"/>
  <c r="AA9" i="1"/>
  <c r="L9" i="1"/>
  <c r="M9" i="1"/>
  <c r="T10" i="1"/>
  <c r="AA10" i="1"/>
  <c r="L10" i="1"/>
  <c r="M10" i="1"/>
  <c r="T11" i="1"/>
  <c r="AA11" i="1"/>
  <c r="L11" i="1"/>
  <c r="M11" i="1"/>
  <c r="T12" i="1"/>
  <c r="AA12" i="1"/>
  <c r="L12" i="1"/>
  <c r="M12" i="1"/>
  <c r="T13" i="1"/>
  <c r="AA13" i="1"/>
  <c r="L13" i="1"/>
  <c r="M13" i="1"/>
  <c r="T14" i="1"/>
  <c r="AA14" i="1"/>
  <c r="L14" i="1"/>
  <c r="M14" i="1"/>
  <c r="T15" i="1"/>
  <c r="AA15" i="1"/>
  <c r="L15" i="1"/>
  <c r="M15" i="1"/>
  <c r="T16" i="1"/>
  <c r="AA16" i="1"/>
  <c r="L16" i="1"/>
  <c r="M16" i="1"/>
  <c r="T17" i="1"/>
  <c r="AA17" i="1"/>
  <c r="L17" i="1"/>
  <c r="M17" i="1"/>
  <c r="U15" i="1"/>
  <c r="AB15" i="1"/>
  <c r="U16" i="1"/>
  <c r="AB16" i="1"/>
  <c r="U17" i="1"/>
  <c r="AB17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AB13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12" i="1"/>
  <c r="AB9" i="1"/>
  <c r="AB8" i="1"/>
  <c r="AB7" i="1"/>
  <c r="AB6" i="1"/>
  <c r="AB5" i="1"/>
  <c r="AB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<sst xmlns="http://schemas.openxmlformats.org/spreadsheetml/2006/main" count="118" uniqueCount="48">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</sst>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7"/>
  <sheetViews>
    <sheetView tabSelected="1" zoomScale="110" zoomScaleNormal="110" workbookViewId="0">
      <selection activeCell="A16" sqref="A16:XFD16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4</v>
      </c>
      <c r="E3" s="15" t="s">
        <v>36</v>
      </c>
      <c r="F3" s="15" t="s">
        <v>42</v>
      </c>
      <c r="G3" s="16">
        <v>0.45833333333333331</v>
      </c>
      <c r="H3" s="28">
        <v>43561</v>
      </c>
      <c r="I3" s="18">
        <v>25</v>
      </c>
      <c r="J3" s="29">
        <v>29.2</v>
      </c>
      <c r="K3" s="18">
        <v>9.5E-4</v>
      </c>
      <c r="L3" s="18">
        <f>U3+(LOG10((AA3-V3)/(W3-AA3*X3)))</f>
        <v>7.8517907580688142</v>
      </c>
      <c r="M3" s="18">
        <f>U3+(LOG10((T3-V3)/(W3-(T3*X3))))</f>
        <v>7.8530499147124058</v>
      </c>
      <c r="N3" s="30">
        <v>0.08</v>
      </c>
      <c r="O3" s="30">
        <v>0.04</v>
      </c>
      <c r="P3" s="30">
        <v>0.02</v>
      </c>
      <c r="Q3" s="31">
        <v>0.16</v>
      </c>
      <c r="R3" s="31">
        <v>0.14000000000000001</v>
      </c>
      <c r="S3" s="31">
        <v>0.05</v>
      </c>
      <c r="T3" s="18">
        <f>((R3-O3-(S3-P3))/(Q3-N3-(S3-P3)))</f>
        <v>1.4000000000000001</v>
      </c>
      <c r="U3" s="32">
        <f t="shared" ref="U3:U14" si="0">(1245.69/(I3+273.15))+3.8275+0.00211*(35-J3)</f>
        <v>8.0178027325171897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1.3963023681076416</v>
      </c>
      <c r="AB3" s="18">
        <f t="shared" ref="AB3:AB12" si="1">P3-S3</f>
        <v>-3.0000000000000002E-2</v>
      </c>
    </row>
    <row r="4" spans="1:28" s="33" customFormat="1" x14ac:dyDescent="0.2">
      <c r="A4" s="15">
        <v>2</v>
      </c>
      <c r="B4" s="15" t="s">
        <v>28</v>
      </c>
      <c r="C4" s="15" t="s">
        <v>30</v>
      </c>
      <c r="D4" s="15">
        <v>7</v>
      </c>
      <c r="E4" s="15" t="s">
        <v>36</v>
      </c>
      <c r="F4" s="15" t="s">
        <v>39</v>
      </c>
      <c r="G4" s="16">
        <v>0.45833333333333331</v>
      </c>
      <c r="H4" s="28">
        <v>43561</v>
      </c>
      <c r="I4" s="29">
        <v>25</v>
      </c>
      <c r="J4" s="29">
        <v>29.2</v>
      </c>
      <c r="K4" s="18">
        <v>9.5E-4</v>
      </c>
      <c r="L4" s="18">
        <f>U4+(LOG10((AA4-V4)/(W4-(AA4*X4))))</f>
        <v>7.5876705184831268</v>
      </c>
      <c r="M4" s="18">
        <f>U4+(LOG10((T4-V4)/(W4-(T4*X4))))</f>
        <v>7.5916971240478972</v>
      </c>
      <c r="N4" s="30">
        <v>0.03</v>
      </c>
      <c r="O4" s="30">
        <v>0.03</v>
      </c>
      <c r="P4" s="30">
        <v>0.03</v>
      </c>
      <c r="Q4" s="31">
        <v>0.08</v>
      </c>
      <c r="R4" s="31">
        <v>7.0000000000000007E-2</v>
      </c>
      <c r="S4" s="31">
        <v>0.03</v>
      </c>
      <c r="T4" s="29">
        <f>((R4-O4-(S4-P4))/(Q4-N4-(S4-P4)))</f>
        <v>0.80000000000000016</v>
      </c>
      <c r="U4" s="32">
        <f t="shared" si="0"/>
        <v>8.0178027325171897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0.79302522383174912</v>
      </c>
      <c r="AB4" s="18">
        <f t="shared" si="1"/>
        <v>0</v>
      </c>
    </row>
    <row r="5" spans="1:28" s="29" customFormat="1" x14ac:dyDescent="0.2">
      <c r="A5" s="15">
        <v>3</v>
      </c>
      <c r="B5" s="15" t="s">
        <v>28</v>
      </c>
      <c r="C5" s="15" t="s">
        <v>30</v>
      </c>
      <c r="D5" s="15">
        <v>5</v>
      </c>
      <c r="E5" s="15" t="s">
        <v>36</v>
      </c>
      <c r="F5" s="15" t="s">
        <v>42</v>
      </c>
      <c r="G5" s="16">
        <v>0.45833333333333331</v>
      </c>
      <c r="H5" s="28">
        <v>43561</v>
      </c>
      <c r="I5" s="29">
        <v>25</v>
      </c>
      <c r="J5" s="29">
        <v>29.2</v>
      </c>
      <c r="K5" s="18">
        <v>9.5E-4</v>
      </c>
      <c r="L5" s="29">
        <f t="shared" ref="L5:L12" si="2">U5+(LOG10((AA5-V5)/(W5-(AA5*X5))))</f>
        <v>7.2656032344658366</v>
      </c>
      <c r="M5" s="29">
        <f t="shared" ref="M5:M12" si="3">U5+(LOG10((T5-V5)/(W5-(T5*X5))))</f>
        <v>7.27608627176485</v>
      </c>
      <c r="N5" s="30">
        <v>0.08</v>
      </c>
      <c r="O5" s="30">
        <v>0.04</v>
      </c>
      <c r="P5" s="30">
        <v>0.02</v>
      </c>
      <c r="Q5" s="31">
        <v>0.14000000000000001</v>
      </c>
      <c r="R5" s="31">
        <v>7.0000000000000007E-2</v>
      </c>
      <c r="S5" s="31">
        <v>0.03</v>
      </c>
      <c r="T5" s="29">
        <f>((R5-O5-(S5-P5))/(Q5-N5-(S5-P5)))</f>
        <v>0.4</v>
      </c>
      <c r="U5" s="32">
        <f t="shared" si="0"/>
        <v>8.0178027325171897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0.39084046098115394</v>
      </c>
      <c r="AB5" s="18">
        <f t="shared" si="1"/>
        <v>-9.9999999999999985E-3</v>
      </c>
    </row>
    <row r="6" spans="1:28" x14ac:dyDescent="0.2">
      <c r="A6" s="15">
        <v>4</v>
      </c>
      <c r="B6" s="15" t="s">
        <v>28</v>
      </c>
      <c r="C6" s="15" t="s">
        <v>30</v>
      </c>
      <c r="D6" s="15">
        <v>6</v>
      </c>
      <c r="E6" s="15" t="s">
        <v>36</v>
      </c>
      <c r="F6" s="15" t="s">
        <v>42</v>
      </c>
      <c r="G6" s="16">
        <v>0.45833333333333331</v>
      </c>
      <c r="H6" s="28">
        <v>43561</v>
      </c>
      <c r="I6" s="29">
        <v>25</v>
      </c>
      <c r="J6" s="29">
        <v>29.2</v>
      </c>
      <c r="K6" s="18">
        <v>9.5E-4</v>
      </c>
      <c r="L6" s="29">
        <f t="shared" si="2"/>
        <v>7.8284189924475243</v>
      </c>
      <c r="M6" s="29">
        <f t="shared" si="3"/>
        <v>7.8298656427748945</v>
      </c>
      <c r="N6" s="30">
        <v>0.09</v>
      </c>
      <c r="O6" s="30">
        <v>0.05</v>
      </c>
      <c r="P6" s="30">
        <v>0.03</v>
      </c>
      <c r="Q6" s="31">
        <v>0.14000000000000001</v>
      </c>
      <c r="R6" s="31">
        <v>0.12</v>
      </c>
      <c r="S6" s="31">
        <v>0.02</v>
      </c>
      <c r="T6" s="15">
        <f>((R6-O6-(S6-P6))/(Q6-N6-(S6-P6)))</f>
        <v>1.3333333333333328</v>
      </c>
      <c r="U6" s="32">
        <f t="shared" si="0"/>
        <v>8.0178027325171897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1.3292715742992085</v>
      </c>
      <c r="AB6" s="18">
        <f t="shared" si="1"/>
        <v>9.9999999999999985E-3</v>
      </c>
    </row>
    <row r="7" spans="1:28" x14ac:dyDescent="0.2">
      <c r="A7" s="15">
        <v>5</v>
      </c>
      <c r="B7" s="15" t="s">
        <v>28</v>
      </c>
      <c r="C7" s="15" t="s">
        <v>30</v>
      </c>
      <c r="D7" s="15">
        <v>5</v>
      </c>
      <c r="E7" s="15" t="s">
        <v>36</v>
      </c>
      <c r="F7" s="15" t="s">
        <v>41</v>
      </c>
      <c r="G7" s="16">
        <v>0.45833333333333331</v>
      </c>
      <c r="H7" s="28">
        <v>43561</v>
      </c>
      <c r="I7" s="29">
        <v>25</v>
      </c>
      <c r="J7" s="29">
        <v>29.2</v>
      </c>
      <c r="K7" s="18">
        <v>9.5E-4</v>
      </c>
      <c r="L7" s="29">
        <f t="shared" si="2"/>
        <v>7.3693057699282676</v>
      </c>
      <c r="M7" s="29">
        <f t="shared" si="3"/>
        <v>7.3771897078584203</v>
      </c>
      <c r="N7" s="30">
        <v>0.09</v>
      </c>
      <c r="O7" s="30">
        <v>0.04</v>
      </c>
      <c r="P7" s="30">
        <v>0.02</v>
      </c>
      <c r="Q7" s="31">
        <v>0.15</v>
      </c>
      <c r="R7" s="31">
        <v>7.0000000000000007E-2</v>
      </c>
      <c r="S7" s="31">
        <v>0.02</v>
      </c>
      <c r="T7" s="15">
        <f t="shared" ref="T7:T12" si="5">((R7-O7-(S7-P7))/(Q7-N7-(S7-P7)))</f>
        <v>0.50000000000000011</v>
      </c>
      <c r="U7" s="32">
        <f t="shared" si="0"/>
        <v>8.0178027325171897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0.4913866516938028</v>
      </c>
      <c r="AB7" s="18">
        <f t="shared" si="1"/>
        <v>0</v>
      </c>
    </row>
    <row r="8" spans="1:28" x14ac:dyDescent="0.2">
      <c r="A8" s="15">
        <v>6</v>
      </c>
      <c r="B8" s="15" t="s">
        <v>28</v>
      </c>
      <c r="C8" s="15" t="s">
        <v>30</v>
      </c>
      <c r="D8" s="15">
        <v>1</v>
      </c>
      <c r="E8" s="15" t="s">
        <v>36</v>
      </c>
      <c r="F8" s="15" t="s">
        <v>42</v>
      </c>
      <c r="G8" s="16">
        <v>0.45833333333333331</v>
      </c>
      <c r="H8" s="28">
        <v>43561</v>
      </c>
      <c r="I8" s="29">
        <v>25</v>
      </c>
      <c r="J8" s="29">
        <v>29.2</v>
      </c>
      <c r="K8" s="18">
        <v>9.5E-4</v>
      </c>
      <c r="L8" s="29">
        <f t="shared" si="2"/>
        <v>7.1804942808773262</v>
      </c>
      <c r="M8" s="29">
        <f t="shared" si="3"/>
        <v>7.1936058288334612</v>
      </c>
      <c r="N8" s="30">
        <v>0.08</v>
      </c>
      <c r="O8" s="30">
        <v>0.04</v>
      </c>
      <c r="P8" s="30">
        <v>0.02</v>
      </c>
      <c r="Q8" s="31">
        <v>0.14000000000000001</v>
      </c>
      <c r="R8" s="31">
        <v>0.06</v>
      </c>
      <c r="S8" s="31">
        <v>0.02</v>
      </c>
      <c r="T8" s="15">
        <f t="shared" si="5"/>
        <v>0.3333333333333332</v>
      </c>
      <c r="U8" s="32">
        <f t="shared" si="0"/>
        <v>8.0178027325171897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0.3238096671727213</v>
      </c>
      <c r="AB8" s="18">
        <f t="shared" si="1"/>
        <v>0</v>
      </c>
    </row>
    <row r="9" spans="1:28" x14ac:dyDescent="0.2">
      <c r="A9" s="15">
        <v>7</v>
      </c>
      <c r="B9" s="15" t="s">
        <v>28</v>
      </c>
      <c r="C9" s="15" t="s">
        <v>30</v>
      </c>
      <c r="D9" s="15">
        <v>4</v>
      </c>
      <c r="E9" s="15" t="s">
        <v>36</v>
      </c>
      <c r="F9" s="15" t="s">
        <v>41</v>
      </c>
      <c r="G9" s="16">
        <v>0.45833333333333331</v>
      </c>
      <c r="H9" s="28">
        <v>43561</v>
      </c>
      <c r="I9" s="29">
        <v>25</v>
      </c>
      <c r="J9" s="29">
        <v>29.2</v>
      </c>
      <c r="K9" s="18">
        <v>9.5E-4</v>
      </c>
      <c r="L9" s="29">
        <f t="shared" si="2"/>
        <v>8.3927262026392029</v>
      </c>
      <c r="M9" s="29">
        <f t="shared" si="3"/>
        <v>8.3912262143574043</v>
      </c>
      <c r="N9" s="30">
        <v>0.33</v>
      </c>
      <c r="O9" s="30">
        <v>0.26</v>
      </c>
      <c r="P9" s="30">
        <v>0.21</v>
      </c>
      <c r="Q9" s="31">
        <v>0.17</v>
      </c>
      <c r="R9" s="31">
        <v>0.13</v>
      </c>
      <c r="S9" s="31">
        <v>0.04</v>
      </c>
      <c r="T9" s="15">
        <f t="shared" si="5"/>
        <v>4.0000000000000053</v>
      </c>
      <c r="U9" s="32">
        <f t="shared" si="0"/>
        <v>8.0178027325171897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4.0105033266365142</v>
      </c>
      <c r="AB9" s="18">
        <f t="shared" si="1"/>
        <v>0.16999999999999998</v>
      </c>
    </row>
    <row r="10" spans="1:28" x14ac:dyDescent="0.2">
      <c r="A10" s="18">
        <v>8</v>
      </c>
      <c r="B10" s="15" t="s">
        <v>28</v>
      </c>
      <c r="C10" s="15" t="s">
        <v>30</v>
      </c>
      <c r="D10" s="15">
        <v>7</v>
      </c>
      <c r="E10" s="15" t="s">
        <v>36</v>
      </c>
      <c r="F10" s="15" t="s">
        <v>41</v>
      </c>
      <c r="G10" s="16">
        <v>0.45833333333333331</v>
      </c>
      <c r="H10" s="28">
        <v>43561</v>
      </c>
      <c r="I10" s="29">
        <v>25</v>
      </c>
      <c r="J10" s="29">
        <v>29.2</v>
      </c>
      <c r="K10" s="18">
        <v>9.5E-4</v>
      </c>
      <c r="L10" s="29">
        <f t="shared" si="2"/>
        <v>7.8849954830802931</v>
      </c>
      <c r="M10" s="29">
        <f t="shared" si="3"/>
        <v>7.8860030976965652</v>
      </c>
      <c r="N10" s="30">
        <v>0.1</v>
      </c>
      <c r="O10" s="30">
        <v>0.05</v>
      </c>
      <c r="P10" s="30">
        <v>0.03</v>
      </c>
      <c r="Q10" s="31">
        <v>0.14000000000000001</v>
      </c>
      <c r="R10" s="31">
        <v>0.11</v>
      </c>
      <c r="S10" s="31">
        <v>0.03</v>
      </c>
      <c r="T10" s="15">
        <f t="shared" si="5"/>
        <v>1.4999999999999996</v>
      </c>
      <c r="U10" s="32">
        <f t="shared" si="0"/>
        <v>8.0178027325171897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1.4968485588202898</v>
      </c>
      <c r="AB10" s="18">
        <f t="shared" si="1"/>
        <v>0</v>
      </c>
    </row>
    <row r="11" spans="1:28" x14ac:dyDescent="0.2">
      <c r="A11" s="18">
        <v>10</v>
      </c>
      <c r="B11" s="15" t="s">
        <v>28</v>
      </c>
      <c r="C11" s="15" t="s">
        <v>30</v>
      </c>
      <c r="D11" s="15">
        <v>9</v>
      </c>
      <c r="E11" s="15" t="s">
        <v>36</v>
      </c>
      <c r="F11" s="15" t="s">
        <v>41</v>
      </c>
      <c r="G11" s="16">
        <v>0.45833333333333331</v>
      </c>
      <c r="H11" s="28">
        <v>43561</v>
      </c>
      <c r="I11" s="29">
        <v>25</v>
      </c>
      <c r="J11" s="29">
        <v>29.2</v>
      </c>
      <c r="K11" s="18">
        <v>9.5E-4</v>
      </c>
      <c r="L11" s="29">
        <f t="shared" si="2"/>
        <v>7.7782254474095112</v>
      </c>
      <c r="M11" s="29">
        <f t="shared" si="3"/>
        <v>7.7801066782135049</v>
      </c>
      <c r="N11" s="30">
        <v>0.09</v>
      </c>
      <c r="O11" s="30">
        <v>0.04</v>
      </c>
      <c r="P11" s="30">
        <v>0.02</v>
      </c>
      <c r="Q11" s="31">
        <v>0.14000000000000001</v>
      </c>
      <c r="R11" s="31">
        <v>0.1</v>
      </c>
      <c r="S11" s="31">
        <v>0.02</v>
      </c>
      <c r="T11" s="15">
        <f t="shared" si="5"/>
        <v>1.1999999999999997</v>
      </c>
      <c r="U11" s="32">
        <f t="shared" si="0"/>
        <v>8.0178027325171897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1.1952099866823438</v>
      </c>
      <c r="AB11" s="18">
        <f t="shared" si="1"/>
        <v>0</v>
      </c>
    </row>
    <row r="12" spans="1:28" x14ac:dyDescent="0.2">
      <c r="A12" s="18">
        <v>11</v>
      </c>
      <c r="B12" s="15" t="s">
        <v>28</v>
      </c>
      <c r="C12" s="15" t="s">
        <v>30</v>
      </c>
      <c r="D12" s="15">
        <v>9</v>
      </c>
      <c r="E12" s="15" t="s">
        <v>36</v>
      </c>
      <c r="F12" s="15"/>
      <c r="G12" s="16">
        <v>0.45833333333333331</v>
      </c>
      <c r="H12" s="28">
        <v>43561</v>
      </c>
      <c r="I12" s="29">
        <v>25</v>
      </c>
      <c r="J12" s="29">
        <v>29.2</v>
      </c>
      <c r="K12" s="18">
        <v>9.5E-4</v>
      </c>
      <c r="L12" s="29">
        <f t="shared" si="2"/>
        <v>7.7782254474095112</v>
      </c>
      <c r="M12" s="29">
        <f t="shared" si="3"/>
        <v>7.7801066782135049</v>
      </c>
      <c r="N12" s="30">
        <v>0.03</v>
      </c>
      <c r="O12" s="30">
        <v>0.02</v>
      </c>
      <c r="P12" s="30">
        <v>0.03</v>
      </c>
      <c r="Q12" s="31">
        <v>0.08</v>
      </c>
      <c r="R12" s="31">
        <v>0.08</v>
      </c>
      <c r="S12" s="31">
        <v>0.03</v>
      </c>
      <c r="T12" s="15">
        <f t="shared" si="5"/>
        <v>1.2</v>
      </c>
      <c r="U12" s="32">
        <f t="shared" si="0"/>
        <v>8.0178027325171897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1.195209986682344</v>
      </c>
      <c r="AB12" s="18">
        <f t="shared" si="1"/>
        <v>0</v>
      </c>
    </row>
    <row r="13" spans="1:28" x14ac:dyDescent="0.2">
      <c r="A13" s="18">
        <v>14</v>
      </c>
      <c r="B13" s="15" t="s">
        <v>28</v>
      </c>
      <c r="C13" s="15" t="s">
        <v>30</v>
      </c>
      <c r="D13" s="15">
        <v>8</v>
      </c>
      <c r="E13" s="15" t="s">
        <v>36</v>
      </c>
      <c r="F13" s="15" t="s">
        <v>39</v>
      </c>
      <c r="G13" s="16">
        <v>0.45833333333333331</v>
      </c>
      <c r="H13" s="28">
        <v>43561</v>
      </c>
      <c r="I13" s="29">
        <v>25</v>
      </c>
      <c r="J13" s="29">
        <v>29.2</v>
      </c>
      <c r="K13" s="18">
        <v>9.5E-4</v>
      </c>
      <c r="L13" s="29">
        <f>U13+(LOG10((AA13-V13)/(W13-(AA13*X13))))</f>
        <v>7.2977054238502461</v>
      </c>
      <c r="M13" s="29">
        <f>U13+(LOG10((T13-V13)/(W13-(T13*X13))))</f>
        <v>7.3073190071036578</v>
      </c>
      <c r="N13" s="30">
        <v>0.03</v>
      </c>
      <c r="O13" s="30">
        <v>0.03</v>
      </c>
      <c r="P13" s="30">
        <v>0.04</v>
      </c>
      <c r="Q13" s="31">
        <v>0.09</v>
      </c>
      <c r="R13" s="31">
        <v>0.05</v>
      </c>
      <c r="S13" s="31">
        <v>0.03</v>
      </c>
      <c r="T13" s="15">
        <f>((R13-O13-(S13-P13))/(Q13-N13-(S13-P13)))</f>
        <v>0.4285714285714286</v>
      </c>
      <c r="U13" s="32">
        <f t="shared" si="0"/>
        <v>8.0178027325171897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0.41956794404191072</v>
      </c>
      <c r="AB13" s="18">
        <f>P13-S13</f>
        <v>1.0000000000000002E-2</v>
      </c>
    </row>
    <row r="14" spans="1:28" x14ac:dyDescent="0.2">
      <c r="A14" s="18">
        <v>15</v>
      </c>
      <c r="B14" s="15" t="s">
        <v>28</v>
      </c>
      <c r="C14" s="15" t="s">
        <v>30</v>
      </c>
      <c r="D14" s="15">
        <v>10</v>
      </c>
      <c r="E14" s="15" t="s">
        <v>36</v>
      </c>
      <c r="F14" s="15" t="s">
        <v>39</v>
      </c>
      <c r="G14" s="16">
        <v>0.45833333333333331</v>
      </c>
      <c r="H14" s="28">
        <v>43561</v>
      </c>
      <c r="I14" s="29">
        <v>25</v>
      </c>
      <c r="J14" s="29">
        <v>29.2</v>
      </c>
      <c r="K14" s="18">
        <v>9.5E-4</v>
      </c>
      <c r="L14" s="29">
        <f>U14+(LOG10((AA14-V14)/(W14-(AA14*X14))))</f>
        <v>7.1804942808773262</v>
      </c>
      <c r="M14" s="29">
        <f>U14+(LOG10((T14-V14)/(W14-(T14*X14))))</f>
        <v>7.1936058288334612</v>
      </c>
      <c r="N14" s="30">
        <v>0.03</v>
      </c>
      <c r="O14" s="30">
        <v>0.02</v>
      </c>
      <c r="P14" s="30">
        <v>0.03</v>
      </c>
      <c r="Q14" s="31">
        <v>0.1</v>
      </c>
      <c r="R14" s="31">
        <v>0.05</v>
      </c>
      <c r="S14" s="31">
        <v>0.04</v>
      </c>
      <c r="T14" s="15">
        <f>((R14-O14-(S14-P14))/(Q14-N14-(S14-P14)))</f>
        <v>0.33333333333333331</v>
      </c>
      <c r="U14" s="32">
        <f t="shared" si="0"/>
        <v>8.0178027325171897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0.32380966717272136</v>
      </c>
      <c r="AB14" s="18">
        <f>P14-S14</f>
        <v>-1.0000000000000002E-2</v>
      </c>
    </row>
    <row r="15" spans="1:28" x14ac:dyDescent="0.2">
      <c r="A15" s="18">
        <v>16</v>
      </c>
      <c r="B15" s="15" t="s">
        <v>28</v>
      </c>
      <c r="C15" s="15" t="s">
        <v>30</v>
      </c>
      <c r="D15" s="15">
        <v>10</v>
      </c>
      <c r="E15" s="15" t="s">
        <v>36</v>
      </c>
      <c r="F15" s="15" t="s">
        <v>47</v>
      </c>
      <c r="G15" s="16">
        <v>0.45833333333333298</v>
      </c>
      <c r="H15" s="28">
        <v>43561</v>
      </c>
      <c r="I15" s="29">
        <v>25</v>
      </c>
      <c r="J15" s="29">
        <v>29.2</v>
      </c>
      <c r="K15" s="18">
        <v>9.5E-4</v>
      </c>
      <c r="L15" s="29">
        <f t="shared" ref="L15:L17" si="6">U15+(LOG10((AA15-V15)/(W15-(AA15*X15))))</f>
        <v>6.849293941569476</v>
      </c>
      <c r="M15" s="29">
        <f t="shared" ref="M15:M17" si="7">U15+(LOG10((T15-V15)/(W15-(T15*X15))))</f>
        <v>6.8788991283105396</v>
      </c>
      <c r="N15" s="30">
        <v>0.03</v>
      </c>
      <c r="O15" s="30">
        <v>0.03</v>
      </c>
      <c r="P15" s="30">
        <v>0.03</v>
      </c>
      <c r="Q15" s="31">
        <v>0.1</v>
      </c>
      <c r="R15" s="31">
        <v>0.05</v>
      </c>
      <c r="S15" s="31">
        <v>0.04</v>
      </c>
      <c r="T15" s="15">
        <f t="shared" ref="T15:T17" si="8">((R15-O15-(S15-P15))/(Q15-N15-(S15-P15)))</f>
        <v>0.16666666666666669</v>
      </c>
      <c r="U15" s="32">
        <f t="shared" ref="U15:U17" si="9">(1245.69/(I15+273.15))+3.8275+0.00211*(35-J15)</f>
        <v>8.0178027325171897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>
        <f t="shared" ref="AA15:AA17" si="10">T15-(K15*(Y15+(Z15*T15)))</f>
        <v>0.15623268265164014</v>
      </c>
      <c r="AB15" s="18">
        <f t="shared" ref="AB15:AB17" si="11">P15-S15</f>
        <v>-1.0000000000000002E-2</v>
      </c>
    </row>
    <row r="16" spans="1:28" x14ac:dyDescent="0.2">
      <c r="A16" s="18">
        <v>17</v>
      </c>
      <c r="B16" s="15" t="s">
        <v>28</v>
      </c>
      <c r="C16" s="15" t="s">
        <v>30</v>
      </c>
      <c r="D16" s="15">
        <v>10</v>
      </c>
      <c r="E16" s="15" t="s">
        <v>36</v>
      </c>
      <c r="F16" s="15"/>
      <c r="G16" s="16">
        <v>0.45833333333333298</v>
      </c>
      <c r="H16" s="28">
        <v>43561</v>
      </c>
      <c r="I16" s="29">
        <v>25</v>
      </c>
      <c r="J16" s="29">
        <v>29.2</v>
      </c>
      <c r="K16" s="18">
        <v>9.5E-4</v>
      </c>
      <c r="L16" s="29">
        <f t="shared" si="6"/>
        <v>7.2656032344658357</v>
      </c>
      <c r="M16" s="29">
        <f t="shared" si="7"/>
        <v>7.27608627176485</v>
      </c>
      <c r="N16" s="30">
        <v>0.03</v>
      </c>
      <c r="O16" s="30">
        <v>0.02</v>
      </c>
      <c r="P16" s="30">
        <v>0.03</v>
      </c>
      <c r="Q16" s="31">
        <v>0.08</v>
      </c>
      <c r="R16" s="31">
        <v>0.04</v>
      </c>
      <c r="S16" s="31">
        <v>0.03</v>
      </c>
      <c r="T16" s="15">
        <f t="shared" si="8"/>
        <v>0.39999999999999997</v>
      </c>
      <c r="U16" s="32">
        <f t="shared" si="9"/>
        <v>8.0178027325171897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>
        <f t="shared" si="10"/>
        <v>0.39084046098115388</v>
      </c>
      <c r="AB16" s="18">
        <f t="shared" si="11"/>
        <v>0</v>
      </c>
    </row>
    <row r="17" spans="1:28" x14ac:dyDescent="0.2">
      <c r="A17" s="18">
        <v>18</v>
      </c>
      <c r="B17" s="15" t="s">
        <v>28</v>
      </c>
      <c r="C17" s="15" t="s">
        <v>30</v>
      </c>
      <c r="D17" s="15">
        <v>6</v>
      </c>
      <c r="E17" s="15" t="s">
        <v>36</v>
      </c>
      <c r="F17" s="15" t="s">
        <v>41</v>
      </c>
      <c r="G17" s="16">
        <v>0.45833333333333298</v>
      </c>
      <c r="H17" s="28">
        <v>43561</v>
      </c>
      <c r="I17" s="29">
        <v>25</v>
      </c>
      <c r="J17" s="29">
        <v>29.2</v>
      </c>
      <c r="K17" s="18">
        <v>9.5E-4</v>
      </c>
      <c r="L17" s="29">
        <f t="shared" si="6"/>
        <v>7.8517907580688142</v>
      </c>
      <c r="M17" s="29">
        <f t="shared" si="7"/>
        <v>7.8530499147124058</v>
      </c>
      <c r="N17" s="30">
        <v>0.03</v>
      </c>
      <c r="O17" s="30">
        <v>0.03</v>
      </c>
      <c r="P17" s="30">
        <v>0.03</v>
      </c>
      <c r="Q17" s="31">
        <v>0.09</v>
      </c>
      <c r="R17" s="31">
        <v>0.11</v>
      </c>
      <c r="S17" s="31">
        <v>0.04</v>
      </c>
      <c r="T17" s="15">
        <f t="shared" si="8"/>
        <v>1.4000000000000004</v>
      </c>
      <c r="U17" s="32">
        <f t="shared" si="9"/>
        <v>8.0178027325171897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>
        <f t="shared" si="10"/>
        <v>1.3963023681076419</v>
      </c>
      <c r="AB17" s="18">
        <f t="shared" si="11"/>
        <v>-1.0000000000000002E-2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B3:B17</xm:sqref>
        </x14:dataValidation>
        <x14:dataValidation type="list" allowBlank="1" showInputMessage="1" showErrorMessage="1">
          <x14:formula1>
            <xm:f>'ID categories'!$B$2:$B$7</xm:f>
          </x14:formula1>
          <xm:sqref>C3:C17</xm:sqref>
        </x14:dataValidation>
        <x14:dataValidation type="list" allowBlank="1" showInputMessage="1" showErrorMessage="1">
          <x14:formula1>
            <xm:f>'ID categories'!$C$2:$C$16</xm:f>
          </x14:formula1>
          <xm:sqref>D3:D17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E3:E17</xm:sqref>
        </x14:dataValidation>
        <x14:dataValidation type="list" allowBlank="1" showInputMessage="1" showErrorMessage="1">
          <x14:formula1>
            <xm:f>'ID categories'!$E$8:$E$14</xm:f>
          </x14:formula1>
          <xm:sqref>F3:F17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2019-04-16T21:31:04Z</dcterms:modified>
</cp:coreProperties>
</file>