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rovinski/GIT/NWFSC.MUK_KRL_SMR2019_waterchemistry/"/>
    </mc:Choice>
  </mc:AlternateContent>
  <xr:revisionPtr revIDLastSave="0" documentId="8_{8CD48CFB-127A-964B-8443-D62D8D3FB675}" xr6:coauthVersionLast="46" xr6:coauthVersionMax="46" xr10:uidLastSave="{00000000-0000-0000-0000-000000000000}"/>
  <bookViews>
    <workbookView xWindow="0" yWindow="0" windowWidth="25600" windowHeight="16000" tabRatio="500" xr2:uid="{00000000-000D-0000-FFFF-FFFF00000000}"/>
  </bookViews>
  <sheets>
    <sheet name="parts" sheetId="1" r:id="rId1"/>
    <sheet name="relay assignments" sheetId="2" r:id="rId2"/>
    <sheet name="starboard" sheetId="4" r:id="rId3"/>
    <sheet name="acrylic" sheetId="5" r:id="rId4"/>
    <sheet name="electrical boxes" sheetId="6" r:id="rId5"/>
    <sheet name="hardware" sheetId="7" r:id="rId6"/>
  </sheets>
  <definedNames>
    <definedName name="_xlnm._FilterDatabase" localSheetId="0" hidden="1">parts!$A$1:$P$98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1" l="1"/>
  <c r="K45" i="1"/>
  <c r="K41" i="1"/>
  <c r="E41" i="1"/>
  <c r="F41" i="1" s="1"/>
  <c r="K40" i="1"/>
  <c r="K35" i="1"/>
  <c r="E35" i="1"/>
  <c r="F35" i="1" s="1"/>
  <c r="K34" i="1"/>
  <c r="E34" i="1"/>
  <c r="F34" i="1" s="1"/>
  <c r="K33" i="1"/>
  <c r="E33" i="1"/>
  <c r="F33" i="1" s="1"/>
  <c r="F32" i="1"/>
  <c r="E30" i="1"/>
  <c r="E31" i="1"/>
  <c r="E32" i="1"/>
  <c r="E29" i="1"/>
  <c r="E40" i="1"/>
  <c r="F40" i="1" s="1"/>
  <c r="H5" i="6" l="1"/>
  <c r="H6" i="6"/>
  <c r="H7" i="6"/>
  <c r="H8" i="6"/>
  <c r="H9" i="6"/>
  <c r="H10" i="6"/>
  <c r="H11" i="6"/>
  <c r="H4" i="6"/>
  <c r="C5" i="6"/>
  <c r="C6" i="6"/>
  <c r="C7" i="6"/>
  <c r="C8" i="6"/>
  <c r="C9" i="6"/>
  <c r="C11" i="6"/>
  <c r="C4" i="6"/>
  <c r="E59" i="1" l="1"/>
  <c r="F59" i="1" s="1"/>
  <c r="P59" i="1"/>
  <c r="E87" i="1" l="1"/>
  <c r="F87" i="1" s="1"/>
  <c r="E79" i="1"/>
  <c r="F79" i="1" s="1"/>
  <c r="E77" i="1"/>
  <c r="F77" i="1" s="1"/>
  <c r="E72" i="1"/>
  <c r="F72" i="1" s="1"/>
  <c r="E8" i="1"/>
  <c r="K54" i="1" l="1"/>
  <c r="K21" i="1"/>
  <c r="K22" i="1"/>
  <c r="J24" i="5"/>
  <c r="F17" i="4"/>
  <c r="F19" i="5"/>
  <c r="F20" i="5"/>
  <c r="F15" i="5"/>
  <c r="B24" i="5"/>
  <c r="E16" i="5"/>
  <c r="F16" i="5" s="1"/>
  <c r="E17" i="5"/>
  <c r="F17" i="5" s="1"/>
  <c r="E18" i="5"/>
  <c r="F18" i="5" s="1"/>
  <c r="E19" i="5"/>
  <c r="E20" i="5"/>
  <c r="E15" i="5"/>
  <c r="G20" i="5" l="1"/>
  <c r="F10" i="1"/>
  <c r="F29" i="1"/>
  <c r="F30" i="1"/>
  <c r="F31" i="1"/>
  <c r="F45" i="1"/>
  <c r="F52" i="1"/>
  <c r="E13" i="1" l="1"/>
  <c r="F13" i="1" s="1"/>
  <c r="E16" i="1" l="1"/>
  <c r="F16" i="1" s="1"/>
  <c r="P16" i="1"/>
  <c r="E98" i="1" l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8" i="1"/>
  <c r="F78" i="1" s="1"/>
  <c r="E76" i="1"/>
  <c r="F76" i="1" s="1"/>
  <c r="E75" i="1"/>
  <c r="F75" i="1" s="1"/>
  <c r="E74" i="1"/>
  <c r="F74" i="1" s="1"/>
  <c r="E73" i="1"/>
  <c r="F73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2" i="1" l="1"/>
  <c r="F62" i="1" s="1"/>
  <c r="E63" i="1"/>
  <c r="F63" i="1" s="1"/>
  <c r="E22" i="1" l="1"/>
  <c r="F22" i="1" s="1"/>
  <c r="P22" i="1"/>
  <c r="E21" i="1"/>
  <c r="F21" i="1" s="1"/>
  <c r="P21" i="1"/>
  <c r="E3" i="5"/>
  <c r="E7" i="5"/>
  <c r="H1" i="5"/>
  <c r="D3" i="5"/>
  <c r="D4" i="5"/>
  <c r="E4" i="5" s="1"/>
  <c r="D5" i="5"/>
  <c r="E5" i="5" s="1"/>
  <c r="D6" i="5"/>
  <c r="E6" i="5" s="1"/>
  <c r="D7" i="5"/>
  <c r="D2" i="5"/>
  <c r="E2" i="5" s="1"/>
  <c r="E60" i="1"/>
  <c r="F60" i="1" s="1"/>
  <c r="P60" i="1"/>
  <c r="E20" i="1"/>
  <c r="F20" i="1" s="1"/>
  <c r="P20" i="1"/>
  <c r="E24" i="1"/>
  <c r="F24" i="1" s="1"/>
  <c r="P24" i="1"/>
  <c r="E54" i="1"/>
  <c r="F54" i="1" s="1"/>
  <c r="P54" i="1"/>
  <c r="G2" i="4"/>
  <c r="C3" i="4"/>
  <c r="C4" i="4"/>
  <c r="C5" i="4"/>
  <c r="C6" i="4"/>
  <c r="C12" i="4"/>
  <c r="C13" i="4"/>
  <c r="C14" i="4" s="1"/>
  <c r="C2" i="4"/>
  <c r="E58" i="1"/>
  <c r="F58" i="1" s="1"/>
  <c r="P58" i="1"/>
  <c r="E57" i="1"/>
  <c r="F57" i="1" s="1"/>
  <c r="P57" i="1"/>
  <c r="E56" i="1"/>
  <c r="F56" i="1" s="1"/>
  <c r="P56" i="1"/>
  <c r="E55" i="1"/>
  <c r="F55" i="1" s="1"/>
  <c r="P55" i="1"/>
  <c r="E53" i="1"/>
  <c r="F53" i="1" s="1"/>
  <c r="P53" i="1"/>
  <c r="E44" i="1"/>
  <c r="F44" i="1" s="1"/>
  <c r="P44" i="1"/>
  <c r="E26" i="1"/>
  <c r="F26" i="1" s="1"/>
  <c r="P26" i="1"/>
  <c r="E7" i="1"/>
  <c r="F7" i="1" s="1"/>
  <c r="E8" i="5" l="1"/>
  <c r="D6" i="4"/>
  <c r="G3" i="4"/>
  <c r="D14" i="4" s="1"/>
  <c r="C7" i="4"/>
  <c r="D5" i="4"/>
  <c r="D4" i="4"/>
  <c r="D3" i="4"/>
  <c r="C15" i="4"/>
  <c r="D15" i="4" s="1"/>
  <c r="C8" i="4"/>
  <c r="D8" i="4" s="1"/>
  <c r="D7" i="4"/>
  <c r="D13" i="4"/>
  <c r="D2" i="4"/>
  <c r="C9" i="4"/>
  <c r="P8" i="1"/>
  <c r="P9" i="1"/>
  <c r="P42" i="1"/>
  <c r="P43" i="1"/>
  <c r="P11" i="1"/>
  <c r="P12" i="1"/>
  <c r="P14" i="1"/>
  <c r="P15" i="1"/>
  <c r="P17" i="1"/>
  <c r="P19" i="1"/>
  <c r="P23" i="1"/>
  <c r="P25" i="1"/>
  <c r="P46" i="1"/>
  <c r="P47" i="1"/>
  <c r="P48" i="1"/>
  <c r="P50" i="1"/>
  <c r="P102" i="1"/>
  <c r="P3" i="1"/>
  <c r="P2" i="1"/>
  <c r="E6" i="1"/>
  <c r="E5" i="1"/>
  <c r="E4" i="1"/>
  <c r="F4" i="1" s="1"/>
  <c r="E18" i="1"/>
  <c r="K18" i="1" s="1"/>
  <c r="K103" i="1" s="1"/>
  <c r="E19" i="1"/>
  <c r="F19" i="1" s="1"/>
  <c r="E9" i="1"/>
  <c r="F9" i="1" s="1"/>
  <c r="E12" i="1"/>
  <c r="F12" i="1" s="1"/>
  <c r="E14" i="1"/>
  <c r="F14" i="1" s="1"/>
  <c r="E15" i="1"/>
  <c r="F15" i="1" s="1"/>
  <c r="E17" i="1"/>
  <c r="F17" i="1" s="1"/>
  <c r="E46" i="1"/>
  <c r="F46" i="1" s="1"/>
  <c r="E47" i="1"/>
  <c r="F47" i="1" s="1"/>
  <c r="E50" i="1"/>
  <c r="F50" i="1" s="1"/>
  <c r="E3" i="1"/>
  <c r="F3" i="1" s="1"/>
  <c r="E2" i="1"/>
  <c r="F2" i="1" s="1"/>
  <c r="F8" i="1"/>
  <c r="E42" i="1"/>
  <c r="F42" i="1" s="1"/>
  <c r="E43" i="1"/>
  <c r="F43" i="1" s="1"/>
  <c r="E11" i="1"/>
  <c r="F11" i="1" s="1"/>
  <c r="E23" i="1"/>
  <c r="F23" i="1" s="1"/>
  <c r="E25" i="1"/>
  <c r="F25" i="1" s="1"/>
  <c r="E48" i="1"/>
  <c r="F48" i="1" s="1"/>
  <c r="D9" i="4" l="1"/>
  <c r="F10" i="4"/>
  <c r="F11" i="4" s="1"/>
  <c r="F9" i="4"/>
  <c r="D12" i="4"/>
  <c r="P6" i="1"/>
  <c r="F6" i="1"/>
  <c r="P18" i="1"/>
  <c r="F18" i="1"/>
  <c r="P5" i="1"/>
  <c r="F5" i="1"/>
  <c r="C16" i="4"/>
  <c r="D16" i="4" s="1"/>
  <c r="E103" i="1"/>
  <c r="P4" i="1"/>
  <c r="P103" i="1" l="1"/>
</calcChain>
</file>

<file path=xl/sharedStrings.xml><?xml version="1.0" encoding="utf-8"?>
<sst xmlns="http://schemas.openxmlformats.org/spreadsheetml/2006/main" count="457" uniqueCount="274">
  <si>
    <t>System</t>
  </si>
  <si>
    <t>Item</t>
  </si>
  <si>
    <t>Quantity</t>
  </si>
  <si>
    <t>Cost Each</t>
  </si>
  <si>
    <t>total cost</t>
  </si>
  <si>
    <t>Source</t>
  </si>
  <si>
    <t>pH measurement</t>
  </si>
  <si>
    <t>Honeywell Durafet Probe</t>
  </si>
  <si>
    <t>Temperature Control</t>
  </si>
  <si>
    <t>Chiller</t>
  </si>
  <si>
    <t>Notes</t>
  </si>
  <si>
    <t>Power requirements</t>
  </si>
  <si>
    <t>3.0 amp @ 115V</t>
  </si>
  <si>
    <t>Electrical Power</t>
  </si>
  <si>
    <t>power cord</t>
  </si>
  <si>
    <t>GFCI (inline hard wire)</t>
  </si>
  <si>
    <t>25' power cord, 12/3 conductors</t>
  </si>
  <si>
    <t>Water flow</t>
  </si>
  <si>
    <t>Filtration</t>
  </si>
  <si>
    <t>Computer control</t>
  </si>
  <si>
    <t>EasyDaq</t>
  </si>
  <si>
    <t>computer</t>
  </si>
  <si>
    <t>Gas flow</t>
  </si>
  <si>
    <t>check valves</t>
  </si>
  <si>
    <t>air stone</t>
  </si>
  <si>
    <t>Aquacave</t>
  </si>
  <si>
    <t>Finnex 500W Deluxe Titanium Heating Tube</t>
  </si>
  <si>
    <t>500 W @ 115V (4.5 A)</t>
  </si>
  <si>
    <t>13.5" long, may use 1000 W or several 250 W units (if more control needed)</t>
  </si>
  <si>
    <t>Fluval Q1 Aquarium Air Pump</t>
  </si>
  <si>
    <t>http://www.usplastic.com/catalog/item.aspx?itemid=26661&amp;catid=960</t>
  </si>
  <si>
    <t>Plumbing</t>
  </si>
  <si>
    <t>US plastic</t>
  </si>
  <si>
    <t>bubbler/sensor tank 10 gal (11.5"x11.5"x18"ht.)</t>
  </si>
  <si>
    <t>STC valves</t>
  </si>
  <si>
    <t>inflow flow meter (gorge fischer)</t>
  </si>
  <si>
    <t>Relay #</t>
  </si>
  <si>
    <t>Assignment</t>
  </si>
  <si>
    <t>Heater</t>
  </si>
  <si>
    <t>Lights</t>
  </si>
  <si>
    <t>Air</t>
  </si>
  <si>
    <t>CO2-free air</t>
  </si>
  <si>
    <t>CO2</t>
  </si>
  <si>
    <t>N2</t>
  </si>
  <si>
    <t>O2</t>
  </si>
  <si>
    <t>x</t>
  </si>
  <si>
    <t>Total</t>
  </si>
  <si>
    <t>Honeywell cap adaptor or DL421</t>
  </si>
  <si>
    <t>6.5W (0.06A) @ 115V</t>
  </si>
  <si>
    <t>MI Controls</t>
  </si>
  <si>
    <t>McMaster</t>
  </si>
  <si>
    <t>http://www.easydaq.biz/PagesUSB/USB8PRSRFRAME.htm</t>
  </si>
  <si>
    <t>USB Relay Card (8 channel) with surpressors</t>
  </si>
  <si>
    <t>A to D converter (Labjack U6)</t>
  </si>
  <si>
    <t>Labjack</t>
  </si>
  <si>
    <t>http://labjack.com/u6</t>
  </si>
  <si>
    <t>USB</t>
  </si>
  <si>
    <t>115VAC</t>
  </si>
  <si>
    <t>output is 4-20mA</t>
  </si>
  <si>
    <t>Current shunt (Labjack LJTick-CurrentShunt)</t>
  </si>
  <si>
    <t>Oxygen measurement</t>
  </si>
  <si>
    <t>Conductivity measurement</t>
  </si>
  <si>
    <t>Vernier </t>
  </si>
  <si>
    <t>Optical DO probe</t>
  </si>
  <si>
    <t>output is 5VDC</t>
  </si>
  <si>
    <t>purchase</t>
  </si>
  <si>
    <t>Conductivity transmitter</t>
  </si>
  <si>
    <t>G instruments</t>
  </si>
  <si>
    <t>Omega Thermistor</t>
  </si>
  <si>
    <t>Temperature measurement</t>
  </si>
  <si>
    <t>Electronics boxes</t>
  </si>
  <si>
    <t>12" square boxes</t>
  </si>
  <si>
    <t>home depot</t>
  </si>
  <si>
    <t>4" boxes</t>
  </si>
  <si>
    <t>weather covers</t>
  </si>
  <si>
    <t>Lighting</t>
  </si>
  <si>
    <t>LED light strip</t>
  </si>
  <si>
    <t>Housing frame</t>
  </si>
  <si>
    <t>1 1/4" schedule 80 conduit (10 ft)</t>
  </si>
  <si>
    <t>3-way elbow</t>
  </si>
  <si>
    <t>4-way Tee</t>
  </si>
  <si>
    <t>Tee</t>
  </si>
  <si>
    <t>tap plastics</t>
  </si>
  <si>
    <t>length</t>
  </si>
  <si>
    <t>width</t>
  </si>
  <si>
    <t>cost per sheet</t>
  </si>
  <si>
    <t>area (sq inch)</t>
  </si>
  <si>
    <t>area of sheet (sq inch)</t>
  </si>
  <si>
    <t>cost per sq inch</t>
  </si>
  <si>
    <t>10% waste</t>
  </si>
  <si>
    <t>total with waste</t>
  </si>
  <si>
    <t>cost</t>
  </si>
  <si>
    <t>For electrical</t>
  </si>
  <si>
    <t>starboard 1/2" (see worksheet)</t>
  </si>
  <si>
    <t>starboard plates for 12" boxes (see worksheet)</t>
  </si>
  <si>
    <t>Connectors</t>
  </si>
  <si>
    <t>waterproof keyboard</t>
  </si>
  <si>
    <t>http://www.dsi-keyboards.com/silicone-keyboard-slim-waterproof-medical-usb-fullsize-keyboard-touchpad-kb.aspx</t>
  </si>
  <si>
    <t>Shuttle</t>
  </si>
  <si>
    <t>DSI keyboards</t>
  </si>
  <si>
    <t>recepticles (15A)</t>
  </si>
  <si>
    <t>plastic strap</t>
  </si>
  <si>
    <t>cost sq inch</t>
  </si>
  <si>
    <t>for 1/4" clear acrylic</t>
  </si>
  <si>
    <t>computer enclosure  acrylic (see worksheet)</t>
  </si>
  <si>
    <t>computer enclosure (3/4" sq rod) 6'</t>
  </si>
  <si>
    <t>float valve</t>
  </si>
  <si>
    <t>True union valves, 3/4"</t>
  </si>
  <si>
    <t>valves, 3/4"</t>
  </si>
  <si>
    <t>90 deg Ell, 1"NPT, slip/slip</t>
  </si>
  <si>
    <t>bulkhead, 1.5"</t>
  </si>
  <si>
    <t>bulkhead, 1"</t>
  </si>
  <si>
    <t>bulkhead, 1/2"</t>
  </si>
  <si>
    <t>union, 1", threaded</t>
  </si>
  <si>
    <t>McMaster (lasco)</t>
  </si>
  <si>
    <t>union, 3/4" slip</t>
  </si>
  <si>
    <t>90 deg Ell, 3/4"NPT, slip/slip</t>
  </si>
  <si>
    <t>45 deg Ell, 3/4"NPT, slip/slip</t>
  </si>
  <si>
    <t>Female adapter, 1 1/4" NPT, slip/thread</t>
  </si>
  <si>
    <t>Bushing, 1 1/4" to 3/4" slip/slip</t>
  </si>
  <si>
    <t>Bushing, 1" to 3/4" slip/slip</t>
  </si>
  <si>
    <t>Bushing, 1" to 1/2", slip/thread</t>
  </si>
  <si>
    <t>Silicone sheet, 1/8" thick, for bulkhead gaskets</t>
  </si>
  <si>
    <t>pipe hanger</t>
  </si>
  <si>
    <t>90 Street Ell, 3/4"NPT, slip/spigot</t>
  </si>
  <si>
    <t>90 Street Ell, 3/4"NPT, slip/male thread</t>
  </si>
  <si>
    <t>Threaded Tee, 1"NPT</t>
  </si>
  <si>
    <t>Threaded reducer Tee, 1"NPT, 3/4" thread</t>
  </si>
  <si>
    <t>3/4" cord grip (sqeezy) for optical DO probe</t>
  </si>
  <si>
    <t xml:space="preserve">McMaster  </t>
  </si>
  <si>
    <t>Silicone plug for cord grip, Food grade</t>
  </si>
  <si>
    <t>5535K11</t>
  </si>
  <si>
    <t>Banjo cam and groove fitting, 1 1/2"</t>
  </si>
  <si>
    <t>Banjo cam and groove fitting, 1 1/2", 90deg</t>
  </si>
  <si>
    <t>4876K11</t>
  </si>
  <si>
    <t>Lowes</t>
  </si>
  <si>
    <t>Banjo cam and groove fitting, 1 1/2" coupling</t>
  </si>
  <si>
    <t>5535K23</t>
  </si>
  <si>
    <t>5535K91</t>
  </si>
  <si>
    <t>4852T52</t>
  </si>
  <si>
    <t>4880K84</t>
  </si>
  <si>
    <t>30075T4</t>
  </si>
  <si>
    <t>4880K373</t>
  </si>
  <si>
    <t>4880K302</t>
  </si>
  <si>
    <t>http://www.instrumart.com/products/25622/georg-fischer-807-series-rotameter</t>
  </si>
  <si>
    <t>http://www.usplastic.com/catalog/item.aspx?itemid=65992</t>
  </si>
  <si>
    <t>nipple, 1" NPT, 1 1/2"long</t>
  </si>
  <si>
    <t>4882K15</t>
  </si>
  <si>
    <t>4882K14</t>
  </si>
  <si>
    <t>4880K23</t>
  </si>
  <si>
    <t>4880K22</t>
  </si>
  <si>
    <t>4880K32</t>
  </si>
  <si>
    <t>4880K772</t>
  </si>
  <si>
    <t>4880K622</t>
  </si>
  <si>
    <t>4880K317</t>
  </si>
  <si>
    <t>4880K315</t>
  </si>
  <si>
    <t>4880K202</t>
  </si>
  <si>
    <t>Silicone o-rings (need 4, comes in a pack of 25)</t>
  </si>
  <si>
    <t>9396K139, these are for the True Union Valves, 3/4"</t>
  </si>
  <si>
    <t>Silicone o-rings (need 6, comes in a pk of 25)</t>
  </si>
  <si>
    <t>9396K141, these are for the 3/4" unions</t>
  </si>
  <si>
    <t>Cord grips (3/8" 0.08"-0.24")</t>
  </si>
  <si>
    <t>Cord grips (1/2" 0.24"-0.47")</t>
  </si>
  <si>
    <t>Cord grips (3/4" 0.51"-0.71")</t>
  </si>
  <si>
    <t>Power supply - meanwell RT-50A - Jameco part 323442</t>
  </si>
  <si>
    <t>Jameco</t>
  </si>
  <si>
    <t>https://www.jameco.com/webapp/wcs/stores/servlet/ProductDisplay?langId=-1&amp;storeId=10001&amp;catalogId=10001&amp;productId=323442</t>
  </si>
  <si>
    <t>Harrington plastics</t>
  </si>
  <si>
    <t>http://www.truaqua.com/in-line-uv-sterilizer-36w.html</t>
  </si>
  <si>
    <t>UV sterilizer -36 watt AquaTop Eliminator</t>
  </si>
  <si>
    <t>TruAqua</t>
  </si>
  <si>
    <t>0.3 amp @115V</t>
  </si>
  <si>
    <t>Aquacave or Fish Tanks Direct</t>
  </si>
  <si>
    <t>Pump (Quite One 6000)</t>
  </si>
  <si>
    <t>http://www.drsfostersmith.com/product/prod_display.cfm?pcatid=23814</t>
  </si>
  <si>
    <t>135 W (1.18A) @115V</t>
  </si>
  <si>
    <t>gas solenoid - model number 2P025-1/4-3-G</t>
  </si>
  <si>
    <t>Particle filter housing (10")</t>
  </si>
  <si>
    <t>Harrington Plastics</t>
  </si>
  <si>
    <t>1 micron particle filter (10")</t>
  </si>
  <si>
    <t>0.35 micron particle filter (20") (or 0.2 micron absolute)</t>
  </si>
  <si>
    <t>the 0.2 micron filter is ~$100</t>
  </si>
  <si>
    <t>Omega</t>
  </si>
  <si>
    <t>Particle filter housing (20")</t>
  </si>
  <si>
    <t>cost for 10</t>
  </si>
  <si>
    <t>slip over tee</t>
  </si>
  <si>
    <t>This is in addition to the 12" x 12" electrical boxes themselves and the ~ 11" x 11" starboard mounts inside (listed on parts sheet)</t>
  </si>
  <si>
    <t>RELAY BOX</t>
  </si>
  <si>
    <t>10 x 24 x 3/4" screws</t>
  </si>
  <si>
    <t>10 x 24 x 3/4" stand off hex nuts</t>
  </si>
  <si>
    <t>LABJACK BOX</t>
  </si>
  <si>
    <t>JB weld</t>
  </si>
  <si>
    <t>8 x 32 x 1 1/4" screws for solenoids</t>
  </si>
  <si>
    <t>small (#6?) screws for mounting relay card</t>
  </si>
  <si>
    <t>1/4" push to connect fittings</t>
  </si>
  <si>
    <t>1/4" push to fit 90 els</t>
  </si>
  <si>
    <t>10 circuit terminal strip</t>
  </si>
  <si>
    <t>8 x 32 x 1 1/4" screws to mount labjack</t>
  </si>
  <si>
    <t>small (#6?) screws for mounting power supply</t>
  </si>
  <si>
    <t>small (#6?) screws for mounting wire terminal</t>
  </si>
  <si>
    <t>3 circuit wire terminal (can cut larger one)</t>
  </si>
  <si>
    <t>#14 appliance cord</t>
  </si>
  <si>
    <t xml:space="preserve">Incoming power panel </t>
  </si>
  <si>
    <t>1/4"x20</t>
  </si>
  <si>
    <t>8x32</t>
  </si>
  <si>
    <t>Top / Computer Mount</t>
  </si>
  <si>
    <t>Computer Box</t>
  </si>
  <si>
    <t>10x24</t>
  </si>
  <si>
    <t>Back / Rear Panel</t>
  </si>
  <si>
    <t>Pipe Mount</t>
  </si>
  <si>
    <t>Bottom / Floor</t>
  </si>
  <si>
    <t>for brackets</t>
  </si>
  <si>
    <t>for UV mounting</t>
  </si>
  <si>
    <t>computer case</t>
  </si>
  <si>
    <t>thickness</t>
  </si>
  <si>
    <t>part</t>
  </si>
  <si>
    <t>bottom</t>
  </si>
  <si>
    <t>side 1</t>
  </si>
  <si>
    <t>side 2</t>
  </si>
  <si>
    <t>top</t>
  </si>
  <si>
    <t>back</t>
  </si>
  <si>
    <t>and then we'll need around 70" of the 3/4" acrylic rod per box</t>
  </si>
  <si>
    <t>area</t>
  </si>
  <si>
    <t>front (clear</t>
  </si>
  <si>
    <t>area per sheet</t>
  </si>
  <si>
    <t>for 12</t>
  </si>
  <si>
    <t>Clear</t>
  </si>
  <si>
    <t>color</t>
  </si>
  <si>
    <t>#sheets for 12</t>
  </si>
  <si>
    <t>Color</t>
  </si>
  <si>
    <t>Number ordered</t>
  </si>
  <si>
    <t>Date Ordered</t>
  </si>
  <si>
    <t>Order By</t>
  </si>
  <si>
    <t>Cost</t>
  </si>
  <si>
    <t>Order notes</t>
  </si>
  <si>
    <t>Pull out white scrap</t>
  </si>
  <si>
    <t>Titanium bolts</t>
  </si>
  <si>
    <t>Gas tubing</t>
  </si>
  <si>
    <t>non-ferrous metals</t>
  </si>
  <si>
    <t>PVC washer</t>
  </si>
  <si>
    <t>Interstate Plastics</t>
  </si>
  <si>
    <t>1) 4'x8' clear, 2) 4'x8' blue</t>
  </si>
  <si>
    <t>PM</t>
  </si>
  <si>
    <t>72'</t>
  </si>
  <si>
    <t>9) 54" x 98"</t>
  </si>
  <si>
    <t>stand off nuts</t>
  </si>
  <si>
    <t>Orca board scrap for UV support</t>
  </si>
  <si>
    <t>machine screws for standoffs</t>
  </si>
  <si>
    <t>pick up from Auora HD (maybe 2 weeks)</t>
  </si>
  <si>
    <t>1 1/2" tubing</t>
  </si>
  <si>
    <t xml:space="preserve">Screw terminals for electrical </t>
  </si>
  <si>
    <t>machine screws for mounting elecrical components</t>
  </si>
  <si>
    <t>Webb's Water Gardens</t>
  </si>
  <si>
    <t>AquaEuroUSA Apex Chill 1/4 HP Aquarium Chiller</t>
  </si>
  <si>
    <t>AquaeuroUSA</t>
  </si>
  <si>
    <t>Home Depot</t>
  </si>
  <si>
    <t>union, 1", slip</t>
  </si>
  <si>
    <t>45 deg Ell, 1"NPT, slip/slip</t>
  </si>
  <si>
    <t>90 Street Ell, 1"NPT, slip/spigot</t>
  </si>
  <si>
    <t>Bushing, 1 1/4" to 1" slip/slip</t>
  </si>
  <si>
    <t>nipple, 3/4" NPT, 2"long</t>
  </si>
  <si>
    <t>Grainger</t>
  </si>
  <si>
    <t>Cord Grip, Nylon, 1/4" NPT Trade Size, .06"-.13"</t>
  </si>
  <si>
    <t>MM</t>
  </si>
  <si>
    <t>mouser waterproof connectors 798-HR30-6R-6P71 - male panel mount</t>
  </si>
  <si>
    <t>mouser waterproof connectors - 798-HR30-6P-6S71 - female socket</t>
  </si>
  <si>
    <t>outlets - gfci</t>
  </si>
  <si>
    <t xml:space="preserve">outlets - standard </t>
  </si>
  <si>
    <t>Cord grip, PG16, APG drilalble</t>
  </si>
  <si>
    <t>McNaughton-McKay</t>
  </si>
  <si>
    <t>Cord grip, PG21, APG drilalble</t>
  </si>
  <si>
    <t>Cord grip, PG29, APG drilalble</t>
  </si>
  <si>
    <t>Mouser</t>
  </si>
  <si>
    <t>3/12/204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</si>
</sst>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bgColor rgb="FFFFC000"/>
      </patternFill>
    </fill>
    <fill>
      <patternFill patternType="lightUp">
        <bgColor theme="3" tint="0.59999389629810485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1" xfId="0" applyFill="1" applyBorder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2" fillId="0" borderId="0" xfId="9" applyFill="1" applyAlignment="1">
      <alignment wrapText="1"/>
    </xf>
    <xf numFmtId="43" fontId="0" fillId="0" borderId="0" xfId="10" applyFont="1"/>
    <xf numFmtId="0" fontId="2" fillId="0" borderId="0" xfId="9"/>
    <xf numFmtId="0" fontId="0" fillId="0" borderId="0" xfId="0" applyFill="1" applyBorder="1"/>
    <xf numFmtId="0" fontId="1" fillId="0" borderId="0" xfId="0" applyFont="1" applyFill="1" applyBorder="1"/>
    <xf numFmtId="0" fontId="6" fillId="3" borderId="0" xfId="12"/>
    <xf numFmtId="0" fontId="5" fillId="2" borderId="0" xfId="11"/>
    <xf numFmtId="0" fontId="0" fillId="0" borderId="1" xfId="0" applyBorder="1"/>
    <xf numFmtId="0" fontId="0" fillId="0" borderId="0" xfId="0" applyFill="1" applyAlignment="1">
      <alignment horizontal="left" vertical="top" wrapText="1"/>
    </xf>
    <xf numFmtId="0" fontId="2" fillId="0" borderId="0" xfId="9" applyBorder="1"/>
    <xf numFmtId="0" fontId="0" fillId="0" borderId="0" xfId="0" applyBorder="1"/>
    <xf numFmtId="0" fontId="2" fillId="0" borderId="0" xfId="9" applyFill="1" applyAlignment="1">
      <alignment horizontal="left" vertical="center"/>
    </xf>
    <xf numFmtId="0" fontId="2" fillId="0" borderId="0" xfId="9" applyFill="1"/>
    <xf numFmtId="0" fontId="7" fillId="0" borderId="0" xfId="0" applyFont="1"/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2" fontId="0" fillId="0" borderId="0" xfId="0" applyNumberFormat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4" borderId="2" xfId="0" applyNumberFormat="1" applyFill="1" applyBorder="1" applyAlignment="1">
      <alignment wrapText="1"/>
    </xf>
    <xf numFmtId="2" fontId="0" fillId="4" borderId="2" xfId="0" applyNumberFormat="1" applyFill="1" applyBorder="1" applyAlignment="1">
      <alignment wrapText="1"/>
    </xf>
    <xf numFmtId="2" fontId="0" fillId="4" borderId="2" xfId="0" applyNumberFormat="1" applyFill="1" applyBorder="1"/>
    <xf numFmtId="0" fontId="1" fillId="4" borderId="4" xfId="0" applyFont="1" applyFill="1" applyBorder="1" applyAlignment="1">
      <alignment wrapText="1"/>
    </xf>
    <xf numFmtId="0" fontId="0" fillId="4" borderId="3" xfId="0" applyFill="1" applyBorder="1" applyAlignment="1">
      <alignment wrapText="1"/>
    </xf>
    <xf numFmtId="2" fontId="0" fillId="4" borderId="3" xfId="0" applyNumberFormat="1" applyFill="1" applyBorder="1" applyAlignment="1">
      <alignment wrapText="1"/>
    </xf>
    <xf numFmtId="0" fontId="0" fillId="4" borderId="4" xfId="0" applyFill="1" applyBorder="1" applyAlignment="1">
      <alignment wrapText="1"/>
    </xf>
    <xf numFmtId="2" fontId="0" fillId="4" borderId="4" xfId="0" applyNumberForma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2" fontId="1" fillId="4" borderId="3" xfId="0" applyNumberFormat="1" applyFont="1" applyFill="1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5" borderId="0" xfId="0" applyFill="1"/>
  </cellXfs>
  <cellStyles count="13">
    <cellStyle name="Bad" xfId="11" builtinId="27"/>
    <cellStyle name="Comma" xfId="10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eutral" xfId="1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nav/enter.asp?partnum=4852T52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dsi-keyboards.com/silicone-keyboard-slim-waterproof-medical-usb-fullsize-keyboard-touchpad-kb.aspx" TargetMode="External"/><Relationship Id="rId21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nav/enter.asp?partnum=5535K91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www.mcmaster.com/" TargetMode="External"/><Relationship Id="rId25" Type="http://schemas.openxmlformats.org/officeDocument/2006/relationships/hyperlink" Target="http://www.usplastic.com/catalog/item.aspx?itemid=26661&amp;catid=960" TargetMode="External"/><Relationship Id="rId2" Type="http://schemas.openxmlformats.org/officeDocument/2006/relationships/hyperlink" Target="http://labjack.com/u6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1" Type="http://schemas.openxmlformats.org/officeDocument/2006/relationships/hyperlink" Target="http://www.easydaq.biz/PagesUSB/USB8PRSRFRAME.htm" TargetMode="External"/><Relationship Id="rId6" Type="http://schemas.openxmlformats.org/officeDocument/2006/relationships/hyperlink" Target="http://www.mcmaster.com/nav/enter.asp?partnum=5535K23" TargetMode="External"/><Relationship Id="rId11" Type="http://schemas.openxmlformats.org/officeDocument/2006/relationships/hyperlink" Target="http://www.mcmaster.com/" TargetMode="External"/><Relationship Id="rId24" Type="http://schemas.openxmlformats.org/officeDocument/2006/relationships/hyperlink" Target="http://www.drsfostersmith.com/product/prod_display.cfm?pcatid=23814" TargetMode="External"/><Relationship Id="rId5" Type="http://schemas.openxmlformats.org/officeDocument/2006/relationships/hyperlink" Target="http://www.mcmaster.com/nav/enter.asp?partnum=4876K11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www.truaqua.com/in-line-uv-sterilizer-36w.html" TargetMode="External"/><Relationship Id="rId10" Type="http://schemas.openxmlformats.org/officeDocument/2006/relationships/hyperlink" Target="http://www.mcmaster.com/nav/enter.asp?partnum=30075T4" TargetMode="External"/><Relationship Id="rId19" Type="http://schemas.openxmlformats.org/officeDocument/2006/relationships/hyperlink" Target="http://www.usplastic.com/catalog/item.aspx?itemid=65992" TargetMode="External"/><Relationship Id="rId4" Type="http://schemas.openxmlformats.org/officeDocument/2006/relationships/hyperlink" Target="http://www.mcmaster.com/nav/enter.asp?partnum=5535K11" TargetMode="External"/><Relationship Id="rId9" Type="http://schemas.openxmlformats.org/officeDocument/2006/relationships/hyperlink" Target="http://www.mcmaster.com/nav/enter.asp?partnum=4880K84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www.instrumart.com/products/25622/georg-fischer-807-series-rotamete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"/>
  <sheetViews>
    <sheetView tabSelected="1" zoomScaleNormal="100" zoomScalePageLayoutView="125" workbookViewId="0">
      <pane ySplit="1" topLeftCell="A35" activePane="bottomLeft" state="frozen"/>
      <selection activeCell="B1" sqref="B1"/>
      <selection pane="bottomLeft" activeCell="B50" sqref="B50"/>
    </sheetView>
  </sheetViews>
  <sheetFormatPr baseColWidth="10" defaultColWidth="11" defaultRowHeight="16" x14ac:dyDescent="0.2"/>
  <cols>
    <col min="1" max="1" width="22.83203125" style="5" bestFit="1" customWidth="1"/>
    <col min="2" max="2" width="26.5" style="5" customWidth="1"/>
    <col min="3" max="3" width="10.5" style="5" bestFit="1" customWidth="1"/>
    <col min="4" max="4" width="8.6640625" style="5" customWidth="1"/>
    <col min="5" max="5" width="11" style="5" bestFit="1" customWidth="1"/>
    <col min="6" max="6" width="7.83203125" style="5" customWidth="1"/>
    <col min="7" max="7" width="13.6640625" style="6" customWidth="1"/>
    <col min="8" max="10" width="13.6640625" style="27" customWidth="1"/>
    <col min="11" max="11" width="13.6640625" style="33" customWidth="1"/>
    <col min="12" max="12" width="13.6640625" style="27" customWidth="1"/>
    <col min="13" max="13" width="11.6640625" style="5" customWidth="1"/>
    <col min="14" max="14" width="39.6640625" style="6" customWidth="1"/>
  </cols>
  <sheetData>
    <row r="1" spans="1:16" ht="35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184</v>
      </c>
      <c r="G1" s="3" t="s">
        <v>5</v>
      </c>
      <c r="H1" s="40" t="s">
        <v>230</v>
      </c>
      <c r="I1" s="40" t="s">
        <v>231</v>
      </c>
      <c r="J1" s="40" t="s">
        <v>232</v>
      </c>
      <c r="K1" s="41" t="s">
        <v>233</v>
      </c>
      <c r="L1" s="40" t="s">
        <v>234</v>
      </c>
      <c r="M1" s="4" t="s">
        <v>11</v>
      </c>
      <c r="N1" s="3" t="s">
        <v>10</v>
      </c>
      <c r="O1" s="14" t="s">
        <v>65</v>
      </c>
    </row>
    <row r="2" spans="1:16" ht="18" thickTop="1" x14ac:dyDescent="0.2">
      <c r="A2" s="5" t="s">
        <v>6</v>
      </c>
      <c r="B2" s="5" t="s">
        <v>7</v>
      </c>
      <c r="C2" s="5">
        <v>1</v>
      </c>
      <c r="D2">
        <v>429</v>
      </c>
      <c r="E2" s="5">
        <f>C2*D2</f>
        <v>429</v>
      </c>
      <c r="F2" s="5">
        <f>E2*10</f>
        <v>4290</v>
      </c>
      <c r="G2" s="6" t="s">
        <v>49</v>
      </c>
      <c r="H2" s="38"/>
      <c r="I2" s="38"/>
      <c r="J2" s="38"/>
      <c r="K2" s="39"/>
      <c r="L2" s="38"/>
      <c r="P2" t="str">
        <f>IF(O2="x", E2,"")</f>
        <v/>
      </c>
    </row>
    <row r="3" spans="1:16" ht="17" x14ac:dyDescent="0.2">
      <c r="A3" s="5" t="s">
        <v>6</v>
      </c>
      <c r="B3" s="29" t="s">
        <v>47</v>
      </c>
      <c r="C3" s="5">
        <v>1</v>
      </c>
      <c r="D3" s="11">
        <v>398.77</v>
      </c>
      <c r="E3" s="5">
        <f t="shared" ref="E3:E63" si="0">C3*D3</f>
        <v>398.77</v>
      </c>
      <c r="F3" s="5">
        <f t="shared" ref="F3:F84" si="1">E3*10</f>
        <v>3987.7</v>
      </c>
      <c r="G3" s="6" t="s">
        <v>49</v>
      </c>
      <c r="P3" t="str">
        <f t="shared" ref="P3:P102" si="2">IF(O3="x", E3,"")</f>
        <v/>
      </c>
    </row>
    <row r="4" spans="1:16" ht="17" x14ac:dyDescent="0.2">
      <c r="A4" s="5" t="s">
        <v>61</v>
      </c>
      <c r="B4" s="5" t="s">
        <v>66</v>
      </c>
      <c r="C4" s="5">
        <v>1</v>
      </c>
      <c r="D4" s="11">
        <v>225</v>
      </c>
      <c r="E4" s="5">
        <f t="shared" si="0"/>
        <v>225</v>
      </c>
      <c r="F4" s="5">
        <f t="shared" si="1"/>
        <v>2250</v>
      </c>
      <c r="G4" s="6" t="s">
        <v>67</v>
      </c>
      <c r="N4" s="6" t="s">
        <v>58</v>
      </c>
      <c r="O4" s="5" t="s">
        <v>45</v>
      </c>
      <c r="P4">
        <f t="shared" si="2"/>
        <v>225</v>
      </c>
    </row>
    <row r="5" spans="1:16" ht="17" x14ac:dyDescent="0.2">
      <c r="A5" s="5" t="s">
        <v>61</v>
      </c>
      <c r="B5" s="5" t="s">
        <v>59</v>
      </c>
      <c r="C5" s="5">
        <v>1</v>
      </c>
      <c r="D5" s="11">
        <v>39</v>
      </c>
      <c r="E5" s="5">
        <f t="shared" si="0"/>
        <v>39</v>
      </c>
      <c r="F5" s="5">
        <f t="shared" si="1"/>
        <v>390</v>
      </c>
      <c r="G5" s="6" t="s">
        <v>54</v>
      </c>
      <c r="M5" s="5" t="s">
        <v>57</v>
      </c>
      <c r="N5" s="6" t="s">
        <v>64</v>
      </c>
      <c r="O5" s="5" t="s">
        <v>45</v>
      </c>
      <c r="P5">
        <f t="shared" si="2"/>
        <v>39</v>
      </c>
    </row>
    <row r="6" spans="1:16" x14ac:dyDescent="0.2">
      <c r="A6" s="5" t="s">
        <v>60</v>
      </c>
      <c r="B6" s="5" t="s">
        <v>63</v>
      </c>
      <c r="C6" s="5">
        <v>1</v>
      </c>
      <c r="D6" s="11">
        <v>379</v>
      </c>
      <c r="E6" s="5">
        <f t="shared" si="0"/>
        <v>379</v>
      </c>
      <c r="F6" s="5">
        <f t="shared" si="1"/>
        <v>3790</v>
      </c>
      <c r="G6" t="s">
        <v>62</v>
      </c>
      <c r="H6" s="28"/>
      <c r="I6" s="28"/>
      <c r="J6" s="28"/>
      <c r="K6" s="34"/>
      <c r="L6" s="28"/>
      <c r="O6" s="5" t="s">
        <v>45</v>
      </c>
      <c r="P6">
        <f t="shared" si="2"/>
        <v>379</v>
      </c>
    </row>
    <row r="7" spans="1:16" x14ac:dyDescent="0.2">
      <c r="A7" s="5" t="s">
        <v>69</v>
      </c>
      <c r="B7" s="5" t="s">
        <v>68</v>
      </c>
      <c r="C7" s="5">
        <v>1</v>
      </c>
      <c r="D7" s="11">
        <v>50</v>
      </c>
      <c r="E7" s="5">
        <f t="shared" si="0"/>
        <v>50</v>
      </c>
      <c r="F7" s="5">
        <f t="shared" si="1"/>
        <v>500</v>
      </c>
      <c r="G7" t="s">
        <v>182</v>
      </c>
      <c r="H7" s="28"/>
      <c r="I7" s="28"/>
      <c r="J7" s="28"/>
      <c r="K7" s="34"/>
      <c r="L7" s="28"/>
      <c r="O7" s="5"/>
    </row>
    <row r="8" spans="1:16" ht="17" x14ac:dyDescent="0.2">
      <c r="A8" s="5" t="s">
        <v>8</v>
      </c>
      <c r="B8" s="30" t="s">
        <v>253</v>
      </c>
      <c r="C8" s="5">
        <v>1</v>
      </c>
      <c r="D8" s="5">
        <v>439</v>
      </c>
      <c r="E8" s="5">
        <f t="shared" si="0"/>
        <v>439</v>
      </c>
      <c r="F8" s="5">
        <f t="shared" si="1"/>
        <v>4390</v>
      </c>
      <c r="G8" s="6" t="s">
        <v>254</v>
      </c>
      <c r="M8" s="5" t="s">
        <v>12</v>
      </c>
      <c r="P8" t="str">
        <f t="shared" si="2"/>
        <v/>
      </c>
    </row>
    <row r="9" spans="1:16" ht="51" x14ac:dyDescent="0.2">
      <c r="A9" s="43" t="s">
        <v>8</v>
      </c>
      <c r="B9" s="5" t="s">
        <v>26</v>
      </c>
      <c r="C9" s="5">
        <v>2</v>
      </c>
      <c r="D9" s="5">
        <v>37.630000000000003</v>
      </c>
      <c r="E9" s="5">
        <f t="shared" si="0"/>
        <v>75.260000000000005</v>
      </c>
      <c r="F9" s="5">
        <f t="shared" si="1"/>
        <v>752.6</v>
      </c>
      <c r="G9" s="6" t="s">
        <v>172</v>
      </c>
      <c r="M9" s="5" t="s">
        <v>27</v>
      </c>
      <c r="N9" s="6" t="s">
        <v>28</v>
      </c>
      <c r="P9" t="str">
        <f t="shared" si="2"/>
        <v/>
      </c>
    </row>
    <row r="10" spans="1:16" ht="17" x14ac:dyDescent="0.2">
      <c r="A10" s="30" t="s">
        <v>8</v>
      </c>
      <c r="B10" s="5" t="s">
        <v>130</v>
      </c>
      <c r="C10" s="5">
        <v>1</v>
      </c>
      <c r="F10" s="5">
        <f t="shared" si="1"/>
        <v>0</v>
      </c>
      <c r="G10" s="6" t="s">
        <v>129</v>
      </c>
    </row>
    <row r="11" spans="1:16" ht="34" x14ac:dyDescent="0.2">
      <c r="A11" s="5" t="s">
        <v>17</v>
      </c>
      <c r="B11" s="30" t="s">
        <v>173</v>
      </c>
      <c r="C11" s="5">
        <v>1</v>
      </c>
      <c r="D11" s="5">
        <v>119.95</v>
      </c>
      <c r="E11" s="5">
        <f t="shared" si="0"/>
        <v>119.95</v>
      </c>
      <c r="F11" s="5">
        <f t="shared" si="1"/>
        <v>1199.5</v>
      </c>
      <c r="G11" s="6" t="s">
        <v>252</v>
      </c>
      <c r="M11" s="5" t="s">
        <v>175</v>
      </c>
      <c r="N11" s="12" t="s">
        <v>174</v>
      </c>
      <c r="P11" t="str">
        <f t="shared" si="2"/>
        <v/>
      </c>
    </row>
    <row r="12" spans="1:16" ht="34" x14ac:dyDescent="0.2">
      <c r="A12" s="30" t="s">
        <v>18</v>
      </c>
      <c r="B12" s="5" t="s">
        <v>177</v>
      </c>
      <c r="C12" s="5">
        <v>1</v>
      </c>
      <c r="D12" s="5">
        <v>21</v>
      </c>
      <c r="E12" s="5">
        <f t="shared" si="0"/>
        <v>21</v>
      </c>
      <c r="F12" s="5">
        <f t="shared" si="1"/>
        <v>210</v>
      </c>
      <c r="G12" s="6" t="s">
        <v>178</v>
      </c>
      <c r="N12" s="10"/>
      <c r="P12" t="str">
        <f t="shared" si="2"/>
        <v/>
      </c>
    </row>
    <row r="13" spans="1:16" ht="34" x14ac:dyDescent="0.2">
      <c r="A13" s="30" t="s">
        <v>18</v>
      </c>
      <c r="B13" s="5" t="s">
        <v>183</v>
      </c>
      <c r="C13" s="5">
        <v>1</v>
      </c>
      <c r="D13" s="5">
        <v>36</v>
      </c>
      <c r="E13" s="5">
        <f t="shared" ref="E13" si="3">C13*D13</f>
        <v>36</v>
      </c>
      <c r="F13" s="5">
        <f t="shared" si="1"/>
        <v>360</v>
      </c>
      <c r="G13" s="6" t="s">
        <v>178</v>
      </c>
      <c r="N13" s="10"/>
    </row>
    <row r="14" spans="1:16" ht="34" x14ac:dyDescent="0.2">
      <c r="A14" s="5" t="s">
        <v>18</v>
      </c>
      <c r="B14" s="5" t="s">
        <v>179</v>
      </c>
      <c r="C14" s="5">
        <v>1</v>
      </c>
      <c r="D14" s="5">
        <v>3.68</v>
      </c>
      <c r="E14" s="5">
        <f t="shared" si="0"/>
        <v>3.68</v>
      </c>
      <c r="F14" s="5">
        <f t="shared" si="1"/>
        <v>36.800000000000004</v>
      </c>
      <c r="G14" s="6" t="s">
        <v>167</v>
      </c>
      <c r="P14" t="str">
        <f t="shared" si="2"/>
        <v/>
      </c>
    </row>
    <row r="15" spans="1:16" ht="34" x14ac:dyDescent="0.2">
      <c r="A15" s="5" t="s">
        <v>18</v>
      </c>
      <c r="B15" s="5" t="s">
        <v>180</v>
      </c>
      <c r="C15" s="5">
        <v>1</v>
      </c>
      <c r="D15" s="5">
        <v>30</v>
      </c>
      <c r="E15" s="5">
        <f t="shared" si="0"/>
        <v>30</v>
      </c>
      <c r="F15" s="5">
        <f t="shared" si="1"/>
        <v>300</v>
      </c>
      <c r="G15" s="6" t="s">
        <v>167</v>
      </c>
      <c r="N15" s="6" t="s">
        <v>181</v>
      </c>
      <c r="P15" t="str">
        <f t="shared" si="2"/>
        <v/>
      </c>
    </row>
    <row r="16" spans="1:16" ht="17" x14ac:dyDescent="0.2">
      <c r="A16" s="5" t="s">
        <v>18</v>
      </c>
      <c r="B16" s="31" t="s">
        <v>169</v>
      </c>
      <c r="C16" s="5">
        <v>1</v>
      </c>
      <c r="D16" s="5">
        <v>169</v>
      </c>
      <c r="E16" s="5">
        <f t="shared" si="0"/>
        <v>169</v>
      </c>
      <c r="F16" s="5">
        <f t="shared" si="1"/>
        <v>1690</v>
      </c>
      <c r="G16" s="6" t="s">
        <v>170</v>
      </c>
      <c r="H16" s="27">
        <v>12</v>
      </c>
      <c r="I16" s="32">
        <v>41701</v>
      </c>
      <c r="J16" s="27" t="s">
        <v>242</v>
      </c>
      <c r="K16" s="33">
        <v>2039.88</v>
      </c>
      <c r="M16" s="5" t="s">
        <v>171</v>
      </c>
      <c r="N16" s="12" t="s">
        <v>168</v>
      </c>
      <c r="P16" t="str">
        <f t="shared" si="2"/>
        <v/>
      </c>
    </row>
    <row r="17" spans="1:16" ht="17" x14ac:dyDescent="0.2">
      <c r="A17" s="44" t="s">
        <v>19</v>
      </c>
      <c r="B17" s="47" t="s">
        <v>52</v>
      </c>
      <c r="C17" s="5">
        <v>1</v>
      </c>
      <c r="D17">
        <v>136.19</v>
      </c>
      <c r="E17" s="5">
        <f t="shared" si="0"/>
        <v>136.19</v>
      </c>
      <c r="F17" s="5">
        <f t="shared" si="1"/>
        <v>1361.9</v>
      </c>
      <c r="G17" s="6" t="s">
        <v>20</v>
      </c>
      <c r="H17" s="27">
        <v>9</v>
      </c>
      <c r="I17" s="32">
        <v>41708</v>
      </c>
      <c r="J17" s="27" t="s">
        <v>263</v>
      </c>
      <c r="K17" s="33">
        <v>1211</v>
      </c>
      <c r="M17" s="5" t="s">
        <v>56</v>
      </c>
      <c r="N17" s="12" t="s">
        <v>51</v>
      </c>
      <c r="P17" t="str">
        <f t="shared" si="2"/>
        <v/>
      </c>
    </row>
    <row r="18" spans="1:16" ht="17" x14ac:dyDescent="0.2">
      <c r="A18" s="44" t="s">
        <v>19</v>
      </c>
      <c r="B18" s="47" t="s">
        <v>53</v>
      </c>
      <c r="C18" s="13">
        <v>1</v>
      </c>
      <c r="D18">
        <v>299</v>
      </c>
      <c r="E18" s="5">
        <f t="shared" si="0"/>
        <v>299</v>
      </c>
      <c r="F18" s="5">
        <f t="shared" si="1"/>
        <v>2990</v>
      </c>
      <c r="G18" s="6" t="s">
        <v>54</v>
      </c>
      <c r="H18" s="27">
        <v>9</v>
      </c>
      <c r="I18" s="32">
        <v>41708</v>
      </c>
      <c r="J18" s="27" t="s">
        <v>263</v>
      </c>
      <c r="K18" s="33">
        <f>H18*E18</f>
        <v>2691</v>
      </c>
      <c r="M18" s="5" t="s">
        <v>56</v>
      </c>
      <c r="N18" s="12" t="s">
        <v>55</v>
      </c>
      <c r="O18" s="13" t="s">
        <v>45</v>
      </c>
      <c r="P18">
        <f t="shared" si="2"/>
        <v>299</v>
      </c>
    </row>
    <row r="19" spans="1:16" ht="17" x14ac:dyDescent="0.2">
      <c r="A19" s="5" t="s">
        <v>19</v>
      </c>
      <c r="B19" s="29" t="s">
        <v>21</v>
      </c>
      <c r="C19" s="5">
        <v>1</v>
      </c>
      <c r="D19" s="5">
        <v>527.65</v>
      </c>
      <c r="E19" s="5">
        <f t="shared" si="0"/>
        <v>527.65</v>
      </c>
      <c r="F19" s="5">
        <f t="shared" si="1"/>
        <v>5276.5</v>
      </c>
      <c r="G19" s="6" t="s">
        <v>98</v>
      </c>
      <c r="P19" t="str">
        <f t="shared" si="2"/>
        <v/>
      </c>
    </row>
    <row r="20" spans="1:16" ht="17" x14ac:dyDescent="0.2">
      <c r="A20" s="5" t="s">
        <v>19</v>
      </c>
      <c r="B20" s="5" t="s">
        <v>96</v>
      </c>
      <c r="C20" s="5">
        <v>1</v>
      </c>
      <c r="D20" s="5">
        <v>50</v>
      </c>
      <c r="E20" s="5">
        <f t="shared" si="0"/>
        <v>50</v>
      </c>
      <c r="F20" s="5">
        <f t="shared" si="1"/>
        <v>500</v>
      </c>
      <c r="G20" s="6" t="s">
        <v>99</v>
      </c>
      <c r="M20" s="5" t="s">
        <v>56</v>
      </c>
      <c r="N20" s="12" t="s">
        <v>97</v>
      </c>
      <c r="P20" t="str">
        <f t="shared" si="2"/>
        <v/>
      </c>
    </row>
    <row r="21" spans="1:16" ht="34" x14ac:dyDescent="0.2">
      <c r="A21" s="5" t="s">
        <v>19</v>
      </c>
      <c r="B21" s="31" t="s">
        <v>104</v>
      </c>
      <c r="C21" s="5">
        <v>1</v>
      </c>
      <c r="D21" s="5">
        <v>55</v>
      </c>
      <c r="E21" s="5">
        <f t="shared" si="0"/>
        <v>55</v>
      </c>
      <c r="F21" s="5">
        <f t="shared" si="1"/>
        <v>550</v>
      </c>
      <c r="G21" s="6" t="s">
        <v>240</v>
      </c>
      <c r="H21" s="27" t="s">
        <v>241</v>
      </c>
      <c r="I21" s="32">
        <v>41703</v>
      </c>
      <c r="J21" s="27" t="s">
        <v>242</v>
      </c>
      <c r="K21" s="33">
        <f>(119.7+440.32)*0.95</f>
        <v>532.01900000000001</v>
      </c>
      <c r="N21" s="12"/>
      <c r="P21" t="str">
        <f t="shared" si="2"/>
        <v/>
      </c>
    </row>
    <row r="22" spans="1:16" ht="34" x14ac:dyDescent="0.2">
      <c r="A22" s="5" t="s">
        <v>19</v>
      </c>
      <c r="B22" s="31" t="s">
        <v>105</v>
      </c>
      <c r="C22" s="5">
        <v>1</v>
      </c>
      <c r="D22" s="5">
        <v>21.15</v>
      </c>
      <c r="E22" s="5">
        <f t="shared" si="0"/>
        <v>21.15</v>
      </c>
      <c r="F22" s="5">
        <f t="shared" si="1"/>
        <v>211.5</v>
      </c>
      <c r="G22" s="6" t="s">
        <v>240</v>
      </c>
      <c r="H22" s="27" t="s">
        <v>243</v>
      </c>
      <c r="I22" s="32">
        <v>41703</v>
      </c>
      <c r="J22" s="27" t="s">
        <v>242</v>
      </c>
      <c r="K22" s="33">
        <f>216*0.95</f>
        <v>205.2</v>
      </c>
      <c r="N22" s="12"/>
      <c r="P22" t="str">
        <f t="shared" si="2"/>
        <v/>
      </c>
    </row>
    <row r="23" spans="1:16" ht="68" x14ac:dyDescent="0.2">
      <c r="A23" s="5" t="s">
        <v>70</v>
      </c>
      <c r="B23" s="30" t="s">
        <v>71</v>
      </c>
      <c r="C23" s="5">
        <v>2</v>
      </c>
      <c r="D23">
        <v>33.6</v>
      </c>
      <c r="E23" s="5">
        <f t="shared" si="0"/>
        <v>67.2</v>
      </c>
      <c r="F23" s="5">
        <f t="shared" si="1"/>
        <v>672</v>
      </c>
      <c r="G23" s="6" t="s">
        <v>72</v>
      </c>
      <c r="L23" s="27" t="s">
        <v>248</v>
      </c>
      <c r="P23" t="str">
        <f t="shared" si="2"/>
        <v/>
      </c>
    </row>
    <row r="24" spans="1:16" ht="34" x14ac:dyDescent="0.2">
      <c r="A24" s="30" t="s">
        <v>70</v>
      </c>
      <c r="B24" s="5" t="s">
        <v>94</v>
      </c>
      <c r="C24" s="5">
        <v>2</v>
      </c>
      <c r="D24" s="5">
        <v>9</v>
      </c>
      <c r="E24" s="5">
        <f t="shared" si="0"/>
        <v>18</v>
      </c>
      <c r="F24" s="5">
        <f t="shared" si="1"/>
        <v>180</v>
      </c>
      <c r="G24" s="6" t="s">
        <v>82</v>
      </c>
      <c r="L24" s="27" t="s">
        <v>235</v>
      </c>
      <c r="P24" t="str">
        <f t="shared" si="2"/>
        <v/>
      </c>
    </row>
    <row r="25" spans="1:16" ht="17" x14ac:dyDescent="0.2">
      <c r="A25" s="5" t="s">
        <v>70</v>
      </c>
      <c r="B25" s="30" t="s">
        <v>73</v>
      </c>
      <c r="C25" s="5">
        <v>3</v>
      </c>
      <c r="D25" s="15">
        <v>10</v>
      </c>
      <c r="E25" s="5">
        <f t="shared" si="0"/>
        <v>30</v>
      </c>
      <c r="F25" s="5">
        <f t="shared" si="1"/>
        <v>300</v>
      </c>
      <c r="G25" s="6" t="s">
        <v>72</v>
      </c>
      <c r="P25" t="str">
        <f t="shared" si="2"/>
        <v/>
      </c>
    </row>
    <row r="26" spans="1:16" ht="17" x14ac:dyDescent="0.2">
      <c r="A26" s="5" t="s">
        <v>70</v>
      </c>
      <c r="B26" s="5" t="s">
        <v>74</v>
      </c>
      <c r="C26" s="13">
        <v>3</v>
      </c>
      <c r="D26" s="13">
        <v>8</v>
      </c>
      <c r="E26" s="13">
        <f t="shared" si="0"/>
        <v>24</v>
      </c>
      <c r="F26" s="5">
        <f t="shared" si="1"/>
        <v>240</v>
      </c>
      <c r="G26" s="6" t="s">
        <v>72</v>
      </c>
      <c r="P26" t="str">
        <f t="shared" si="2"/>
        <v/>
      </c>
    </row>
    <row r="27" spans="1:16" x14ac:dyDescent="0.2">
      <c r="A27" s="44" t="s">
        <v>70</v>
      </c>
      <c r="B27" s="44" t="s">
        <v>266</v>
      </c>
      <c r="C27" s="46">
        <v>1</v>
      </c>
      <c r="D27" s="46"/>
      <c r="E27" s="46"/>
      <c r="F27" s="44"/>
      <c r="G27" s="45"/>
      <c r="M27" s="44"/>
      <c r="N27" s="45"/>
    </row>
    <row r="28" spans="1:16" x14ac:dyDescent="0.2">
      <c r="A28" s="44" t="s">
        <v>70</v>
      </c>
      <c r="B28" s="44" t="s">
        <v>267</v>
      </c>
      <c r="C28" s="46">
        <v>5</v>
      </c>
      <c r="D28" s="46"/>
      <c r="E28" s="46"/>
      <c r="F28" s="44"/>
      <c r="G28" s="45"/>
      <c r="M28" s="44"/>
      <c r="N28" s="45"/>
    </row>
    <row r="29" spans="1:16" ht="17" x14ac:dyDescent="0.2">
      <c r="A29" s="44" t="s">
        <v>70</v>
      </c>
      <c r="B29" s="47" t="s">
        <v>161</v>
      </c>
      <c r="C29" s="46">
        <v>11</v>
      </c>
      <c r="D29" s="46">
        <v>2.38</v>
      </c>
      <c r="E29" s="13">
        <f>D29*C29</f>
        <v>26.18</v>
      </c>
      <c r="F29" s="5">
        <f t="shared" si="1"/>
        <v>261.8</v>
      </c>
      <c r="G29" s="6" t="s">
        <v>50</v>
      </c>
    </row>
    <row r="30" spans="1:16" ht="17" x14ac:dyDescent="0.2">
      <c r="A30" s="44" t="s">
        <v>70</v>
      </c>
      <c r="B30" s="47" t="s">
        <v>162</v>
      </c>
      <c r="C30" s="46">
        <v>5</v>
      </c>
      <c r="D30" s="46">
        <v>2.74</v>
      </c>
      <c r="E30" s="46">
        <f t="shared" ref="E30:E35" si="4">D30*C30</f>
        <v>13.700000000000001</v>
      </c>
      <c r="F30" s="5">
        <f t="shared" si="1"/>
        <v>137</v>
      </c>
      <c r="G30" s="6" t="s">
        <v>50</v>
      </c>
    </row>
    <row r="31" spans="1:16" ht="17" x14ac:dyDescent="0.2">
      <c r="A31" s="44" t="s">
        <v>70</v>
      </c>
      <c r="B31" s="47" t="s">
        <v>163</v>
      </c>
      <c r="C31" s="46">
        <v>3</v>
      </c>
      <c r="D31" s="46">
        <v>3.74</v>
      </c>
      <c r="E31" s="46">
        <f t="shared" si="4"/>
        <v>11.22</v>
      </c>
      <c r="F31" s="5">
        <f t="shared" si="1"/>
        <v>112.2</v>
      </c>
      <c r="G31" s="6" t="s">
        <v>50</v>
      </c>
    </row>
    <row r="32" spans="1:16" ht="17" x14ac:dyDescent="0.2">
      <c r="A32" s="44" t="s">
        <v>70</v>
      </c>
      <c r="B32" s="47" t="s">
        <v>262</v>
      </c>
      <c r="C32" s="46">
        <v>1</v>
      </c>
      <c r="D32" s="46">
        <v>6.79</v>
      </c>
      <c r="E32" s="46">
        <f t="shared" si="4"/>
        <v>6.79</v>
      </c>
      <c r="F32" s="44">
        <f t="shared" si="1"/>
        <v>67.900000000000006</v>
      </c>
      <c r="G32" s="6" t="s">
        <v>50</v>
      </c>
    </row>
    <row r="33" spans="1:16" ht="34" x14ac:dyDescent="0.2">
      <c r="A33" s="44" t="s">
        <v>70</v>
      </c>
      <c r="B33" s="47" t="s">
        <v>268</v>
      </c>
      <c r="C33" s="46">
        <v>2</v>
      </c>
      <c r="D33" s="46">
        <v>12.84</v>
      </c>
      <c r="E33" s="46">
        <f t="shared" si="4"/>
        <v>25.68</v>
      </c>
      <c r="F33" s="44">
        <f t="shared" si="1"/>
        <v>256.8</v>
      </c>
      <c r="G33" s="45" t="s">
        <v>269</v>
      </c>
      <c r="H33" s="27">
        <v>26</v>
      </c>
      <c r="I33" s="32">
        <v>41697</v>
      </c>
      <c r="J33" s="27" t="s">
        <v>263</v>
      </c>
      <c r="K33" s="33">
        <f>H33*D33</f>
        <v>333.84</v>
      </c>
      <c r="M33" s="44"/>
      <c r="N33" s="45"/>
    </row>
    <row r="34" spans="1:16" ht="34" x14ac:dyDescent="0.2">
      <c r="A34" s="44" t="s">
        <v>70</v>
      </c>
      <c r="B34" s="47" t="s">
        <v>270</v>
      </c>
      <c r="C34" s="46">
        <v>1</v>
      </c>
      <c r="D34" s="46">
        <v>16.5</v>
      </c>
      <c r="E34" s="46">
        <f t="shared" si="4"/>
        <v>16.5</v>
      </c>
      <c r="F34" s="44">
        <f t="shared" si="1"/>
        <v>165</v>
      </c>
      <c r="G34" s="45" t="s">
        <v>269</v>
      </c>
      <c r="H34" s="27">
        <v>13</v>
      </c>
      <c r="I34" s="32">
        <v>41697</v>
      </c>
      <c r="J34" s="27" t="s">
        <v>263</v>
      </c>
      <c r="K34" s="33">
        <f>H34*D34</f>
        <v>214.5</v>
      </c>
      <c r="M34" s="44"/>
      <c r="N34" s="45"/>
    </row>
    <row r="35" spans="1:16" ht="34" x14ac:dyDescent="0.2">
      <c r="A35" s="44" t="s">
        <v>70</v>
      </c>
      <c r="B35" s="47" t="s">
        <v>271</v>
      </c>
      <c r="C35" s="46">
        <v>1</v>
      </c>
      <c r="D35" s="46">
        <v>23.85</v>
      </c>
      <c r="E35" s="46">
        <f t="shared" si="4"/>
        <v>23.85</v>
      </c>
      <c r="F35" s="44">
        <f t="shared" si="1"/>
        <v>238.5</v>
      </c>
      <c r="G35" s="45" t="s">
        <v>269</v>
      </c>
      <c r="H35" s="27">
        <v>13</v>
      </c>
      <c r="I35" s="32">
        <v>41697</v>
      </c>
      <c r="J35" s="27" t="s">
        <v>263</v>
      </c>
      <c r="K35" s="33">
        <f>H35*D35</f>
        <v>310.05</v>
      </c>
      <c r="M35" s="44"/>
      <c r="N35" s="45"/>
    </row>
    <row r="36" spans="1:16" x14ac:dyDescent="0.2">
      <c r="A36" s="44" t="s">
        <v>70</v>
      </c>
      <c r="B36" s="47" t="s">
        <v>245</v>
      </c>
      <c r="C36" s="13">
        <v>8</v>
      </c>
      <c r="D36" s="13"/>
      <c r="E36" s="13"/>
    </row>
    <row r="37" spans="1:16" x14ac:dyDescent="0.2">
      <c r="A37" s="44" t="s">
        <v>70</v>
      </c>
      <c r="B37" s="47" t="s">
        <v>247</v>
      </c>
      <c r="C37" s="13"/>
      <c r="D37" s="13"/>
      <c r="E37" s="13"/>
    </row>
    <row r="38" spans="1:16" x14ac:dyDescent="0.2">
      <c r="A38" s="42" t="s">
        <v>70</v>
      </c>
      <c r="B38" s="5" t="s">
        <v>250</v>
      </c>
      <c r="C38" s="13">
        <v>2</v>
      </c>
      <c r="D38" s="13"/>
      <c r="E38" s="13"/>
    </row>
    <row r="39" spans="1:16" x14ac:dyDescent="0.2">
      <c r="A39" s="44" t="s">
        <v>70</v>
      </c>
      <c r="B39" s="47" t="s">
        <v>251</v>
      </c>
      <c r="C39" s="13"/>
      <c r="D39" s="13"/>
      <c r="E39" s="13"/>
    </row>
    <row r="40" spans="1:16" ht="17" x14ac:dyDescent="0.2">
      <c r="A40" s="44" t="s">
        <v>70</v>
      </c>
      <c r="B40" s="47" t="s">
        <v>264</v>
      </c>
      <c r="C40" s="46">
        <v>2</v>
      </c>
      <c r="D40" s="46">
        <v>5.52</v>
      </c>
      <c r="E40" s="46">
        <f>D40*C40</f>
        <v>11.04</v>
      </c>
      <c r="F40" s="44">
        <f t="shared" si="1"/>
        <v>110.39999999999999</v>
      </c>
      <c r="G40" s="45" t="s">
        <v>272</v>
      </c>
      <c r="H40" s="27">
        <v>26</v>
      </c>
      <c r="I40" s="27" t="s">
        <v>273</v>
      </c>
      <c r="J40" s="27" t="s">
        <v>263</v>
      </c>
      <c r="K40" s="33">
        <f>H40*D40</f>
        <v>143.51999999999998</v>
      </c>
      <c r="M40" s="44"/>
      <c r="N40" s="45"/>
    </row>
    <row r="41" spans="1:16" ht="17" x14ac:dyDescent="0.2">
      <c r="A41" s="44" t="s">
        <v>70</v>
      </c>
      <c r="B41" s="47" t="s">
        <v>265</v>
      </c>
      <c r="C41" s="46">
        <v>2</v>
      </c>
      <c r="D41" s="46">
        <v>6.02</v>
      </c>
      <c r="E41" s="46">
        <f>D41*C41</f>
        <v>12.04</v>
      </c>
      <c r="F41" s="44">
        <f t="shared" si="1"/>
        <v>120.39999999999999</v>
      </c>
      <c r="G41" s="45" t="s">
        <v>272</v>
      </c>
      <c r="H41" s="27">
        <v>26</v>
      </c>
      <c r="I41" s="27" t="s">
        <v>273</v>
      </c>
      <c r="J41" s="27" t="s">
        <v>263</v>
      </c>
      <c r="K41" s="33">
        <f>H41*D41</f>
        <v>156.51999999999998</v>
      </c>
      <c r="M41" s="44"/>
      <c r="N41" s="45"/>
    </row>
    <row r="42" spans="1:16" ht="17" x14ac:dyDescent="0.2">
      <c r="A42" s="44" t="s">
        <v>13</v>
      </c>
      <c r="B42" s="5" t="s">
        <v>15</v>
      </c>
      <c r="C42" s="5">
        <v>1</v>
      </c>
      <c r="D42" s="15">
        <v>30</v>
      </c>
      <c r="E42" s="5">
        <f>C42*D42</f>
        <v>30</v>
      </c>
      <c r="F42" s="5">
        <f t="shared" si="1"/>
        <v>300</v>
      </c>
      <c r="G42" s="6" t="s">
        <v>72</v>
      </c>
      <c r="P42" t="str">
        <f>IF(O42="x", E42,"")</f>
        <v/>
      </c>
    </row>
    <row r="43" spans="1:16" ht="17" x14ac:dyDescent="0.2">
      <c r="A43" s="5" t="s">
        <v>13</v>
      </c>
      <c r="B43" s="5" t="s">
        <v>14</v>
      </c>
      <c r="C43" s="5">
        <v>1</v>
      </c>
      <c r="D43" s="15">
        <v>28</v>
      </c>
      <c r="E43" s="5">
        <f>C43*D43</f>
        <v>28</v>
      </c>
      <c r="F43" s="5">
        <f t="shared" si="1"/>
        <v>280</v>
      </c>
      <c r="G43" s="6" t="s">
        <v>72</v>
      </c>
      <c r="N43" s="6" t="s">
        <v>16</v>
      </c>
      <c r="P43" t="str">
        <f>IF(O43="x", E43,"")</f>
        <v/>
      </c>
    </row>
    <row r="44" spans="1:16" ht="17" x14ac:dyDescent="0.2">
      <c r="A44" s="5" t="s">
        <v>13</v>
      </c>
      <c r="B44" s="5" t="s">
        <v>100</v>
      </c>
      <c r="C44" s="5">
        <v>5</v>
      </c>
      <c r="D44" s="15">
        <v>5</v>
      </c>
      <c r="E44" s="5">
        <f>C44*D44</f>
        <v>25</v>
      </c>
      <c r="F44" s="5">
        <f t="shared" si="1"/>
        <v>250</v>
      </c>
      <c r="G44" s="6" t="s">
        <v>72</v>
      </c>
      <c r="P44" t="str">
        <f>IF(O44="x", E44,"")</f>
        <v/>
      </c>
    </row>
    <row r="45" spans="1:16" ht="19.5" customHeight="1" x14ac:dyDescent="0.2">
      <c r="A45" s="44" t="s">
        <v>13</v>
      </c>
      <c r="B45" s="47" t="s">
        <v>164</v>
      </c>
      <c r="C45" s="5">
        <v>1</v>
      </c>
      <c r="D45" s="23">
        <v>19.489999999999998</v>
      </c>
      <c r="F45" s="5">
        <f t="shared" si="1"/>
        <v>0</v>
      </c>
      <c r="G45" s="6" t="s">
        <v>165</v>
      </c>
      <c r="H45" s="27">
        <v>10</v>
      </c>
      <c r="I45" s="32">
        <v>41343</v>
      </c>
      <c r="J45" s="27" t="s">
        <v>263</v>
      </c>
      <c r="K45" s="33">
        <f>H45*D45</f>
        <v>194.89999999999998</v>
      </c>
      <c r="N45" s="6" t="s">
        <v>166</v>
      </c>
    </row>
    <row r="46" spans="1:16" ht="17" x14ac:dyDescent="0.2">
      <c r="A46" s="5" t="s">
        <v>22</v>
      </c>
      <c r="B46" s="5" t="s">
        <v>29</v>
      </c>
      <c r="C46" s="5">
        <v>1</v>
      </c>
      <c r="D46" s="5">
        <v>20</v>
      </c>
      <c r="E46" s="5">
        <f t="shared" si="0"/>
        <v>20</v>
      </c>
      <c r="F46" s="5">
        <f t="shared" si="1"/>
        <v>200</v>
      </c>
      <c r="G46" s="6" t="s">
        <v>25</v>
      </c>
      <c r="P46" t="str">
        <f t="shared" si="2"/>
        <v/>
      </c>
    </row>
    <row r="47" spans="1:16" ht="17" x14ac:dyDescent="0.2">
      <c r="A47" s="5" t="s">
        <v>22</v>
      </c>
      <c r="B47" s="5" t="s">
        <v>23</v>
      </c>
      <c r="C47" s="5">
        <v>5</v>
      </c>
      <c r="D47" s="15">
        <v>2</v>
      </c>
      <c r="E47" s="5">
        <f t="shared" si="0"/>
        <v>10</v>
      </c>
      <c r="F47" s="5">
        <f t="shared" si="1"/>
        <v>100</v>
      </c>
      <c r="G47" s="6" t="s">
        <v>25</v>
      </c>
      <c r="P47" t="str">
        <f t="shared" si="2"/>
        <v/>
      </c>
    </row>
    <row r="48" spans="1:16" x14ac:dyDescent="0.2">
      <c r="A48" s="5" t="s">
        <v>22</v>
      </c>
      <c r="B48" s="5" t="s">
        <v>24</v>
      </c>
      <c r="C48" s="5">
        <v>5</v>
      </c>
      <c r="D48" s="15">
        <v>1</v>
      </c>
      <c r="E48" s="5">
        <f t="shared" si="0"/>
        <v>5</v>
      </c>
      <c r="F48" s="5">
        <f t="shared" si="1"/>
        <v>50</v>
      </c>
      <c r="P48" t="str">
        <f t="shared" si="2"/>
        <v/>
      </c>
    </row>
    <row r="49" spans="1:16" x14ac:dyDescent="0.2">
      <c r="A49" s="5" t="s">
        <v>22</v>
      </c>
      <c r="B49" s="5" t="s">
        <v>237</v>
      </c>
      <c r="D49" s="15"/>
    </row>
    <row r="50" spans="1:16" ht="17" x14ac:dyDescent="0.2">
      <c r="A50" s="44" t="s">
        <v>22</v>
      </c>
      <c r="B50" s="47" t="s">
        <v>176</v>
      </c>
      <c r="C50" s="5">
        <v>5</v>
      </c>
      <c r="D50" s="5">
        <v>21.23</v>
      </c>
      <c r="E50" s="5">
        <f t="shared" si="0"/>
        <v>106.15</v>
      </c>
      <c r="F50" s="5">
        <f t="shared" si="1"/>
        <v>1061.5</v>
      </c>
      <c r="G50" s="6" t="s">
        <v>34</v>
      </c>
      <c r="H50" s="27">
        <v>45</v>
      </c>
      <c r="I50" s="32">
        <v>41705</v>
      </c>
      <c r="J50" s="27" t="s">
        <v>263</v>
      </c>
      <c r="K50" s="33">
        <f>H50*D50</f>
        <v>955.35</v>
      </c>
      <c r="M50" s="5" t="s">
        <v>48</v>
      </c>
      <c r="P50" t="str">
        <f t="shared" si="2"/>
        <v/>
      </c>
    </row>
    <row r="51" spans="1:16" ht="17" x14ac:dyDescent="0.2">
      <c r="A51" s="5" t="s">
        <v>22</v>
      </c>
      <c r="B51" s="5" t="s">
        <v>194</v>
      </c>
      <c r="C51" s="5">
        <v>5</v>
      </c>
      <c r="G51" s="6" t="s">
        <v>50</v>
      </c>
    </row>
    <row r="52" spans="1:16" ht="17" x14ac:dyDescent="0.2">
      <c r="A52" s="5" t="s">
        <v>22</v>
      </c>
      <c r="B52" s="5" t="s">
        <v>195</v>
      </c>
      <c r="C52" s="5">
        <v>5</v>
      </c>
      <c r="F52" s="5">
        <f t="shared" si="1"/>
        <v>0</v>
      </c>
      <c r="G52" s="6" t="s">
        <v>50</v>
      </c>
    </row>
    <row r="53" spans="1:16" ht="17" x14ac:dyDescent="0.2">
      <c r="A53" s="5" t="s">
        <v>75</v>
      </c>
      <c r="B53" s="5" t="s">
        <v>76</v>
      </c>
      <c r="C53" s="5">
        <v>1</v>
      </c>
      <c r="D53" s="5">
        <v>105</v>
      </c>
      <c r="E53" s="5">
        <f t="shared" si="0"/>
        <v>105</v>
      </c>
      <c r="F53" s="5">
        <f t="shared" si="1"/>
        <v>1050</v>
      </c>
      <c r="G53" s="6" t="s">
        <v>25</v>
      </c>
      <c r="P53" t="str">
        <f t="shared" si="2"/>
        <v/>
      </c>
    </row>
    <row r="54" spans="1:16" ht="17" x14ac:dyDescent="0.2">
      <c r="A54" s="5" t="s">
        <v>77</v>
      </c>
      <c r="B54" s="31" t="s">
        <v>93</v>
      </c>
      <c r="C54" s="5">
        <v>1</v>
      </c>
      <c r="D54" s="5">
        <v>200</v>
      </c>
      <c r="E54" s="5">
        <f t="shared" si="0"/>
        <v>200</v>
      </c>
      <c r="F54" s="5">
        <f t="shared" si="1"/>
        <v>2000</v>
      </c>
      <c r="G54" s="6" t="s">
        <v>82</v>
      </c>
      <c r="H54" s="27" t="s">
        <v>244</v>
      </c>
      <c r="I54" s="32">
        <v>41338</v>
      </c>
      <c r="J54" s="27" t="s">
        <v>242</v>
      </c>
      <c r="K54" s="33">
        <f>2332.8*0.95</f>
        <v>2216.16</v>
      </c>
      <c r="P54" t="str">
        <f t="shared" si="2"/>
        <v/>
      </c>
    </row>
    <row r="55" spans="1:16" ht="17" x14ac:dyDescent="0.2">
      <c r="A55" s="30" t="s">
        <v>77</v>
      </c>
      <c r="B55" s="5" t="s">
        <v>78</v>
      </c>
      <c r="C55" s="5">
        <v>5</v>
      </c>
      <c r="D55" s="5">
        <v>7</v>
      </c>
      <c r="E55" s="5">
        <f t="shared" si="0"/>
        <v>35</v>
      </c>
      <c r="F55" s="5">
        <f t="shared" si="1"/>
        <v>350</v>
      </c>
      <c r="G55" s="6" t="s">
        <v>255</v>
      </c>
      <c r="P55" t="str">
        <f t="shared" si="2"/>
        <v/>
      </c>
    </row>
    <row r="56" spans="1:16" ht="17" x14ac:dyDescent="0.2">
      <c r="A56" s="5" t="s">
        <v>77</v>
      </c>
      <c r="B56" s="29" t="s">
        <v>79</v>
      </c>
      <c r="C56" s="5">
        <v>10</v>
      </c>
      <c r="D56" s="5">
        <v>2.39</v>
      </c>
      <c r="E56" s="5">
        <f t="shared" si="0"/>
        <v>23.900000000000002</v>
      </c>
      <c r="F56" s="5">
        <f t="shared" si="1"/>
        <v>239.00000000000003</v>
      </c>
      <c r="G56" s="6" t="s">
        <v>32</v>
      </c>
      <c r="P56" t="str">
        <f t="shared" si="2"/>
        <v/>
      </c>
    </row>
    <row r="57" spans="1:16" ht="17" x14ac:dyDescent="0.2">
      <c r="A57" s="5" t="s">
        <v>77</v>
      </c>
      <c r="B57" s="29" t="s">
        <v>80</v>
      </c>
      <c r="C57" s="5">
        <v>2</v>
      </c>
      <c r="D57" s="5">
        <v>2.76</v>
      </c>
      <c r="E57" s="5">
        <f t="shared" si="0"/>
        <v>5.52</v>
      </c>
      <c r="F57" s="5">
        <f t="shared" si="1"/>
        <v>55.199999999999996</v>
      </c>
      <c r="G57" s="6" t="s">
        <v>32</v>
      </c>
      <c r="P57" t="str">
        <f t="shared" si="2"/>
        <v/>
      </c>
    </row>
    <row r="58" spans="1:16" ht="15.75" customHeight="1" x14ac:dyDescent="0.2">
      <c r="A58" s="5" t="s">
        <v>77</v>
      </c>
      <c r="B58" s="29" t="s">
        <v>81</v>
      </c>
      <c r="C58" s="5">
        <v>4</v>
      </c>
      <c r="D58" s="5">
        <v>1.51</v>
      </c>
      <c r="E58" s="5">
        <f t="shared" si="0"/>
        <v>6.04</v>
      </c>
      <c r="F58" s="5">
        <f t="shared" si="1"/>
        <v>60.4</v>
      </c>
      <c r="G58" s="6" t="s">
        <v>32</v>
      </c>
      <c r="P58" t="str">
        <f t="shared" si="2"/>
        <v/>
      </c>
    </row>
    <row r="59" spans="1:16" ht="15.75" customHeight="1" x14ac:dyDescent="0.2">
      <c r="A59" s="5" t="s">
        <v>77</v>
      </c>
      <c r="B59" s="29" t="s">
        <v>185</v>
      </c>
      <c r="C59" s="5">
        <v>2</v>
      </c>
      <c r="D59" s="44">
        <v>1.68</v>
      </c>
      <c r="E59" s="44">
        <f t="shared" si="0"/>
        <v>3.36</v>
      </c>
      <c r="F59" s="44">
        <f t="shared" si="1"/>
        <v>33.6</v>
      </c>
      <c r="G59" s="45" t="s">
        <v>32</v>
      </c>
      <c r="P59" t="str">
        <f t="shared" si="2"/>
        <v/>
      </c>
    </row>
    <row r="60" spans="1:16" ht="15.75" customHeight="1" x14ac:dyDescent="0.2">
      <c r="A60" s="30" t="s">
        <v>77</v>
      </c>
      <c r="B60" s="5" t="s">
        <v>101</v>
      </c>
      <c r="C60" s="5">
        <v>1</v>
      </c>
      <c r="D60" s="5">
        <v>2</v>
      </c>
      <c r="E60" s="5">
        <f t="shared" si="0"/>
        <v>2</v>
      </c>
      <c r="F60" s="5">
        <f t="shared" si="1"/>
        <v>20</v>
      </c>
      <c r="G60" s="6" t="s">
        <v>72</v>
      </c>
      <c r="P60" t="str">
        <f t="shared" si="2"/>
        <v/>
      </c>
    </row>
    <row r="61" spans="1:16" ht="15.75" customHeight="1" x14ac:dyDescent="0.2">
      <c r="A61" s="30" t="s">
        <v>77</v>
      </c>
      <c r="B61" s="5" t="s">
        <v>246</v>
      </c>
      <c r="C61" s="5">
        <v>1</v>
      </c>
    </row>
    <row r="62" spans="1:16" ht="15.75" customHeight="1" x14ac:dyDescent="0.2">
      <c r="A62" s="31" t="s">
        <v>95</v>
      </c>
      <c r="B62" s="5" t="s">
        <v>236</v>
      </c>
      <c r="E62" s="5">
        <f t="shared" si="0"/>
        <v>0</v>
      </c>
      <c r="F62" s="5">
        <f t="shared" si="1"/>
        <v>0</v>
      </c>
      <c r="G62" s="6" t="s">
        <v>238</v>
      </c>
    </row>
    <row r="63" spans="1:16" ht="15.75" customHeight="1" x14ac:dyDescent="0.2">
      <c r="A63" s="30" t="s">
        <v>95</v>
      </c>
      <c r="B63" s="5" t="s">
        <v>239</v>
      </c>
      <c r="E63" s="5">
        <f t="shared" si="0"/>
        <v>0</v>
      </c>
      <c r="F63" s="5">
        <f t="shared" si="1"/>
        <v>0</v>
      </c>
    </row>
    <row r="64" spans="1:16" ht="15.75" customHeight="1" x14ac:dyDescent="0.2">
      <c r="A64" s="5" t="s">
        <v>31</v>
      </c>
      <c r="B64" s="29" t="s">
        <v>33</v>
      </c>
      <c r="C64" s="5">
        <v>1</v>
      </c>
      <c r="D64" s="5">
        <v>68.58</v>
      </c>
      <c r="E64" s="5">
        <f t="shared" ref="E64:E98" si="5">C64*D64</f>
        <v>68.58</v>
      </c>
      <c r="F64" s="5">
        <f t="shared" si="1"/>
        <v>685.8</v>
      </c>
      <c r="G64" s="6" t="s">
        <v>32</v>
      </c>
      <c r="N64" s="10" t="s">
        <v>30</v>
      </c>
    </row>
    <row r="65" spans="1:14" ht="15.75" customHeight="1" x14ac:dyDescent="0.2">
      <c r="A65" s="30" t="s">
        <v>31</v>
      </c>
      <c r="B65" s="5" t="s">
        <v>35</v>
      </c>
      <c r="C65" s="5">
        <v>1</v>
      </c>
      <c r="D65" s="5">
        <v>126</v>
      </c>
      <c r="E65" s="5">
        <f t="shared" si="5"/>
        <v>126</v>
      </c>
      <c r="F65" s="5">
        <f t="shared" si="1"/>
        <v>1260</v>
      </c>
      <c r="N65" s="12" t="s">
        <v>144</v>
      </c>
    </row>
    <row r="66" spans="1:14" ht="15.75" customHeight="1" x14ac:dyDescent="0.2">
      <c r="A66" s="5" t="s">
        <v>31</v>
      </c>
      <c r="B66" s="29" t="s">
        <v>110</v>
      </c>
      <c r="C66" s="5">
        <v>1</v>
      </c>
      <c r="D66" s="5">
        <v>13.16</v>
      </c>
      <c r="E66" s="5">
        <f t="shared" si="5"/>
        <v>13.16</v>
      </c>
      <c r="F66" s="5">
        <f t="shared" si="1"/>
        <v>131.6</v>
      </c>
      <c r="G66" s="6" t="s">
        <v>32</v>
      </c>
    </row>
    <row r="67" spans="1:14" ht="15.75" customHeight="1" x14ac:dyDescent="0.2">
      <c r="A67" s="5" t="s">
        <v>31</v>
      </c>
      <c r="B67" s="29" t="s">
        <v>111</v>
      </c>
      <c r="C67" s="5">
        <v>1</v>
      </c>
      <c r="D67" s="5">
        <v>7.34</v>
      </c>
      <c r="E67" s="5">
        <f t="shared" si="5"/>
        <v>7.34</v>
      </c>
      <c r="F67" s="5">
        <f t="shared" si="1"/>
        <v>73.400000000000006</v>
      </c>
      <c r="G67" s="6" t="s">
        <v>32</v>
      </c>
      <c r="N67" s="12" t="s">
        <v>145</v>
      </c>
    </row>
    <row r="68" spans="1:14" ht="15.75" customHeight="1" x14ac:dyDescent="0.2">
      <c r="A68" s="5" t="s">
        <v>31</v>
      </c>
      <c r="B68" s="29" t="s">
        <v>112</v>
      </c>
      <c r="C68" s="5">
        <v>3</v>
      </c>
      <c r="D68" s="5">
        <v>6.19</v>
      </c>
      <c r="E68" s="5">
        <f t="shared" si="5"/>
        <v>18.57</v>
      </c>
      <c r="F68" s="5">
        <f t="shared" si="1"/>
        <v>185.7</v>
      </c>
      <c r="G68" s="6" t="s">
        <v>32</v>
      </c>
    </row>
    <row r="69" spans="1:14" ht="15.75" customHeight="1" x14ac:dyDescent="0.2">
      <c r="A69" s="5" t="s">
        <v>31</v>
      </c>
      <c r="B69" s="30" t="s">
        <v>146</v>
      </c>
      <c r="C69" s="5">
        <v>1</v>
      </c>
      <c r="D69" s="5">
        <v>1.07</v>
      </c>
      <c r="E69" s="5">
        <f t="shared" si="5"/>
        <v>1.07</v>
      </c>
      <c r="F69" s="5">
        <f t="shared" si="1"/>
        <v>10.700000000000001</v>
      </c>
      <c r="G69" s="6" t="s">
        <v>50</v>
      </c>
      <c r="N69" s="12" t="s">
        <v>147</v>
      </c>
    </row>
    <row r="70" spans="1:14" ht="15.75" customHeight="1" x14ac:dyDescent="0.2">
      <c r="A70" s="5" t="s">
        <v>31</v>
      </c>
      <c r="B70" s="30" t="s">
        <v>260</v>
      </c>
      <c r="C70" s="5">
        <v>1</v>
      </c>
      <c r="D70" s="5">
        <v>0.81</v>
      </c>
      <c r="E70" s="5">
        <f t="shared" si="5"/>
        <v>0.81</v>
      </c>
      <c r="F70" s="5">
        <f t="shared" si="1"/>
        <v>8.1000000000000014</v>
      </c>
      <c r="G70" s="6" t="s">
        <v>50</v>
      </c>
      <c r="N70" s="21" t="s">
        <v>148</v>
      </c>
    </row>
    <row r="71" spans="1:14" ht="15.75" customHeight="1" x14ac:dyDescent="0.2">
      <c r="A71" s="5" t="s">
        <v>31</v>
      </c>
      <c r="B71" s="30" t="s">
        <v>113</v>
      </c>
      <c r="C71" s="5">
        <v>2</v>
      </c>
      <c r="D71" s="5">
        <v>6</v>
      </c>
      <c r="E71" s="5">
        <f t="shared" si="5"/>
        <v>12</v>
      </c>
      <c r="F71" s="5">
        <f t="shared" si="1"/>
        <v>120</v>
      </c>
      <c r="G71" s="6" t="s">
        <v>114</v>
      </c>
      <c r="N71" s="5" t="s">
        <v>142</v>
      </c>
    </row>
    <row r="72" spans="1:14" ht="15.75" customHeight="1" x14ac:dyDescent="0.2">
      <c r="A72" s="5" t="s">
        <v>31</v>
      </c>
      <c r="B72" s="30" t="s">
        <v>256</v>
      </c>
      <c r="C72" s="5">
        <v>3</v>
      </c>
      <c r="D72" s="5">
        <v>4</v>
      </c>
      <c r="E72" s="5">
        <f t="shared" ref="E72" si="6">C72*D72</f>
        <v>12</v>
      </c>
      <c r="F72" s="5">
        <f t="shared" ref="F72" si="7">E72*10</f>
        <v>120</v>
      </c>
      <c r="G72" s="6" t="s">
        <v>114</v>
      </c>
      <c r="N72" s="5"/>
    </row>
    <row r="73" spans="1:14" ht="15.75" customHeight="1" x14ac:dyDescent="0.2">
      <c r="A73" s="5" t="s">
        <v>31</v>
      </c>
      <c r="B73" s="30" t="s">
        <v>115</v>
      </c>
      <c r="C73" s="5">
        <v>2</v>
      </c>
      <c r="D73" s="5">
        <v>3.32</v>
      </c>
      <c r="E73" s="5">
        <f t="shared" si="5"/>
        <v>6.64</v>
      </c>
      <c r="F73" s="5">
        <f t="shared" si="1"/>
        <v>66.399999999999991</v>
      </c>
      <c r="G73" s="6" t="s">
        <v>114</v>
      </c>
      <c r="N73" s="6" t="s">
        <v>143</v>
      </c>
    </row>
    <row r="74" spans="1:14" ht="15.75" customHeight="1" x14ac:dyDescent="0.2">
      <c r="A74" s="30" t="s">
        <v>31</v>
      </c>
      <c r="B74" s="5" t="s">
        <v>123</v>
      </c>
      <c r="C74" s="5">
        <v>3</v>
      </c>
      <c r="D74" s="5">
        <v>1.48</v>
      </c>
      <c r="E74" s="5">
        <f t="shared" si="5"/>
        <v>4.4399999999999995</v>
      </c>
      <c r="F74" s="5">
        <f t="shared" si="1"/>
        <v>44.399999999999991</v>
      </c>
      <c r="G74" s="6" t="s">
        <v>129</v>
      </c>
      <c r="N74" s="22" t="s">
        <v>141</v>
      </c>
    </row>
    <row r="75" spans="1:14" ht="15.75" customHeight="1" x14ac:dyDescent="0.2">
      <c r="A75" s="5" t="s">
        <v>31</v>
      </c>
      <c r="B75" s="30" t="s">
        <v>109</v>
      </c>
      <c r="C75" s="5">
        <v>1</v>
      </c>
      <c r="D75" s="5">
        <v>0.61</v>
      </c>
      <c r="E75" s="5">
        <f t="shared" si="5"/>
        <v>0.61</v>
      </c>
      <c r="F75" s="5">
        <f t="shared" si="1"/>
        <v>6.1</v>
      </c>
      <c r="G75" s="6" t="s">
        <v>50</v>
      </c>
      <c r="N75" s="22" t="s">
        <v>149</v>
      </c>
    </row>
    <row r="76" spans="1:14" ht="15.75" customHeight="1" x14ac:dyDescent="0.2">
      <c r="A76" s="5" t="s">
        <v>31</v>
      </c>
      <c r="B76" s="30" t="s">
        <v>116</v>
      </c>
      <c r="C76" s="5">
        <v>1</v>
      </c>
      <c r="D76" s="5">
        <v>0.35</v>
      </c>
      <c r="E76" s="5">
        <f t="shared" si="5"/>
        <v>0.35</v>
      </c>
      <c r="F76" s="5">
        <f t="shared" si="1"/>
        <v>3.5</v>
      </c>
      <c r="G76" s="6" t="s">
        <v>50</v>
      </c>
      <c r="N76" s="21" t="s">
        <v>150</v>
      </c>
    </row>
    <row r="77" spans="1:14" ht="15.75" customHeight="1" x14ac:dyDescent="0.2">
      <c r="A77" s="5" t="s">
        <v>31</v>
      </c>
      <c r="B77" s="30" t="s">
        <v>257</v>
      </c>
      <c r="C77" s="5">
        <v>2</v>
      </c>
      <c r="D77" s="5">
        <v>1.3</v>
      </c>
      <c r="E77" s="5">
        <f t="shared" ref="E77" si="8">C77*D77</f>
        <v>2.6</v>
      </c>
      <c r="F77" s="5">
        <f t="shared" ref="F77" si="9">E77*10</f>
        <v>26</v>
      </c>
      <c r="G77" s="6" t="s">
        <v>50</v>
      </c>
      <c r="N77" s="21"/>
    </row>
    <row r="78" spans="1:14" ht="15.75" customHeight="1" x14ac:dyDescent="0.2">
      <c r="A78" s="5" t="s">
        <v>31</v>
      </c>
      <c r="B78" s="30" t="s">
        <v>117</v>
      </c>
      <c r="C78" s="5">
        <v>1</v>
      </c>
      <c r="D78" s="5">
        <v>0.78</v>
      </c>
      <c r="E78" s="5">
        <f t="shared" si="5"/>
        <v>0.78</v>
      </c>
      <c r="F78" s="5">
        <f t="shared" si="1"/>
        <v>7.8000000000000007</v>
      </c>
      <c r="G78" s="6" t="s">
        <v>50</v>
      </c>
      <c r="N78" s="22" t="s">
        <v>151</v>
      </c>
    </row>
    <row r="79" spans="1:14" ht="15.75" customHeight="1" x14ac:dyDescent="0.2">
      <c r="A79" s="5" t="s">
        <v>31</v>
      </c>
      <c r="B79" s="30" t="s">
        <v>258</v>
      </c>
      <c r="C79" s="5">
        <v>2</v>
      </c>
      <c r="D79" s="5">
        <v>2.2000000000000002</v>
      </c>
      <c r="E79" s="5">
        <f t="shared" ref="E79" si="10">C79*D79</f>
        <v>4.4000000000000004</v>
      </c>
      <c r="F79" s="5">
        <f t="shared" ref="F79" si="11">E79*10</f>
        <v>44</v>
      </c>
      <c r="G79" s="6" t="s">
        <v>50</v>
      </c>
      <c r="N79" s="22"/>
    </row>
    <row r="80" spans="1:14" ht="15.75" customHeight="1" x14ac:dyDescent="0.2">
      <c r="A80" s="5" t="s">
        <v>31</v>
      </c>
      <c r="B80" s="30" t="s">
        <v>124</v>
      </c>
      <c r="C80" s="5">
        <v>1</v>
      </c>
      <c r="D80" s="5">
        <v>1.06</v>
      </c>
      <c r="E80" s="5">
        <f t="shared" si="5"/>
        <v>1.06</v>
      </c>
      <c r="F80" s="5">
        <f t="shared" si="1"/>
        <v>10.600000000000001</v>
      </c>
      <c r="G80" s="6" t="s">
        <v>50</v>
      </c>
      <c r="N80" s="21" t="s">
        <v>152</v>
      </c>
    </row>
    <row r="81" spans="1:14" ht="15.75" customHeight="1" x14ac:dyDescent="0.2">
      <c r="A81" s="5" t="s">
        <v>31</v>
      </c>
      <c r="B81" s="30" t="s">
        <v>125</v>
      </c>
      <c r="C81" s="5">
        <v>2</v>
      </c>
      <c r="D81" s="5">
        <v>0.78</v>
      </c>
      <c r="E81" s="5">
        <f t="shared" si="5"/>
        <v>1.56</v>
      </c>
      <c r="F81" s="5">
        <f t="shared" si="1"/>
        <v>15.600000000000001</v>
      </c>
      <c r="G81" s="6" t="s">
        <v>50</v>
      </c>
      <c r="N81" s="21" t="s">
        <v>153</v>
      </c>
    </row>
    <row r="82" spans="1:14" ht="15.75" customHeight="1" x14ac:dyDescent="0.2">
      <c r="A82" s="5" t="s">
        <v>31</v>
      </c>
      <c r="B82" s="30" t="s">
        <v>126</v>
      </c>
      <c r="C82" s="5">
        <v>1</v>
      </c>
      <c r="D82" s="5">
        <v>1.44</v>
      </c>
      <c r="E82" s="5">
        <f t="shared" si="5"/>
        <v>1.44</v>
      </c>
      <c r="F82" s="5">
        <f t="shared" si="1"/>
        <v>14.399999999999999</v>
      </c>
      <c r="G82" s="6" t="s">
        <v>135</v>
      </c>
      <c r="N82" s="12"/>
    </row>
    <row r="83" spans="1:14" ht="15.75" customHeight="1" x14ac:dyDescent="0.2">
      <c r="A83" s="5" t="s">
        <v>31</v>
      </c>
      <c r="B83" s="30" t="s">
        <v>127</v>
      </c>
      <c r="C83" s="5">
        <v>2</v>
      </c>
      <c r="D83" s="5">
        <v>1.44</v>
      </c>
      <c r="E83" s="5">
        <f t="shared" si="5"/>
        <v>2.88</v>
      </c>
      <c r="F83" s="5">
        <f t="shared" si="1"/>
        <v>28.799999999999997</v>
      </c>
      <c r="G83" s="6" t="s">
        <v>135</v>
      </c>
    </row>
    <row r="84" spans="1:14" ht="15.75" customHeight="1" x14ac:dyDescent="0.2">
      <c r="A84" s="5" t="s">
        <v>31</v>
      </c>
      <c r="B84" s="30" t="s">
        <v>118</v>
      </c>
      <c r="C84" s="5">
        <v>4</v>
      </c>
      <c r="D84" s="5">
        <v>0.76</v>
      </c>
      <c r="E84" s="5">
        <f t="shared" si="5"/>
        <v>3.04</v>
      </c>
      <c r="F84" s="5">
        <f t="shared" si="1"/>
        <v>30.4</v>
      </c>
      <c r="G84" s="6" t="s">
        <v>50</v>
      </c>
      <c r="N84" s="12" t="s">
        <v>140</v>
      </c>
    </row>
    <row r="85" spans="1:14" ht="15.75" customHeight="1" x14ac:dyDescent="0.2">
      <c r="A85" s="5" t="s">
        <v>31</v>
      </c>
      <c r="B85" s="30" t="s">
        <v>128</v>
      </c>
      <c r="C85" s="5">
        <v>1</v>
      </c>
      <c r="D85" s="5">
        <v>4.43</v>
      </c>
      <c r="E85" s="5">
        <f t="shared" si="5"/>
        <v>4.43</v>
      </c>
      <c r="F85" s="5">
        <f t="shared" ref="F85:F98" si="12">E85*10</f>
        <v>44.3</v>
      </c>
      <c r="G85" s="6" t="s">
        <v>50</v>
      </c>
    </row>
    <row r="86" spans="1:14" ht="15.75" customHeight="1" x14ac:dyDescent="0.2">
      <c r="A86" s="5" t="s">
        <v>31</v>
      </c>
      <c r="B86" s="30" t="s">
        <v>119</v>
      </c>
      <c r="C86" s="5">
        <v>2</v>
      </c>
      <c r="D86" s="5">
        <v>0.89</v>
      </c>
      <c r="E86" s="5">
        <f t="shared" si="5"/>
        <v>1.78</v>
      </c>
      <c r="F86" s="5">
        <f t="shared" si="12"/>
        <v>17.8</v>
      </c>
      <c r="G86" s="6" t="s">
        <v>50</v>
      </c>
      <c r="N86" s="12" t="s">
        <v>154</v>
      </c>
    </row>
    <row r="87" spans="1:14" ht="15.75" customHeight="1" x14ac:dyDescent="0.2">
      <c r="A87" s="5" t="s">
        <v>31</v>
      </c>
      <c r="B87" s="30" t="s">
        <v>259</v>
      </c>
      <c r="C87" s="5">
        <v>2</v>
      </c>
      <c r="D87" s="5">
        <v>1.1000000000000001</v>
      </c>
      <c r="E87" s="5">
        <f t="shared" ref="E87" si="13">C87*D87</f>
        <v>2.2000000000000002</v>
      </c>
      <c r="F87" s="5">
        <f t="shared" ref="F87" si="14">E87*10</f>
        <v>22</v>
      </c>
      <c r="G87" s="6" t="s">
        <v>50</v>
      </c>
      <c r="N87" s="12"/>
    </row>
    <row r="88" spans="1:14" ht="15.75" customHeight="1" x14ac:dyDescent="0.2">
      <c r="A88" s="5" t="s">
        <v>31</v>
      </c>
      <c r="B88" s="30" t="s">
        <v>120</v>
      </c>
      <c r="C88" s="5">
        <v>2</v>
      </c>
      <c r="D88" s="5">
        <v>0.67</v>
      </c>
      <c r="E88" s="5">
        <f t="shared" si="5"/>
        <v>1.34</v>
      </c>
      <c r="F88" s="5">
        <f t="shared" si="12"/>
        <v>13.4</v>
      </c>
      <c r="G88" s="6" t="s">
        <v>50</v>
      </c>
      <c r="N88" s="12" t="s">
        <v>155</v>
      </c>
    </row>
    <row r="89" spans="1:14" ht="15.75" customHeight="1" x14ac:dyDescent="0.2">
      <c r="A89" s="5" t="s">
        <v>31</v>
      </c>
      <c r="B89" s="30" t="s">
        <v>121</v>
      </c>
      <c r="C89" s="5">
        <v>1</v>
      </c>
      <c r="D89" s="5">
        <v>0.81</v>
      </c>
      <c r="E89" s="5">
        <f t="shared" si="5"/>
        <v>0.81</v>
      </c>
      <c r="F89" s="5">
        <f t="shared" si="12"/>
        <v>8.1000000000000014</v>
      </c>
      <c r="G89" s="6" t="s">
        <v>50</v>
      </c>
      <c r="N89" s="12" t="s">
        <v>156</v>
      </c>
    </row>
    <row r="90" spans="1:14" ht="15.75" customHeight="1" x14ac:dyDescent="0.2">
      <c r="A90" s="30" t="s">
        <v>31</v>
      </c>
      <c r="B90" s="5" t="s">
        <v>157</v>
      </c>
      <c r="C90" s="5">
        <v>0.25</v>
      </c>
      <c r="D90" s="5">
        <v>5.48</v>
      </c>
      <c r="E90" s="5">
        <f t="shared" si="5"/>
        <v>1.37</v>
      </c>
      <c r="F90" s="5">
        <f t="shared" si="12"/>
        <v>13.700000000000001</v>
      </c>
      <c r="G90" s="6" t="s">
        <v>50</v>
      </c>
      <c r="N90" s="18" t="s">
        <v>158</v>
      </c>
    </row>
    <row r="91" spans="1:14" ht="15.75" customHeight="1" x14ac:dyDescent="0.2">
      <c r="A91" s="30" t="s">
        <v>31</v>
      </c>
      <c r="B91" s="5" t="s">
        <v>159</v>
      </c>
      <c r="C91" s="5">
        <v>0.35</v>
      </c>
      <c r="D91" s="5">
        <v>6.33</v>
      </c>
      <c r="E91" s="5">
        <f t="shared" si="5"/>
        <v>2.2155</v>
      </c>
      <c r="F91" s="5">
        <f t="shared" si="12"/>
        <v>22.155000000000001</v>
      </c>
      <c r="G91" s="6" t="s">
        <v>50</v>
      </c>
      <c r="N91" s="6" t="s">
        <v>160</v>
      </c>
    </row>
    <row r="92" spans="1:14" ht="15.75" customHeight="1" x14ac:dyDescent="0.2">
      <c r="A92" s="30" t="s">
        <v>31</v>
      </c>
      <c r="B92" s="5" t="s">
        <v>122</v>
      </c>
      <c r="C92" s="5">
        <v>1</v>
      </c>
      <c r="D92" s="5">
        <v>15</v>
      </c>
      <c r="E92" s="5">
        <f t="shared" si="5"/>
        <v>15</v>
      </c>
      <c r="F92" s="5">
        <f t="shared" si="12"/>
        <v>150</v>
      </c>
      <c r="G92" s="6" t="s">
        <v>50</v>
      </c>
    </row>
    <row r="93" spans="1:14" ht="15.75" customHeight="1" x14ac:dyDescent="0.2">
      <c r="A93" s="5" t="s">
        <v>31</v>
      </c>
      <c r="B93" s="30" t="s">
        <v>107</v>
      </c>
      <c r="C93" s="5">
        <v>2</v>
      </c>
      <c r="D93" s="5">
        <v>21.82</v>
      </c>
      <c r="E93" s="5">
        <f t="shared" si="5"/>
        <v>43.64</v>
      </c>
      <c r="F93" s="5">
        <f t="shared" si="12"/>
        <v>436.4</v>
      </c>
      <c r="G93" s="6" t="s">
        <v>50</v>
      </c>
      <c r="N93" s="12" t="s">
        <v>139</v>
      </c>
    </row>
    <row r="94" spans="1:14" ht="15.75" customHeight="1" x14ac:dyDescent="0.2">
      <c r="A94" s="5" t="s">
        <v>31</v>
      </c>
      <c r="B94" s="30" t="s">
        <v>108</v>
      </c>
      <c r="C94" s="5">
        <v>2</v>
      </c>
      <c r="D94" s="5">
        <v>6.9</v>
      </c>
      <c r="E94" s="5">
        <f t="shared" si="5"/>
        <v>13.8</v>
      </c>
      <c r="F94" s="5">
        <f t="shared" si="12"/>
        <v>138</v>
      </c>
      <c r="G94" s="6" t="s">
        <v>50</v>
      </c>
      <c r="N94" s="12" t="s">
        <v>134</v>
      </c>
    </row>
    <row r="95" spans="1:14" ht="15.75" customHeight="1" x14ac:dyDescent="0.2">
      <c r="A95" s="30" t="s">
        <v>31</v>
      </c>
      <c r="B95" s="5" t="s">
        <v>106</v>
      </c>
      <c r="C95" s="5">
        <v>1</v>
      </c>
      <c r="D95" s="5">
        <v>10.029999999999999</v>
      </c>
      <c r="E95" s="5">
        <f t="shared" si="5"/>
        <v>10.029999999999999</v>
      </c>
      <c r="F95" s="5">
        <f t="shared" si="12"/>
        <v>100.3</v>
      </c>
      <c r="G95" s="6" t="s">
        <v>261</v>
      </c>
    </row>
    <row r="96" spans="1:14" ht="15.75" customHeight="1" x14ac:dyDescent="0.2">
      <c r="A96" s="5" t="s">
        <v>31</v>
      </c>
      <c r="B96" s="5" t="s">
        <v>132</v>
      </c>
      <c r="C96" s="5">
        <v>1</v>
      </c>
      <c r="D96" s="5">
        <v>7.53</v>
      </c>
      <c r="E96" s="5">
        <f t="shared" si="5"/>
        <v>7.53</v>
      </c>
      <c r="F96" s="5">
        <f t="shared" si="12"/>
        <v>75.3</v>
      </c>
      <c r="G96" s="6" t="s">
        <v>50</v>
      </c>
      <c r="N96" s="12" t="s">
        <v>131</v>
      </c>
    </row>
    <row r="97" spans="1:16" ht="15.75" customHeight="1" x14ac:dyDescent="0.2">
      <c r="A97" s="5" t="s">
        <v>31</v>
      </c>
      <c r="B97" s="5" t="s">
        <v>136</v>
      </c>
      <c r="C97" s="5">
        <v>1</v>
      </c>
      <c r="D97" s="5">
        <v>2.93</v>
      </c>
      <c r="E97" s="5">
        <f t="shared" si="5"/>
        <v>2.93</v>
      </c>
      <c r="F97" s="5">
        <f t="shared" si="12"/>
        <v>29.3</v>
      </c>
      <c r="G97" s="6" t="s">
        <v>50</v>
      </c>
      <c r="N97" s="12" t="s">
        <v>137</v>
      </c>
    </row>
    <row r="98" spans="1:16" s="20" customFormat="1" ht="15.75" customHeight="1" x14ac:dyDescent="0.2">
      <c r="A98" s="13" t="s">
        <v>31</v>
      </c>
      <c r="B98" s="13" t="s">
        <v>133</v>
      </c>
      <c r="C98" s="13">
        <v>1</v>
      </c>
      <c r="D98" s="13">
        <v>9</v>
      </c>
      <c r="E98" s="13">
        <f t="shared" si="5"/>
        <v>9</v>
      </c>
      <c r="F98" s="5">
        <f t="shared" si="12"/>
        <v>90</v>
      </c>
      <c r="G98" s="24" t="s">
        <v>50</v>
      </c>
      <c r="H98" s="27"/>
      <c r="I98" s="27"/>
      <c r="J98" s="27"/>
      <c r="K98" s="33"/>
      <c r="L98" s="27"/>
      <c r="M98" s="13"/>
      <c r="N98" s="19" t="s">
        <v>138</v>
      </c>
    </row>
    <row r="99" spans="1:16" x14ac:dyDescent="0.2">
      <c r="A99" s="13" t="s">
        <v>31</v>
      </c>
      <c r="B99" s="13" t="s">
        <v>249</v>
      </c>
    </row>
    <row r="100" spans="1:16" x14ac:dyDescent="0.2">
      <c r="N100" s="12"/>
    </row>
    <row r="101" spans="1:16" x14ac:dyDescent="0.2">
      <c r="N101" s="12"/>
    </row>
    <row r="102" spans="1:16" ht="17" thickBot="1" x14ac:dyDescent="0.25">
      <c r="A102" s="7"/>
      <c r="B102" s="7"/>
      <c r="C102" s="7"/>
      <c r="D102" s="7"/>
      <c r="E102" s="7"/>
      <c r="F102" s="7"/>
      <c r="G102" s="25"/>
      <c r="H102" s="36"/>
      <c r="I102" s="36"/>
      <c r="J102" s="36"/>
      <c r="K102" s="37"/>
      <c r="L102" s="36"/>
      <c r="M102" s="7"/>
      <c r="N102" s="12"/>
      <c r="P102" t="str">
        <f t="shared" si="2"/>
        <v/>
      </c>
    </row>
    <row r="103" spans="1:16" s="1" customFormat="1" ht="17" thickTop="1" x14ac:dyDescent="0.2">
      <c r="A103" s="8" t="s">
        <v>46</v>
      </c>
      <c r="B103" s="8"/>
      <c r="C103" s="8"/>
      <c r="D103" s="8"/>
      <c r="E103" s="8">
        <f>SUM(E2:E102)</f>
        <v>4800.2254999999996</v>
      </c>
      <c r="F103" s="8"/>
      <c r="G103" s="9"/>
      <c r="H103" s="35"/>
      <c r="I103" s="35"/>
      <c r="J103" s="35"/>
      <c r="K103" s="8">
        <f>SUM(K2:K102)</f>
        <v>11203.939</v>
      </c>
      <c r="L103" s="35"/>
      <c r="M103" s="8"/>
      <c r="N103" s="9"/>
      <c r="P103" s="1">
        <f>SUM(P2:P102)</f>
        <v>942</v>
      </c>
    </row>
  </sheetData>
  <hyperlinks>
    <hyperlink ref="N17" r:id="rId1" xr:uid="{00000000-0004-0000-0000-000000000000}"/>
    <hyperlink ref="N18" r:id="rId2" xr:uid="{00000000-0004-0000-0000-000001000000}"/>
    <hyperlink ref="N20" r:id="rId3" xr:uid="{00000000-0004-0000-0000-000002000000}"/>
    <hyperlink ref="N96" r:id="rId4" tooltip="Add item to current order" display="http://www.mcmaster.com/nav/enter.asp?partnum=5535K11" xr:uid="{00000000-0004-0000-0000-000003000000}"/>
    <hyperlink ref="N94" r:id="rId5" tooltip="Add item to current order" display="http://www.mcmaster.com/nav/enter.asp?partnum=4876K11" xr:uid="{00000000-0004-0000-0000-000004000000}"/>
    <hyperlink ref="N97" r:id="rId6" tooltip="Add item to current order" display="http://www.mcmaster.com/nav/enter.asp?partnum=5535K23" xr:uid="{00000000-0004-0000-0000-000005000000}"/>
    <hyperlink ref="N98" r:id="rId7" tooltip="Add item to current order" display="http://www.mcmaster.com/nav/enter.asp?partnum=5535K91" xr:uid="{00000000-0004-0000-0000-000006000000}"/>
    <hyperlink ref="N93" r:id="rId8" tooltip="Add item to current order" display="http://www.mcmaster.com/nav/enter.asp?partnum=4852T52" xr:uid="{00000000-0004-0000-0000-000007000000}"/>
    <hyperlink ref="N84" r:id="rId9" tooltip="Add item to current order" display="http://www.mcmaster.com/nav/enter.asp?partnum=4880K84" xr:uid="{00000000-0004-0000-0000-000008000000}"/>
    <hyperlink ref="N74" r:id="rId10" tooltip="Add item to current order" display="http://www.mcmaster.com/nav/enter.asp?partnum=30075T4" xr:uid="{00000000-0004-0000-0000-000009000000}"/>
    <hyperlink ref="N75" r:id="rId11" location="4880K23" display="http://www.mcmaster.com/ - 4880K23" xr:uid="{00000000-0004-0000-0000-00000A000000}"/>
    <hyperlink ref="N76" r:id="rId12" location="4880K22" tooltip="You ordered this product previously." display="http://www.mcmaster.com/ - 4880K22" xr:uid="{00000000-0004-0000-0000-00000B000000}"/>
    <hyperlink ref="N78" r:id="rId13" location="4880K32" tooltip="You ordered this product previously." display="http://www.mcmaster.com/ - 4880K32" xr:uid="{00000000-0004-0000-0000-00000C000000}"/>
    <hyperlink ref="N80" r:id="rId14" location="4880K772" tooltip="You ordered this product previously." display="http://www.mcmaster.com/ - 4880K772" xr:uid="{00000000-0004-0000-0000-00000D000000}"/>
    <hyperlink ref="N81" r:id="rId15" location="4880K622" tooltip="You ordered this product previously." display="http://www.mcmaster.com/ - 4880K622" xr:uid="{00000000-0004-0000-0000-00000E000000}"/>
    <hyperlink ref="N86" r:id="rId16" location="4880K317" display="http://www.mcmaster.com/ - 4880K317" xr:uid="{00000000-0004-0000-0000-00000F000000}"/>
    <hyperlink ref="N88" r:id="rId17" location="4880K315" display="http://www.mcmaster.com/ - 4880K315" xr:uid="{00000000-0004-0000-0000-000010000000}"/>
    <hyperlink ref="N89" r:id="rId18" location="4880K202" tooltip="Your company ordered this product previously." display="http://www.mcmaster.com/ - 4880K202" xr:uid="{00000000-0004-0000-0000-000011000000}"/>
    <hyperlink ref="N67" r:id="rId19" xr:uid="{00000000-0004-0000-0000-000012000000}"/>
    <hyperlink ref="N69" r:id="rId20" location="4882K15" tooltip="You ordered this product previously." display="http://www.mcmaster.com/ - 4882K15" xr:uid="{00000000-0004-0000-0000-000013000000}"/>
    <hyperlink ref="N70" r:id="rId21" location="4882K14" display="http://www.mcmaster.com/ - 4882K14" xr:uid="{00000000-0004-0000-0000-000014000000}"/>
    <hyperlink ref="N65" r:id="rId22" xr:uid="{00000000-0004-0000-0000-000015000000}"/>
    <hyperlink ref="N16" r:id="rId23" xr:uid="{00000000-0004-0000-0000-000016000000}"/>
    <hyperlink ref="N11" r:id="rId24" xr:uid="{00000000-0004-0000-0000-000017000000}"/>
    <hyperlink ref="N64" r:id="rId25" xr:uid="{00000000-0004-0000-0000-000018000000}"/>
  </hyperlinks>
  <pageMargins left="0.75" right="0.75" top="1" bottom="1" header="0.5" footer="0.5"/>
  <pageSetup orientation="portrait" horizontalDpi="4294967292" verticalDpi="4294967292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125" zoomScaleNormal="125" zoomScalePageLayoutView="125" workbookViewId="0">
      <selection activeCell="E12" sqref="E12"/>
    </sheetView>
  </sheetViews>
  <sheetFormatPr baseColWidth="10" defaultColWidth="11" defaultRowHeight="16" x14ac:dyDescent="0.2"/>
  <sheetData>
    <row r="1" spans="1:2" ht="17" thickBot="1" x14ac:dyDescent="0.25">
      <c r="A1" s="2" t="s">
        <v>36</v>
      </c>
      <c r="B1" s="2" t="s">
        <v>37</v>
      </c>
    </row>
    <row r="2" spans="1:2" ht="17" thickTop="1" x14ac:dyDescent="0.2">
      <c r="A2">
        <v>1</v>
      </c>
      <c r="B2" t="s">
        <v>9</v>
      </c>
    </row>
    <row r="3" spans="1:2" x14ac:dyDescent="0.2">
      <c r="A3">
        <v>2</v>
      </c>
      <c r="B3" t="s">
        <v>38</v>
      </c>
    </row>
    <row r="4" spans="1:2" x14ac:dyDescent="0.2">
      <c r="A4">
        <v>3</v>
      </c>
      <c r="B4" t="s">
        <v>39</v>
      </c>
    </row>
    <row r="5" spans="1:2" x14ac:dyDescent="0.2">
      <c r="A5">
        <v>4</v>
      </c>
      <c r="B5" t="s">
        <v>40</v>
      </c>
    </row>
    <row r="6" spans="1:2" x14ac:dyDescent="0.2">
      <c r="A6">
        <v>5</v>
      </c>
      <c r="B6" t="s">
        <v>41</v>
      </c>
    </row>
    <row r="7" spans="1:2" x14ac:dyDescent="0.2">
      <c r="A7">
        <v>6</v>
      </c>
      <c r="B7" t="s">
        <v>42</v>
      </c>
    </row>
    <row r="8" spans="1:2" x14ac:dyDescent="0.2">
      <c r="A8">
        <v>7</v>
      </c>
      <c r="B8" t="s">
        <v>43</v>
      </c>
    </row>
    <row r="9" spans="1:2" x14ac:dyDescent="0.2">
      <c r="A9">
        <v>8</v>
      </c>
      <c r="B9" t="s">
        <v>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F18" sqref="F18"/>
    </sheetView>
  </sheetViews>
  <sheetFormatPr baseColWidth="10" defaultColWidth="8.83203125" defaultRowHeight="16" x14ac:dyDescent="0.2"/>
  <cols>
    <col min="3" max="3" width="12" bestFit="1" customWidth="1"/>
    <col min="6" max="6" width="19.33203125" bestFit="1" customWidth="1"/>
  </cols>
  <sheetData>
    <row r="1" spans="1:7" ht="17" thickBot="1" x14ac:dyDescent="0.25">
      <c r="A1" s="17" t="s">
        <v>83</v>
      </c>
      <c r="B1" s="17" t="s">
        <v>84</v>
      </c>
      <c r="C1" s="17" t="s">
        <v>86</v>
      </c>
      <c r="D1" s="17" t="s">
        <v>91</v>
      </c>
      <c r="F1" t="s">
        <v>85</v>
      </c>
      <c r="G1">
        <v>315</v>
      </c>
    </row>
    <row r="2" spans="1:7" ht="17" thickTop="1" x14ac:dyDescent="0.2">
      <c r="A2">
        <v>26</v>
      </c>
      <c r="B2">
        <v>27</v>
      </c>
      <c r="C2">
        <f>A2*B2</f>
        <v>702</v>
      </c>
      <c r="D2">
        <f>C2*$G$3</f>
        <v>47.98828125</v>
      </c>
      <c r="F2" t="s">
        <v>87</v>
      </c>
      <c r="G2">
        <f>48*96</f>
        <v>4608</v>
      </c>
    </row>
    <row r="3" spans="1:7" x14ac:dyDescent="0.2">
      <c r="A3">
        <v>26</v>
      </c>
      <c r="B3">
        <v>27</v>
      </c>
      <c r="C3">
        <f t="shared" ref="C3:C6" si="0">A3*B3</f>
        <v>702</v>
      </c>
      <c r="D3">
        <f t="shared" ref="D3:D9" si="1">C3*$G$3</f>
        <v>47.98828125</v>
      </c>
      <c r="F3" t="s">
        <v>88</v>
      </c>
      <c r="G3">
        <f>G1/G2</f>
        <v>6.8359375E-2</v>
      </c>
    </row>
    <row r="4" spans="1:7" x14ac:dyDescent="0.2">
      <c r="A4">
        <v>26</v>
      </c>
      <c r="B4">
        <v>22</v>
      </c>
      <c r="C4">
        <f t="shared" si="0"/>
        <v>572</v>
      </c>
      <c r="D4">
        <f t="shared" si="1"/>
        <v>39.1015625</v>
      </c>
    </row>
    <row r="5" spans="1:7" x14ac:dyDescent="0.2">
      <c r="A5">
        <v>26</v>
      </c>
      <c r="B5">
        <v>13</v>
      </c>
      <c r="C5">
        <f t="shared" si="0"/>
        <v>338</v>
      </c>
      <c r="D5">
        <f t="shared" si="1"/>
        <v>23.10546875</v>
      </c>
    </row>
    <row r="6" spans="1:7" ht="17" thickBot="1" x14ac:dyDescent="0.25">
      <c r="A6" s="17">
        <v>26</v>
      </c>
      <c r="B6" s="17">
        <v>12</v>
      </c>
      <c r="C6" s="17">
        <f t="shared" si="0"/>
        <v>312</v>
      </c>
      <c r="D6" s="17">
        <f t="shared" si="1"/>
        <v>21.328125</v>
      </c>
    </row>
    <row r="7" spans="1:7" ht="17" thickTop="1" x14ac:dyDescent="0.2">
      <c r="A7" t="s">
        <v>46</v>
      </c>
      <c r="C7">
        <f>SUM(C2:C6)</f>
        <v>2626</v>
      </c>
      <c r="D7">
        <f t="shared" si="1"/>
        <v>179.51171875</v>
      </c>
    </row>
    <row r="8" spans="1:7" x14ac:dyDescent="0.2">
      <c r="A8" t="s">
        <v>89</v>
      </c>
      <c r="C8">
        <f>C7*0.1</f>
        <v>262.60000000000002</v>
      </c>
      <c r="D8">
        <f t="shared" si="1"/>
        <v>17.951171875</v>
      </c>
    </row>
    <row r="9" spans="1:7" x14ac:dyDescent="0.2">
      <c r="A9" t="s">
        <v>90</v>
      </c>
      <c r="C9">
        <f>C7+C8</f>
        <v>2888.6</v>
      </c>
      <c r="D9" s="16">
        <f t="shared" si="1"/>
        <v>197.462890625</v>
      </c>
      <c r="F9">
        <f>G2/C9</f>
        <v>1.5952364467215954</v>
      </c>
    </row>
    <row r="10" spans="1:7" x14ac:dyDescent="0.2">
      <c r="F10">
        <f>C9/G2</f>
        <v>0.62686631944444438</v>
      </c>
    </row>
    <row r="11" spans="1:7" x14ac:dyDescent="0.2">
      <c r="A11" t="s">
        <v>92</v>
      </c>
      <c r="F11">
        <f>F10*12</f>
        <v>7.5223958333333325</v>
      </c>
    </row>
    <row r="12" spans="1:7" x14ac:dyDescent="0.2">
      <c r="A12">
        <v>11</v>
      </c>
      <c r="B12">
        <v>11</v>
      </c>
      <c r="C12">
        <f>A12*B12</f>
        <v>121</v>
      </c>
      <c r="D12">
        <f>C12*$G$3</f>
        <v>8.271484375</v>
      </c>
    </row>
    <row r="13" spans="1:7" x14ac:dyDescent="0.2">
      <c r="A13">
        <v>11</v>
      </c>
      <c r="B13">
        <v>11</v>
      </c>
      <c r="C13">
        <f>A13*B13</f>
        <v>121</v>
      </c>
      <c r="D13">
        <f>C13*$G$3</f>
        <v>8.271484375</v>
      </c>
    </row>
    <row r="14" spans="1:7" x14ac:dyDescent="0.2">
      <c r="A14" t="s">
        <v>46</v>
      </c>
      <c r="C14">
        <f>SUM(C12:C13)</f>
        <v>242</v>
      </c>
      <c r="D14">
        <f t="shared" ref="D14:D16" si="2">C14*$G$3</f>
        <v>16.54296875</v>
      </c>
    </row>
    <row r="15" spans="1:7" x14ac:dyDescent="0.2">
      <c r="A15" t="s">
        <v>89</v>
      </c>
      <c r="C15">
        <f>C14*0.1</f>
        <v>24.200000000000003</v>
      </c>
      <c r="D15">
        <f t="shared" si="2"/>
        <v>1.6542968750000002</v>
      </c>
    </row>
    <row r="16" spans="1:7" x14ac:dyDescent="0.2">
      <c r="A16" t="s">
        <v>90</v>
      </c>
      <c r="C16">
        <f>C14+C15</f>
        <v>266.2</v>
      </c>
      <c r="D16" s="16">
        <f t="shared" si="2"/>
        <v>18.197265625</v>
      </c>
    </row>
    <row r="17" spans="6:6" x14ac:dyDescent="0.2">
      <c r="F17">
        <f>2216.16/9</f>
        <v>246.23999999999998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M23" sqref="M23"/>
    </sheetView>
  </sheetViews>
  <sheetFormatPr baseColWidth="10" defaultColWidth="8.83203125" defaultRowHeight="16" x14ac:dyDescent="0.2"/>
  <cols>
    <col min="7" max="7" width="10.5" bestFit="1" customWidth="1"/>
    <col min="10" max="10" width="12.5" bestFit="1" customWidth="1"/>
  </cols>
  <sheetData>
    <row r="1" spans="1:10" ht="17" thickBot="1" x14ac:dyDescent="0.25">
      <c r="B1" s="17" t="s">
        <v>83</v>
      </c>
      <c r="C1" s="17" t="s">
        <v>84</v>
      </c>
      <c r="D1" s="17" t="s">
        <v>86</v>
      </c>
      <c r="E1" s="17" t="s">
        <v>91</v>
      </c>
      <c r="G1" t="s">
        <v>102</v>
      </c>
      <c r="H1">
        <f>24.22/400</f>
        <v>6.055E-2</v>
      </c>
      <c r="I1" t="s">
        <v>103</v>
      </c>
    </row>
    <row r="2" spans="1:10" ht="17" thickTop="1" x14ac:dyDescent="0.2">
      <c r="B2">
        <v>20</v>
      </c>
      <c r="C2">
        <v>15</v>
      </c>
      <c r="D2">
        <f>B2*C2</f>
        <v>300</v>
      </c>
      <c r="E2">
        <f>D2*$H$1</f>
        <v>18.164999999999999</v>
      </c>
    </row>
    <row r="3" spans="1:10" x14ac:dyDescent="0.2">
      <c r="B3">
        <v>20</v>
      </c>
      <c r="C3">
        <v>15</v>
      </c>
      <c r="D3">
        <f t="shared" ref="D3:D7" si="0">B3*C3</f>
        <v>300</v>
      </c>
      <c r="E3">
        <f t="shared" ref="E3:E7" si="1">D3*$H$1</f>
        <v>18.164999999999999</v>
      </c>
    </row>
    <row r="4" spans="1:10" x14ac:dyDescent="0.2">
      <c r="B4">
        <v>4</v>
      </c>
      <c r="C4">
        <v>15</v>
      </c>
      <c r="D4">
        <f t="shared" si="0"/>
        <v>60</v>
      </c>
      <c r="E4">
        <f t="shared" si="1"/>
        <v>3.633</v>
      </c>
    </row>
    <row r="5" spans="1:10" x14ac:dyDescent="0.2">
      <c r="B5">
        <v>4</v>
      </c>
      <c r="C5">
        <v>15</v>
      </c>
      <c r="D5">
        <f t="shared" si="0"/>
        <v>60</v>
      </c>
      <c r="E5">
        <f t="shared" si="1"/>
        <v>3.633</v>
      </c>
    </row>
    <row r="6" spans="1:10" x14ac:dyDescent="0.2">
      <c r="B6">
        <v>4</v>
      </c>
      <c r="C6">
        <v>20</v>
      </c>
      <c r="D6">
        <f t="shared" si="0"/>
        <v>80</v>
      </c>
      <c r="E6">
        <f t="shared" si="1"/>
        <v>4.8440000000000003</v>
      </c>
    </row>
    <row r="7" spans="1:10" ht="17" thickBot="1" x14ac:dyDescent="0.25">
      <c r="B7" s="17">
        <v>4</v>
      </c>
      <c r="C7" s="17">
        <v>24</v>
      </c>
      <c r="D7" s="17">
        <f t="shared" si="0"/>
        <v>96</v>
      </c>
      <c r="E7" s="17">
        <f t="shared" si="1"/>
        <v>5.8128000000000002</v>
      </c>
    </row>
    <row r="8" spans="1:10" ht="17" thickTop="1" x14ac:dyDescent="0.2">
      <c r="B8" t="s">
        <v>46</v>
      </c>
      <c r="E8">
        <f>SUM(E2:E7)</f>
        <v>54.252800000000008</v>
      </c>
    </row>
    <row r="13" spans="1:10" x14ac:dyDescent="0.2">
      <c r="B13" t="s">
        <v>213</v>
      </c>
    </row>
    <row r="14" spans="1:10" ht="17" thickBot="1" x14ac:dyDescent="0.25">
      <c r="A14" s="17" t="s">
        <v>215</v>
      </c>
      <c r="B14" s="17" t="s">
        <v>83</v>
      </c>
      <c r="C14" s="17" t="s">
        <v>84</v>
      </c>
      <c r="D14" s="17" t="s">
        <v>214</v>
      </c>
      <c r="E14" s="13" t="s">
        <v>222</v>
      </c>
      <c r="F14" s="13" t="s">
        <v>225</v>
      </c>
      <c r="I14" t="s">
        <v>227</v>
      </c>
      <c r="J14" t="s">
        <v>228</v>
      </c>
    </row>
    <row r="15" spans="1:10" ht="17" thickTop="1" x14ac:dyDescent="0.2">
      <c r="A15" t="s">
        <v>223</v>
      </c>
      <c r="B15" s="26">
        <v>19.75</v>
      </c>
      <c r="C15" s="26">
        <v>14.75</v>
      </c>
      <c r="D15" s="26">
        <v>0.25</v>
      </c>
      <c r="E15">
        <f>B15*C15</f>
        <v>291.3125</v>
      </c>
      <c r="F15">
        <f>E15*12</f>
        <v>3495.75</v>
      </c>
      <c r="I15" t="s">
        <v>226</v>
      </c>
      <c r="J15">
        <v>1</v>
      </c>
    </row>
    <row r="16" spans="1:10" x14ac:dyDescent="0.2">
      <c r="A16" t="s">
        <v>216</v>
      </c>
      <c r="B16" s="26">
        <v>3.5</v>
      </c>
      <c r="C16" s="26">
        <v>23.75</v>
      </c>
      <c r="D16" s="26">
        <v>0.25</v>
      </c>
      <c r="E16">
        <f t="shared" ref="E16:E20" si="2">B16*C16</f>
        <v>83.125</v>
      </c>
      <c r="F16">
        <f t="shared" ref="F16:F20" si="3">E16*12</f>
        <v>997.5</v>
      </c>
      <c r="I16" t="s">
        <v>229</v>
      </c>
      <c r="J16">
        <v>2</v>
      </c>
    </row>
    <row r="17" spans="1:10" x14ac:dyDescent="0.2">
      <c r="A17" t="s">
        <v>217</v>
      </c>
      <c r="B17" s="26">
        <v>3.375</v>
      </c>
      <c r="C17" s="26">
        <v>14.5</v>
      </c>
      <c r="D17" s="26">
        <v>0.25</v>
      </c>
      <c r="E17">
        <f t="shared" si="2"/>
        <v>48.9375</v>
      </c>
      <c r="F17">
        <f t="shared" si="3"/>
        <v>587.25</v>
      </c>
    </row>
    <row r="18" spans="1:10" x14ac:dyDescent="0.2">
      <c r="A18" t="s">
        <v>218</v>
      </c>
      <c r="B18" s="26">
        <v>3.375</v>
      </c>
      <c r="C18" s="26">
        <v>14.5</v>
      </c>
      <c r="D18" s="26">
        <v>0.25</v>
      </c>
      <c r="E18">
        <f t="shared" si="2"/>
        <v>48.9375</v>
      </c>
      <c r="F18">
        <f t="shared" si="3"/>
        <v>587.25</v>
      </c>
    </row>
    <row r="19" spans="1:10" x14ac:dyDescent="0.2">
      <c r="A19" t="s">
        <v>219</v>
      </c>
      <c r="B19" s="26">
        <v>19.25</v>
      </c>
      <c r="C19" s="26">
        <v>3.375</v>
      </c>
      <c r="D19" s="26">
        <v>0.25</v>
      </c>
      <c r="E19">
        <f t="shared" si="2"/>
        <v>64.96875</v>
      </c>
      <c r="F19">
        <f t="shared" si="3"/>
        <v>779.625</v>
      </c>
    </row>
    <row r="20" spans="1:10" x14ac:dyDescent="0.2">
      <c r="A20" t="s">
        <v>220</v>
      </c>
      <c r="B20" s="26">
        <v>19.75</v>
      </c>
      <c r="C20" s="26">
        <v>14.5</v>
      </c>
      <c r="D20" s="26">
        <v>0.25</v>
      </c>
      <c r="E20">
        <f t="shared" si="2"/>
        <v>286.375</v>
      </c>
      <c r="F20">
        <f t="shared" si="3"/>
        <v>3436.5</v>
      </c>
      <c r="G20">
        <f>SUM(F16:F20)</f>
        <v>6388.125</v>
      </c>
    </row>
    <row r="22" spans="1:10" x14ac:dyDescent="0.2">
      <c r="A22" t="s">
        <v>221</v>
      </c>
    </row>
    <row r="24" spans="1:10" x14ac:dyDescent="0.2">
      <c r="A24" t="s">
        <v>224</v>
      </c>
      <c r="B24">
        <f>48*96</f>
        <v>4608</v>
      </c>
      <c r="J24">
        <f>3*72</f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11"/>
  <sheetViews>
    <sheetView workbookViewId="0">
      <selection activeCell="G9" sqref="G9"/>
    </sheetView>
  </sheetViews>
  <sheetFormatPr baseColWidth="10" defaultColWidth="8.83203125" defaultRowHeight="16" x14ac:dyDescent="0.2"/>
  <cols>
    <col min="1" max="1" width="35.5" customWidth="1"/>
    <col min="6" max="6" width="38.6640625" customWidth="1"/>
  </cols>
  <sheetData>
    <row r="1" spans="1:8" x14ac:dyDescent="0.2">
      <c r="A1" t="s">
        <v>186</v>
      </c>
    </row>
    <row r="3" spans="1:8" x14ac:dyDescent="0.2">
      <c r="A3" t="s">
        <v>187</v>
      </c>
      <c r="F3" t="s">
        <v>190</v>
      </c>
    </row>
    <row r="4" spans="1:8" x14ac:dyDescent="0.2">
      <c r="A4" t="s">
        <v>188</v>
      </c>
      <c r="B4">
        <v>4</v>
      </c>
      <c r="C4">
        <f>B4*13</f>
        <v>52</v>
      </c>
      <c r="F4" t="s">
        <v>188</v>
      </c>
      <c r="G4">
        <v>4</v>
      </c>
      <c r="H4">
        <f>G4*13</f>
        <v>52</v>
      </c>
    </row>
    <row r="5" spans="1:8" x14ac:dyDescent="0.2">
      <c r="A5" t="s">
        <v>189</v>
      </c>
      <c r="B5">
        <v>4</v>
      </c>
      <c r="C5">
        <f t="shared" ref="C5:C11" si="0">B5*13</f>
        <v>52</v>
      </c>
      <c r="F5" t="s">
        <v>189</v>
      </c>
      <c r="G5">
        <v>4</v>
      </c>
      <c r="H5">
        <f t="shared" ref="H5:H11" si="1">G5*13</f>
        <v>52</v>
      </c>
    </row>
    <row r="6" spans="1:8" x14ac:dyDescent="0.2">
      <c r="A6" t="s">
        <v>191</v>
      </c>
      <c r="B6">
        <v>1</v>
      </c>
      <c r="C6">
        <f t="shared" si="0"/>
        <v>13</v>
      </c>
      <c r="H6">
        <f t="shared" si="1"/>
        <v>0</v>
      </c>
    </row>
    <row r="7" spans="1:8" x14ac:dyDescent="0.2">
      <c r="A7" t="s">
        <v>192</v>
      </c>
      <c r="B7">
        <v>10</v>
      </c>
      <c r="C7">
        <f t="shared" si="0"/>
        <v>130</v>
      </c>
      <c r="F7" t="s">
        <v>197</v>
      </c>
      <c r="G7">
        <v>2</v>
      </c>
      <c r="H7">
        <f t="shared" si="1"/>
        <v>26</v>
      </c>
    </row>
    <row r="8" spans="1:8" x14ac:dyDescent="0.2">
      <c r="A8" t="s">
        <v>193</v>
      </c>
      <c r="B8">
        <v>2</v>
      </c>
      <c r="C8">
        <f t="shared" si="0"/>
        <v>26</v>
      </c>
      <c r="F8" t="s">
        <v>198</v>
      </c>
      <c r="G8">
        <v>2</v>
      </c>
      <c r="H8">
        <f t="shared" si="1"/>
        <v>26</v>
      </c>
    </row>
    <row r="9" spans="1:8" x14ac:dyDescent="0.2">
      <c r="A9" t="s">
        <v>196</v>
      </c>
      <c r="B9">
        <v>1</v>
      </c>
      <c r="C9">
        <f t="shared" si="0"/>
        <v>13</v>
      </c>
      <c r="F9" t="s">
        <v>199</v>
      </c>
      <c r="G9">
        <v>1</v>
      </c>
      <c r="H9">
        <f t="shared" si="1"/>
        <v>13</v>
      </c>
    </row>
    <row r="10" spans="1:8" x14ac:dyDescent="0.2">
      <c r="F10" t="s">
        <v>200</v>
      </c>
      <c r="G10">
        <v>1</v>
      </c>
      <c r="H10">
        <f t="shared" si="1"/>
        <v>13</v>
      </c>
    </row>
    <row r="11" spans="1:8" x14ac:dyDescent="0.2">
      <c r="A11" t="s">
        <v>201</v>
      </c>
      <c r="B11">
        <v>1</v>
      </c>
      <c r="C11">
        <f t="shared" si="0"/>
        <v>13</v>
      </c>
      <c r="F11" t="s">
        <v>201</v>
      </c>
      <c r="G11">
        <v>1</v>
      </c>
      <c r="H11">
        <f t="shared" si="1"/>
        <v>13</v>
      </c>
    </row>
  </sheetData>
  <pageMargins left="0.7" right="0.7" top="0.75" bottom="0.75" header="0.3" footer="0.3"/>
  <pageSetup scale="8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21"/>
  <sheetViews>
    <sheetView workbookViewId="0">
      <selection activeCell="H10" sqref="H10:H12"/>
    </sheetView>
  </sheetViews>
  <sheetFormatPr baseColWidth="10" defaultColWidth="8.83203125" defaultRowHeight="16" x14ac:dyDescent="0.2"/>
  <sheetData>
    <row r="3" spans="1:8" x14ac:dyDescent="0.2">
      <c r="A3" t="s">
        <v>202</v>
      </c>
    </row>
    <row r="4" spans="1:8" x14ac:dyDescent="0.2">
      <c r="A4" t="s">
        <v>203</v>
      </c>
      <c r="B4">
        <v>4</v>
      </c>
      <c r="G4" t="s">
        <v>203</v>
      </c>
      <c r="H4">
        <v>4</v>
      </c>
    </row>
    <row r="5" spans="1:8" x14ac:dyDescent="0.2">
      <c r="A5" t="s">
        <v>204</v>
      </c>
      <c r="B5">
        <v>4</v>
      </c>
      <c r="G5" t="s">
        <v>203</v>
      </c>
      <c r="H5">
        <v>8</v>
      </c>
    </row>
    <row r="6" spans="1:8" x14ac:dyDescent="0.2">
      <c r="G6" t="s">
        <v>203</v>
      </c>
      <c r="H6">
        <v>10</v>
      </c>
    </row>
    <row r="7" spans="1:8" x14ac:dyDescent="0.2">
      <c r="A7" t="s">
        <v>205</v>
      </c>
      <c r="G7" t="s">
        <v>203</v>
      </c>
      <c r="H7">
        <v>2</v>
      </c>
    </row>
    <row r="8" spans="1:8" x14ac:dyDescent="0.2">
      <c r="A8" t="s">
        <v>203</v>
      </c>
      <c r="B8">
        <v>8</v>
      </c>
    </row>
    <row r="10" spans="1:8" x14ac:dyDescent="0.2">
      <c r="A10" t="s">
        <v>206</v>
      </c>
      <c r="G10" t="s">
        <v>204</v>
      </c>
      <c r="H10">
        <v>4</v>
      </c>
    </row>
    <row r="11" spans="1:8" x14ac:dyDescent="0.2">
      <c r="A11" t="s">
        <v>207</v>
      </c>
      <c r="B11">
        <v>10</v>
      </c>
      <c r="G11" t="s">
        <v>204</v>
      </c>
      <c r="H11">
        <v>8</v>
      </c>
    </row>
    <row r="12" spans="1:8" x14ac:dyDescent="0.2">
      <c r="G12" t="s">
        <v>204</v>
      </c>
      <c r="H12">
        <v>3</v>
      </c>
    </row>
    <row r="13" spans="1:8" x14ac:dyDescent="0.2">
      <c r="A13" t="s">
        <v>208</v>
      </c>
    </row>
    <row r="14" spans="1:8" x14ac:dyDescent="0.2">
      <c r="A14" t="s">
        <v>203</v>
      </c>
      <c r="B14">
        <v>10</v>
      </c>
      <c r="G14" t="s">
        <v>207</v>
      </c>
      <c r="H14">
        <v>10</v>
      </c>
    </row>
    <row r="15" spans="1:8" x14ac:dyDescent="0.2">
      <c r="A15" t="s">
        <v>204</v>
      </c>
      <c r="B15">
        <v>8</v>
      </c>
    </row>
    <row r="17" spans="1:4" x14ac:dyDescent="0.2">
      <c r="A17" t="s">
        <v>209</v>
      </c>
    </row>
    <row r="18" spans="1:4" x14ac:dyDescent="0.2">
      <c r="A18" t="s">
        <v>204</v>
      </c>
      <c r="B18">
        <v>3</v>
      </c>
      <c r="D18" t="s">
        <v>211</v>
      </c>
    </row>
    <row r="20" spans="1:4" x14ac:dyDescent="0.2">
      <c r="A20" t="s">
        <v>210</v>
      </c>
    </row>
    <row r="21" spans="1:4" x14ac:dyDescent="0.2">
      <c r="A21" t="s">
        <v>203</v>
      </c>
      <c r="B21">
        <v>2</v>
      </c>
      <c r="D21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</vt:lpstr>
      <vt:lpstr>relay assignments</vt:lpstr>
      <vt:lpstr>starboard</vt:lpstr>
      <vt:lpstr>acrylic</vt:lpstr>
      <vt:lpstr>electrical boxes</vt:lpstr>
      <vt:lpstr>hardware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McElhany</dc:creator>
  <cp:lastModifiedBy>k8 ski</cp:lastModifiedBy>
  <cp:lastPrinted>2014-03-10T19:00:44Z</cp:lastPrinted>
  <dcterms:created xsi:type="dcterms:W3CDTF">2013-09-02T21:33:20Z</dcterms:created>
  <dcterms:modified xsi:type="dcterms:W3CDTF">2021-01-22T00:57:55Z</dcterms:modified>
</cp:coreProperties>
</file>