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tth\Documents\school\UNI\Birmingham\Comp. Sci\CS Resources\FirstYearCSResources\resources\"/>
    </mc:Choice>
  </mc:AlternateContent>
  <xr:revisionPtr revIDLastSave="0" documentId="13_ncr:1_{DFE0706D-2922-4A95-9830-C0889963E492}" xr6:coauthVersionLast="47" xr6:coauthVersionMax="47" xr10:uidLastSave="{00000000-0000-0000-0000-000000000000}"/>
  <bookViews>
    <workbookView xWindow="-120" yWindow="-120" windowWidth="29040" windowHeight="15840" activeTab="13" xr2:uid="{B7EF9BA6-F1C8-4970-808A-2941F4194624}"/>
  </bookViews>
  <sheets>
    <sheet name="Menu" sheetId="7" r:id="rId1"/>
    <sheet name="AI1" sheetId="1" r:id="rId2"/>
    <sheet name="DSA" sheetId="2" r:id="rId3"/>
    <sheet name="FSAD" sheetId="3" r:id="rId4"/>
    <sheet name="MLFCS" sheetId="4" r:id="rId5"/>
    <sheet name="OOP" sheetId="5" r:id="rId6"/>
    <sheet name="ToC" sheetId="6" r:id="rId7"/>
    <sheet name="AI2" sheetId="9" r:id="rId8"/>
    <sheet name="FP" sheetId="10" r:id="rId9"/>
    <sheet name="SN" sheetId="11" r:id="rId10"/>
    <sheet name="SEPP" sheetId="12" r:id="rId11"/>
    <sheet name="SPCC" sheetId="13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8" l="1"/>
  <c r="H10" i="8"/>
  <c r="H9" i="8"/>
  <c r="H11" i="8"/>
  <c r="H8" i="8"/>
  <c r="E8" i="8"/>
  <c r="K3" i="6" l="1"/>
  <c r="K4" i="6"/>
  <c r="J3" i="6"/>
  <c r="G6" i="6"/>
  <c r="G5" i="6"/>
  <c r="J4" i="6"/>
  <c r="G4" i="6"/>
  <c r="G3" i="6"/>
  <c r="E7" i="8"/>
  <c r="K4" i="1"/>
  <c r="J4" i="1"/>
  <c r="J3" i="1"/>
  <c r="G8" i="1"/>
  <c r="G7" i="1"/>
  <c r="K3" i="1" s="1"/>
  <c r="G6" i="1"/>
  <c r="G5" i="1"/>
  <c r="G4" i="1"/>
  <c r="G3" i="1"/>
  <c r="K4" i="3"/>
  <c r="G3" i="3"/>
  <c r="K3" i="3" s="1"/>
  <c r="G4" i="3"/>
  <c r="G5" i="3"/>
  <c r="J3" i="3"/>
  <c r="I5" i="17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4" i="4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5" i="6" l="1"/>
  <c r="J5" i="6"/>
  <c r="K5" i="1"/>
  <c r="E6" i="8" s="1"/>
  <c r="J5" i="1"/>
  <c r="J4" i="3"/>
  <c r="K3" i="2"/>
  <c r="K5" i="2" s="1"/>
  <c r="E3" i="8" s="1"/>
  <c r="I6" i="17"/>
  <c r="G5" i="16"/>
  <c r="K3" i="4"/>
  <c r="K6" i="4" s="1"/>
  <c r="E4" i="8" s="1"/>
  <c r="J6" i="4"/>
  <c r="K4" i="5"/>
  <c r="K5" i="5" s="1"/>
  <c r="E5" i="8" s="1"/>
  <c r="H7" i="8" l="1"/>
  <c r="H5" i="8"/>
</calcChain>
</file>

<file path=xl/sharedStrings.xml><?xml version="1.0" encoding="utf-8"?>
<sst xmlns="http://schemas.openxmlformats.org/spreadsheetml/2006/main" count="332" uniqueCount="127">
  <si>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</si>
  <si>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</si>
  <si>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</si>
  <si>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</si>
  <si>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</si>
  <si>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</si>
  <si>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</si>
  <si>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</si>
  <si>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</si>
  <si>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</si>
  <si>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</si>
  <si>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</si>
  <si>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</si>
  <si>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</si>
  <si>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</si>
  <si>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</si>
  <si>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</si>
  <si>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Systems Programming in C/C++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</si>
  <si>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</si>
  <si>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</si>
  <si>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</si>
  <si>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</si>
  <si>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</si>
  <si>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</si>
  <si>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</si>
  <si>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</si>
  <si>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</si>
  <si>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</si>
  <si>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</si>
  <si>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</si>
  <si>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</si>
  <si>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</si>
  <si>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</si>
  <si>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</si>
  <si>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</si>
  <si>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</si>
  <si>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</si>
  <si>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</si>
  <si>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</si>
  <si>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</si>
  <si>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</si>
  <si>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</si>
  <si>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</si>
  <si>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</si>
  <si>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</si>
  <si>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</si>
  <si>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</si>
  <si>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</si>
  <si>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Week 9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</si>
  <si>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</si>
  <si>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</si>
  <si>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</si>
  <si>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</si>
  <si>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</si>
  <si>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</si>
  <si>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</si>
  <si>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</si>
  <si>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</si>
  <si>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</si>
  <si>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</si>
  <si>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</si>
  <si>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</si>
  <si>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</si>
  <si>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</si>
  <si>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</si>
  <si>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</si>
  <si>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</si>
  <si>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</si>
  <si>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</si>
  <si>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</si>
  <si>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</si>
  <si>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</si>
  <si>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</si>
  <si>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</si>
  <si>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</si>
  <si>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</si>
  <si>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</si>
  <si>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</si>
  <si>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</si>
  <si>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</si>
  <si>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</si>
  <si>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</si>
  <si>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</si>
  <si>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</si>
  <si>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</si>
  <si>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</si>
  <si>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</si>
  <si>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</si>
  <si>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</si>
  <si>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</si>
  <si>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</si>
  <si>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</si>
  <si>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</si>
  <si>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</si>
  <si>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</si>
  <si>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</si>
  <si>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</si>
  <si>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</si>
  <si>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</si>
  <si>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</si>
  <si>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</si>
  <si>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</si>
  <si>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</si>
  <si>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</si>
  <si>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</si>
  <si>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</si>
  <si>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</si>
  <si>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</si>
  <si>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</si>
  <si>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</si>
  <si>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</si>
  <si>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</si>
  <si>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</si>
  <si>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</si>
  <si>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</si>
  <si>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</si>
  <si>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</si>
  <si>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</si>
  <si>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</si>
  <si>
    <t>Assignment 1</t>
  </si>
  <si>
    <t>Quiz 5</t>
  </si>
  <si>
    <t>Quizzes</t>
  </si>
  <si>
    <t>W5 Assignment</t>
  </si>
  <si>
    <t>W9 Assignment</t>
  </si>
  <si>
    <t>W11 Assignment</t>
  </si>
  <si>
    <t>Averages</t>
  </si>
  <si>
    <t>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</si>
</sst>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SPC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SPCC</a:t>
          </a: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265386</xdr:colOff>
      <xdr:row>12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9BB9A-9462-45C3-AB36-CF961142B1A1}"/>
            </a:ext>
          </a:extLst>
        </xdr:cNvPr>
        <xdr:cNvSpPr/>
      </xdr:nvSpPr>
      <xdr:spPr>
        <a:xfrm>
          <a:off x="2438400" y="1905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6</xdr:col>
      <xdr:colOff>265386</xdr:colOff>
      <xdr:row>16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141FC-7173-481B-935B-6E7A786FBE81}"/>
            </a:ext>
          </a:extLst>
        </xdr:cNvPr>
        <xdr:cNvSpPr/>
      </xdr:nvSpPr>
      <xdr:spPr>
        <a:xfrm>
          <a:off x="2438400" y="2667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1269845" y="1954716"/>
          <a:ext cx="2017289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20411</xdr:colOff>
      <xdr:row>6</xdr:row>
      <xdr:rowOff>42182</xdr:rowOff>
    </xdr:from>
    <xdr:to>
      <xdr:col>3</xdr:col>
      <xdr:colOff>285797</xdr:colOff>
      <xdr:row>8</xdr:row>
      <xdr:rowOff>166993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1098097" y="1261382"/>
          <a:ext cx="1669643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0BBDB-DAD7-4ADA-A0D7-8E7C935390C3}"/>
            </a:ext>
          </a:extLst>
        </xdr:cNvPr>
        <xdr:cNvSpPr/>
      </xdr:nvSpPr>
      <xdr:spPr>
        <a:xfrm>
          <a:off x="1268219" y="1956575"/>
          <a:ext cx="20179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265386</xdr:colOff>
      <xdr:row>8</xdr:row>
      <xdr:rowOff>124811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30780-FDFF-4EB3-97E2-F5E385C9E5CD}"/>
            </a:ext>
          </a:extLst>
        </xdr:cNvPr>
        <xdr:cNvSpPr/>
      </xdr:nvSpPr>
      <xdr:spPr>
        <a:xfrm>
          <a:off x="2438400" y="1143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4CCE4-E406-4481-AA90-9A07CAD5BE7E}" name="AI" displayName="AI" ref="A2:G8" totalsRowShown="0" headerRowDxfId="92" dataDxfId="91">
  <autoFilter ref="A2:G8" xr:uid="{9EA4CCE4-E406-4481-AA90-9A07CAD5BE7E}"/>
  <tableColumns count="7">
    <tableColumn id="1" xr3:uid="{69A62117-FC87-4ECC-AB98-EF35B05A468E}" name="Assessment" dataDxfId="90"/>
    <tableColumn id="2" xr3:uid="{60753137-725D-4636-8C02-EC3D7FD23525}" name="Type" dataDxfId="89"/>
    <tableColumn id="3" xr3:uid="{05971888-5882-46B9-8195-7C40FE55BDBF}" name="Date" dataDxfId="88"/>
    <tableColumn id="4" xr3:uid="{79E72D4D-8ED7-4B0C-8D4A-E1F6B54F9E04}" name="Weight" dataDxfId="87"/>
    <tableColumn id="5" xr3:uid="{25BA5AEC-6E95-498F-9617-9DADAFA4F49D}" name="Marks" dataDxfId="86"/>
    <tableColumn id="6" xr3:uid="{8BC298BB-3525-4A67-928C-CDEF4817E4CE}" name="Out Of" dataDxfId="85"/>
    <tableColumn id="7" xr3:uid="{AD958F54-11F6-4131-85C7-2EB5FF82A984}" name="Percent" dataDxfId="84">
      <calculatedColumnFormula>IFERROR(AI[[#This Row],[Marks]]/AI[[#This Row],[Out Of]],0)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7" dataDxfId="6">
  <autoFilter ref="A2:F11" xr:uid="{788C9EAD-B8A7-4E97-A5AD-984A0BD58BD0}"/>
  <tableColumns count="6">
    <tableColumn id="1" xr3:uid="{D2F9F639-DE00-4891-82FC-F2AFD9BED136}" name="Name" dataDxfId="5"/>
    <tableColumn id="6" xr3:uid="{4A6B316E-C867-46CE-9E04-295046356E23}" name="Type" dataDxfId="4"/>
    <tableColumn id="3" xr3:uid="{C3FB9A35-9CAA-490E-B5DD-3FB2B7EAFF24}" name="Autumn" dataDxfId="3"/>
    <tableColumn id="4" xr3:uid="{7E3D05E3-EEED-4E51-9F2B-7A430A5FFFF9}" name="Spring" dataDxfId="2"/>
    <tableColumn id="5" xr3:uid="{CC9BCECD-842A-4322-8A50-9292CE0AE138}" name="Summer" dataDxfId="1"/>
    <tableColumn id="2" xr3:uid="{E6BCA339-BC30-44BF-9D15-3F15733224FF}" name="Select?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83" dataDxfId="82">
  <autoFilter ref="A2:G7" xr:uid="{20D3C205-D24B-481F-A0A5-97A6101B312A}"/>
  <tableColumns count="7">
    <tableColumn id="1" xr3:uid="{2270E0A8-E28C-4AF9-BFC1-A412E0725E4C}" name="Assessment" dataDxfId="81"/>
    <tableColumn id="2" xr3:uid="{7052E14A-65AF-43E2-8483-D779564FD6C0}" name="Type" dataDxfId="80"/>
    <tableColumn id="3" xr3:uid="{63A96BCC-5661-4CA8-9927-9E1FA068D3C4}" name="Date" dataDxfId="79"/>
    <tableColumn id="4" xr3:uid="{1F33FCAA-DEEE-45E2-89E6-03E71911E17F}" name="Weight" dataDxfId="78"/>
    <tableColumn id="5" xr3:uid="{F1F6B912-427B-4B79-AD72-0E5794AA2EB0}" name="Marks" dataDxfId="77"/>
    <tableColumn id="6" xr3:uid="{C6CD4014-F914-41A7-9044-7D2D5C20AB20}" name="Out Of" dataDxfId="76"/>
    <tableColumn id="7" xr3:uid="{21C62A9F-30A4-4FEA-9205-6025E71D32F4}" name="Percent" dataDxfId="75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ED7B2-2694-475F-9750-DB6006F821CB}" name="FSAD" displayName="FSAD" ref="A2:G5" totalsRowShown="0" headerRowDxfId="74" dataDxfId="73">
  <autoFilter ref="A2:G5" xr:uid="{F35ED7B2-2694-475F-9750-DB6006F821CB}"/>
  <tableColumns count="7">
    <tableColumn id="1" xr3:uid="{E80B8A59-3B9F-4512-8A91-0C6601A07EE2}" name="Assessment" dataDxfId="72"/>
    <tableColumn id="2" xr3:uid="{E5D6FFF2-E218-4868-ADD3-69587A76F673}" name="Type" dataDxfId="71"/>
    <tableColumn id="3" xr3:uid="{59C1D46E-21B1-49C7-8032-C8F8375176BE}" name="Date" dataDxfId="70"/>
    <tableColumn id="4" xr3:uid="{74073497-F8B4-4CA4-AE6C-18AF43D79BB4}" name="Weight" dataDxfId="69"/>
    <tableColumn id="5" xr3:uid="{E1196646-88EC-4C14-B54C-30FABBD9067B}" name="Marks" dataDxfId="68"/>
    <tableColumn id="6" xr3:uid="{F7783659-DAB3-47F3-B843-4B680178AE5A}" name="Out Of" dataDxfId="67"/>
    <tableColumn id="7" xr3:uid="{63276932-3C7D-439A-979B-4B0ECD257653}" name="Percent" dataDxfId="66">
      <calculatedColumnFormula>IFERROR(FSAD[[#This Row],[Marks]]/FSAD[[#This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65" dataDxfId="64">
  <autoFilter ref="A2:G15" xr:uid="{B4AFA088-5628-4B0C-A947-DF271B3597BC}"/>
  <tableColumns count="7">
    <tableColumn id="1" xr3:uid="{15DC20F1-D841-4813-BF61-022F87C55DD2}" name="Assessment" dataDxfId="63"/>
    <tableColumn id="2" xr3:uid="{98565EC1-AB66-491E-907F-60B1C3C06AED}" name="Type" dataDxfId="62"/>
    <tableColumn id="3" xr3:uid="{E226E69F-80DF-46D2-B2DB-919F4093C819}" name="Date" dataDxfId="61"/>
    <tableColumn id="4" xr3:uid="{14002C37-7FC0-4B1E-9971-2BD856C2B2DB}" name="Weight" dataDxfId="60"/>
    <tableColumn id="5" xr3:uid="{4896E73E-0ED6-41FF-AEF7-13DD8D5F34A7}" name="Marks" dataDxfId="59"/>
    <tableColumn id="6" xr3:uid="{1D2BE4DF-6511-493E-AE36-FF8A538CC8FF}" name="Out Of" dataDxfId="58"/>
    <tableColumn id="7" xr3:uid="{C9A7BCBC-9AE4-4642-AEA7-952B70FD4E74}" name="Percent" dataDxfId="57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56" dataDxfId="55">
  <autoFilter ref="A2:G10" xr:uid="{2622BBBF-6102-430C-9085-5B9BC95AF7B6}"/>
  <tableColumns count="7">
    <tableColumn id="1" xr3:uid="{8AF69D61-70B0-4B62-8A94-84FFD4FF1E30}" name="Assessment" dataDxfId="54"/>
    <tableColumn id="2" xr3:uid="{6115B625-2524-4C13-BFC6-76AD80B08F00}" name="Type" dataDxfId="53"/>
    <tableColumn id="3" xr3:uid="{8E7F7644-5258-47D7-BE01-F1673A9FC9F3}" name="Date" dataDxfId="52"/>
    <tableColumn id="4" xr3:uid="{A9B92261-E9DB-46C0-9F8E-65E2E3C608F6}" name="Weight" dataDxfId="51"/>
    <tableColumn id="5" xr3:uid="{CB9AA16B-15AA-4947-B2F6-F7C81AF67420}" name="Marks" dataDxfId="50"/>
    <tableColumn id="6" xr3:uid="{9B24B904-A5F0-44D1-ACED-E4E0338FA6DF}" name="Out Of" dataDxfId="49"/>
    <tableColumn id="7" xr3:uid="{1A8558B6-1346-45CB-8F71-8D91CA9265F5}" name="Percent" dataDxfId="48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BA8125-B1D9-4539-B13E-668F02ACD335}" name="ToC" displayName="ToC" ref="A2:G6" totalsRowShown="0" headerRowDxfId="47" dataDxfId="46">
  <autoFilter ref="A2:G6" xr:uid="{16BA8125-B1D9-4539-B13E-668F02ACD335}"/>
  <tableColumns count="7">
    <tableColumn id="1" xr3:uid="{CDF6555C-D342-4021-B9FF-9231A38DA5EF}" name="Assessment" dataDxfId="45"/>
    <tableColumn id="2" xr3:uid="{0A6E3F27-5B4C-4548-9B68-5286C8010E56}" name="Type" dataDxfId="44"/>
    <tableColumn id="3" xr3:uid="{01393EE1-7332-41C1-8B5D-7D977756C9C5}" name="Date" dataDxfId="43"/>
    <tableColumn id="4" xr3:uid="{B477AAC4-3E42-4DB0-B997-CE169F78BDCF}" name="Weight" dataDxfId="42"/>
    <tableColumn id="5" xr3:uid="{2A11DED9-A358-45B0-A162-FEBB45D5F100}" name="Marks" dataDxfId="41"/>
    <tableColumn id="6" xr3:uid="{719E8FEE-C849-4455-8702-29C54083DDEA}" name="Out Of" dataDxfId="40"/>
    <tableColumn id="7" xr3:uid="{34631738-2C89-4800-B4BE-D5055E258300}" name="Percent" dataDxfId="39">
      <calculatedColumnFormula>IFERROR(ToC[[#This Row],[Marks]]/ToC[[#This Row],[Out Of]],0)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35" dataDxfId="34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33"/>
    <tableColumn id="2" xr3:uid="{1C29305E-3227-4597-BBEC-44A2B0E4CC4F}" name="Credits" dataDxfId="32"/>
    <tableColumn id="3" xr3:uid="{B27A0533-DD77-42EF-8198-23242DE0BD7D}" name="Year" dataDxfId="31"/>
    <tableColumn id="4" xr3:uid="{4D8DE3E4-490E-4E79-85EE-043DF7F56F53}" name="Semester" dataDxfId="30"/>
    <tableColumn id="5" xr3:uid="{7AE710B2-1596-40DF-AA87-0DC058FAF3E4}" name="Total" dataDxfId="2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28" dataDxfId="27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26"/>
    <tableColumn id="2" xr3:uid="{1CA06CD8-476D-4D7E-B485-B99253CDAB02}" name="Module" dataDxfId="25"/>
    <tableColumn id="5" xr3:uid="{8951D55B-B6A3-4963-B426-3FFB2CC407BA}" name="Weight" dataDxfId="24"/>
    <tableColumn id="3" xr3:uid="{8DF606BA-0DF3-4A1F-93E7-16047639F3B4}" name="Release" dataDxfId="23"/>
    <tableColumn id="4" xr3:uid="{7E03F087-A839-4404-AF22-222490C90F19}" name="Due" dataDxfId="2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17" dataDxfId="16">
  <autoFilter ref="A2:D16" xr:uid="{AA52D200-724E-48EC-90EF-DCF7D39C9B67}"/>
  <tableColumns count="4">
    <tableColumn id="1" xr3:uid="{7F7F705C-BBFB-48B0-B110-926E8E1CF419}" name="Name" dataDxfId="15"/>
    <tableColumn id="3" xr3:uid="{99F42913-A4AF-439C-AFDE-38735B9668A7}" name="Semester 1" dataDxfId="14"/>
    <tableColumn id="4" xr3:uid="{140A5CE5-3F0E-4A39-9385-36A06BB6BA02}" name="Semester 2" dataDxfId="13"/>
    <tableColumn id="2" xr3:uid="{B24B6960-A926-4304-9414-949D710BDB68}" name="Select?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zoomScaleNormal="100" workbookViewId="0"/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5" t="s">
        <v>61</v>
      </c>
      <c r="C3" s="15"/>
      <c r="E3" s="15" t="s">
        <v>62</v>
      </c>
      <c r="F3" s="15"/>
      <c r="H3" s="15" t="s">
        <v>84</v>
      </c>
      <c r="I3" s="15"/>
    </row>
    <row r="5" spans="2:10" ht="18.75" x14ac:dyDescent="0.3">
      <c r="B5" s="14" t="s">
        <v>81</v>
      </c>
      <c r="C5" s="14"/>
      <c r="D5" s="14"/>
      <c r="E5" s="14"/>
      <c r="F5" s="14"/>
      <c r="G5" s="14"/>
      <c r="H5" s="14"/>
      <c r="I5" s="14"/>
      <c r="J5" s="11"/>
    </row>
    <row r="19" spans="2:10" ht="18.75" x14ac:dyDescent="0.3">
      <c r="B19" s="14" t="s">
        <v>82</v>
      </c>
      <c r="C19" s="14"/>
      <c r="D19" s="14"/>
      <c r="E19" s="14"/>
      <c r="F19" s="14"/>
      <c r="G19" s="14"/>
      <c r="H19" s="14"/>
      <c r="I19" s="14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ED1-6FE0-4594-B8EE-3BBD61F42FF7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363-34FA-4883-A197-2C5318EC987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H14"/>
  <sheetViews>
    <sheetView tabSelected="1"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  <col min="7" max="7" width="12.140625" customWidth="1"/>
  </cols>
  <sheetData>
    <row r="1" spans="1:8" ht="21" x14ac:dyDescent="0.35">
      <c r="A1" s="15" t="s">
        <v>6</v>
      </c>
      <c r="B1" s="15"/>
      <c r="C1" s="15"/>
      <c r="D1" s="15"/>
      <c r="E1" s="15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8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8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  <c r="G4" s="16" t="s">
        <v>125</v>
      </c>
      <c r="H4" s="16"/>
    </row>
    <row r="5" spans="1:8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  <c r="G5" t="s">
        <v>61</v>
      </c>
      <c r="H5" s="7">
        <f>SUMIF(Table1[Year],"1",Table1[Total])/COUNTIF(Table1[Year],"1")</f>
        <v>0</v>
      </c>
    </row>
    <row r="6" spans="1:8" x14ac:dyDescent="0.25">
      <c r="A6" s="9" t="s">
        <v>7</v>
      </c>
      <c r="B6" s="3">
        <v>20</v>
      </c>
      <c r="C6" s="3">
        <v>1</v>
      </c>
      <c r="D6" s="3">
        <v>2</v>
      </c>
      <c r="E6" s="8">
        <f>'AI1'!K5</f>
        <v>0</v>
      </c>
      <c r="G6" t="s">
        <v>81</v>
      </c>
      <c r="H6" s="7">
        <f>(SUMIFS(Table1[Total], Table1[Semester],"1",Table1[Year],"1"))/(COUNTIFS(Table1[Semester],"1",Table1[Year],"1"))</f>
        <v>0</v>
      </c>
    </row>
    <row r="7" spans="1:8" x14ac:dyDescent="0.25">
      <c r="A7" s="9" t="s">
        <v>9</v>
      </c>
      <c r="B7" s="3">
        <v>20</v>
      </c>
      <c r="C7" s="3">
        <v>1</v>
      </c>
      <c r="D7" s="3">
        <v>2</v>
      </c>
      <c r="E7" s="8">
        <f>FSAD!K4</f>
        <v>0</v>
      </c>
      <c r="G7" t="s">
        <v>82</v>
      </c>
      <c r="H7" s="7">
        <f>(SUMIFS(Table1[Total], Table1[Semester],"2",Table1[Year],"1"))/(COUNTIFS(Table1[Semester],"2",Table1[Year],"1"))</f>
        <v>0</v>
      </c>
    </row>
    <row r="8" spans="1:8" x14ac:dyDescent="0.25">
      <c r="A8" s="9" t="s">
        <v>12</v>
      </c>
      <c r="B8" s="3">
        <v>20</v>
      </c>
      <c r="C8" s="3">
        <v>1</v>
      </c>
      <c r="D8" s="3">
        <v>2</v>
      </c>
      <c r="E8" s="8">
        <f>ToC!K5</f>
        <v>0</v>
      </c>
      <c r="G8" t="s">
        <v>62</v>
      </c>
      <c r="H8" s="7">
        <f>SUMIF(Table1[Year],"2",Table1[Total])/COUNTIF(Table1[Year],"2")</f>
        <v>0</v>
      </c>
    </row>
    <row r="9" spans="1:8" x14ac:dyDescent="0.25">
      <c r="A9" s="9" t="s">
        <v>14</v>
      </c>
      <c r="B9" s="3">
        <v>20</v>
      </c>
      <c r="C9" s="3">
        <v>2</v>
      </c>
      <c r="D9" s="3">
        <v>1</v>
      </c>
      <c r="E9" s="3"/>
      <c r="G9" t="s">
        <v>81</v>
      </c>
      <c r="H9" s="7">
        <f>(SUMIFS(Table1[Total], Table1[Semester],"1",Table1[Year],"2"))/(COUNTIFS(Table1[Semester],"1",Table1[Year],"2"))</f>
        <v>0</v>
      </c>
    </row>
    <row r="10" spans="1:8" x14ac:dyDescent="0.25">
      <c r="A10" s="9" t="s">
        <v>16</v>
      </c>
      <c r="B10" s="3">
        <v>20</v>
      </c>
      <c r="C10" s="3">
        <v>2</v>
      </c>
      <c r="D10" s="3">
        <v>1</v>
      </c>
      <c r="E10" s="3"/>
      <c r="G10" t="s">
        <v>82</v>
      </c>
      <c r="H10" s="7">
        <f>(SUMIFS(Table1[Total],Table1[Semester],"2",Table1[Year],"2"))/(COUNTIFS(Table1[Semester],"2",Table1[Year],"2"))</f>
        <v>0</v>
      </c>
    </row>
    <row r="11" spans="1:8" x14ac:dyDescent="0.25">
      <c r="A11" s="9" t="s">
        <v>17</v>
      </c>
      <c r="B11" s="3">
        <v>20</v>
      </c>
      <c r="C11" s="3">
        <v>2</v>
      </c>
      <c r="D11" s="3">
        <v>1</v>
      </c>
      <c r="E11" s="3"/>
      <c r="G11" t="s">
        <v>126</v>
      </c>
      <c r="H11" s="7">
        <f>IFERROR((SUMIF(Table1[Year],"3",Table1[Total])/COUNTIF(Table1[Year],"3")),0)</f>
        <v>0</v>
      </c>
    </row>
    <row r="12" spans="1:8" x14ac:dyDescent="0.25">
      <c r="A12" s="9" t="s">
        <v>13</v>
      </c>
      <c r="B12" s="3">
        <v>20</v>
      </c>
      <c r="C12" s="3">
        <v>2</v>
      </c>
      <c r="D12" s="3">
        <v>2</v>
      </c>
      <c r="E12" s="3"/>
      <c r="G12" t="s">
        <v>81</v>
      </c>
      <c r="H12" s="7"/>
    </row>
    <row r="13" spans="1:8" x14ac:dyDescent="0.25">
      <c r="A13" s="9" t="s">
        <v>15</v>
      </c>
      <c r="B13" s="3">
        <v>20</v>
      </c>
      <c r="C13" s="3">
        <v>2</v>
      </c>
      <c r="D13" s="3">
        <v>2</v>
      </c>
      <c r="E13" s="3"/>
      <c r="G13" t="s">
        <v>82</v>
      </c>
      <c r="H13" s="7"/>
    </row>
    <row r="14" spans="1:8" x14ac:dyDescent="0.25">
      <c r="A14" s="9" t="s">
        <v>18</v>
      </c>
      <c r="B14" s="3">
        <v>20</v>
      </c>
      <c r="C14" s="3">
        <v>2</v>
      </c>
      <c r="D14" s="3">
        <v>2</v>
      </c>
      <c r="E14" s="3"/>
    </row>
  </sheetData>
  <mergeCells count="2">
    <mergeCell ref="A1:E1"/>
    <mergeCell ref="G4:H4"/>
  </mergeCells>
  <conditionalFormatting sqref="E3:E14">
    <cfRule type="containsBlanks" dxfId="38" priority="1" stopIfTrue="1">
      <formula>LEN(TRIM(E3))=0</formula>
    </cfRule>
    <cfRule type="cellIs" dxfId="37" priority="3" operator="greaterThanOrEqual">
      <formula>0.4</formula>
    </cfRule>
    <cfRule type="cellIs" dxfId="36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SPCC!A1" display="Systems Programming in C/C++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19</v>
      </c>
      <c r="B1" s="1" t="s">
        <v>0</v>
      </c>
      <c r="C1" s="1" t="s">
        <v>22</v>
      </c>
      <c r="D1" s="1" t="s">
        <v>64</v>
      </c>
      <c r="E1" s="1" t="s">
        <v>65</v>
      </c>
    </row>
    <row r="2" spans="1:5" x14ac:dyDescent="0.25">
      <c r="A2" s="1" t="s">
        <v>70</v>
      </c>
      <c r="B2" s="1" t="s">
        <v>69</v>
      </c>
      <c r="C2" s="5">
        <v>0.05</v>
      </c>
      <c r="D2" s="4">
        <v>44472</v>
      </c>
      <c r="E2" s="1" t="s">
        <v>76</v>
      </c>
    </row>
    <row r="3" spans="1:5" x14ac:dyDescent="0.25">
      <c r="A3" s="1" t="s">
        <v>38</v>
      </c>
      <c r="B3" s="1" t="s">
        <v>67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49</v>
      </c>
      <c r="B4" s="1" t="s">
        <v>77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71</v>
      </c>
      <c r="B5" s="1" t="s">
        <v>69</v>
      </c>
      <c r="C5" s="5">
        <v>0.05</v>
      </c>
      <c r="D5" s="4">
        <v>44479</v>
      </c>
      <c r="E5" s="1" t="s">
        <v>76</v>
      </c>
    </row>
    <row r="6" spans="1:5" x14ac:dyDescent="0.25">
      <c r="A6" s="1" t="s">
        <v>50</v>
      </c>
      <c r="B6" s="1" t="s">
        <v>77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72</v>
      </c>
      <c r="B7" s="1" t="s">
        <v>69</v>
      </c>
      <c r="C7" s="5">
        <v>0.05</v>
      </c>
      <c r="D7" s="4">
        <v>44486</v>
      </c>
      <c r="E7" s="1" t="s">
        <v>76</v>
      </c>
    </row>
    <row r="8" spans="1:5" x14ac:dyDescent="0.25">
      <c r="A8" s="1" t="s">
        <v>39</v>
      </c>
      <c r="B8" s="1" t="s">
        <v>67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51</v>
      </c>
      <c r="B9" s="1" t="s">
        <v>77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52</v>
      </c>
      <c r="B10" s="1" t="s">
        <v>77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78</v>
      </c>
      <c r="B11" s="1" t="s">
        <v>77</v>
      </c>
      <c r="C11" s="5">
        <v>7.0000000000000007E-2</v>
      </c>
      <c r="D11" s="4">
        <v>44494</v>
      </c>
      <c r="E11" s="1" t="s">
        <v>80</v>
      </c>
    </row>
    <row r="12" spans="1:5" x14ac:dyDescent="0.25">
      <c r="A12" s="1" t="s">
        <v>73</v>
      </c>
      <c r="B12" s="1" t="s">
        <v>69</v>
      </c>
      <c r="C12" s="5">
        <v>0.05</v>
      </c>
      <c r="D12" s="4">
        <v>44500</v>
      </c>
      <c r="E12" s="1" t="s">
        <v>76</v>
      </c>
    </row>
    <row r="13" spans="1:5" x14ac:dyDescent="0.25">
      <c r="A13" s="1" t="s">
        <v>40</v>
      </c>
      <c r="B13" s="1" t="s">
        <v>67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27</v>
      </c>
      <c r="B14" s="1" t="s">
        <v>69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53</v>
      </c>
      <c r="B15" s="1" t="s">
        <v>77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54</v>
      </c>
      <c r="B16" s="1" t="s">
        <v>77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55</v>
      </c>
      <c r="B17" s="1" t="s">
        <v>77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28</v>
      </c>
      <c r="B18" s="1" t="s">
        <v>69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41</v>
      </c>
      <c r="B19" s="1" t="s">
        <v>67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56</v>
      </c>
      <c r="B20" s="1" t="s">
        <v>77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79</v>
      </c>
      <c r="B21" s="1" t="s">
        <v>77</v>
      </c>
      <c r="C21" s="5">
        <v>0.08</v>
      </c>
      <c r="D21" s="4">
        <v>44522</v>
      </c>
      <c r="E21" s="1" t="s">
        <v>80</v>
      </c>
    </row>
    <row r="22" spans="1:5" x14ac:dyDescent="0.25">
      <c r="A22" s="1" t="s">
        <v>57</v>
      </c>
      <c r="B22" s="1" t="s">
        <v>77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74</v>
      </c>
      <c r="B23" s="1" t="s">
        <v>69</v>
      </c>
      <c r="C23" s="5">
        <v>0.05</v>
      </c>
      <c r="D23" s="4">
        <v>44535</v>
      </c>
      <c r="E23" s="1" t="s">
        <v>76</v>
      </c>
    </row>
    <row r="24" spans="1:5" x14ac:dyDescent="0.25">
      <c r="A24" s="1" t="s">
        <v>58</v>
      </c>
      <c r="B24" s="1" t="s">
        <v>77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75</v>
      </c>
      <c r="B25" s="1" t="s">
        <v>69</v>
      </c>
      <c r="C25" s="5">
        <v>0.05</v>
      </c>
      <c r="D25" s="4">
        <v>44542</v>
      </c>
      <c r="E25" s="1" t="s">
        <v>76</v>
      </c>
    </row>
    <row r="26" spans="1:5" x14ac:dyDescent="0.25">
      <c r="A26" s="1" t="s">
        <v>66</v>
      </c>
      <c r="B26" s="1" t="s">
        <v>67</v>
      </c>
      <c r="C26" s="5">
        <v>0.8</v>
      </c>
      <c r="D26" s="10">
        <v>44562</v>
      </c>
      <c r="E26" s="1" t="s">
        <v>68</v>
      </c>
    </row>
    <row r="27" spans="1:5" x14ac:dyDescent="0.25">
      <c r="A27" s="1" t="s">
        <v>66</v>
      </c>
      <c r="B27" s="1" t="s">
        <v>77</v>
      </c>
      <c r="C27" s="5">
        <v>0.8</v>
      </c>
      <c r="D27" s="10">
        <v>44562</v>
      </c>
      <c r="E27" s="1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4" t="s">
        <v>83</v>
      </c>
      <c r="B1" s="14"/>
      <c r="C1" s="14"/>
      <c r="D1" s="14"/>
    </row>
    <row r="2" spans="1:9" ht="18.75" x14ac:dyDescent="0.3">
      <c r="A2" s="12" t="s">
        <v>85</v>
      </c>
      <c r="B2" s="12" t="s">
        <v>81</v>
      </c>
      <c r="C2" s="12" t="s">
        <v>82</v>
      </c>
      <c r="D2" s="12" t="s">
        <v>86</v>
      </c>
      <c r="F2" s="14" t="s">
        <v>1</v>
      </c>
      <c r="G2" s="14"/>
    </row>
    <row r="3" spans="1:9" x14ac:dyDescent="0.25">
      <c r="A3" s="1" t="s">
        <v>101</v>
      </c>
      <c r="B3" s="1">
        <v>20</v>
      </c>
      <c r="C3" s="1">
        <v>20</v>
      </c>
      <c r="D3" s="1" t="s">
        <v>100</v>
      </c>
      <c r="F3" t="s">
        <v>81</v>
      </c>
      <c r="G3">
        <f>SUMIF(FYModules[Select?],"Yes",FYModules[Semester 1])</f>
        <v>60</v>
      </c>
    </row>
    <row r="4" spans="1:9" x14ac:dyDescent="0.25">
      <c r="A4" s="1" t="s">
        <v>87</v>
      </c>
      <c r="B4" s="1">
        <v>0</v>
      </c>
      <c r="C4" s="1">
        <v>20</v>
      </c>
      <c r="D4" s="1" t="s">
        <v>102</v>
      </c>
      <c r="F4" t="s">
        <v>82</v>
      </c>
      <c r="G4">
        <f>SUMIF(FYModules[Select?],"Yes",FYModules[Semester 2])</f>
        <v>60</v>
      </c>
      <c r="I4" s="13"/>
    </row>
    <row r="5" spans="1:9" x14ac:dyDescent="0.25">
      <c r="A5" s="1" t="s">
        <v>88</v>
      </c>
      <c r="B5" s="1">
        <v>20</v>
      </c>
      <c r="C5" s="1">
        <v>0</v>
      </c>
      <c r="D5" s="1" t="s">
        <v>100</v>
      </c>
      <c r="F5" t="s">
        <v>5</v>
      </c>
      <c r="G5">
        <f>SUM(G3:G4)</f>
        <v>120</v>
      </c>
    </row>
    <row r="6" spans="1:9" x14ac:dyDescent="0.25">
      <c r="A6" s="1" t="s">
        <v>89</v>
      </c>
      <c r="B6" s="1">
        <v>0</v>
      </c>
      <c r="C6" s="1">
        <v>20</v>
      </c>
      <c r="D6" s="1" t="s">
        <v>102</v>
      </c>
    </row>
    <row r="7" spans="1:9" x14ac:dyDescent="0.25">
      <c r="A7" s="1" t="s">
        <v>90</v>
      </c>
      <c r="B7" s="1">
        <v>0</v>
      </c>
      <c r="C7" s="1">
        <v>20</v>
      </c>
      <c r="D7" s="1" t="s">
        <v>102</v>
      </c>
    </row>
    <row r="8" spans="1:9" x14ac:dyDescent="0.25">
      <c r="A8" s="1" t="s">
        <v>91</v>
      </c>
      <c r="B8" s="1">
        <v>0</v>
      </c>
      <c r="C8" s="1">
        <v>20</v>
      </c>
      <c r="D8" s="1" t="s">
        <v>102</v>
      </c>
    </row>
    <row r="9" spans="1:9" x14ac:dyDescent="0.25">
      <c r="A9" s="1" t="s">
        <v>92</v>
      </c>
      <c r="B9" s="1">
        <v>20</v>
      </c>
      <c r="C9" s="1">
        <v>0</v>
      </c>
      <c r="D9" s="1" t="s">
        <v>102</v>
      </c>
    </row>
    <row r="10" spans="1:9" x14ac:dyDescent="0.25">
      <c r="A10" s="1" t="s">
        <v>93</v>
      </c>
      <c r="B10" s="1">
        <v>20</v>
      </c>
      <c r="C10" s="1">
        <v>0</v>
      </c>
      <c r="D10" s="1" t="s">
        <v>102</v>
      </c>
    </row>
    <row r="11" spans="1:9" x14ac:dyDescent="0.25">
      <c r="A11" s="1" t="s">
        <v>94</v>
      </c>
      <c r="B11" s="1">
        <v>20</v>
      </c>
      <c r="C11" s="1">
        <v>0</v>
      </c>
      <c r="D11" s="1" t="s">
        <v>102</v>
      </c>
    </row>
    <row r="12" spans="1:9" x14ac:dyDescent="0.25">
      <c r="A12" s="1" t="s">
        <v>95</v>
      </c>
      <c r="B12" s="1">
        <v>0</v>
      </c>
      <c r="C12" s="1">
        <v>20</v>
      </c>
      <c r="D12" s="1" t="s">
        <v>100</v>
      </c>
    </row>
    <row r="13" spans="1:9" x14ac:dyDescent="0.25">
      <c r="A13" s="1" t="s">
        <v>96</v>
      </c>
      <c r="B13" s="1">
        <v>20</v>
      </c>
      <c r="C13" s="1">
        <v>0</v>
      </c>
      <c r="D13" s="1" t="s">
        <v>102</v>
      </c>
    </row>
    <row r="14" spans="1:9" x14ac:dyDescent="0.25">
      <c r="A14" s="1" t="s">
        <v>97</v>
      </c>
      <c r="B14" s="1">
        <v>20</v>
      </c>
      <c r="C14" s="1">
        <v>0</v>
      </c>
      <c r="D14" s="1" t="s">
        <v>102</v>
      </c>
    </row>
    <row r="15" spans="1:9" x14ac:dyDescent="0.25">
      <c r="A15" s="1" t="s">
        <v>98</v>
      </c>
      <c r="B15" s="1">
        <v>20</v>
      </c>
      <c r="C15" s="1">
        <v>0</v>
      </c>
      <c r="D15" s="1" t="s">
        <v>100</v>
      </c>
    </row>
    <row r="16" spans="1:9" x14ac:dyDescent="0.25">
      <c r="A16" s="1" t="s">
        <v>99</v>
      </c>
      <c r="B16" s="1">
        <v>0</v>
      </c>
      <c r="C16" s="1">
        <v>20</v>
      </c>
      <c r="D16" s="1" t="s">
        <v>100</v>
      </c>
    </row>
  </sheetData>
  <mergeCells count="2">
    <mergeCell ref="A1:D1"/>
    <mergeCell ref="F2:G2"/>
  </mergeCells>
  <phoneticPr fontId="6" type="noConversion"/>
  <conditionalFormatting sqref="G5">
    <cfRule type="cellIs" dxfId="21" priority="3" stopIfTrue="1" operator="equal">
      <formula>120</formula>
    </cfRule>
    <cfRule type="notContainsText" dxfId="20" priority="4" operator="notContains" text="120">
      <formula>ISERROR(SEARCH("120",G5))</formula>
    </cfRule>
  </conditionalFormatting>
  <conditionalFormatting sqref="G3:G4">
    <cfRule type="cellIs" dxfId="19" priority="1" operator="notEqual">
      <formula>60</formula>
    </cfRule>
    <cfRule type="cellIs" dxfId="18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4" t="s">
        <v>83</v>
      </c>
      <c r="B1" s="14"/>
      <c r="C1" s="14"/>
      <c r="D1" s="14"/>
      <c r="E1" s="14"/>
      <c r="F1" s="14"/>
    </row>
    <row r="2" spans="1:9" ht="18.75" x14ac:dyDescent="0.3">
      <c r="A2" s="12" t="s">
        <v>85</v>
      </c>
      <c r="B2" s="12" t="s">
        <v>20</v>
      </c>
      <c r="C2" s="12" t="s">
        <v>105</v>
      </c>
      <c r="D2" s="12" t="s">
        <v>106</v>
      </c>
      <c r="E2" s="12" t="s">
        <v>107</v>
      </c>
      <c r="F2" s="12" t="s">
        <v>86</v>
      </c>
      <c r="H2" s="14" t="s">
        <v>1</v>
      </c>
      <c r="I2" s="14"/>
    </row>
    <row r="3" spans="1:9" x14ac:dyDescent="0.25">
      <c r="A3" s="1" t="s">
        <v>104</v>
      </c>
      <c r="B3" s="1" t="s">
        <v>112</v>
      </c>
      <c r="C3" s="1">
        <v>20</v>
      </c>
      <c r="D3" s="1">
        <v>0</v>
      </c>
      <c r="E3" s="1">
        <v>0</v>
      </c>
      <c r="F3" s="1" t="s">
        <v>100</v>
      </c>
      <c r="H3" t="s">
        <v>105</v>
      </c>
      <c r="I3">
        <f>SUMIF(CyberSecModules[Select?],"Yes",CyberSecModules[Autumn])</f>
        <v>60</v>
      </c>
    </row>
    <row r="4" spans="1:9" x14ac:dyDescent="0.25">
      <c r="A4" s="1" t="s">
        <v>108</v>
      </c>
      <c r="B4" s="1" t="s">
        <v>112</v>
      </c>
      <c r="C4" s="1">
        <v>0</v>
      </c>
      <c r="D4" s="1">
        <v>20</v>
      </c>
      <c r="E4" s="1">
        <v>0</v>
      </c>
      <c r="F4" s="1" t="s">
        <v>100</v>
      </c>
      <c r="H4" t="s">
        <v>106</v>
      </c>
      <c r="I4">
        <f>SUMIF(CyberSecModules[Select?],"Yes",CyberSecModules[Spring])</f>
        <v>60</v>
      </c>
    </row>
    <row r="5" spans="1:9" x14ac:dyDescent="0.25">
      <c r="A5" s="1" t="s">
        <v>109</v>
      </c>
      <c r="B5" s="1" t="s">
        <v>112</v>
      </c>
      <c r="C5" s="1">
        <v>20</v>
      </c>
      <c r="D5" s="1">
        <v>0</v>
      </c>
      <c r="E5" s="1">
        <v>0</v>
      </c>
      <c r="F5" s="1" t="s">
        <v>100</v>
      </c>
      <c r="H5" t="s">
        <v>107</v>
      </c>
      <c r="I5">
        <f>SUMIF(CyberSecModules[Select?],"Yes",CyberSecModules[Summer])</f>
        <v>60</v>
      </c>
    </row>
    <row r="6" spans="1:9" x14ac:dyDescent="0.25">
      <c r="A6" s="1" t="s">
        <v>110</v>
      </c>
      <c r="B6" s="1" t="s">
        <v>112</v>
      </c>
      <c r="C6" s="1">
        <v>0</v>
      </c>
      <c r="D6" s="1">
        <v>0</v>
      </c>
      <c r="E6" s="1">
        <v>60</v>
      </c>
      <c r="F6" s="1" t="s">
        <v>100</v>
      </c>
      <c r="H6" t="s">
        <v>5</v>
      </c>
      <c r="I6">
        <f>SUM(I3:I5)</f>
        <v>180</v>
      </c>
    </row>
    <row r="7" spans="1:9" x14ac:dyDescent="0.25">
      <c r="A7" s="1" t="s">
        <v>111</v>
      </c>
      <c r="B7" s="1" t="s">
        <v>112</v>
      </c>
      <c r="C7" s="1">
        <v>0</v>
      </c>
      <c r="D7" s="1">
        <v>20</v>
      </c>
      <c r="E7" s="1">
        <v>0</v>
      </c>
      <c r="F7" s="1" t="s">
        <v>100</v>
      </c>
    </row>
    <row r="8" spans="1:9" x14ac:dyDescent="0.25">
      <c r="A8" s="1" t="s">
        <v>113</v>
      </c>
      <c r="B8" s="1" t="s">
        <v>114</v>
      </c>
      <c r="C8" s="1">
        <v>0</v>
      </c>
      <c r="D8" s="1">
        <v>20</v>
      </c>
      <c r="E8" s="1">
        <v>0</v>
      </c>
      <c r="F8" s="1" t="s">
        <v>102</v>
      </c>
    </row>
    <row r="9" spans="1:9" x14ac:dyDescent="0.25">
      <c r="A9" s="1" t="s">
        <v>115</v>
      </c>
      <c r="B9" s="1" t="s">
        <v>114</v>
      </c>
      <c r="C9" s="1">
        <v>20</v>
      </c>
      <c r="D9" s="1">
        <v>0</v>
      </c>
      <c r="E9" s="1">
        <v>0</v>
      </c>
      <c r="F9" s="1" t="s">
        <v>100</v>
      </c>
    </row>
    <row r="10" spans="1:9" x14ac:dyDescent="0.25">
      <c r="A10" s="1" t="s">
        <v>116</v>
      </c>
      <c r="B10" s="1" t="s">
        <v>114</v>
      </c>
      <c r="C10" s="1">
        <v>0</v>
      </c>
      <c r="D10" s="1">
        <v>20</v>
      </c>
      <c r="E10" s="1">
        <v>0</v>
      </c>
      <c r="F10" s="1" t="s">
        <v>100</v>
      </c>
    </row>
    <row r="11" spans="1:9" x14ac:dyDescent="0.25">
      <c r="A11" s="1" t="s">
        <v>117</v>
      </c>
      <c r="B11" s="1" t="s">
        <v>114</v>
      </c>
      <c r="C11" s="1">
        <v>20</v>
      </c>
      <c r="D11" s="1">
        <v>0</v>
      </c>
      <c r="E11" s="1">
        <v>0</v>
      </c>
      <c r="F11" s="1" t="s">
        <v>102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11" priority="1" stopIfTrue="1" operator="notEqual">
      <formula>180</formula>
    </cfRule>
    <cfRule type="cellIs" dxfId="10" priority="4" operator="equal">
      <formula>180</formula>
    </cfRule>
  </conditionalFormatting>
  <conditionalFormatting sqref="I5">
    <cfRule type="cellIs" dxfId="9" priority="2" stopIfTrue="1" operator="notEqual">
      <formula>60</formula>
    </cfRule>
    <cfRule type="cellIs" dxfId="8" priority="3" operator="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8" max="8" width="15" customWidth="1"/>
    <col min="9" max="11" width="9.42578125" customWidth="1"/>
  </cols>
  <sheetData>
    <row r="1" spans="1:11" ht="21" x14ac:dyDescent="0.35">
      <c r="A1" s="15" t="s">
        <v>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38</v>
      </c>
      <c r="B3" s="1" t="s">
        <v>44</v>
      </c>
      <c r="C3" s="4">
        <v>44610</v>
      </c>
      <c r="D3" s="5">
        <v>0.04</v>
      </c>
      <c r="E3" s="6"/>
      <c r="F3" s="6">
        <v>4</v>
      </c>
      <c r="G3" s="5">
        <f>IFERROR(AI[[#This Row],[Marks]]/AI[[#This Row],[Out Of]],0)</f>
        <v>0</v>
      </c>
      <c r="I3" t="s">
        <v>121</v>
      </c>
      <c r="J3" s="5">
        <f>SUMIF(AI[Type],"QZ",AI[Weight])</f>
        <v>0.2</v>
      </c>
      <c r="K3" s="5">
        <f>(SUMIF(AI[Type],"QZ",AI[Percent]))/COUNTIF(AI[Type],"QZ")</f>
        <v>0</v>
      </c>
    </row>
    <row r="4" spans="1:11" x14ac:dyDescent="0.25">
      <c r="A4" s="1" t="s">
        <v>39</v>
      </c>
      <c r="B4" s="1" t="s">
        <v>44</v>
      </c>
      <c r="C4" s="4">
        <v>44624</v>
      </c>
      <c r="D4" s="5">
        <v>0.04</v>
      </c>
      <c r="E4" s="6"/>
      <c r="F4" s="6">
        <v>4</v>
      </c>
      <c r="G4" s="5">
        <f>IFERROR(AI[[#This Row],[Marks]]/AI[[#This Row],[Out Of]],0)</f>
        <v>0</v>
      </c>
      <c r="I4" t="s">
        <v>42</v>
      </c>
      <c r="J4" s="5">
        <f>SUMIF(AI[Type],"EX",AI[Weight])</f>
        <v>0.8</v>
      </c>
      <c r="K4" s="5">
        <f>(SUMIF(AI[Type],"EX",AI[Percent]))/COUNTIF(AI[Type],"EX")</f>
        <v>0</v>
      </c>
    </row>
    <row r="5" spans="1:11" x14ac:dyDescent="0.25">
      <c r="A5" s="1" t="s">
        <v>40</v>
      </c>
      <c r="B5" s="1" t="s">
        <v>44</v>
      </c>
      <c r="C5" s="4">
        <v>44638</v>
      </c>
      <c r="D5" s="5">
        <v>0.04</v>
      </c>
      <c r="E5" s="6"/>
      <c r="F5" s="6">
        <v>4</v>
      </c>
      <c r="G5" s="5">
        <f>IFERROR(AI[[#This Row],[Marks]]/AI[[#This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41</v>
      </c>
      <c r="B6" s="1" t="s">
        <v>44</v>
      </c>
      <c r="C6" s="4">
        <v>44652</v>
      </c>
      <c r="D6" s="5">
        <v>0.04</v>
      </c>
      <c r="E6" s="6"/>
      <c r="F6" s="6">
        <v>4</v>
      </c>
      <c r="G6" s="5">
        <f>IFERROR(AI[[#This Row],[Marks]]/AI[[#This Row],[Out Of]],0)</f>
        <v>0</v>
      </c>
    </row>
    <row r="7" spans="1:11" x14ac:dyDescent="0.25">
      <c r="A7" s="1" t="s">
        <v>120</v>
      </c>
      <c r="B7" s="1" t="s">
        <v>44</v>
      </c>
      <c r="C7" s="4">
        <v>44687</v>
      </c>
      <c r="D7" s="5">
        <v>0.04</v>
      </c>
      <c r="E7" s="6"/>
      <c r="F7" s="6">
        <v>4</v>
      </c>
      <c r="G7" s="5">
        <f>IFERROR(AI[[#This Row],[Marks]]/AI[[#This Row],[Out Of]],0)</f>
        <v>0</v>
      </c>
    </row>
    <row r="8" spans="1:11" x14ac:dyDescent="0.25">
      <c r="A8" s="1" t="s">
        <v>42</v>
      </c>
      <c r="B8" s="1" t="s">
        <v>43</v>
      </c>
      <c r="C8" s="4"/>
      <c r="D8" s="5">
        <v>0.8</v>
      </c>
      <c r="E8" s="6"/>
      <c r="F8" s="6">
        <v>100</v>
      </c>
      <c r="G8" s="5">
        <f>IFERROR(AI[[#This Row],[Marks]]/AI[[#This Row],[Out Of]],0)</f>
        <v>0</v>
      </c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5" t="s">
        <v>37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38</v>
      </c>
      <c r="B3" s="1" t="s">
        <v>44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45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39</v>
      </c>
      <c r="B4" s="1" t="s">
        <v>44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42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40</v>
      </c>
      <c r="B5" s="1" t="s">
        <v>44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41</v>
      </c>
      <c r="B6" s="1" t="s">
        <v>44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42</v>
      </c>
      <c r="B7" s="1" t="s">
        <v>43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:K10"/>
  <sheetViews>
    <sheetView zoomScale="205" zoomScaleNormal="205" workbookViewId="0">
      <selection activeCell="C3" sqref="C3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4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5703125" customWidth="1"/>
    <col min="11" max="11" width="7.28515625" customWidth="1"/>
  </cols>
  <sheetData>
    <row r="1" spans="1:11" ht="21" x14ac:dyDescent="0.35">
      <c r="A1" s="15" t="s">
        <v>9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119</v>
      </c>
      <c r="B3" s="1" t="s">
        <v>29</v>
      </c>
      <c r="C3" s="4">
        <v>44634</v>
      </c>
      <c r="D3" s="5">
        <v>0.25</v>
      </c>
      <c r="E3" s="6"/>
      <c r="F3" s="6">
        <v>100</v>
      </c>
      <c r="G3" s="5">
        <f>IFERROR(FSAD[[#This Row],[Marks]]/FSAD[[#This Row],[Out Of]],0)</f>
        <v>0</v>
      </c>
      <c r="I3" t="s">
        <v>36</v>
      </c>
      <c r="J3" s="7">
        <f>SUMIF(FSAD[Type],"AS",FSAD[Weight])</f>
        <v>1</v>
      </c>
      <c r="K3" s="7">
        <f>(SUMIF(FSAD[Type],"AS",FSAD[Percent]))/COUNTIF(FSAD[Type],"AS")</f>
        <v>0</v>
      </c>
    </row>
    <row r="4" spans="1:11" x14ac:dyDescent="0.25">
      <c r="A4" s="1" t="s">
        <v>27</v>
      </c>
      <c r="B4" s="1" t="s">
        <v>29</v>
      </c>
      <c r="C4" s="4">
        <v>44684</v>
      </c>
      <c r="D4" s="5">
        <v>0.5</v>
      </c>
      <c r="E4" s="6"/>
      <c r="F4" s="6">
        <v>100</v>
      </c>
      <c r="G4" s="5">
        <f>IFERROR(FSAD[[#This Row],[Marks]]/FSAD[[#This Row],[Out Of]],0)</f>
        <v>0</v>
      </c>
      <c r="I4" t="s">
        <v>5</v>
      </c>
      <c r="J4" s="7">
        <f>SUM(J3:J3)</f>
        <v>1</v>
      </c>
      <c r="K4" s="7">
        <f>(J3*K3)</f>
        <v>0</v>
      </c>
    </row>
    <row r="5" spans="1:11" x14ac:dyDescent="0.25">
      <c r="A5" s="1" t="s">
        <v>28</v>
      </c>
      <c r="B5" s="1" t="s">
        <v>29</v>
      </c>
      <c r="C5" s="4">
        <v>44697</v>
      </c>
      <c r="D5" s="5">
        <v>0.25</v>
      </c>
      <c r="E5" s="6"/>
      <c r="F5" s="6">
        <v>100</v>
      </c>
      <c r="G5" s="5">
        <f>IFERROR(FSAD[[#This Row],[Marks]]/FSAD[[#This Row],[Out Of]],0)</f>
        <v>0</v>
      </c>
    </row>
    <row r="6" spans="1:11" x14ac:dyDescent="0.25">
      <c r="A6" s="1"/>
      <c r="B6" s="1"/>
      <c r="C6" s="4"/>
      <c r="D6" s="5"/>
      <c r="E6" s="6"/>
      <c r="F6" s="6"/>
      <c r="G6" s="5"/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activeCell="E5" sqref="E5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5" t="s">
        <v>118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50</v>
      </c>
      <c r="B3" s="1" t="s">
        <v>44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59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51</v>
      </c>
      <c r="B4" s="1" t="s">
        <v>44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60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52</v>
      </c>
      <c r="B5" s="1" t="s">
        <v>44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42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53</v>
      </c>
      <c r="B6" s="1" t="s">
        <v>44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54</v>
      </c>
      <c r="B7" s="1" t="s">
        <v>44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55</v>
      </c>
      <c r="B8" s="1" t="s">
        <v>44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56</v>
      </c>
      <c r="B9" s="1" t="s">
        <v>44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57</v>
      </c>
      <c r="B10" s="1" t="s">
        <v>44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58</v>
      </c>
      <c r="B11" s="1" t="s">
        <v>44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103</v>
      </c>
      <c r="B12" s="1" t="s">
        <v>44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47</v>
      </c>
      <c r="B13" s="1" t="s">
        <v>46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" t="s">
        <v>48</v>
      </c>
      <c r="B14" s="1" t="s">
        <v>46</v>
      </c>
      <c r="C14" s="4">
        <v>44522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42</v>
      </c>
      <c r="B15" s="1" t="s">
        <v>43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activeCell="D5" sqref="D5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5" t="s">
        <v>11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30</v>
      </c>
      <c r="B3" s="1" t="s">
        <v>26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35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31</v>
      </c>
      <c r="B4" s="1" t="s">
        <v>26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36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32</v>
      </c>
      <c r="B5" s="1" t="s">
        <v>26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33</v>
      </c>
      <c r="B6" s="1" t="s">
        <v>26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34</v>
      </c>
      <c r="B7" s="1" t="s">
        <v>26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63</v>
      </c>
      <c r="B8" s="1" t="s">
        <v>26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27</v>
      </c>
      <c r="B9" s="1" t="s">
        <v>29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28</v>
      </c>
      <c r="B10" s="1" t="s">
        <v>29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9.7109375" customWidth="1"/>
    <col min="11" max="11" width="10" customWidth="1"/>
  </cols>
  <sheetData>
    <row r="1" spans="1:11" ht="21" x14ac:dyDescent="0.35">
      <c r="A1" s="15" t="s">
        <v>12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122</v>
      </c>
      <c r="B3" s="1" t="s">
        <v>29</v>
      </c>
      <c r="C3" s="4">
        <v>44623</v>
      </c>
      <c r="D3" s="5">
        <v>7.0000000000000007E-2</v>
      </c>
      <c r="E3" s="6"/>
      <c r="F3" s="6">
        <v>100</v>
      </c>
      <c r="G3" s="5">
        <f>IFERROR(ToC[[#This Row],[Marks]]/ToC[[#This Row],[Out Of]],0)</f>
        <v>0</v>
      </c>
      <c r="I3" t="s">
        <v>36</v>
      </c>
      <c r="J3" s="5">
        <f>SUMIF(ToC[Type],"AS",ToC[Weight])</f>
        <v>0.2</v>
      </c>
      <c r="K3" s="5">
        <f>(SUMIF(ToC[Type],"AS",ToC[Percent]))/COUNTIF(ToC[Type],"AS")</f>
        <v>0</v>
      </c>
    </row>
    <row r="4" spans="1:11" x14ac:dyDescent="0.25">
      <c r="A4" s="1" t="s">
        <v>123</v>
      </c>
      <c r="B4" s="1" t="s">
        <v>29</v>
      </c>
      <c r="C4" s="4">
        <v>44651</v>
      </c>
      <c r="D4" s="5">
        <v>7.0000000000000007E-2</v>
      </c>
      <c r="E4" s="6"/>
      <c r="F4" s="6">
        <v>100</v>
      </c>
      <c r="G4" s="5">
        <f>IFERROR(ToC[[#This Row],[Marks]]/ToC[[#This Row],[Out Of]],0)</f>
        <v>0</v>
      </c>
      <c r="I4" t="s">
        <v>42</v>
      </c>
      <c r="J4" s="5">
        <f>SUMIF(ToC[Type],"EX",ToC[Weight])</f>
        <v>0.8</v>
      </c>
      <c r="K4" s="5">
        <f>(SUMIF(ToC[Type],"EX",ToC[Percent]))/COUNTIF(ToC[Type],"EX")</f>
        <v>0</v>
      </c>
    </row>
    <row r="5" spans="1:11" x14ac:dyDescent="0.25">
      <c r="A5" s="1" t="s">
        <v>124</v>
      </c>
      <c r="B5" s="1" t="s">
        <v>29</v>
      </c>
      <c r="C5" s="4">
        <v>44686</v>
      </c>
      <c r="D5" s="5">
        <v>0.06</v>
      </c>
      <c r="E5" s="6"/>
      <c r="F5" s="6">
        <v>100</v>
      </c>
      <c r="G5" s="5">
        <f>IFERROR(ToC[[#This Row],[Marks]]/ToC[[#This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42</v>
      </c>
      <c r="B6" s="1" t="s">
        <v>43</v>
      </c>
      <c r="C6" s="4"/>
      <c r="D6" s="5">
        <v>0.8</v>
      </c>
      <c r="E6" s="6"/>
      <c r="F6" s="6">
        <v>100</v>
      </c>
      <c r="G6" s="5">
        <f>IFERROR(ToC[[#This Row],[Marks]]/ToC[[#This Row],[Out Of]],0)</f>
        <v>0</v>
      </c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1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EC4E-B1AC-44EB-8745-90E14F1A70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AI1</vt:lpstr>
      <vt:lpstr>DSA</vt:lpstr>
      <vt:lpstr>FSAD</vt:lpstr>
      <vt:lpstr>MLFCS</vt:lpstr>
      <vt:lpstr>OOP</vt:lpstr>
      <vt:lpstr>ToC</vt:lpstr>
      <vt:lpstr>AI2</vt:lpstr>
      <vt:lpstr>FP</vt:lpstr>
      <vt:lpstr>SN</vt:lpstr>
      <vt:lpstr>SEPP</vt:lpstr>
      <vt:lpstr>SPCC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Matty Widdop</cp:lastModifiedBy>
  <dcterms:created xsi:type="dcterms:W3CDTF">2021-09-28T21:42:07Z</dcterms:created>
  <dcterms:modified xsi:type="dcterms:W3CDTF">2022-02-23T21:07:40Z</dcterms:modified>
</cp:coreProperties>
</file>