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p\Dropbox\GAMES\KSP\Git\RP-0\Notes\Pricing\"/>
    </mc:Choice>
  </mc:AlternateContent>
  <xr:revisionPtr revIDLastSave="0" documentId="13_ncr:1_{598906CE-1B2A-4E5D-BE1B-87713E748239}" xr6:coauthVersionLast="40" xr6:coauthVersionMax="40" xr10:uidLastSave="{00000000-0000-0000-0000-000000000000}"/>
  <bookViews>
    <workbookView xWindow="0" yWindow="0" windowWidth="28800" windowHeight="11925" xr2:uid="{00000000-000D-0000-FFFF-FFFF00000000}"/>
  </bookViews>
  <sheets>
    <sheet name="Overview" sheetId="4" r:id="rId1"/>
    <sheet name="Mercury" sheetId="1" r:id="rId2"/>
    <sheet name="Gemini" sheetId="2" r:id="rId3"/>
    <sheet name="Apollo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4" l="1"/>
  <c r="F16" i="4"/>
  <c r="E16" i="4"/>
  <c r="E17" i="4"/>
  <c r="K19" i="4"/>
  <c r="K18" i="4"/>
  <c r="E18" i="4" l="1"/>
  <c r="E4" i="4"/>
  <c r="D3" i="4"/>
  <c r="B8" i="3" l="1"/>
  <c r="E31" i="3"/>
  <c r="B24" i="3"/>
  <c r="C10" i="3"/>
  <c r="B4" i="3"/>
  <c r="B1" i="3"/>
  <c r="C10" i="2"/>
  <c r="B5" i="2"/>
  <c r="B4" i="2"/>
  <c r="C11" i="1"/>
  <c r="B8" i="1"/>
  <c r="B3" i="1"/>
  <c r="B4" i="1"/>
  <c r="B6" i="1" s="1"/>
  <c r="G9" i="1"/>
  <c r="F9" i="1"/>
  <c r="B5" i="3" l="1"/>
</calcChain>
</file>

<file path=xl/sharedStrings.xml><?xml version="1.0" encoding="utf-8"?>
<sst xmlns="http://schemas.openxmlformats.org/spreadsheetml/2006/main" count="633" uniqueCount="136">
  <si>
    <t>Spacecraft</t>
  </si>
  <si>
    <t>Mercury</t>
  </si>
  <si>
    <t>Total Cost of Spacecraft Dev &amp; Production</t>
  </si>
  <si>
    <t>Total Cost of Spacecraft Production</t>
  </si>
  <si>
    <t>Total Spacecraft Produced</t>
  </si>
  <si>
    <t>Cost Per Individual Spacecraft</t>
  </si>
  <si>
    <t>Mercury - Redstone Spacecraft Adapter</t>
  </si>
  <si>
    <t>entryCost</t>
  </si>
  <si>
    <t>cost</t>
  </si>
  <si>
    <t>FASAGeminiDecDark125.Redstone</t>
  </si>
  <si>
    <t>Mercury Launch Escape System</t>
  </si>
  <si>
    <t>FASA.Mercury.LES</t>
  </si>
  <si>
    <t>Mercury - Atlas Spacecraft Adapter</t>
  </si>
  <si>
    <t>FASAGeminiDecDark125.Atlas</t>
  </si>
  <si>
    <t>Mercury Nose Fairing</t>
  </si>
  <si>
    <t>FASAMercuryCap2</t>
  </si>
  <si>
    <t>Mercury Re-entry Module</t>
  </si>
  <si>
    <t>FASAMercuryPod</t>
  </si>
  <si>
    <t>Mercury Retro Rocket Pack</t>
  </si>
  <si>
    <t>FASA.Mercury.Eng</t>
  </si>
  <si>
    <t>Mercury Retro Strap / Decoupler</t>
  </si>
  <si>
    <t>FASAMercuryDec</t>
  </si>
  <si>
    <t>Gemini Cabin</t>
  </si>
  <si>
    <t>FASAGeminiPod2</t>
  </si>
  <si>
    <t>Gemini Antenna</t>
  </si>
  <si>
    <t>FASAGEminiAntenna</t>
  </si>
  <si>
    <t>Gemini RCS Thruster Pack</t>
  </si>
  <si>
    <t>FASA.Gemini.RCS.Thrusters</t>
  </si>
  <si>
    <t>Gemini Nose Fairing</t>
  </si>
  <si>
    <t>FASAGeminiNoseCone2Cap</t>
  </si>
  <si>
    <t>Gemini Re-entry Control System</t>
  </si>
  <si>
    <t>FASAGeminiPod2RCS</t>
  </si>
  <si>
    <t>Gemini Rendezvous and Recovery Section Fairing</t>
  </si>
  <si>
    <t>FASAGeminiNoseCone2</t>
  </si>
  <si>
    <t>Gemini Adapter Equipment Section</t>
  </si>
  <si>
    <t>FASAGeminiUtilityPack</t>
  </si>
  <si>
    <t>Gemini Adapter Retrograde Section</t>
  </si>
  <si>
    <t>FASAGeminiUtilitySasRcs</t>
  </si>
  <si>
    <t>Apollo Command Module</t>
  </si>
  <si>
    <t>FASAApollo.CM</t>
  </si>
  <si>
    <t>Apollo Command Module Forward Heat Shield</t>
  </si>
  <si>
    <t>FASAApollo.CM.Top</t>
  </si>
  <si>
    <t>Apollo Command/Service Module Decoupler</t>
  </si>
  <si>
    <t>FASAApollo.CM.Decoupler</t>
  </si>
  <si>
    <t>Apollo Docking Mechanism Probe</t>
  </si>
  <si>
    <t>FASAApollo.DockingDevice</t>
  </si>
  <si>
    <t>Apollo Launch Escape Assembly</t>
  </si>
  <si>
    <t>FASAApollo.LES</t>
  </si>
  <si>
    <t>Apollo Service Module Docking Light</t>
  </si>
  <si>
    <t>FASAApollo.SM.Light</t>
  </si>
  <si>
    <t>Apollo Service Module High Gain Antenna</t>
  </si>
  <si>
    <t>FASAApollo.SM.Dish</t>
  </si>
  <si>
    <t>Apollo Service Module with RCS</t>
  </si>
  <si>
    <t>FASAApollo.SM</t>
  </si>
  <si>
    <t>AH10-137 SPS</t>
  </si>
  <si>
    <t>Total Cost of Spacecrafts</t>
  </si>
  <si>
    <t>Remaining Amount</t>
  </si>
  <si>
    <t>ECM</t>
  </si>
  <si>
    <t>LESLevel1</t>
  </si>
  <si>
    <t>capsulesBasic</t>
  </si>
  <si>
    <t>heatshieldsLEO</t>
  </si>
  <si>
    <t>capsulesMercury</t>
  </si>
  <si>
    <t>Braeunig</t>
  </si>
  <si>
    <t>Target after ECM's</t>
  </si>
  <si>
    <t>Should Have</t>
  </si>
  <si>
    <t>capsulesAirlock</t>
  </si>
  <si>
    <t>capsulesSecondGen</t>
  </si>
  <si>
    <t>GeminiSM</t>
  </si>
  <si>
    <t>35 times the cost per Spacecraft</t>
  </si>
  <si>
    <t>capsulesGemini</t>
  </si>
  <si>
    <t>capsulesMature</t>
  </si>
  <si>
    <t>heatshieldsLunar</t>
  </si>
  <si>
    <t>capsulesApollo</t>
  </si>
  <si>
    <t>ApolloSM</t>
  </si>
  <si>
    <t>Cost</t>
  </si>
  <si>
    <t>Total entryCost</t>
  </si>
  <si>
    <t>Actual entryCost</t>
  </si>
  <si>
    <t>ECM's</t>
  </si>
  <si>
    <t>Level</t>
  </si>
  <si>
    <t>basicCapsules</t>
  </si>
  <si>
    <t>secondGenCapsules</t>
  </si>
  <si>
    <t>Gemini CM</t>
  </si>
  <si>
    <t>Gemini SM</t>
  </si>
  <si>
    <t>Apollo CM</t>
  </si>
  <si>
    <t>Apollo SM</t>
  </si>
  <si>
    <t>matureCapsules</t>
  </si>
  <si>
    <t>7K-OK CM</t>
  </si>
  <si>
    <t>7K-OK-SM</t>
  </si>
  <si>
    <t>Big G</t>
  </si>
  <si>
    <t>VA Capsule</t>
  </si>
  <si>
    <t>7K-LOK CM</t>
  </si>
  <si>
    <t>Vostok SM</t>
  </si>
  <si>
    <t>Voskhod Airlock</t>
  </si>
  <si>
    <t>Voskhod Total</t>
  </si>
  <si>
    <t>Voskhod Capsule</t>
  </si>
  <si>
    <t>7K-L1</t>
  </si>
  <si>
    <t>7K-LOK SM</t>
  </si>
  <si>
    <t>TK-T CM</t>
  </si>
  <si>
    <t>TK-T SM</t>
  </si>
  <si>
    <t>capsulesBasic, capsulesAirlock</t>
  </si>
  <si>
    <t>capsulesBasic, VostokSM</t>
  </si>
  <si>
    <t>Vostok Total</t>
  </si>
  <si>
    <t>Gemini Total</t>
  </si>
  <si>
    <t>Vostok Capsule</t>
  </si>
  <si>
    <t>7K-OK Total</t>
  </si>
  <si>
    <t>40000, capsulesBasic</t>
  </si>
  <si>
    <t>6000, capsulesBasic</t>
  </si>
  <si>
    <t>18000</t>
  </si>
  <si>
    <t>capsulesSecondGen, capsulesAirlock, capsulesBasic</t>
  </si>
  <si>
    <t>80000</t>
  </si>
  <si>
    <t>15000, capsulesBasic</t>
  </si>
  <si>
    <t>25000, capsulesSecondGen, capsulesAirlock</t>
  </si>
  <si>
    <t>100000, VostokSM</t>
  </si>
  <si>
    <t>capsulesMature, heatshieldsLunar</t>
  </si>
  <si>
    <t>115000, capsulesGemini</t>
  </si>
  <si>
    <t>100000, capsulesMature</t>
  </si>
  <si>
    <t>30000, 7KOKSM, VostokSM</t>
  </si>
  <si>
    <t>Family</t>
  </si>
  <si>
    <t>Vostok</t>
  </si>
  <si>
    <t>Gemini</t>
  </si>
  <si>
    <t>Apollo</t>
  </si>
  <si>
    <t>Soyuz</t>
  </si>
  <si>
    <t>TKS</t>
  </si>
  <si>
    <t>capsulesSoyuz</t>
  </si>
  <si>
    <t>capsulesSoyuz, heatshieldsLunar</t>
  </si>
  <si>
    <t>140000, capsulesSoyuz, heatshieldsLunar</t>
  </si>
  <si>
    <t>100000, capsulesSoyuz, heatshieldsLunar</t>
  </si>
  <si>
    <t>100000, capsulesSoyuz</t>
  </si>
  <si>
    <t>entryCost Soyuz unlocked</t>
  </si>
  <si>
    <t>Apollo Total</t>
  </si>
  <si>
    <t>7K-LOK Total</t>
  </si>
  <si>
    <t>TK-T Total</t>
  </si>
  <si>
    <t>capsulesMercury, capsulesSecondGen, capsulesAirlock</t>
  </si>
  <si>
    <t>100000, capsulesMercury, capsulesSecondGen, capsulesAirlock</t>
  </si>
  <si>
    <t>170000, GeminiSM</t>
  </si>
  <si>
    <t>500000, capsulesMature, heatshieldsLunar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</si>
</sst>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8" fontId="0" fillId="0" borderId="0" xfId="0" applyNumberFormat="1"/>
    <xf numFmtId="6" fontId="0" fillId="0" borderId="0" xfId="0" applyNumberFormat="1"/>
    <xf numFmtId="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6" fontId="0" fillId="0" borderId="0" xfId="0" applyNumberFormat="1" applyAlignment="1">
      <alignment horizontal="left"/>
    </xf>
    <xf numFmtId="0" fontId="0" fillId="2" borderId="0" xfId="0" applyFill="1"/>
    <xf numFmtId="6" fontId="0" fillId="2" borderId="0" xfId="0" applyNumberFormat="1" applyFill="1" applyAlignment="1">
      <alignment horizontal="center"/>
    </xf>
    <xf numFmtId="0" fontId="0" fillId="2" borderId="0" xfId="0" quotePrefix="1" applyFill="1"/>
    <xf numFmtId="6" fontId="0" fillId="0" borderId="0" xfId="1" applyNumberFormat="1" applyFont="1" applyAlignment="1">
      <alignment horizontal="center"/>
    </xf>
    <xf numFmtId="0" fontId="0" fillId="0" borderId="0" xfId="0" applyFill="1"/>
    <xf numFmtId="6" fontId="0" fillId="0" borderId="0" xfId="0" applyNumberFormat="1" applyFill="1" applyAlignment="1">
      <alignment horizontal="center"/>
    </xf>
    <xf numFmtId="0" fontId="0" fillId="3" borderId="0" xfId="0" applyFill="1"/>
    <xf numFmtId="6" fontId="0" fillId="3" borderId="0" xfId="0" applyNumberFormat="1" applyFill="1" applyAlignment="1">
      <alignment horizontal="center"/>
    </xf>
    <xf numFmtId="8" fontId="0" fillId="3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5"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6" totalsRowShown="0" dataDxfId="4">
  <autoFilter ref="A1:H26" xr:uid="{00000000-0009-0000-0100-000001000000}"/>
  <tableColumns count="8">
    <tableColumn id="1" xr3:uid="{00000000-0010-0000-0000-000001000000}" name="Spacecraft"/>
    <tableColumn id="2" xr3:uid="{00000000-0010-0000-0000-000002000000}" name="Level"/>
    <tableColumn id="3" xr3:uid="{00000000-0010-0000-0000-000003000000}" name="Family"/>
    <tableColumn id="4" xr3:uid="{00000000-0010-0000-0000-000004000000}" name="Cost" dataDxfId="3"/>
    <tableColumn id="5" xr3:uid="{00000000-0010-0000-0000-000005000000}" name="Total entryCost" dataDxfId="2"/>
    <tableColumn id="6" xr3:uid="{00000000-0010-0000-0000-000006000000}" name="Actual entryCost" dataDxfId="1"/>
    <tableColumn id="8" xr3:uid="{00000000-0010-0000-0000-000008000000}" name="entryCost Soyuz unlocked" dataDxfId="0"/>
    <tableColumn id="7" xr3:uid="{00000000-0010-0000-0000-000007000000}" name="ECM's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workbookViewId="0">
      <selection activeCell="F10" sqref="F10"/>
    </sheetView>
  </sheetViews>
  <sheetFormatPr defaultRowHeight="15" x14ac:dyDescent="0.25"/>
  <cols>
    <col min="1" max="1" width="16.28515625" bestFit="1" customWidth="1"/>
    <col min="2" max="2" width="19" bestFit="1" customWidth="1"/>
    <col min="3" max="3" width="9" customWidth="1"/>
    <col min="4" max="4" width="8.28515625" bestFit="1" customWidth="1"/>
    <col min="5" max="5" width="16.5703125" customWidth="1"/>
    <col min="6" max="6" width="17.7109375" customWidth="1"/>
    <col min="7" max="7" width="4.7109375" customWidth="1"/>
    <col min="8" max="8" width="56.28515625" bestFit="1" customWidth="1"/>
    <col min="10" max="10" width="16.28515625" bestFit="1" customWidth="1"/>
    <col min="11" max="11" width="40.28515625" bestFit="1" customWidth="1"/>
    <col min="12" max="12" width="18.85546875" bestFit="1" customWidth="1"/>
    <col min="15" max="15" width="18.85546875" bestFit="1" customWidth="1"/>
  </cols>
  <sheetData>
    <row r="1" spans="1:8" x14ac:dyDescent="0.25">
      <c r="A1" t="s">
        <v>0</v>
      </c>
      <c r="B1" t="s">
        <v>78</v>
      </c>
      <c r="C1" t="s">
        <v>117</v>
      </c>
      <c r="D1" t="s">
        <v>74</v>
      </c>
      <c r="E1" t="s">
        <v>75</v>
      </c>
      <c r="F1" t="s">
        <v>76</v>
      </c>
      <c r="G1" t="s">
        <v>128</v>
      </c>
      <c r="H1" t="s">
        <v>77</v>
      </c>
    </row>
    <row r="2" spans="1:8" x14ac:dyDescent="0.25">
      <c r="A2" s="6" t="s">
        <v>1</v>
      </c>
      <c r="B2" s="6" t="s">
        <v>79</v>
      </c>
      <c r="C2" s="6" t="s">
        <v>1</v>
      </c>
      <c r="D2" s="7">
        <v>2468</v>
      </c>
      <c r="E2" s="7">
        <v>100000</v>
      </c>
      <c r="F2" s="7">
        <v>80000</v>
      </c>
      <c r="G2" s="7"/>
      <c r="H2" s="6" t="s">
        <v>105</v>
      </c>
    </row>
    <row r="3" spans="1:8" x14ac:dyDescent="0.25">
      <c r="A3" s="6" t="s">
        <v>101</v>
      </c>
      <c r="B3" s="6" t="s">
        <v>79</v>
      </c>
      <c r="C3" s="6" t="s">
        <v>118</v>
      </c>
      <c r="D3" s="7">
        <f>1600+650</f>
        <v>2250</v>
      </c>
      <c r="E3" s="7">
        <v>84000</v>
      </c>
      <c r="F3" s="7">
        <v>64000</v>
      </c>
      <c r="G3" s="7"/>
      <c r="H3" s="6" t="s">
        <v>100</v>
      </c>
    </row>
    <row r="4" spans="1:8" x14ac:dyDescent="0.25">
      <c r="A4" s="6" t="s">
        <v>103</v>
      </c>
      <c r="B4" s="6" t="s">
        <v>79</v>
      </c>
      <c r="C4" s="6" t="s">
        <v>118</v>
      </c>
      <c r="D4" s="7">
        <v>1600</v>
      </c>
      <c r="E4" s="7">
        <f>E3-18000</f>
        <v>66000</v>
      </c>
      <c r="F4" s="7">
        <v>46000</v>
      </c>
      <c r="G4" s="7"/>
      <c r="H4" s="6" t="s">
        <v>106</v>
      </c>
    </row>
    <row r="5" spans="1:8" x14ac:dyDescent="0.25">
      <c r="A5" s="6" t="s">
        <v>91</v>
      </c>
      <c r="B5" s="6" t="s">
        <v>79</v>
      </c>
      <c r="C5" s="6" t="s">
        <v>118</v>
      </c>
      <c r="D5" s="7">
        <v>650</v>
      </c>
      <c r="E5" s="7">
        <v>18000</v>
      </c>
      <c r="F5" s="7">
        <v>18000</v>
      </c>
      <c r="G5" s="7"/>
      <c r="H5" s="8" t="s">
        <v>107</v>
      </c>
    </row>
    <row r="6" spans="1:8" x14ac:dyDescent="0.25">
      <c r="A6" s="6" t="s">
        <v>102</v>
      </c>
      <c r="B6" s="6" t="s">
        <v>80</v>
      </c>
      <c r="C6" s="6" t="s">
        <v>119</v>
      </c>
      <c r="D6" s="7">
        <v>13000</v>
      </c>
      <c r="E6" s="7">
        <v>560000</v>
      </c>
      <c r="F6" s="7">
        <v>500000</v>
      </c>
      <c r="G6" s="7"/>
      <c r="H6" s="6" t="s">
        <v>132</v>
      </c>
    </row>
    <row r="7" spans="1:8" x14ac:dyDescent="0.25">
      <c r="A7" s="6" t="s">
        <v>81</v>
      </c>
      <c r="B7" s="6" t="s">
        <v>80</v>
      </c>
      <c r="C7" s="6" t="s">
        <v>119</v>
      </c>
      <c r="D7" s="7">
        <v>9000</v>
      </c>
      <c r="E7" s="7">
        <v>480000</v>
      </c>
      <c r="F7" s="7">
        <v>420000</v>
      </c>
      <c r="G7" s="7"/>
      <c r="H7" s="6" t="s">
        <v>133</v>
      </c>
    </row>
    <row r="8" spans="1:8" x14ac:dyDescent="0.25">
      <c r="A8" s="6" t="s">
        <v>82</v>
      </c>
      <c r="B8" s="6" t="s">
        <v>80</v>
      </c>
      <c r="C8" s="6" t="s">
        <v>119</v>
      </c>
      <c r="D8" s="7">
        <v>4000</v>
      </c>
      <c r="E8" s="7">
        <v>80000</v>
      </c>
      <c r="F8" s="7">
        <v>80000</v>
      </c>
      <c r="G8" s="7"/>
      <c r="H8" s="8" t="s">
        <v>109</v>
      </c>
    </row>
    <row r="9" spans="1:8" x14ac:dyDescent="0.25">
      <c r="A9" s="6" t="s">
        <v>93</v>
      </c>
      <c r="B9" s="6" t="s">
        <v>80</v>
      </c>
      <c r="C9" s="6" t="s">
        <v>118</v>
      </c>
      <c r="D9" s="7">
        <v>3000</v>
      </c>
      <c r="E9" s="7">
        <v>125000</v>
      </c>
      <c r="F9" s="7">
        <v>65000</v>
      </c>
      <c r="G9" s="7"/>
      <c r="H9" s="6" t="s">
        <v>99</v>
      </c>
    </row>
    <row r="10" spans="1:8" x14ac:dyDescent="0.25">
      <c r="A10" s="6" t="s">
        <v>94</v>
      </c>
      <c r="B10" s="6" t="s">
        <v>80</v>
      </c>
      <c r="C10" s="6" t="s">
        <v>118</v>
      </c>
      <c r="D10" s="7">
        <v>2000</v>
      </c>
      <c r="E10" s="7">
        <v>75000</v>
      </c>
      <c r="F10" s="7">
        <v>15000</v>
      </c>
      <c r="G10" s="7"/>
      <c r="H10" s="6" t="s">
        <v>110</v>
      </c>
    </row>
    <row r="11" spans="1:8" x14ac:dyDescent="0.25">
      <c r="A11" s="6" t="s">
        <v>92</v>
      </c>
      <c r="B11" s="6" t="s">
        <v>80</v>
      </c>
      <c r="C11" s="6" t="s">
        <v>118</v>
      </c>
      <c r="D11" s="7">
        <v>1000</v>
      </c>
      <c r="E11" s="7">
        <v>50000</v>
      </c>
      <c r="F11" s="7">
        <v>50000</v>
      </c>
      <c r="G11" s="7"/>
      <c r="H11" s="6" t="s">
        <v>65</v>
      </c>
    </row>
    <row r="12" spans="1:8" x14ac:dyDescent="0.25">
      <c r="A12" s="10" t="s">
        <v>104</v>
      </c>
      <c r="B12" s="10" t="s">
        <v>80</v>
      </c>
      <c r="C12" s="10" t="s">
        <v>121</v>
      </c>
      <c r="D12" s="11">
        <v>12000</v>
      </c>
      <c r="E12" s="11">
        <v>478000</v>
      </c>
      <c r="F12" s="11">
        <v>400000</v>
      </c>
      <c r="G12" s="11"/>
      <c r="H12" s="10" t="s">
        <v>108</v>
      </c>
    </row>
    <row r="13" spans="1:8" x14ac:dyDescent="0.25">
      <c r="A13" s="10" t="s">
        <v>86</v>
      </c>
      <c r="B13" s="10" t="s">
        <v>80</v>
      </c>
      <c r="C13" s="10" t="s">
        <v>121</v>
      </c>
      <c r="D13" s="11">
        <v>8400</v>
      </c>
      <c r="E13" s="11">
        <v>360000</v>
      </c>
      <c r="F13" s="11">
        <v>300000</v>
      </c>
      <c r="G13" s="11"/>
      <c r="H13" s="10" t="s">
        <v>111</v>
      </c>
    </row>
    <row r="14" spans="1:8" x14ac:dyDescent="0.25">
      <c r="A14" s="10" t="s">
        <v>87</v>
      </c>
      <c r="B14" s="10" t="s">
        <v>80</v>
      </c>
      <c r="C14" s="10" t="s">
        <v>121</v>
      </c>
      <c r="D14" s="11">
        <v>3600</v>
      </c>
      <c r="E14" s="11">
        <v>118000</v>
      </c>
      <c r="F14" s="11">
        <v>100000</v>
      </c>
      <c r="G14" s="11"/>
      <c r="H14" s="10" t="s">
        <v>112</v>
      </c>
    </row>
    <row r="15" spans="1:8" x14ac:dyDescent="0.25">
      <c r="A15" s="12" t="s">
        <v>129</v>
      </c>
      <c r="B15" s="12" t="s">
        <v>85</v>
      </c>
      <c r="C15" s="12" t="s">
        <v>120</v>
      </c>
      <c r="D15" s="13">
        <v>44000</v>
      </c>
      <c r="E15" s="14">
        <v>1415000</v>
      </c>
      <c r="F15" s="13">
        <v>1000000</v>
      </c>
      <c r="G15" s="13"/>
      <c r="H15" s="12" t="s">
        <v>113</v>
      </c>
    </row>
    <row r="16" spans="1:8" x14ac:dyDescent="0.25">
      <c r="A16" s="12" t="s">
        <v>83</v>
      </c>
      <c r="B16" s="12" t="s">
        <v>85</v>
      </c>
      <c r="C16" s="12" t="s">
        <v>120</v>
      </c>
      <c r="D16" s="13">
        <v>35000</v>
      </c>
      <c r="E16" s="13">
        <f>985000+180000</f>
        <v>1165000</v>
      </c>
      <c r="F16" s="13">
        <f>650000+180000</f>
        <v>830000</v>
      </c>
      <c r="G16" s="13"/>
      <c r="H16" s="12" t="s">
        <v>135</v>
      </c>
    </row>
    <row r="17" spans="1:11" x14ac:dyDescent="0.25">
      <c r="A17" s="12" t="s">
        <v>84</v>
      </c>
      <c r="B17" s="12" t="s">
        <v>85</v>
      </c>
      <c r="C17" s="12" t="s">
        <v>120</v>
      </c>
      <c r="D17" s="13">
        <v>9000</v>
      </c>
      <c r="E17" s="13">
        <f>430000-180000</f>
        <v>250000</v>
      </c>
      <c r="F17" s="13">
        <v>170000</v>
      </c>
      <c r="G17" s="13"/>
      <c r="H17" s="12" t="s">
        <v>134</v>
      </c>
    </row>
    <row r="18" spans="1:11" x14ac:dyDescent="0.25">
      <c r="A18" s="12" t="s">
        <v>88</v>
      </c>
      <c r="B18" s="12" t="s">
        <v>85</v>
      </c>
      <c r="C18" s="12" t="s">
        <v>119</v>
      </c>
      <c r="D18" s="13">
        <v>12000</v>
      </c>
      <c r="E18" s="13">
        <f>115000+500000</f>
        <v>615000</v>
      </c>
      <c r="F18" s="13">
        <v>115000</v>
      </c>
      <c r="G18" s="13"/>
      <c r="H18" s="12" t="s">
        <v>114</v>
      </c>
      <c r="K18">
        <f>320000-500000</f>
        <v>-180000</v>
      </c>
    </row>
    <row r="19" spans="1:11" x14ac:dyDescent="0.25">
      <c r="A19" t="s">
        <v>89</v>
      </c>
      <c r="B19" t="s">
        <v>85</v>
      </c>
      <c r="C19" t="s">
        <v>122</v>
      </c>
      <c r="D19" s="3">
        <v>8000</v>
      </c>
      <c r="E19" s="3">
        <v>735000</v>
      </c>
      <c r="F19" s="3">
        <v>400000</v>
      </c>
      <c r="G19" s="3"/>
      <c r="H19" t="s">
        <v>115</v>
      </c>
      <c r="K19">
        <f>350000+K18</f>
        <v>170000</v>
      </c>
    </row>
    <row r="20" spans="1:11" x14ac:dyDescent="0.25">
      <c r="A20" t="s">
        <v>130</v>
      </c>
      <c r="B20" t="s">
        <v>85</v>
      </c>
      <c r="C20" t="s">
        <v>121</v>
      </c>
      <c r="D20" s="3">
        <v>24000</v>
      </c>
      <c r="E20" s="3">
        <v>923000</v>
      </c>
      <c r="F20" s="3">
        <v>500000</v>
      </c>
      <c r="G20" s="3">
        <v>200000</v>
      </c>
      <c r="H20" t="s">
        <v>124</v>
      </c>
    </row>
    <row r="21" spans="1:11" x14ac:dyDescent="0.25">
      <c r="A21" t="s">
        <v>90</v>
      </c>
      <c r="B21" t="s">
        <v>85</v>
      </c>
      <c r="C21" t="s">
        <v>121</v>
      </c>
      <c r="D21" s="3">
        <v>17000</v>
      </c>
      <c r="E21" s="3">
        <v>775000</v>
      </c>
      <c r="F21" s="3">
        <v>470000</v>
      </c>
      <c r="G21" s="3">
        <v>170000</v>
      </c>
      <c r="H21" t="s">
        <v>125</v>
      </c>
    </row>
    <row r="22" spans="1:11" x14ac:dyDescent="0.25">
      <c r="A22" t="s">
        <v>96</v>
      </c>
      <c r="B22" t="s">
        <v>85</v>
      </c>
      <c r="C22" t="s">
        <v>121</v>
      </c>
      <c r="D22" s="3">
        <v>7000</v>
      </c>
      <c r="E22" s="3">
        <v>148000</v>
      </c>
      <c r="F22" s="3">
        <v>30000</v>
      </c>
      <c r="G22" s="3">
        <v>30000</v>
      </c>
      <c r="H22" t="s">
        <v>116</v>
      </c>
    </row>
    <row r="23" spans="1:11" x14ac:dyDescent="0.25">
      <c r="A23" t="s">
        <v>95</v>
      </c>
      <c r="B23" t="s">
        <v>85</v>
      </c>
      <c r="C23" t="s">
        <v>121</v>
      </c>
      <c r="D23" s="3">
        <v>12000</v>
      </c>
      <c r="E23" s="3">
        <v>765000</v>
      </c>
      <c r="F23" s="3">
        <v>430000</v>
      </c>
      <c r="G23" s="3">
        <v>130000</v>
      </c>
      <c r="H23" t="s">
        <v>126</v>
      </c>
    </row>
    <row r="24" spans="1:11" x14ac:dyDescent="0.25">
      <c r="A24" t="s">
        <v>131</v>
      </c>
      <c r="B24" t="s">
        <v>85</v>
      </c>
      <c r="C24" t="s">
        <v>121</v>
      </c>
      <c r="D24" s="3">
        <v>15000</v>
      </c>
      <c r="E24" s="3">
        <v>883000</v>
      </c>
      <c r="F24" s="3">
        <v>430000</v>
      </c>
      <c r="G24" s="3">
        <v>130000</v>
      </c>
      <c r="H24" t="s">
        <v>123</v>
      </c>
    </row>
    <row r="25" spans="1:11" x14ac:dyDescent="0.25">
      <c r="A25" t="s">
        <v>97</v>
      </c>
      <c r="B25" t="s">
        <v>85</v>
      </c>
      <c r="C25" t="s">
        <v>121</v>
      </c>
      <c r="D25" s="3">
        <v>11000</v>
      </c>
      <c r="E25" s="3">
        <v>735000</v>
      </c>
      <c r="F25" s="3">
        <v>400000</v>
      </c>
      <c r="G25" s="3">
        <v>100000</v>
      </c>
      <c r="H25" t="s">
        <v>127</v>
      </c>
    </row>
    <row r="26" spans="1:11" x14ac:dyDescent="0.25">
      <c r="A26" t="s">
        <v>98</v>
      </c>
      <c r="B26" t="s">
        <v>85</v>
      </c>
      <c r="C26" t="s">
        <v>121</v>
      </c>
      <c r="D26" s="3">
        <v>4000</v>
      </c>
      <c r="E26" s="3">
        <v>148000</v>
      </c>
      <c r="F26" s="3">
        <v>30000</v>
      </c>
      <c r="G26" s="3">
        <v>30000</v>
      </c>
      <c r="H26" t="s">
        <v>116</v>
      </c>
    </row>
    <row r="27" spans="1:11" x14ac:dyDescent="0.25">
      <c r="D27" s="3"/>
      <c r="E27" s="3"/>
      <c r="F27" s="3"/>
      <c r="G27" s="3"/>
    </row>
    <row r="28" spans="1:11" x14ac:dyDescent="0.25">
      <c r="D28" s="3"/>
      <c r="E28" s="3"/>
      <c r="F28" s="3"/>
      <c r="G28" s="3"/>
    </row>
    <row r="29" spans="1:11" x14ac:dyDescent="0.25">
      <c r="D29" s="3"/>
      <c r="E29" s="3"/>
      <c r="F29" s="3"/>
      <c r="G29" s="3"/>
    </row>
    <row r="30" spans="1:11" x14ac:dyDescent="0.25">
      <c r="D30" s="3"/>
      <c r="E30" s="3"/>
      <c r="F30" s="3"/>
      <c r="G30" s="3"/>
    </row>
    <row r="31" spans="1:11" x14ac:dyDescent="0.25">
      <c r="D31" s="9">
        <f>15*0.7</f>
        <v>10.5</v>
      </c>
      <c r="E31" s="3"/>
      <c r="F31" s="3"/>
      <c r="G31" s="3"/>
    </row>
    <row r="32" spans="1:11" x14ac:dyDescent="0.25">
      <c r="D32" s="3"/>
      <c r="E32" s="3"/>
      <c r="F32" s="3"/>
      <c r="G32" s="3"/>
    </row>
    <row r="33" spans="4:7" x14ac:dyDescent="0.25">
      <c r="D33" s="3"/>
      <c r="E33" s="3"/>
      <c r="F33" s="3"/>
      <c r="G33" s="3"/>
    </row>
    <row r="34" spans="4:7" x14ac:dyDescent="0.25">
      <c r="D34" s="3"/>
      <c r="E34" s="3"/>
      <c r="F34" s="3"/>
      <c r="G34" s="3"/>
    </row>
    <row r="35" spans="4:7" x14ac:dyDescent="0.25">
      <c r="D35" s="3"/>
      <c r="E35" s="3"/>
      <c r="F35" s="3"/>
      <c r="G35" s="3"/>
    </row>
    <row r="36" spans="4:7" x14ac:dyDescent="0.25">
      <c r="D36" s="3"/>
      <c r="E36" s="3"/>
      <c r="F36" s="3"/>
      <c r="G36" s="3"/>
    </row>
    <row r="37" spans="4:7" x14ac:dyDescent="0.25">
      <c r="D37" s="3"/>
      <c r="E37" s="3"/>
      <c r="F37" s="3"/>
      <c r="G37" s="3"/>
    </row>
    <row r="38" spans="4:7" x14ac:dyDescent="0.25">
      <c r="D38" s="3"/>
      <c r="E38" s="3"/>
      <c r="F38" s="3"/>
      <c r="G38" s="3"/>
    </row>
    <row r="39" spans="4:7" x14ac:dyDescent="0.25">
      <c r="D39" s="3"/>
      <c r="E39" s="3"/>
      <c r="F39" s="3"/>
      <c r="G39" s="3"/>
    </row>
    <row r="40" spans="4:7" x14ac:dyDescent="0.25">
      <c r="D40" s="3"/>
      <c r="E40" s="3"/>
      <c r="F40" s="3"/>
      <c r="G40" s="3"/>
    </row>
    <row r="41" spans="4:7" x14ac:dyDescent="0.25">
      <c r="D41" s="3"/>
      <c r="E41" s="3"/>
      <c r="F41" s="3"/>
      <c r="G41" s="3"/>
    </row>
    <row r="42" spans="4:7" x14ac:dyDescent="0.25">
      <c r="D42" s="3"/>
      <c r="E42" s="3"/>
      <c r="F42" s="3"/>
      <c r="G42" s="3"/>
    </row>
    <row r="43" spans="4:7" x14ac:dyDescent="0.25">
      <c r="D43" s="3"/>
      <c r="E43" s="3"/>
      <c r="F43" s="3"/>
      <c r="G43" s="3"/>
    </row>
    <row r="44" spans="4:7" x14ac:dyDescent="0.25">
      <c r="D44" s="3"/>
      <c r="E44" s="3"/>
      <c r="F44" s="3"/>
      <c r="G44" s="3"/>
    </row>
    <row r="45" spans="4:7" x14ac:dyDescent="0.25">
      <c r="D45" s="3"/>
      <c r="E45" s="3"/>
      <c r="F45" s="3"/>
      <c r="G45" s="3"/>
    </row>
    <row r="46" spans="4:7" x14ac:dyDescent="0.25">
      <c r="D46" s="3"/>
      <c r="E46" s="3"/>
      <c r="F46" s="3"/>
      <c r="G46" s="3"/>
    </row>
    <row r="47" spans="4:7" x14ac:dyDescent="0.25">
      <c r="D47" s="3"/>
      <c r="E47" s="3"/>
      <c r="F47" s="3"/>
      <c r="G47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14"/>
  <sheetViews>
    <sheetView workbookViewId="0">
      <selection activeCell="B12" sqref="B12:B14"/>
    </sheetView>
  </sheetViews>
  <sheetFormatPr defaultRowHeight="15" x14ac:dyDescent="0.25"/>
  <cols>
    <col min="1" max="1" width="38.42578125" style="5" bestFit="1" customWidth="1"/>
    <col min="2" max="2" width="12.85546875" style="3" bestFit="1" customWidth="1"/>
    <col min="3" max="3" width="12" style="3" bestFit="1" customWidth="1"/>
    <col min="4" max="4" width="36.28515625" style="5" bestFit="1" customWidth="1"/>
    <col min="5" max="5" width="32" style="5" bestFit="1" customWidth="1"/>
    <col min="6" max="16384" width="9.140625" style="3"/>
  </cols>
  <sheetData>
    <row r="1" spans="1:8" x14ac:dyDescent="0.25">
      <c r="A1" s="5" t="s">
        <v>2</v>
      </c>
      <c r="B1" s="3">
        <v>142800000</v>
      </c>
      <c r="F1" s="3" t="s">
        <v>7</v>
      </c>
      <c r="G1" s="3" t="s">
        <v>8</v>
      </c>
      <c r="H1" s="3" t="s">
        <v>57</v>
      </c>
    </row>
    <row r="2" spans="1:8" x14ac:dyDescent="0.25">
      <c r="A2" s="5" t="s">
        <v>3</v>
      </c>
      <c r="B2" s="3">
        <v>49354000</v>
      </c>
      <c r="D2" s="5" t="s">
        <v>6</v>
      </c>
      <c r="E2" s="5" t="s">
        <v>9</v>
      </c>
      <c r="F2" s="3">
        <v>600</v>
      </c>
      <c r="G2" s="3">
        <v>30</v>
      </c>
    </row>
    <row r="3" spans="1:8" x14ac:dyDescent="0.25">
      <c r="A3" s="5" t="s">
        <v>56</v>
      </c>
      <c r="B3" s="3">
        <f>B1-B2</f>
        <v>93446000</v>
      </c>
      <c r="D3" s="5" t="s">
        <v>10</v>
      </c>
      <c r="E3" s="5" t="s">
        <v>11</v>
      </c>
      <c r="F3" s="3">
        <v>8000</v>
      </c>
      <c r="G3" s="3">
        <v>400.68</v>
      </c>
      <c r="H3" s="3" t="s">
        <v>58</v>
      </c>
    </row>
    <row r="4" spans="1:8" x14ac:dyDescent="0.25">
      <c r="A4" s="5" t="s">
        <v>5</v>
      </c>
      <c r="B4" s="3">
        <f>B2/20</f>
        <v>2467700</v>
      </c>
      <c r="D4" s="5" t="s">
        <v>12</v>
      </c>
      <c r="E4" s="5" t="s">
        <v>13</v>
      </c>
      <c r="F4" s="3">
        <v>1000</v>
      </c>
      <c r="G4" s="3">
        <v>50</v>
      </c>
    </row>
    <row r="5" spans="1:8" x14ac:dyDescent="0.25">
      <c r="A5" s="5" t="s">
        <v>4</v>
      </c>
      <c r="B5" s="4">
        <v>15</v>
      </c>
      <c r="D5" s="5" t="s">
        <v>14</v>
      </c>
      <c r="E5" s="5" t="s">
        <v>15</v>
      </c>
      <c r="F5" s="3">
        <v>1000</v>
      </c>
      <c r="G5" s="3">
        <v>50</v>
      </c>
    </row>
    <row r="6" spans="1:8" x14ac:dyDescent="0.25">
      <c r="A6" s="5" t="s">
        <v>55</v>
      </c>
      <c r="B6" s="3">
        <f>B4*B5</f>
        <v>37015500</v>
      </c>
      <c r="D6" s="5" t="s">
        <v>16</v>
      </c>
      <c r="E6" s="5" t="s">
        <v>17</v>
      </c>
      <c r="F6" s="3">
        <v>90600</v>
      </c>
      <c r="G6" s="3">
        <v>2468</v>
      </c>
    </row>
    <row r="7" spans="1:8" x14ac:dyDescent="0.25">
      <c r="D7" s="5" t="s">
        <v>18</v>
      </c>
      <c r="E7" s="5" t="s">
        <v>19</v>
      </c>
      <c r="F7" s="3">
        <v>1600</v>
      </c>
      <c r="G7" s="3">
        <v>81.17</v>
      </c>
    </row>
    <row r="8" spans="1:8" x14ac:dyDescent="0.25">
      <c r="A8" s="5" t="s">
        <v>63</v>
      </c>
      <c r="B8" s="3">
        <f>B3*0.85</f>
        <v>79429100</v>
      </c>
      <c r="D8" s="5" t="s">
        <v>20</v>
      </c>
      <c r="E8" s="5" t="s">
        <v>21</v>
      </c>
      <c r="F8" s="3">
        <v>200</v>
      </c>
      <c r="G8" s="3">
        <v>10</v>
      </c>
    </row>
    <row r="9" spans="1:8" x14ac:dyDescent="0.25">
      <c r="F9" s="3">
        <f>SUM(F2:F8)</f>
        <v>103000</v>
      </c>
      <c r="G9" s="3">
        <f>SUM(G2:G8)</f>
        <v>3089.8500000000004</v>
      </c>
    </row>
    <row r="11" spans="1:8" x14ac:dyDescent="0.25">
      <c r="B11" s="3">
        <v>80000</v>
      </c>
      <c r="C11" s="3">
        <f>B11-B12-B13-B14-B15-B16</f>
        <v>-20000</v>
      </c>
    </row>
    <row r="12" spans="1:8" x14ac:dyDescent="0.25">
      <c r="A12" s="5" t="s">
        <v>59</v>
      </c>
      <c r="B12" s="3">
        <v>40000</v>
      </c>
    </row>
    <row r="13" spans="1:8" x14ac:dyDescent="0.25">
      <c r="A13" s="5" t="s">
        <v>60</v>
      </c>
      <c r="B13" s="3">
        <v>20000</v>
      </c>
      <c r="C13" s="3" t="s">
        <v>64</v>
      </c>
    </row>
    <row r="14" spans="1:8" x14ac:dyDescent="0.25">
      <c r="A14" s="5" t="s">
        <v>61</v>
      </c>
      <c r="B14" s="3">
        <v>40000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36"/>
  <sheetViews>
    <sheetView workbookViewId="0">
      <selection activeCell="H2" sqref="E2:H16"/>
    </sheetView>
  </sheetViews>
  <sheetFormatPr defaultRowHeight="15" x14ac:dyDescent="0.25"/>
  <cols>
    <col min="1" max="1" width="38.42578125" style="2" bestFit="1" customWidth="1"/>
    <col min="2" max="2" width="12.85546875" style="2" bestFit="1" customWidth="1"/>
    <col min="3" max="3" width="12" style="2" bestFit="1" customWidth="1"/>
    <col min="4" max="4" width="9.140625" style="2"/>
    <col min="5" max="5" width="45.42578125" style="5" bestFit="1" customWidth="1"/>
    <col min="6" max="6" width="26" style="2" bestFit="1" customWidth="1"/>
    <col min="7" max="7" width="9.28515625" style="2" bestFit="1" customWidth="1"/>
    <col min="8" max="8" width="8.28515625" style="2" bestFit="1" customWidth="1"/>
    <col min="9" max="16384" width="9.140625" style="2"/>
  </cols>
  <sheetData>
    <row r="1" spans="1:8" x14ac:dyDescent="0.25">
      <c r="A1" s="2" t="s">
        <v>2</v>
      </c>
      <c r="B1" s="2">
        <v>797400000</v>
      </c>
    </row>
    <row r="2" spans="1:8" x14ac:dyDescent="0.25">
      <c r="A2" s="2" t="s">
        <v>5</v>
      </c>
      <c r="B2" s="2">
        <v>13000000</v>
      </c>
      <c r="C2" s="2" t="s">
        <v>62</v>
      </c>
      <c r="E2" s="5" t="s">
        <v>22</v>
      </c>
      <c r="F2" s="2" t="s">
        <v>23</v>
      </c>
      <c r="G2" s="2">
        <v>286000</v>
      </c>
      <c r="H2" s="2">
        <v>5483.34</v>
      </c>
    </row>
    <row r="3" spans="1:8" x14ac:dyDescent="0.25">
      <c r="A3" s="2" t="s">
        <v>4</v>
      </c>
      <c r="B3" s="4">
        <v>12</v>
      </c>
      <c r="E3" s="5" t="s">
        <v>24</v>
      </c>
      <c r="F3" s="2" t="s">
        <v>25</v>
      </c>
      <c r="H3" s="2">
        <v>100</v>
      </c>
    </row>
    <row r="4" spans="1:8" x14ac:dyDescent="0.25">
      <c r="A4" s="2" t="s">
        <v>55</v>
      </c>
      <c r="B4" s="2">
        <f>B2*B3</f>
        <v>156000000</v>
      </c>
      <c r="E4" s="5" t="s">
        <v>28</v>
      </c>
      <c r="F4" s="2" t="s">
        <v>29</v>
      </c>
      <c r="G4" s="2">
        <v>500</v>
      </c>
      <c r="H4" s="2">
        <v>10</v>
      </c>
    </row>
    <row r="5" spans="1:8" x14ac:dyDescent="0.25">
      <c r="A5" s="2" t="s">
        <v>56</v>
      </c>
      <c r="B5" s="2">
        <f>B1-B4</f>
        <v>641400000</v>
      </c>
      <c r="E5" s="5" t="s">
        <v>30</v>
      </c>
      <c r="F5" s="2" t="s">
        <v>31</v>
      </c>
      <c r="G5" s="2">
        <v>1000</v>
      </c>
      <c r="H5" s="2">
        <v>720.61</v>
      </c>
    </row>
    <row r="6" spans="1:8" x14ac:dyDescent="0.25">
      <c r="E6" s="5" t="s">
        <v>32</v>
      </c>
      <c r="F6" s="2" t="s">
        <v>33</v>
      </c>
      <c r="G6" s="2">
        <v>50000</v>
      </c>
      <c r="H6" s="2">
        <v>1000</v>
      </c>
    </row>
    <row r="7" spans="1:8" x14ac:dyDescent="0.25">
      <c r="A7" s="5" t="s">
        <v>63</v>
      </c>
      <c r="B7" s="3">
        <v>500000</v>
      </c>
    </row>
    <row r="8" spans="1:8" x14ac:dyDescent="0.25">
      <c r="A8" s="2" t="s">
        <v>68</v>
      </c>
      <c r="B8" s="3">
        <v>455000</v>
      </c>
      <c r="H8" s="2">
        <v>7420</v>
      </c>
    </row>
    <row r="10" spans="1:8" x14ac:dyDescent="0.25">
      <c r="A10" s="5"/>
      <c r="B10" s="3">
        <v>455000</v>
      </c>
      <c r="C10" s="3">
        <f>B10-B11-B12-B13-B37-B38-B14-B15-B16-B17</f>
        <v>-60000</v>
      </c>
    </row>
    <row r="11" spans="1:8" x14ac:dyDescent="0.25">
      <c r="A11" s="5" t="s">
        <v>59</v>
      </c>
      <c r="B11" s="3">
        <v>40000</v>
      </c>
      <c r="C11" s="3" t="s">
        <v>64</v>
      </c>
      <c r="E11" s="5" t="s">
        <v>26</v>
      </c>
      <c r="F11" s="2" t="s">
        <v>27</v>
      </c>
      <c r="G11" s="2">
        <v>11000</v>
      </c>
      <c r="H11" s="2">
        <v>60</v>
      </c>
    </row>
    <row r="12" spans="1:8" x14ac:dyDescent="0.25">
      <c r="A12" s="5" t="s">
        <v>60</v>
      </c>
      <c r="B12" s="3">
        <v>20000</v>
      </c>
      <c r="C12" s="3" t="s">
        <v>64</v>
      </c>
      <c r="E12" s="5" t="s">
        <v>34</v>
      </c>
      <c r="F12" s="2" t="s">
        <v>35</v>
      </c>
      <c r="G12" s="2">
        <v>71200</v>
      </c>
      <c r="H12" s="2">
        <v>7415.05</v>
      </c>
    </row>
    <row r="13" spans="1:8" x14ac:dyDescent="0.25">
      <c r="A13" s="5" t="s">
        <v>65</v>
      </c>
      <c r="B13" s="3">
        <v>50000</v>
      </c>
      <c r="C13" s="3"/>
      <c r="E13" s="5" t="s">
        <v>36</v>
      </c>
      <c r="F13" s="2" t="s">
        <v>37</v>
      </c>
      <c r="G13" s="2">
        <v>1000</v>
      </c>
      <c r="H13" s="2">
        <v>800.59</v>
      </c>
    </row>
    <row r="14" spans="1:8" x14ac:dyDescent="0.25">
      <c r="A14" s="2" t="s">
        <v>66</v>
      </c>
      <c r="B14" s="3">
        <v>225000</v>
      </c>
    </row>
    <row r="15" spans="1:8" x14ac:dyDescent="0.25">
      <c r="A15" s="2" t="s">
        <v>69</v>
      </c>
      <c r="B15" s="3">
        <v>100000</v>
      </c>
    </row>
    <row r="16" spans="1:8" x14ac:dyDescent="0.25">
      <c r="A16" s="2" t="s">
        <v>67</v>
      </c>
      <c r="B16" s="3">
        <v>80000</v>
      </c>
      <c r="H16" s="2">
        <v>15876</v>
      </c>
    </row>
    <row r="23" spans="1:4" x14ac:dyDescent="0.25">
      <c r="A23" s="5"/>
      <c r="B23" s="3"/>
      <c r="C23" s="3"/>
      <c r="D23" s="3"/>
    </row>
    <row r="24" spans="1:4" x14ac:dyDescent="0.25">
      <c r="A24" s="5"/>
      <c r="B24" s="3"/>
      <c r="C24" s="3"/>
      <c r="D24" s="3"/>
    </row>
    <row r="25" spans="1:4" x14ac:dyDescent="0.25">
      <c r="A25" s="5"/>
      <c r="B25" s="3"/>
      <c r="C25" s="3"/>
      <c r="D25" s="3"/>
    </row>
    <row r="26" spans="1:4" x14ac:dyDescent="0.25">
      <c r="A26" s="5"/>
      <c r="B26" s="3"/>
      <c r="C26" s="3"/>
      <c r="D26" s="3"/>
    </row>
    <row r="27" spans="1:4" x14ac:dyDescent="0.25">
      <c r="A27" s="5"/>
      <c r="B27" s="4"/>
      <c r="C27" s="3"/>
      <c r="D27" s="3"/>
    </row>
    <row r="28" spans="1:4" x14ac:dyDescent="0.25">
      <c r="A28" s="5"/>
      <c r="B28" s="3"/>
      <c r="C28" s="3"/>
      <c r="D28" s="3"/>
    </row>
    <row r="29" spans="1:4" x14ac:dyDescent="0.25">
      <c r="A29" s="5"/>
      <c r="B29" s="3"/>
      <c r="C29" s="3"/>
      <c r="D29" s="3"/>
    </row>
    <row r="30" spans="1:4" x14ac:dyDescent="0.25">
      <c r="A30" s="5"/>
      <c r="B30" s="3"/>
      <c r="C30" s="3"/>
      <c r="D30" s="3"/>
    </row>
    <row r="31" spans="1:4" x14ac:dyDescent="0.25">
      <c r="A31" s="5"/>
      <c r="B31" s="3"/>
      <c r="C31" s="3"/>
      <c r="D31" s="3"/>
    </row>
    <row r="32" spans="1:4" x14ac:dyDescent="0.25">
      <c r="A32" s="5"/>
      <c r="B32" s="3"/>
      <c r="C32" s="3"/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M31"/>
  <sheetViews>
    <sheetView workbookViewId="0">
      <selection activeCell="B4" sqref="B4"/>
    </sheetView>
  </sheetViews>
  <sheetFormatPr defaultRowHeight="15" x14ac:dyDescent="0.25"/>
  <cols>
    <col min="1" max="1" width="38.42578125" style="2" bestFit="1" customWidth="1"/>
    <col min="2" max="2" width="14.5703125" style="2" bestFit="1" customWidth="1"/>
    <col min="3" max="3" width="12" style="2" bestFit="1" customWidth="1"/>
    <col min="4" max="4" width="43" style="5" bestFit="1" customWidth="1"/>
    <col min="5" max="5" width="25.5703125" style="2" bestFit="1" customWidth="1"/>
    <col min="6" max="6" width="9.28515625" style="2" bestFit="1" customWidth="1"/>
    <col min="7" max="7" width="8.28515625" style="2" bestFit="1" customWidth="1"/>
    <col min="8" max="16384" width="9.140625" style="2"/>
  </cols>
  <sheetData>
    <row r="1" spans="1:13" x14ac:dyDescent="0.25">
      <c r="A1" s="2" t="s">
        <v>2</v>
      </c>
      <c r="B1" s="2">
        <f>3728229*1000</f>
        <v>3728229000</v>
      </c>
    </row>
    <row r="2" spans="1:13" x14ac:dyDescent="0.25">
      <c r="A2" s="2" t="s">
        <v>5</v>
      </c>
      <c r="B2" s="2">
        <v>43515000</v>
      </c>
      <c r="D2" s="2" t="s">
        <v>46</v>
      </c>
      <c r="E2" s="2" t="s">
        <v>47</v>
      </c>
      <c r="F2" s="2">
        <v>175000</v>
      </c>
      <c r="G2" s="2">
        <v>5013.1000000000004</v>
      </c>
      <c r="M2" s="2">
        <v>345000</v>
      </c>
    </row>
    <row r="3" spans="1:13" x14ac:dyDescent="0.25">
      <c r="A3" s="2" t="s">
        <v>4</v>
      </c>
      <c r="B3" s="4">
        <v>35</v>
      </c>
      <c r="M3" s="2">
        <v>545874</v>
      </c>
    </row>
    <row r="4" spans="1:13" x14ac:dyDescent="0.25">
      <c r="A4" s="2" t="s">
        <v>55</v>
      </c>
      <c r="B4" s="2">
        <f>B2*B3</f>
        <v>1523025000</v>
      </c>
      <c r="D4" s="5" t="s">
        <v>38</v>
      </c>
      <c r="E4" s="2" t="s">
        <v>39</v>
      </c>
      <c r="F4" s="2">
        <v>350000</v>
      </c>
      <c r="G4" s="2">
        <v>9382.49</v>
      </c>
      <c r="M4" s="2">
        <v>577834</v>
      </c>
    </row>
    <row r="5" spans="1:13" x14ac:dyDescent="0.25">
      <c r="A5" s="2" t="s">
        <v>56</v>
      </c>
      <c r="B5" s="2">
        <f>B1-B4</f>
        <v>2205204000</v>
      </c>
      <c r="D5" s="5" t="s">
        <v>40</v>
      </c>
      <c r="E5" s="2" t="s">
        <v>41</v>
      </c>
      <c r="F5" s="2">
        <v>70000</v>
      </c>
      <c r="G5" s="2">
        <v>1000</v>
      </c>
      <c r="M5" s="2">
        <v>615000</v>
      </c>
    </row>
    <row r="6" spans="1:13" x14ac:dyDescent="0.25">
      <c r="D6" s="5" t="s">
        <v>44</v>
      </c>
      <c r="E6" s="2" t="s">
        <v>45</v>
      </c>
      <c r="F6" s="2">
        <v>70000</v>
      </c>
      <c r="G6" s="2">
        <v>2000</v>
      </c>
      <c r="M6" s="2">
        <v>560400</v>
      </c>
    </row>
    <row r="7" spans="1:13" x14ac:dyDescent="0.25">
      <c r="A7" s="5" t="s">
        <v>63</v>
      </c>
      <c r="B7" s="3">
        <v>1000000</v>
      </c>
      <c r="M7" s="2">
        <v>455300</v>
      </c>
    </row>
    <row r="8" spans="1:13" x14ac:dyDescent="0.25">
      <c r="A8" s="2" t="s">
        <v>68</v>
      </c>
      <c r="B8" s="3">
        <f>(B2*35)/1000</f>
        <v>1523025</v>
      </c>
      <c r="M8" s="2">
        <v>346000</v>
      </c>
    </row>
    <row r="9" spans="1:13" x14ac:dyDescent="0.25">
      <c r="G9" s="2">
        <v>12642</v>
      </c>
      <c r="M9" s="2">
        <v>282821</v>
      </c>
    </row>
    <row r="10" spans="1:13" x14ac:dyDescent="0.25">
      <c r="A10" s="5"/>
      <c r="B10" s="3">
        <v>1000000</v>
      </c>
      <c r="C10" s="3">
        <f>B10-B11-B12-B13-B37-B38-B14-B15-B16-B17+C11+C12+C13+C14+C15+C16+C17-B18-B19-B20-B21+C18+C19+C20+C21</f>
        <v>0</v>
      </c>
    </row>
    <row r="11" spans="1:13" x14ac:dyDescent="0.25">
      <c r="A11" s="5" t="s">
        <v>59</v>
      </c>
      <c r="B11" s="3">
        <v>40000</v>
      </c>
      <c r="C11" s="3">
        <v>40000</v>
      </c>
    </row>
    <row r="12" spans="1:13" x14ac:dyDescent="0.25">
      <c r="A12" s="5" t="s">
        <v>60</v>
      </c>
      <c r="B12" s="3">
        <v>20000</v>
      </c>
      <c r="C12" s="3">
        <v>20000</v>
      </c>
      <c r="D12" s="5" t="s">
        <v>48</v>
      </c>
      <c r="E12" s="2" t="s">
        <v>49</v>
      </c>
      <c r="F12" s="2">
        <v>1750</v>
      </c>
      <c r="G12" s="2">
        <v>50</v>
      </c>
    </row>
    <row r="13" spans="1:13" x14ac:dyDescent="0.25">
      <c r="A13" s="5" t="s">
        <v>65</v>
      </c>
      <c r="B13" s="3">
        <v>50000</v>
      </c>
      <c r="C13" s="3">
        <v>50000</v>
      </c>
      <c r="D13" s="5" t="s">
        <v>50</v>
      </c>
      <c r="E13" s="2" t="s">
        <v>51</v>
      </c>
      <c r="F13" s="2">
        <v>35000</v>
      </c>
      <c r="G13" s="2">
        <v>1000</v>
      </c>
    </row>
    <row r="14" spans="1:13" x14ac:dyDescent="0.25">
      <c r="A14" s="2" t="s">
        <v>66</v>
      </c>
      <c r="B14" s="3">
        <v>225000</v>
      </c>
      <c r="C14" s="3">
        <v>225000</v>
      </c>
      <c r="D14" s="5" t="s">
        <v>52</v>
      </c>
      <c r="E14" s="2" t="s">
        <v>53</v>
      </c>
      <c r="F14" s="2">
        <v>350000</v>
      </c>
      <c r="G14" s="2">
        <v>10473.11</v>
      </c>
    </row>
    <row r="15" spans="1:13" x14ac:dyDescent="0.25">
      <c r="A15" s="2" t="s">
        <v>70</v>
      </c>
      <c r="B15" s="3">
        <v>300000</v>
      </c>
      <c r="C15" s="3"/>
      <c r="D15" s="5" t="s">
        <v>42</v>
      </c>
      <c r="E15" s="2" t="s">
        <v>43</v>
      </c>
      <c r="F15" s="2">
        <v>7000</v>
      </c>
      <c r="G15" s="2">
        <v>200</v>
      </c>
    </row>
    <row r="16" spans="1:13" x14ac:dyDescent="0.25">
      <c r="A16" s="2" t="s">
        <v>71</v>
      </c>
      <c r="B16" s="3">
        <v>30000</v>
      </c>
    </row>
    <row r="17" spans="1:7" x14ac:dyDescent="0.25">
      <c r="A17" s="2" t="s">
        <v>72</v>
      </c>
      <c r="B17" s="3">
        <v>320000</v>
      </c>
      <c r="G17" s="2">
        <v>11723</v>
      </c>
    </row>
    <row r="18" spans="1:7" x14ac:dyDescent="0.25">
      <c r="A18" s="2" t="s">
        <v>73</v>
      </c>
      <c r="B18" s="3">
        <v>350000</v>
      </c>
    </row>
    <row r="19" spans="1:7" x14ac:dyDescent="0.25">
      <c r="D19" s="5" t="s">
        <v>54</v>
      </c>
      <c r="F19" s="2">
        <v>5000</v>
      </c>
      <c r="G19" s="2">
        <v>700</v>
      </c>
    </row>
    <row r="21" spans="1:7" x14ac:dyDescent="0.25">
      <c r="G21" s="2">
        <v>25065</v>
      </c>
    </row>
    <row r="24" spans="1:7" x14ac:dyDescent="0.25">
      <c r="B24" s="2">
        <f>1335000/35</f>
        <v>38142.857142857145</v>
      </c>
    </row>
    <row r="30" spans="1:7" x14ac:dyDescent="0.25">
      <c r="E30" s="2">
        <v>43514156</v>
      </c>
    </row>
    <row r="31" spans="1:7" x14ac:dyDescent="0.25">
      <c r="E31" s="1">
        <f>E30/1000</f>
        <v>43514.156000000003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Mercury</vt:lpstr>
      <vt:lpstr>Gemini</vt:lpstr>
      <vt:lpstr>Apollo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</dc:creator>
  <cp:lastModifiedBy>Pap</cp:lastModifiedBy>
  <dcterms:created xsi:type="dcterms:W3CDTF">2019-01-22T04:49:14Z</dcterms:created>
  <dcterms:modified xsi:type="dcterms:W3CDTF">2019-01-23T06:55:16Z</dcterms:modified>
</cp:coreProperties>
</file>