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ience" sheetId="1" r:id="rId4"/>
    <sheet state="visible" name="Hard Drives" sheetId="2" r:id="rId5"/>
  </sheets>
  <definedNames>
    <definedName hidden="1" localSheetId="0" name="_xlnm._FilterDatabase">Science!$A$1:$N$14</definedName>
    <definedName hidden="1" localSheetId="1" name="_xlnm._FilterDatabase">'Hard Drives'!$A$1:$L$57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0">
      <text>
        <t xml:space="preserve">Same as Voyager?
	-Capkirk</t>
      </text>
    </comment>
    <comment authorId="0" ref="F37">
      <text>
        <t xml:space="preserve">Same as Voyager?
	-Capkirk</t>
      </text>
    </comment>
    <comment authorId="0" ref="E19">
      <text>
        <t xml:space="preserve">Same as Mariner '64?
	-Capkirk</t>
      </text>
    </comment>
    <comment authorId="0" ref="E28">
      <text>
        <t xml:space="preserve">Same as Voyager?
	-Capkirk</t>
      </text>
    </comment>
    <comment authorId="0" ref="G29">
      <text>
        <t xml:space="preserve">Same as Viking?
	-Capkirk</t>
      </text>
    </comment>
    <comment authorId="0" ref="G19">
      <text>
        <t xml:space="preserve">idk why this is heavier
	-Capkirk</t>
      </text>
    </comment>
    <comment authorId="0" ref="H19">
      <text>
        <t xml:space="preserve">Claims 10^6, actually same as Mariner '64?
	-Capkirk</t>
      </text>
    </comment>
    <comment authorId="0" ref="G21">
      <text>
        <t xml:space="preserve">Same as Mariner IV recorder, just with better compression?
	-Capkirk</t>
      </text>
    </comment>
  </commentList>
</comments>
</file>

<file path=xl/sharedStrings.xml><?xml version="1.0" encoding="utf-8"?>
<sst xmlns="http://schemas.openxmlformats.org/spreadsheetml/2006/main" count="245" uniqueCount="106">
  <si>
    <t>Experiment</t>
  </si>
  <si>
    <t>Type</t>
  </si>
  <si>
    <t>Year</t>
  </si>
  <si>
    <t>Base Value</t>
  </si>
  <si>
    <t>Mass (kg)</t>
  </si>
  <si>
    <t>Power (W)</t>
  </si>
  <si>
    <t>Data (MB)</t>
  </si>
  <si>
    <t>Data rate (kB/s)</t>
  </si>
  <si>
    <t>Time (hr)</t>
  </si>
  <si>
    <t>Time (s)</t>
  </si>
  <si>
    <t>sci/kJ</t>
  </si>
  <si>
    <t>sci/kg</t>
  </si>
  <si>
    <t>sci/kB</t>
  </si>
  <si>
    <t>sci/hr</t>
  </si>
  <si>
    <t>VI01</t>
  </si>
  <si>
    <t>Visual</t>
  </si>
  <si>
    <t>IR01</t>
  </si>
  <si>
    <t>Infrared</t>
  </si>
  <si>
    <t>IR02</t>
  </si>
  <si>
    <t>VI02</t>
  </si>
  <si>
    <t>IS01</t>
  </si>
  <si>
    <t>Imaging Spec.</t>
  </si>
  <si>
    <t>IR03</t>
  </si>
  <si>
    <t>IS02</t>
  </si>
  <si>
    <t>VI03</t>
  </si>
  <si>
    <t>IS03</t>
  </si>
  <si>
    <t>VI04</t>
  </si>
  <si>
    <t>IR04</t>
  </si>
  <si>
    <t>IS04</t>
  </si>
  <si>
    <t>VI05</t>
  </si>
  <si>
    <t>Data Recorder</t>
  </si>
  <si>
    <t>Data</t>
  </si>
  <si>
    <t>Tape Length (ft)</t>
  </si>
  <si>
    <t>Tape Thickness</t>
  </si>
  <si>
    <t>Capacity (MB)</t>
  </si>
  <si>
    <t>kB/kg</t>
  </si>
  <si>
    <t>bit/in^2 tape</t>
  </si>
  <si>
    <t>Cost (k1965$)</t>
  </si>
  <si>
    <t>Cost/MB</t>
  </si>
  <si>
    <t>Kerbalism Early</t>
  </si>
  <si>
    <t>Tape</t>
  </si>
  <si>
    <t>Explorer 3</t>
  </si>
  <si>
    <t>Analog</t>
  </si>
  <si>
    <t>SCORE</t>
  </si>
  <si>
    <t>Kerbalism Basic</t>
  </si>
  <si>
    <t>Vanguard 2</t>
  </si>
  <si>
    <t>TIROS-1</t>
  </si>
  <si>
    <t>Kerbalism Interplanetary</t>
  </si>
  <si>
    <t>Mariner R</t>
  </si>
  <si>
    <t>Digital?</t>
  </si>
  <si>
    <t>OSO-1</t>
  </si>
  <si>
    <t>Mariner Mars '64</t>
  </si>
  <si>
    <t>Kerbalism Mature</t>
  </si>
  <si>
    <t>Kerbalism Mature Small</t>
  </si>
  <si>
    <t>Nimbus 1</t>
  </si>
  <si>
    <t>OGO-1</t>
  </si>
  <si>
    <t>Digital</t>
  </si>
  <si>
    <t>Advanced Recorder</t>
  </si>
  <si>
    <t>Kerbalism Large Scale</t>
  </si>
  <si>
    <t>Kerbalism Large Scale Small</t>
  </si>
  <si>
    <t>Mariner Venus '67</t>
  </si>
  <si>
    <t>Mariner Mars '69 (analog)</t>
  </si>
  <si>
    <t>Mariner Mars '69 (digital)</t>
  </si>
  <si>
    <t>Mariner Orbiter '69 Concept</t>
  </si>
  <si>
    <t>Mariner Mars '71</t>
  </si>
  <si>
    <t>Kerbalism Advanced</t>
  </si>
  <si>
    <t>Kerbalism Advanced Small</t>
  </si>
  <si>
    <t>Landsat 1/2/3</t>
  </si>
  <si>
    <t>Mariner Mercury '73</t>
  </si>
  <si>
    <t>Viking (Orbiter)</t>
  </si>
  <si>
    <t>Voyager 1/2</t>
  </si>
  <si>
    <t>Late 70s small core unit</t>
  </si>
  <si>
    <t>Core</t>
  </si>
  <si>
    <t>N/A</t>
  </si>
  <si>
    <t>Late 70s small MOS unit</t>
  </si>
  <si>
    <t>Semiconductor</t>
  </si>
  <si>
    <t>Pioneer Venus Orbiter</t>
  </si>
  <si>
    <t>Pioneer Venus Probes</t>
  </si>
  <si>
    <t>Kerbalism Long Term</t>
  </si>
  <si>
    <t>Kerbalism Long Term Small</t>
  </si>
  <si>
    <t>Early 80s small MOS unit</t>
  </si>
  <si>
    <t>Galileo Orbiter</t>
  </si>
  <si>
    <t>Galileo Probe</t>
  </si>
  <si>
    <t>Magellan</t>
  </si>
  <si>
    <t>Hubble ESTR</t>
  </si>
  <si>
    <t>Mars Observer</t>
  </si>
  <si>
    <t>Mars Global Surveyor</t>
  </si>
  <si>
    <t>Flash</t>
  </si>
  <si>
    <t>Mars Pathfinder</t>
  </si>
  <si>
    <t>Cassini</t>
  </si>
  <si>
    <t>Hubble SSR</t>
  </si>
  <si>
    <t>Kerbalism International</t>
  </si>
  <si>
    <t>Kerbalism International Small</t>
  </si>
  <si>
    <t>RAD6000 SDRAM</t>
  </si>
  <si>
    <t>MESSENGER</t>
  </si>
  <si>
    <t>RAD750 SDRAM</t>
  </si>
  <si>
    <t>Kerbalism Modern</t>
  </si>
  <si>
    <t>Kerbalism Modern Small</t>
  </si>
  <si>
    <t>Kerbalism Adv Modern</t>
  </si>
  <si>
    <t>Kerbalism Adv Modern Small</t>
  </si>
  <si>
    <t>RD3440 SSDR</t>
  </si>
  <si>
    <t>RH304T SSDR</t>
  </si>
  <si>
    <t>IBM 3592 JB Tape Data Cartridge 1/2" Extended</t>
  </si>
  <si>
    <t xml:space="preserve"> </t>
  </si>
  <si>
    <t>Mass</t>
  </si>
  <si>
    <t>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</si>
</sst>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2" xfId="0" applyFont="1" applyNumberFormat="1"/>
    <xf borderId="0" fillId="3" fontId="1" numFmtId="1" xfId="0" applyFont="1" applyNumberFormat="1"/>
    <xf borderId="0" fillId="3" fontId="1" numFmtId="164" xfId="0" applyFont="1" applyNumberFormat="1"/>
    <xf borderId="0" fillId="3" fontId="1" numFmtId="11" xfId="0" applyFont="1" applyNumberFormat="1"/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4" fontId="1" numFmtId="2" xfId="0" applyFont="1" applyNumberFormat="1"/>
    <xf borderId="0" fillId="4" fontId="1" numFmtId="1" xfId="0" applyFont="1" applyNumberFormat="1"/>
    <xf borderId="0" fillId="4" fontId="1" numFmtId="164" xfId="0" applyFont="1" applyNumberFormat="1"/>
    <xf borderId="0" fillId="4" fontId="1" numFmtId="11" xfId="0" applyFont="1" applyNumberFormat="1"/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1" xfId="0" applyFont="1" applyNumberFormat="1"/>
    <xf borderId="0" fillId="0" fontId="1" numFmtId="2" xfId="0" applyFont="1" applyNumberFormat="1"/>
    <xf borderId="0" fillId="0" fontId="1" numFmtId="165" xfId="0" applyFont="1" applyNumberForma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'Hard Drives'!$G$75:$G$77</c:f>
            </c:numRef>
          </c:xVal>
          <c:yVal>
            <c:numRef>
              <c:f>'Hard Drives'!$H$75:$H$77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49907"/>
        <c:axId val="31482615"/>
      </c:scatterChart>
      <c:valAx>
        <c:axId val="333849907"/>
        <c:scaling>
          <c:orientation val="minMax"/>
          <c:min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82615"/>
      </c:valAx>
      <c:valAx>
        <c:axId val="31482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849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67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2" t="s">
        <v>15</v>
      </c>
      <c r="C2" s="2">
        <v>1959.0</v>
      </c>
      <c r="D2" s="2">
        <v>1.5</v>
      </c>
      <c r="E2" s="2">
        <v>1.04</v>
      </c>
      <c r="F2" s="2">
        <v>0.231</v>
      </c>
      <c r="G2" s="2">
        <v>0.00264</v>
      </c>
      <c r="H2" s="3">
        <v>0.0011</v>
      </c>
      <c r="I2" s="4">
        <f t="shared" ref="I2:I14" si="1">((G2*1000)/H2)/3600</f>
        <v>0.6666666667</v>
      </c>
      <c r="J2" s="5">
        <f t="shared" ref="J2:J14" si="2">((G2*1000)/H2)</f>
        <v>2400</v>
      </c>
      <c r="K2" s="6">
        <f t="shared" ref="K2:K14" si="3">D2/((F2*I2*3.6))</f>
        <v>2.705627706</v>
      </c>
      <c r="L2" s="4">
        <f t="shared" ref="L2:L14" si="4">D2/E2</f>
        <v>1.442307692</v>
      </c>
      <c r="M2" s="7">
        <f t="shared" ref="M2:M14" si="5">D2/(G2*1000)</f>
        <v>0.5681818182</v>
      </c>
      <c r="N2" s="6">
        <f t="shared" ref="N2:N14" si="6">D2/I2</f>
        <v>2.25</v>
      </c>
    </row>
    <row r="3">
      <c r="A3" s="8" t="s">
        <v>16</v>
      </c>
      <c r="B3" s="8" t="s">
        <v>17</v>
      </c>
      <c r="C3" s="8">
        <v>1962.0</v>
      </c>
      <c r="D3" s="8">
        <v>2.0</v>
      </c>
      <c r="E3" s="8">
        <v>1.3</v>
      </c>
      <c r="F3" s="8">
        <v>2.4</v>
      </c>
      <c r="G3" s="8">
        <v>0.001</v>
      </c>
      <c r="H3" s="9">
        <v>1.0E-4</v>
      </c>
      <c r="I3" s="10">
        <f t="shared" si="1"/>
        <v>2.777777778</v>
      </c>
      <c r="J3" s="11">
        <f t="shared" si="2"/>
        <v>10000</v>
      </c>
      <c r="K3" s="12">
        <f t="shared" si="3"/>
        <v>0.08333333333</v>
      </c>
      <c r="L3" s="10">
        <f t="shared" si="4"/>
        <v>1.538461538</v>
      </c>
      <c r="M3" s="13">
        <f t="shared" si="5"/>
        <v>2</v>
      </c>
      <c r="N3" s="12">
        <f t="shared" si="6"/>
        <v>0.72</v>
      </c>
    </row>
    <row r="4">
      <c r="A4" s="2" t="s">
        <v>18</v>
      </c>
      <c r="B4" s="2" t="s">
        <v>17</v>
      </c>
      <c r="C4" s="2">
        <v>1964.0</v>
      </c>
      <c r="D4" s="2">
        <v>3.0</v>
      </c>
      <c r="E4" s="2">
        <v>5.13</v>
      </c>
      <c r="F4" s="2">
        <v>4.0</v>
      </c>
      <c r="G4" s="2">
        <v>1.2</v>
      </c>
      <c r="H4" s="3">
        <v>0.0833</v>
      </c>
      <c r="I4" s="4">
        <f t="shared" si="1"/>
        <v>4.00160064</v>
      </c>
      <c r="J4" s="5">
        <f t="shared" si="2"/>
        <v>14405.7623</v>
      </c>
      <c r="K4" s="6">
        <f t="shared" si="3"/>
        <v>0.0520625</v>
      </c>
      <c r="L4" s="4">
        <f t="shared" si="4"/>
        <v>0.5847953216</v>
      </c>
      <c r="M4" s="7">
        <f t="shared" si="5"/>
        <v>0.0025</v>
      </c>
      <c r="N4" s="6">
        <f t="shared" si="6"/>
        <v>0.7497</v>
      </c>
    </row>
    <row r="5">
      <c r="A5" s="8" t="s">
        <v>19</v>
      </c>
      <c r="B5" s="8" t="s">
        <v>15</v>
      </c>
      <c r="C5" s="8">
        <v>1964.0</v>
      </c>
      <c r="D5" s="8">
        <v>2.0</v>
      </c>
      <c r="E5" s="8">
        <v>5.12</v>
      </c>
      <c r="F5" s="8">
        <v>8.0</v>
      </c>
      <c r="G5" s="8">
        <v>0.648</v>
      </c>
      <c r="H5" s="9">
        <v>0.18</v>
      </c>
      <c r="I5" s="10">
        <f t="shared" si="1"/>
        <v>1</v>
      </c>
      <c r="J5" s="11">
        <f t="shared" si="2"/>
        <v>3600</v>
      </c>
      <c r="K5" s="12">
        <f t="shared" si="3"/>
        <v>0.06944444444</v>
      </c>
      <c r="L5" s="10">
        <f t="shared" si="4"/>
        <v>0.390625</v>
      </c>
      <c r="M5" s="13">
        <f t="shared" si="5"/>
        <v>0.003086419753</v>
      </c>
      <c r="N5" s="12">
        <f t="shared" si="6"/>
        <v>2</v>
      </c>
    </row>
    <row r="6">
      <c r="A6" s="2" t="s">
        <v>20</v>
      </c>
      <c r="B6" s="2" t="s">
        <v>21</v>
      </c>
      <c r="C6" s="2">
        <v>1968.0</v>
      </c>
      <c r="D6" s="2">
        <v>3.0</v>
      </c>
      <c r="E6" s="2">
        <v>13.0</v>
      </c>
      <c r="F6" s="2">
        <v>16.0</v>
      </c>
      <c r="G6" s="2">
        <v>42.6</v>
      </c>
      <c r="H6" s="3">
        <v>0.049355</v>
      </c>
      <c r="I6" s="4">
        <f t="shared" si="1"/>
        <v>239.7595651</v>
      </c>
      <c r="J6" s="5">
        <f t="shared" si="2"/>
        <v>863134.4342</v>
      </c>
      <c r="K6" s="6">
        <f t="shared" si="3"/>
        <v>0.0002172315141</v>
      </c>
      <c r="L6" s="4">
        <f t="shared" si="4"/>
        <v>0.2307692308</v>
      </c>
      <c r="M6" s="7">
        <f t="shared" si="5"/>
        <v>0.00007042253521</v>
      </c>
      <c r="N6" s="6">
        <f t="shared" si="6"/>
        <v>0.01251253521</v>
      </c>
    </row>
    <row r="7">
      <c r="A7" s="8" t="s">
        <v>22</v>
      </c>
      <c r="B7" s="8" t="s">
        <v>17</v>
      </c>
      <c r="C7" s="8">
        <v>1969.0</v>
      </c>
      <c r="D7" s="8">
        <v>4.0</v>
      </c>
      <c r="E7" s="8">
        <v>3.75</v>
      </c>
      <c r="F7" s="8">
        <v>3.0</v>
      </c>
      <c r="G7" s="8">
        <v>2.4</v>
      </c>
      <c r="H7" s="9">
        <v>0.00625</v>
      </c>
      <c r="I7" s="10">
        <f t="shared" si="1"/>
        <v>106.6666667</v>
      </c>
      <c r="J7" s="11">
        <f t="shared" si="2"/>
        <v>384000</v>
      </c>
      <c r="K7" s="12">
        <f t="shared" si="3"/>
        <v>0.003472222222</v>
      </c>
      <c r="L7" s="10">
        <f t="shared" si="4"/>
        <v>1.066666667</v>
      </c>
      <c r="M7" s="13">
        <f t="shared" si="5"/>
        <v>0.001666666667</v>
      </c>
      <c r="N7" s="12">
        <f t="shared" si="6"/>
        <v>0.0375</v>
      </c>
    </row>
    <row r="8">
      <c r="A8" s="2" t="s">
        <v>23</v>
      </c>
      <c r="B8" s="2" t="s">
        <v>21</v>
      </c>
      <c r="C8" s="2">
        <v>1973.0</v>
      </c>
      <c r="D8" s="2">
        <v>3.0</v>
      </c>
      <c r="E8" s="2">
        <v>5.5</v>
      </c>
      <c r="F8" s="2">
        <v>4.3</v>
      </c>
      <c r="G8" s="2">
        <v>0.00108</v>
      </c>
      <c r="H8" s="2">
        <v>3.0E-4</v>
      </c>
      <c r="I8" s="4">
        <f t="shared" si="1"/>
        <v>1</v>
      </c>
      <c r="J8" s="5">
        <f t="shared" si="2"/>
        <v>3600</v>
      </c>
      <c r="K8" s="6">
        <f t="shared" si="3"/>
        <v>0.1937984496</v>
      </c>
      <c r="L8" s="4">
        <f t="shared" si="4"/>
        <v>0.5454545455</v>
      </c>
      <c r="M8" s="7">
        <f t="shared" si="5"/>
        <v>2.777777778</v>
      </c>
      <c r="N8" s="6">
        <f t="shared" si="6"/>
        <v>3</v>
      </c>
    </row>
    <row r="9">
      <c r="A9" s="8" t="s">
        <v>24</v>
      </c>
      <c r="B9" s="8" t="s">
        <v>15</v>
      </c>
      <c r="C9" s="8">
        <v>1973.0</v>
      </c>
      <c r="D9" s="8">
        <v>3.0</v>
      </c>
      <c r="E9" s="8">
        <v>40.0</v>
      </c>
      <c r="F9" s="8">
        <v>30.9</v>
      </c>
      <c r="G9" s="8">
        <v>440.2</v>
      </c>
      <c r="H9" s="9">
        <v>14.7</v>
      </c>
      <c r="I9" s="10">
        <f t="shared" si="1"/>
        <v>8.318216175</v>
      </c>
      <c r="J9" s="11">
        <f t="shared" si="2"/>
        <v>29945.57823</v>
      </c>
      <c r="K9" s="12">
        <f t="shared" si="3"/>
        <v>0.003242127365</v>
      </c>
      <c r="L9" s="10">
        <f t="shared" si="4"/>
        <v>0.075</v>
      </c>
      <c r="M9" s="13">
        <f t="shared" si="5"/>
        <v>0.000006815084053</v>
      </c>
      <c r="N9" s="12">
        <f t="shared" si="6"/>
        <v>0.3606542481</v>
      </c>
    </row>
    <row r="10">
      <c r="A10" s="2" t="s">
        <v>25</v>
      </c>
      <c r="B10" s="2" t="s">
        <v>21</v>
      </c>
      <c r="C10" s="2">
        <v>1989.0</v>
      </c>
      <c r="D10" s="2">
        <v>4.0</v>
      </c>
      <c r="E10" s="2">
        <v>23.2</v>
      </c>
      <c r="F10" s="2">
        <v>14.4</v>
      </c>
      <c r="G10" s="2">
        <v>540.864</v>
      </c>
      <c r="H10" s="2">
        <v>1.565</v>
      </c>
      <c r="I10" s="4">
        <f t="shared" si="1"/>
        <v>96</v>
      </c>
      <c r="J10" s="5">
        <f t="shared" si="2"/>
        <v>345600</v>
      </c>
      <c r="K10" s="6">
        <f t="shared" si="3"/>
        <v>0.000803755144</v>
      </c>
      <c r="L10" s="4">
        <f t="shared" si="4"/>
        <v>0.1724137931</v>
      </c>
      <c r="M10" s="7">
        <f t="shared" si="5"/>
        <v>0.000007395574488</v>
      </c>
      <c r="N10" s="6">
        <f t="shared" si="6"/>
        <v>0.04166666667</v>
      </c>
    </row>
    <row r="11">
      <c r="A11" s="8" t="s">
        <v>26</v>
      </c>
      <c r="B11" s="8" t="s">
        <v>15</v>
      </c>
      <c r="C11" s="8">
        <v>1989.0</v>
      </c>
      <c r="D11" s="8">
        <v>6.0</v>
      </c>
      <c r="E11" s="8">
        <v>28.0</v>
      </c>
      <c r="F11" s="8">
        <v>15.0</v>
      </c>
      <c r="G11" s="8">
        <v>7466.67</v>
      </c>
      <c r="H11" s="9">
        <v>100.8</v>
      </c>
      <c r="I11" s="10">
        <f t="shared" si="1"/>
        <v>20.57614087</v>
      </c>
      <c r="J11" s="11">
        <f t="shared" si="2"/>
        <v>74074.10714</v>
      </c>
      <c r="K11" s="12">
        <f t="shared" si="3"/>
        <v>0.005399997589</v>
      </c>
      <c r="L11" s="10">
        <f t="shared" si="4"/>
        <v>0.2142857143</v>
      </c>
      <c r="M11" s="13">
        <f t="shared" si="5"/>
        <v>0.0000008035710698</v>
      </c>
      <c r="N11" s="12">
        <f t="shared" si="6"/>
        <v>0.2915998698</v>
      </c>
    </row>
    <row r="12">
      <c r="A12" s="2" t="s">
        <v>27</v>
      </c>
      <c r="B12" s="2" t="s">
        <v>17</v>
      </c>
      <c r="C12" s="2">
        <v>1992.0</v>
      </c>
      <c r="D12" s="2">
        <v>6.0</v>
      </c>
      <c r="E12" s="2">
        <v>40.2</v>
      </c>
      <c r="F12" s="2">
        <v>34.1</v>
      </c>
      <c r="G12" s="2">
        <v>25.272</v>
      </c>
      <c r="H12" s="3">
        <v>0.0195</v>
      </c>
      <c r="I12" s="4">
        <f t="shared" si="1"/>
        <v>360</v>
      </c>
      <c r="J12" s="5">
        <f t="shared" si="2"/>
        <v>1296000</v>
      </c>
      <c r="K12" s="6">
        <f t="shared" si="3"/>
        <v>0.0001357662648</v>
      </c>
      <c r="L12" s="4">
        <f t="shared" si="4"/>
        <v>0.1492537313</v>
      </c>
      <c r="M12" s="7">
        <f t="shared" si="5"/>
        <v>0.0002374169041</v>
      </c>
      <c r="N12" s="6">
        <f t="shared" si="6"/>
        <v>0.01666666667</v>
      </c>
    </row>
    <row r="13">
      <c r="A13" s="8" t="s">
        <v>28</v>
      </c>
      <c r="B13" s="8" t="s">
        <v>21</v>
      </c>
      <c r="C13" s="8">
        <v>1997.0</v>
      </c>
      <c r="D13" s="8">
        <v>6.0</v>
      </c>
      <c r="E13" s="8">
        <v>55.7</v>
      </c>
      <c r="F13" s="8">
        <v>21.1</v>
      </c>
      <c r="G13" s="8">
        <v>7500.0</v>
      </c>
      <c r="H13" s="8">
        <v>26.75</v>
      </c>
      <c r="I13" s="10">
        <f t="shared" si="1"/>
        <v>77.88161994</v>
      </c>
      <c r="J13" s="11">
        <f t="shared" si="2"/>
        <v>280373.8318</v>
      </c>
      <c r="K13" s="12">
        <f t="shared" si="3"/>
        <v>0.001014218009</v>
      </c>
      <c r="L13" s="10">
        <f t="shared" si="4"/>
        <v>0.1077199282</v>
      </c>
      <c r="M13" s="13">
        <f t="shared" si="5"/>
        <v>0.0000008</v>
      </c>
      <c r="N13" s="12">
        <f t="shared" si="6"/>
        <v>0.07704</v>
      </c>
    </row>
    <row r="14">
      <c r="A14" s="2" t="s">
        <v>29</v>
      </c>
      <c r="B14" s="2" t="s">
        <v>15</v>
      </c>
      <c r="C14" s="2">
        <v>2005.0</v>
      </c>
      <c r="D14" s="2">
        <v>50.0</v>
      </c>
      <c r="E14" s="2">
        <v>65.0</v>
      </c>
      <c r="F14" s="2">
        <v>60.0</v>
      </c>
      <c r="G14" s="2">
        <v>364583.3</v>
      </c>
      <c r="H14" s="3">
        <v>250.0</v>
      </c>
      <c r="I14" s="4">
        <f t="shared" si="1"/>
        <v>405.0925556</v>
      </c>
      <c r="J14" s="5">
        <f t="shared" si="2"/>
        <v>1458333.2</v>
      </c>
      <c r="K14" s="6">
        <f t="shared" si="3"/>
        <v>0.0005714286237</v>
      </c>
      <c r="L14" s="4">
        <f t="shared" si="4"/>
        <v>0.7692307692</v>
      </c>
      <c r="M14" s="7">
        <f t="shared" si="5"/>
        <v>0.0000001371428697</v>
      </c>
      <c r="N14" s="6">
        <f t="shared" si="6"/>
        <v>0.1234285827</v>
      </c>
    </row>
  </sheetData>
  <autoFilter ref="$A$1:$N$14">
    <sortState ref="A1:N14">
      <sortCondition ref="C1:C14"/>
      <sortCondition ref="B1:B14"/>
      <sortCondition ref="A1:A14"/>
      <sortCondition ref="M1:M1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11" max="11" width="15.13"/>
  </cols>
  <sheetData>
    <row r="1">
      <c r="A1" s="14" t="s">
        <v>30</v>
      </c>
      <c r="B1" s="14" t="s">
        <v>2</v>
      </c>
      <c r="C1" s="14" t="s">
        <v>1</v>
      </c>
      <c r="D1" s="14" t="s">
        <v>31</v>
      </c>
      <c r="E1" s="14" t="s">
        <v>32</v>
      </c>
      <c r="F1" s="14" t="s">
        <v>33</v>
      </c>
      <c r="G1" s="14" t="s">
        <v>4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</v>
      </c>
    </row>
    <row r="2">
      <c r="A2" s="15" t="s">
        <v>39</v>
      </c>
      <c r="B2" s="14">
        <v>1956.0</v>
      </c>
      <c r="C2" s="14" t="s">
        <v>40</v>
      </c>
      <c r="D2" s="14"/>
      <c r="E2" s="14"/>
      <c r="F2" s="14"/>
      <c r="G2" s="14">
        <v>0.23</v>
      </c>
      <c r="H2" s="14">
        <v>0.0063</v>
      </c>
      <c r="I2" s="16">
        <f t="shared" ref="I2:I57" si="1">(H2*1000)/G2</f>
        <v>27.39130435</v>
      </c>
      <c r="J2" s="16"/>
      <c r="K2" s="14">
        <v>33.0</v>
      </c>
      <c r="L2" s="16">
        <f t="shared" ref="L2:L57" si="2">K2/H2</f>
        <v>5238.095238</v>
      </c>
    </row>
    <row r="3">
      <c r="A3" s="14" t="s">
        <v>41</v>
      </c>
      <c r="B3" s="14">
        <v>1958.0</v>
      </c>
      <c r="C3" s="14" t="s">
        <v>40</v>
      </c>
      <c r="D3" s="14" t="s">
        <v>42</v>
      </c>
      <c r="E3" s="14">
        <v>3.0</v>
      </c>
      <c r="F3" s="14">
        <v>0.25</v>
      </c>
      <c r="G3" s="14">
        <v>0.23</v>
      </c>
      <c r="H3" s="14">
        <v>0.0063</v>
      </c>
      <c r="I3" s="16">
        <f t="shared" si="1"/>
        <v>27.39130435</v>
      </c>
      <c r="J3" s="16">
        <f t="shared" ref="J3:J4" si="3">(H3*1000*1000)/(E3*12*F3)</f>
        <v>700</v>
      </c>
      <c r="L3" s="16">
        <f t="shared" si="2"/>
        <v>0</v>
      </c>
    </row>
    <row r="4">
      <c r="A4" s="14" t="s">
        <v>43</v>
      </c>
      <c r="B4" s="14">
        <v>1958.0</v>
      </c>
      <c r="C4" s="14" t="s">
        <v>40</v>
      </c>
      <c r="D4" s="14" t="s">
        <v>42</v>
      </c>
      <c r="E4" s="14">
        <v>75.0</v>
      </c>
      <c r="F4" s="14">
        <v>0.25</v>
      </c>
      <c r="G4" s="14">
        <v>0.68</v>
      </c>
      <c r="H4" s="14">
        <v>0.15</v>
      </c>
      <c r="I4" s="16">
        <f t="shared" si="1"/>
        <v>220.5882353</v>
      </c>
      <c r="J4" s="16">
        <f t="shared" si="3"/>
        <v>666.6666667</v>
      </c>
      <c r="L4" s="16">
        <f t="shared" si="2"/>
        <v>0</v>
      </c>
    </row>
    <row r="5">
      <c r="A5" s="15" t="s">
        <v>44</v>
      </c>
      <c r="B5" s="14">
        <v>1959.0</v>
      </c>
      <c r="C5" s="14" t="s">
        <v>40</v>
      </c>
      <c r="D5" s="14"/>
      <c r="E5" s="14"/>
      <c r="F5" s="14"/>
      <c r="G5" s="14">
        <v>0.66</v>
      </c>
      <c r="H5" s="14">
        <v>0.025</v>
      </c>
      <c r="I5" s="16">
        <f t="shared" si="1"/>
        <v>37.87878788</v>
      </c>
      <c r="J5" s="16"/>
      <c r="K5" s="14">
        <v>50.0</v>
      </c>
      <c r="L5" s="16">
        <f t="shared" si="2"/>
        <v>2000</v>
      </c>
    </row>
    <row r="6">
      <c r="A6" s="14" t="s">
        <v>45</v>
      </c>
      <c r="B6" s="14">
        <v>1959.0</v>
      </c>
      <c r="C6" s="14" t="s">
        <v>40</v>
      </c>
      <c r="D6" s="14" t="s">
        <v>42</v>
      </c>
      <c r="E6" s="14">
        <v>75.0</v>
      </c>
      <c r="F6" s="14">
        <v>0.25</v>
      </c>
      <c r="G6" s="14">
        <v>0.68</v>
      </c>
      <c r="H6" s="14">
        <v>0.15</v>
      </c>
      <c r="I6" s="16">
        <f t="shared" si="1"/>
        <v>220.5882353</v>
      </c>
      <c r="J6" s="16">
        <f t="shared" ref="J6:J7" si="4">(H6*1000*1000)/(E6*12*F6)</f>
        <v>666.6666667</v>
      </c>
      <c r="L6" s="16">
        <f t="shared" si="2"/>
        <v>0</v>
      </c>
    </row>
    <row r="7">
      <c r="A7" s="14" t="s">
        <v>46</v>
      </c>
      <c r="B7" s="14">
        <v>1960.0</v>
      </c>
      <c r="C7" s="14" t="s">
        <v>40</v>
      </c>
      <c r="D7" s="14" t="s">
        <v>42</v>
      </c>
      <c r="E7" s="14">
        <v>200.0</v>
      </c>
      <c r="F7" s="14">
        <v>0.25</v>
      </c>
      <c r="G7" s="14">
        <v>1.8</v>
      </c>
      <c r="H7" s="14">
        <v>0.5</v>
      </c>
      <c r="I7" s="16">
        <f t="shared" si="1"/>
        <v>277.7777778</v>
      </c>
      <c r="J7" s="16">
        <f t="shared" si="4"/>
        <v>833.3333333</v>
      </c>
      <c r="L7" s="16">
        <f t="shared" si="2"/>
        <v>0</v>
      </c>
    </row>
    <row r="8">
      <c r="A8" s="15" t="s">
        <v>47</v>
      </c>
      <c r="B8" s="14">
        <v>1961.0</v>
      </c>
      <c r="C8" s="14" t="s">
        <v>40</v>
      </c>
      <c r="D8" s="14"/>
      <c r="E8" s="14"/>
      <c r="F8" s="14"/>
      <c r="G8" s="14">
        <v>2.0</v>
      </c>
      <c r="H8" s="14">
        <v>0.125</v>
      </c>
      <c r="I8" s="16">
        <f t="shared" si="1"/>
        <v>62.5</v>
      </c>
      <c r="J8" s="16"/>
      <c r="K8" s="14">
        <v>100.0</v>
      </c>
      <c r="L8" s="16">
        <f t="shared" si="2"/>
        <v>800</v>
      </c>
    </row>
    <row r="9">
      <c r="A9" s="14" t="s">
        <v>48</v>
      </c>
      <c r="B9" s="14">
        <v>1962.0</v>
      </c>
      <c r="C9" s="14" t="s">
        <v>40</v>
      </c>
      <c r="D9" s="14" t="s">
        <v>49</v>
      </c>
      <c r="E9" s="14">
        <v>80.0</v>
      </c>
      <c r="F9" s="14">
        <v>1.0</v>
      </c>
      <c r="H9" s="14">
        <v>0.125</v>
      </c>
      <c r="I9" s="16" t="str">
        <f t="shared" si="1"/>
        <v>#DIV/0!</v>
      </c>
      <c r="J9" s="16">
        <f t="shared" ref="J9:J11" si="5">(H9*1000*1000)/(E9*12*F9)</f>
        <v>130.2083333</v>
      </c>
      <c r="L9" s="16">
        <f t="shared" si="2"/>
        <v>0</v>
      </c>
    </row>
    <row r="10">
      <c r="A10" s="14" t="s">
        <v>50</v>
      </c>
      <c r="B10" s="14">
        <v>1962.0</v>
      </c>
      <c r="C10" s="14" t="s">
        <v>40</v>
      </c>
      <c r="D10" s="14"/>
      <c r="E10" s="14">
        <v>285.0</v>
      </c>
      <c r="F10" s="14">
        <v>0.25</v>
      </c>
      <c r="G10" s="14">
        <v>2.27</v>
      </c>
      <c r="H10" s="14"/>
      <c r="I10" s="16">
        <f t="shared" si="1"/>
        <v>0</v>
      </c>
      <c r="J10" s="16">
        <f t="shared" si="5"/>
        <v>0</v>
      </c>
      <c r="L10" s="16" t="str">
        <f t="shared" si="2"/>
        <v>#DIV/0!</v>
      </c>
    </row>
    <row r="11">
      <c r="A11" s="14" t="s">
        <v>51</v>
      </c>
      <c r="B11" s="14">
        <v>1964.0</v>
      </c>
      <c r="C11" s="14" t="s">
        <v>40</v>
      </c>
      <c r="D11" s="14" t="s">
        <v>49</v>
      </c>
      <c r="E11" s="14">
        <v>330.0</v>
      </c>
      <c r="F11" s="14">
        <v>0.25</v>
      </c>
      <c r="G11" s="14">
        <v>7.66</v>
      </c>
      <c r="H11" s="14">
        <v>0.655</v>
      </c>
      <c r="I11" s="16">
        <f t="shared" si="1"/>
        <v>85.50913838</v>
      </c>
      <c r="J11" s="16">
        <f t="shared" si="5"/>
        <v>661.6161616</v>
      </c>
      <c r="L11" s="16">
        <f t="shared" si="2"/>
        <v>0</v>
      </c>
    </row>
    <row r="12">
      <c r="A12" s="15" t="s">
        <v>52</v>
      </c>
      <c r="B12" s="14">
        <v>1964.0</v>
      </c>
      <c r="C12" s="14" t="s">
        <v>40</v>
      </c>
      <c r="D12" s="14"/>
      <c r="E12" s="14"/>
      <c r="F12" s="14"/>
      <c r="G12" s="14">
        <v>8.0</v>
      </c>
      <c r="H12" s="14">
        <v>0.7</v>
      </c>
      <c r="I12" s="16">
        <f t="shared" si="1"/>
        <v>87.5</v>
      </c>
      <c r="J12" s="16"/>
      <c r="K12" s="14">
        <v>200.0</v>
      </c>
      <c r="L12" s="16">
        <f t="shared" si="2"/>
        <v>285.7142857</v>
      </c>
    </row>
    <row r="13">
      <c r="A13" s="15" t="s">
        <v>53</v>
      </c>
      <c r="B13" s="14">
        <v>1964.0</v>
      </c>
      <c r="C13" s="14" t="s">
        <v>40</v>
      </c>
      <c r="D13" s="14"/>
      <c r="E13" s="14"/>
      <c r="F13" s="14"/>
      <c r="G13" s="14">
        <v>0.5</v>
      </c>
      <c r="H13" s="14">
        <v>0.02</v>
      </c>
      <c r="I13" s="16">
        <f t="shared" si="1"/>
        <v>40</v>
      </c>
      <c r="J13" s="16"/>
      <c r="K13" s="14">
        <v>25.0</v>
      </c>
      <c r="L13" s="16">
        <f t="shared" si="2"/>
        <v>1250</v>
      </c>
    </row>
    <row r="14">
      <c r="A14" s="14" t="s">
        <v>54</v>
      </c>
      <c r="B14" s="14">
        <v>1964.0</v>
      </c>
      <c r="C14" s="14" t="s">
        <v>40</v>
      </c>
      <c r="D14" s="14" t="s">
        <v>42</v>
      </c>
      <c r="E14" s="14">
        <v>200.0</v>
      </c>
      <c r="F14" s="14">
        <v>0.25</v>
      </c>
      <c r="G14" s="14">
        <v>3.6</v>
      </c>
      <c r="H14" s="14">
        <v>0.075</v>
      </c>
      <c r="I14" s="16">
        <f t="shared" si="1"/>
        <v>20.83333333</v>
      </c>
      <c r="J14" s="16">
        <f t="shared" ref="J14:J16" si="6">(H14*1000*1000)/(E14*12*F14)</f>
        <v>125</v>
      </c>
      <c r="L14" s="16">
        <f t="shared" si="2"/>
        <v>0</v>
      </c>
    </row>
    <row r="15">
      <c r="A15" s="14" t="s">
        <v>55</v>
      </c>
      <c r="B15" s="14">
        <v>1964.0</v>
      </c>
      <c r="C15" s="14" t="s">
        <v>40</v>
      </c>
      <c r="D15" s="14" t="s">
        <v>56</v>
      </c>
      <c r="E15" s="14">
        <v>1061.0</v>
      </c>
      <c r="F15" s="14">
        <v>1.0</v>
      </c>
      <c r="G15" s="14"/>
      <c r="H15" s="14">
        <v>5.375</v>
      </c>
      <c r="I15" s="16" t="str">
        <f t="shared" si="1"/>
        <v>#DIV/0!</v>
      </c>
      <c r="J15" s="16">
        <f t="shared" si="6"/>
        <v>422.1646246</v>
      </c>
      <c r="L15" s="16">
        <f t="shared" si="2"/>
        <v>0</v>
      </c>
    </row>
    <row r="16">
      <c r="A16" s="14" t="s">
        <v>57</v>
      </c>
      <c r="B16" s="14">
        <v>1965.0</v>
      </c>
      <c r="C16" s="14" t="s">
        <v>40</v>
      </c>
      <c r="D16" s="14" t="s">
        <v>49</v>
      </c>
      <c r="E16" s="14">
        <v>1200.0</v>
      </c>
      <c r="F16" s="14">
        <v>0.25</v>
      </c>
      <c r="G16" s="14">
        <v>4.5</v>
      </c>
      <c r="H16" s="14">
        <v>0.45</v>
      </c>
      <c r="I16" s="16">
        <f t="shared" si="1"/>
        <v>100</v>
      </c>
      <c r="J16" s="16">
        <f t="shared" si="6"/>
        <v>125</v>
      </c>
      <c r="L16" s="16">
        <f t="shared" si="2"/>
        <v>0</v>
      </c>
    </row>
    <row r="17">
      <c r="A17" s="15" t="s">
        <v>58</v>
      </c>
      <c r="B17" s="14">
        <v>1967.0</v>
      </c>
      <c r="C17" s="14" t="s">
        <v>40</v>
      </c>
      <c r="D17" s="14" t="s">
        <v>56</v>
      </c>
      <c r="E17" s="14"/>
      <c r="F17" s="14"/>
      <c r="G17" s="14">
        <v>8.0</v>
      </c>
      <c r="H17" s="14">
        <v>3.0</v>
      </c>
      <c r="I17" s="16">
        <f t="shared" si="1"/>
        <v>375</v>
      </c>
      <c r="J17" s="16"/>
      <c r="K17" s="14">
        <v>200.0</v>
      </c>
      <c r="L17" s="16">
        <f t="shared" si="2"/>
        <v>66.66666667</v>
      </c>
    </row>
    <row r="18">
      <c r="A18" s="15" t="s">
        <v>59</v>
      </c>
      <c r="B18" s="14">
        <v>1967.0</v>
      </c>
      <c r="C18" s="14" t="s">
        <v>40</v>
      </c>
      <c r="D18" s="14" t="s">
        <v>56</v>
      </c>
      <c r="E18" s="14"/>
      <c r="F18" s="14"/>
      <c r="G18" s="14">
        <v>0.5</v>
      </c>
      <c r="H18" s="14">
        <v>0.05</v>
      </c>
      <c r="I18" s="16">
        <f t="shared" si="1"/>
        <v>100</v>
      </c>
      <c r="J18" s="16"/>
      <c r="K18" s="14">
        <v>25.0</v>
      </c>
      <c r="L18" s="16">
        <f t="shared" si="2"/>
        <v>500</v>
      </c>
    </row>
    <row r="19">
      <c r="A19" s="14" t="s">
        <v>60</v>
      </c>
      <c r="B19" s="14">
        <v>1967.0</v>
      </c>
      <c r="C19" s="14" t="s">
        <v>40</v>
      </c>
      <c r="D19" s="14" t="s">
        <v>49</v>
      </c>
      <c r="E19" s="14">
        <v>330.0</v>
      </c>
      <c r="F19" s="14">
        <v>0.5</v>
      </c>
      <c r="G19" s="14">
        <v>8.78</v>
      </c>
      <c r="H19" s="14">
        <v>0.655</v>
      </c>
      <c r="I19" s="16">
        <f t="shared" si="1"/>
        <v>74.60136674</v>
      </c>
      <c r="J19" s="16">
        <f t="shared" ref="J19:J23" si="7">(H19*1000*1000)/(E19*12*F19)</f>
        <v>330.8080808</v>
      </c>
      <c r="L19" s="16">
        <f t="shared" si="2"/>
        <v>0</v>
      </c>
    </row>
    <row r="20">
      <c r="A20" s="14" t="s">
        <v>61</v>
      </c>
      <c r="B20" s="14">
        <v>1969.0</v>
      </c>
      <c r="C20" s="14" t="s">
        <v>40</v>
      </c>
      <c r="D20" s="14" t="s">
        <v>42</v>
      </c>
      <c r="E20" s="14">
        <v>365.0</v>
      </c>
      <c r="F20" s="14">
        <v>0.25</v>
      </c>
      <c r="H20" s="14">
        <v>19.625</v>
      </c>
      <c r="I20" s="16" t="str">
        <f t="shared" si="1"/>
        <v>#DIV/0!</v>
      </c>
      <c r="J20" s="16">
        <f t="shared" si="7"/>
        <v>17922.37443</v>
      </c>
      <c r="L20" s="16">
        <f t="shared" si="2"/>
        <v>0</v>
      </c>
    </row>
    <row r="21">
      <c r="A21" s="14" t="s">
        <v>62</v>
      </c>
      <c r="B21" s="14">
        <v>1969.0</v>
      </c>
      <c r="C21" s="14" t="s">
        <v>40</v>
      </c>
      <c r="D21" s="14" t="s">
        <v>56</v>
      </c>
      <c r="E21" s="14">
        <v>365.0</v>
      </c>
      <c r="F21" s="14">
        <v>0.25</v>
      </c>
      <c r="G21" s="14">
        <v>7.66</v>
      </c>
      <c r="H21" s="14">
        <v>2.875</v>
      </c>
      <c r="I21" s="16">
        <f t="shared" si="1"/>
        <v>375.3263708</v>
      </c>
      <c r="J21" s="16">
        <f t="shared" si="7"/>
        <v>2625.570776</v>
      </c>
      <c r="L21" s="16">
        <f t="shared" si="2"/>
        <v>0</v>
      </c>
    </row>
    <row r="22">
      <c r="A22" s="14" t="s">
        <v>63</v>
      </c>
      <c r="B22" s="14">
        <v>1969.0</v>
      </c>
      <c r="C22" s="14" t="s">
        <v>40</v>
      </c>
      <c r="D22" s="14" t="s">
        <v>49</v>
      </c>
      <c r="E22" s="14">
        <v>1850.0</v>
      </c>
      <c r="F22" s="14">
        <v>0.5</v>
      </c>
      <c r="G22" s="14">
        <v>4.99</v>
      </c>
      <c r="H22" s="14">
        <v>8.25</v>
      </c>
      <c r="I22" s="16">
        <f t="shared" si="1"/>
        <v>1653.306613</v>
      </c>
      <c r="J22" s="16">
        <f t="shared" si="7"/>
        <v>743.2432432</v>
      </c>
      <c r="L22" s="16">
        <f t="shared" si="2"/>
        <v>0</v>
      </c>
    </row>
    <row r="23">
      <c r="A23" s="14" t="s">
        <v>64</v>
      </c>
      <c r="B23" s="14">
        <v>1971.0</v>
      </c>
      <c r="C23" s="14" t="s">
        <v>40</v>
      </c>
      <c r="D23" s="14" t="s">
        <v>56</v>
      </c>
      <c r="E23" s="14">
        <v>550.0</v>
      </c>
      <c r="F23" s="14">
        <v>0.5</v>
      </c>
      <c r="G23" s="14">
        <v>12.2764</v>
      </c>
      <c r="H23" s="14">
        <v>22.5</v>
      </c>
      <c r="I23" s="16">
        <f t="shared" si="1"/>
        <v>1832.784855</v>
      </c>
      <c r="J23" s="16">
        <f t="shared" si="7"/>
        <v>6818.181818</v>
      </c>
      <c r="L23" s="16">
        <f t="shared" si="2"/>
        <v>0</v>
      </c>
    </row>
    <row r="24">
      <c r="A24" s="15" t="s">
        <v>65</v>
      </c>
      <c r="B24" s="14">
        <v>1972.0</v>
      </c>
      <c r="C24" s="14" t="s">
        <v>40</v>
      </c>
      <c r="D24" s="14" t="s">
        <v>56</v>
      </c>
      <c r="E24" s="14"/>
      <c r="F24" s="14"/>
      <c r="G24" s="14">
        <v>8.0</v>
      </c>
      <c r="H24" s="14">
        <v>60.0</v>
      </c>
      <c r="I24" s="16">
        <f t="shared" si="1"/>
        <v>7500</v>
      </c>
      <c r="J24" s="16"/>
      <c r="K24" s="14">
        <v>500.0</v>
      </c>
      <c r="L24" s="16">
        <f t="shared" si="2"/>
        <v>8.333333333</v>
      </c>
    </row>
    <row r="25">
      <c r="A25" s="15" t="s">
        <v>66</v>
      </c>
      <c r="B25" s="14">
        <v>1972.0</v>
      </c>
      <c r="C25" s="14" t="s">
        <v>40</v>
      </c>
      <c r="D25" s="14" t="s">
        <v>56</v>
      </c>
      <c r="E25" s="14"/>
      <c r="F25" s="14"/>
      <c r="G25" s="14">
        <v>0.5</v>
      </c>
      <c r="H25" s="14">
        <v>0.75</v>
      </c>
      <c r="I25" s="16">
        <f t="shared" si="1"/>
        <v>1500</v>
      </c>
      <c r="J25" s="16"/>
      <c r="K25" s="14">
        <v>100.0</v>
      </c>
      <c r="L25" s="16">
        <f t="shared" si="2"/>
        <v>133.3333333</v>
      </c>
    </row>
    <row r="26">
      <c r="A26" s="14" t="s">
        <v>67</v>
      </c>
      <c r="B26" s="14">
        <v>1972.0</v>
      </c>
      <c r="C26" s="14" t="s">
        <v>40</v>
      </c>
      <c r="D26" s="14" t="s">
        <v>42</v>
      </c>
      <c r="E26" s="14">
        <v>1800.0</v>
      </c>
      <c r="F26" s="14">
        <v>2.0</v>
      </c>
      <c r="G26" s="14">
        <v>34.47</v>
      </c>
      <c r="H26" s="14">
        <v>3375.0</v>
      </c>
      <c r="I26" s="16">
        <f t="shared" si="1"/>
        <v>97911.22715</v>
      </c>
      <c r="J26" s="16">
        <f t="shared" ref="J26:J33" si="8">(H26*1000*1000)/(E26*12*F26)</f>
        <v>78125</v>
      </c>
      <c r="L26" s="16">
        <f t="shared" si="2"/>
        <v>0</v>
      </c>
    </row>
    <row r="27">
      <c r="A27" s="14" t="s">
        <v>68</v>
      </c>
      <c r="B27" s="14">
        <v>1973.0</v>
      </c>
      <c r="C27" s="14" t="s">
        <v>40</v>
      </c>
      <c r="D27" s="14" t="s">
        <v>56</v>
      </c>
      <c r="E27" s="14"/>
      <c r="F27" s="14"/>
      <c r="G27" s="14"/>
      <c r="H27" s="14">
        <v>40.768</v>
      </c>
      <c r="I27" s="16" t="str">
        <f t="shared" si="1"/>
        <v>#DIV/0!</v>
      </c>
      <c r="J27" s="16" t="str">
        <f t="shared" si="8"/>
        <v>#DIV/0!</v>
      </c>
      <c r="L27" s="16">
        <f t="shared" si="2"/>
        <v>0</v>
      </c>
    </row>
    <row r="28">
      <c r="A28" s="14" t="s">
        <v>69</v>
      </c>
      <c r="B28" s="14">
        <v>1975.0</v>
      </c>
      <c r="C28" s="14" t="s">
        <v>40</v>
      </c>
      <c r="D28" s="14" t="s">
        <v>56</v>
      </c>
      <c r="E28" s="14">
        <v>1076.0</v>
      </c>
      <c r="F28" s="14">
        <v>0.5</v>
      </c>
      <c r="G28" s="14">
        <v>8.98</v>
      </c>
      <c r="H28" s="14">
        <v>70.0</v>
      </c>
      <c r="I28" s="16">
        <f t="shared" si="1"/>
        <v>7795.100223</v>
      </c>
      <c r="J28" s="16">
        <f t="shared" si="8"/>
        <v>10842.62701</v>
      </c>
      <c r="L28" s="16">
        <f t="shared" si="2"/>
        <v>0</v>
      </c>
    </row>
    <row r="29">
      <c r="A29" s="14" t="s">
        <v>70</v>
      </c>
      <c r="B29" s="14">
        <v>1977.0</v>
      </c>
      <c r="C29" s="14" t="s">
        <v>40</v>
      </c>
      <c r="D29" s="14" t="s">
        <v>56</v>
      </c>
      <c r="E29" s="14">
        <v>1076.0</v>
      </c>
      <c r="F29" s="14">
        <v>0.5</v>
      </c>
      <c r="G29" s="14">
        <v>8.98</v>
      </c>
      <c r="H29" s="14">
        <v>67.0</v>
      </c>
      <c r="I29" s="16">
        <f t="shared" si="1"/>
        <v>7461.024499</v>
      </c>
      <c r="J29" s="16">
        <f t="shared" si="8"/>
        <v>10377.943</v>
      </c>
      <c r="K29" s="14">
        <v>515.0</v>
      </c>
      <c r="L29" s="16">
        <f t="shared" si="2"/>
        <v>7.686567164</v>
      </c>
    </row>
    <row r="30">
      <c r="A30" s="14" t="s">
        <v>71</v>
      </c>
      <c r="B30" s="14">
        <v>1978.0</v>
      </c>
      <c r="C30" s="14" t="s">
        <v>72</v>
      </c>
      <c r="D30" s="14" t="s">
        <v>56</v>
      </c>
      <c r="E30" s="14" t="s">
        <v>73</v>
      </c>
      <c r="F30" s="14" t="s">
        <v>73</v>
      </c>
      <c r="G30" s="14">
        <v>0.45</v>
      </c>
      <c r="H30" s="14">
        <v>7.4E-5</v>
      </c>
      <c r="I30" s="16">
        <f t="shared" si="1"/>
        <v>0.1644444444</v>
      </c>
      <c r="J30" s="16" t="str">
        <f t="shared" si="8"/>
        <v>#VALUE!</v>
      </c>
      <c r="L30" s="16">
        <f t="shared" si="2"/>
        <v>0</v>
      </c>
    </row>
    <row r="31">
      <c r="A31" s="14" t="s">
        <v>74</v>
      </c>
      <c r="B31" s="14">
        <v>1978.0</v>
      </c>
      <c r="C31" s="14" t="s">
        <v>75</v>
      </c>
      <c r="D31" s="14" t="s">
        <v>56</v>
      </c>
      <c r="E31" s="14" t="s">
        <v>73</v>
      </c>
      <c r="F31" s="14" t="s">
        <v>73</v>
      </c>
      <c r="G31" s="14">
        <v>2.2</v>
      </c>
      <c r="H31" s="14">
        <v>0.125</v>
      </c>
      <c r="I31" s="16">
        <f t="shared" si="1"/>
        <v>56.81818182</v>
      </c>
      <c r="J31" s="16" t="str">
        <f t="shared" si="8"/>
        <v>#VALUE!</v>
      </c>
      <c r="L31" s="16">
        <f t="shared" si="2"/>
        <v>0</v>
      </c>
    </row>
    <row r="32">
      <c r="A32" s="14" t="s">
        <v>76</v>
      </c>
      <c r="B32" s="14">
        <v>1978.0</v>
      </c>
      <c r="C32" s="14" t="s">
        <v>72</v>
      </c>
      <c r="D32" s="14" t="s">
        <v>56</v>
      </c>
      <c r="E32" s="14" t="s">
        <v>73</v>
      </c>
      <c r="F32" s="14" t="s">
        <v>73</v>
      </c>
      <c r="G32" s="14">
        <v>5.5</v>
      </c>
      <c r="H32" s="14">
        <v>0.131</v>
      </c>
      <c r="I32" s="16">
        <f t="shared" si="1"/>
        <v>23.81818182</v>
      </c>
      <c r="J32" s="16" t="str">
        <f t="shared" si="8"/>
        <v>#VALUE!</v>
      </c>
      <c r="L32" s="16">
        <f t="shared" si="2"/>
        <v>0</v>
      </c>
    </row>
    <row r="33">
      <c r="A33" s="14" t="s">
        <v>77</v>
      </c>
      <c r="B33" s="14">
        <v>1978.0</v>
      </c>
      <c r="C33" s="14" t="s">
        <v>75</v>
      </c>
      <c r="D33" s="14" t="s">
        <v>56</v>
      </c>
      <c r="E33" s="14" t="s">
        <v>73</v>
      </c>
      <c r="F33" s="14" t="s">
        <v>73</v>
      </c>
      <c r="G33" s="14">
        <v>0.034</v>
      </c>
      <c r="H33" s="14">
        <v>3.84E-4</v>
      </c>
      <c r="I33" s="16">
        <f t="shared" si="1"/>
        <v>11.29411765</v>
      </c>
      <c r="J33" s="16" t="str">
        <f t="shared" si="8"/>
        <v>#VALUE!</v>
      </c>
      <c r="L33" s="16">
        <f t="shared" si="2"/>
        <v>0</v>
      </c>
    </row>
    <row r="34">
      <c r="A34" s="15" t="s">
        <v>78</v>
      </c>
      <c r="B34" s="14">
        <v>1986.0</v>
      </c>
      <c r="C34" s="14" t="s">
        <v>40</v>
      </c>
      <c r="D34" s="14" t="s">
        <v>56</v>
      </c>
      <c r="E34" s="14"/>
      <c r="F34" s="14"/>
      <c r="G34" s="14">
        <v>10.0</v>
      </c>
      <c r="H34" s="14">
        <v>150.0</v>
      </c>
      <c r="I34" s="16">
        <f t="shared" si="1"/>
        <v>15000</v>
      </c>
      <c r="J34" s="16"/>
      <c r="K34" s="14">
        <v>500.0</v>
      </c>
      <c r="L34" s="17">
        <f t="shared" si="2"/>
        <v>3.333333333</v>
      </c>
    </row>
    <row r="35">
      <c r="A35" s="15" t="s">
        <v>79</v>
      </c>
      <c r="B35" s="14">
        <v>1986.0</v>
      </c>
      <c r="C35" s="14" t="s">
        <v>75</v>
      </c>
      <c r="D35" s="14" t="s">
        <v>56</v>
      </c>
      <c r="E35" s="14"/>
      <c r="F35" s="14"/>
      <c r="G35" s="14">
        <v>0.1</v>
      </c>
      <c r="H35" s="14">
        <v>0.15</v>
      </c>
      <c r="I35" s="16">
        <f t="shared" si="1"/>
        <v>1500</v>
      </c>
      <c r="J35" s="16"/>
      <c r="K35" s="14">
        <v>20.0</v>
      </c>
      <c r="L35" s="16">
        <f t="shared" si="2"/>
        <v>133.3333333</v>
      </c>
    </row>
    <row r="36">
      <c r="A36" s="14" t="s">
        <v>80</v>
      </c>
      <c r="B36" s="14">
        <v>1986.0</v>
      </c>
      <c r="C36" s="14" t="s">
        <v>75</v>
      </c>
      <c r="D36" s="14" t="s">
        <v>56</v>
      </c>
      <c r="E36" s="14" t="s">
        <v>73</v>
      </c>
      <c r="F36" s="14" t="s">
        <v>73</v>
      </c>
      <c r="G36" s="14">
        <v>2.2</v>
      </c>
      <c r="H36" s="14">
        <v>1.0</v>
      </c>
      <c r="I36" s="16">
        <f t="shared" si="1"/>
        <v>454.5454545</v>
      </c>
      <c r="J36" s="16" t="str">
        <f t="shared" ref="J36:J45" si="9">(H36*1000*1000)/(E36*12*F36)</f>
        <v>#VALUE!</v>
      </c>
      <c r="L36" s="16">
        <f t="shared" si="2"/>
        <v>0</v>
      </c>
    </row>
    <row r="37">
      <c r="A37" s="14" t="s">
        <v>81</v>
      </c>
      <c r="B37" s="14">
        <v>1986.0</v>
      </c>
      <c r="C37" s="14" t="s">
        <v>40</v>
      </c>
      <c r="D37" s="14" t="s">
        <v>56</v>
      </c>
      <c r="E37" s="14">
        <v>1850.0</v>
      </c>
      <c r="F37" s="14">
        <v>0.5</v>
      </c>
      <c r="G37" s="14">
        <v>8.98</v>
      </c>
      <c r="H37" s="14">
        <v>112.5</v>
      </c>
      <c r="I37" s="16">
        <f t="shared" si="1"/>
        <v>12527.83964</v>
      </c>
      <c r="J37" s="16">
        <f t="shared" si="9"/>
        <v>10135.13514</v>
      </c>
      <c r="K37" s="14">
        <v>515.0</v>
      </c>
      <c r="L37" s="17">
        <f t="shared" si="2"/>
        <v>4.577777778</v>
      </c>
    </row>
    <row r="38">
      <c r="A38" s="14" t="s">
        <v>82</v>
      </c>
      <c r="B38" s="14">
        <v>1986.0</v>
      </c>
      <c r="C38" s="14" t="s">
        <v>75</v>
      </c>
      <c r="D38" s="14" t="s">
        <v>56</v>
      </c>
      <c r="E38" s="14" t="s">
        <v>73</v>
      </c>
      <c r="F38" s="14" t="s">
        <v>73</v>
      </c>
      <c r="G38" s="14"/>
      <c r="H38" s="14">
        <v>0.001651</v>
      </c>
      <c r="I38" s="16" t="str">
        <f t="shared" si="1"/>
        <v>#DIV/0!</v>
      </c>
      <c r="J38" s="16" t="str">
        <f t="shared" si="9"/>
        <v>#VALUE!</v>
      </c>
      <c r="L38" s="16">
        <f t="shared" si="2"/>
        <v>0</v>
      </c>
    </row>
    <row r="39">
      <c r="A39" s="14" t="s">
        <v>83</v>
      </c>
      <c r="B39" s="14">
        <v>1989.0</v>
      </c>
      <c r="C39" s="14" t="s">
        <v>40</v>
      </c>
      <c r="D39" s="14" t="s">
        <v>56</v>
      </c>
      <c r="E39" s="14">
        <v>1968.0</v>
      </c>
      <c r="F39" s="14">
        <v>0.5</v>
      </c>
      <c r="G39" s="14">
        <v>10.0</v>
      </c>
      <c r="H39" s="14">
        <v>225.0</v>
      </c>
      <c r="I39" s="16">
        <f t="shared" si="1"/>
        <v>22500</v>
      </c>
      <c r="J39" s="16">
        <f t="shared" si="9"/>
        <v>19054.87805</v>
      </c>
      <c r="L39" s="16">
        <f t="shared" si="2"/>
        <v>0</v>
      </c>
    </row>
    <row r="40">
      <c r="A40" s="14" t="s">
        <v>84</v>
      </c>
      <c r="B40" s="14">
        <v>1990.0</v>
      </c>
      <c r="C40" s="14" t="s">
        <v>40</v>
      </c>
      <c r="D40" s="14" t="s">
        <v>56</v>
      </c>
      <c r="E40" s="14">
        <v>2068.0</v>
      </c>
      <c r="F40" s="14">
        <v>0.5</v>
      </c>
      <c r="G40" s="14">
        <v>10.0</v>
      </c>
      <c r="H40" s="14">
        <v>150.0</v>
      </c>
      <c r="I40" s="16">
        <f t="shared" si="1"/>
        <v>15000</v>
      </c>
      <c r="J40" s="16">
        <f t="shared" si="9"/>
        <v>12088.97485</v>
      </c>
      <c r="L40" s="16">
        <f t="shared" si="2"/>
        <v>0</v>
      </c>
    </row>
    <row r="41">
      <c r="A41" s="14" t="s">
        <v>85</v>
      </c>
      <c r="B41" s="14">
        <v>1992.0</v>
      </c>
      <c r="C41" s="14" t="s">
        <v>40</v>
      </c>
      <c r="D41" s="14" t="s">
        <v>56</v>
      </c>
      <c r="E41" s="14"/>
      <c r="F41" s="14"/>
      <c r="G41" s="14"/>
      <c r="H41" s="14">
        <v>187.5</v>
      </c>
      <c r="I41" s="16" t="str">
        <f t="shared" si="1"/>
        <v>#DIV/0!</v>
      </c>
      <c r="J41" s="16" t="str">
        <f t="shared" si="9"/>
        <v>#DIV/0!</v>
      </c>
      <c r="L41" s="16">
        <f t="shared" si="2"/>
        <v>0</v>
      </c>
    </row>
    <row r="42">
      <c r="A42" s="14" t="s">
        <v>86</v>
      </c>
      <c r="B42" s="14">
        <v>1996.0</v>
      </c>
      <c r="C42" s="14" t="s">
        <v>87</v>
      </c>
      <c r="D42" s="14" t="s">
        <v>56</v>
      </c>
      <c r="E42" s="14" t="s">
        <v>73</v>
      </c>
      <c r="F42" s="14" t="s">
        <v>73</v>
      </c>
      <c r="G42" s="14"/>
      <c r="H42" s="14">
        <v>93.75</v>
      </c>
      <c r="I42" s="16" t="str">
        <f t="shared" si="1"/>
        <v>#DIV/0!</v>
      </c>
      <c r="J42" s="16" t="str">
        <f t="shared" si="9"/>
        <v>#VALUE!</v>
      </c>
      <c r="L42" s="16">
        <f t="shared" si="2"/>
        <v>0</v>
      </c>
    </row>
    <row r="43">
      <c r="A43" s="14" t="s">
        <v>88</v>
      </c>
      <c r="B43" s="14">
        <v>1996.0</v>
      </c>
      <c r="C43" s="14" t="s">
        <v>75</v>
      </c>
      <c r="D43" s="14" t="s">
        <v>56</v>
      </c>
      <c r="E43" s="14" t="s">
        <v>73</v>
      </c>
      <c r="F43" s="14" t="s">
        <v>73</v>
      </c>
      <c r="G43" s="14"/>
      <c r="H43" s="14">
        <v>128.0</v>
      </c>
      <c r="I43" s="16" t="str">
        <f t="shared" si="1"/>
        <v>#DIV/0!</v>
      </c>
      <c r="J43" s="16" t="str">
        <f t="shared" si="9"/>
        <v>#VALUE!</v>
      </c>
      <c r="L43" s="16">
        <f t="shared" si="2"/>
        <v>0</v>
      </c>
    </row>
    <row r="44">
      <c r="A44" s="14" t="s">
        <v>89</v>
      </c>
      <c r="B44" s="14">
        <v>1997.0</v>
      </c>
      <c r="C44" s="14" t="s">
        <v>75</v>
      </c>
      <c r="D44" s="14" t="s">
        <v>56</v>
      </c>
      <c r="E44" s="14" t="s">
        <v>73</v>
      </c>
      <c r="F44" s="14" t="s">
        <v>73</v>
      </c>
      <c r="G44" s="14">
        <v>13.6</v>
      </c>
      <c r="H44" s="14">
        <v>225.0</v>
      </c>
      <c r="I44" s="16">
        <f t="shared" si="1"/>
        <v>16544.11765</v>
      </c>
      <c r="J44" s="16" t="str">
        <f t="shared" si="9"/>
        <v>#VALUE!</v>
      </c>
      <c r="L44" s="16">
        <f t="shared" si="2"/>
        <v>0</v>
      </c>
    </row>
    <row r="45">
      <c r="A45" s="14" t="s">
        <v>90</v>
      </c>
      <c r="B45" s="14">
        <v>1997.0</v>
      </c>
      <c r="C45" s="14" t="s">
        <v>75</v>
      </c>
      <c r="D45" s="14" t="s">
        <v>56</v>
      </c>
      <c r="E45" s="14" t="s">
        <v>73</v>
      </c>
      <c r="F45" s="14" t="s">
        <v>73</v>
      </c>
      <c r="G45" s="14">
        <v>10.0</v>
      </c>
      <c r="H45" s="14">
        <v>12000.0</v>
      </c>
      <c r="I45" s="16">
        <f t="shared" si="1"/>
        <v>1200000</v>
      </c>
      <c r="J45" s="16" t="str">
        <f t="shared" si="9"/>
        <v>#VALUE!</v>
      </c>
      <c r="L45" s="16">
        <f t="shared" si="2"/>
        <v>0</v>
      </c>
    </row>
    <row r="46">
      <c r="A46" s="15" t="s">
        <v>91</v>
      </c>
      <c r="B46" s="14">
        <v>1998.0</v>
      </c>
      <c r="C46" s="14" t="s">
        <v>75</v>
      </c>
      <c r="D46" s="14" t="s">
        <v>56</v>
      </c>
      <c r="E46" s="14"/>
      <c r="F46" s="14"/>
      <c r="G46" s="14">
        <v>10.0</v>
      </c>
      <c r="H46" s="14">
        <v>12000.0</v>
      </c>
      <c r="I46" s="16">
        <f t="shared" si="1"/>
        <v>1200000</v>
      </c>
      <c r="J46" s="16"/>
      <c r="K46" s="14">
        <v>1000.0</v>
      </c>
      <c r="L46" s="18">
        <f t="shared" si="2"/>
        <v>0.08333333333</v>
      </c>
    </row>
    <row r="47">
      <c r="A47" s="15" t="s">
        <v>92</v>
      </c>
      <c r="B47" s="14">
        <v>1998.0</v>
      </c>
      <c r="C47" s="14" t="s">
        <v>75</v>
      </c>
      <c r="D47" s="14" t="s">
        <v>56</v>
      </c>
      <c r="E47" s="14"/>
      <c r="F47" s="14"/>
      <c r="G47" s="14">
        <v>0.01</v>
      </c>
      <c r="H47" s="14">
        <v>4.0</v>
      </c>
      <c r="I47" s="16">
        <f t="shared" si="1"/>
        <v>400000</v>
      </c>
      <c r="J47" s="16"/>
      <c r="K47" s="14">
        <v>5.0</v>
      </c>
      <c r="L47" s="17">
        <f t="shared" si="2"/>
        <v>1.25</v>
      </c>
    </row>
    <row r="48">
      <c r="A48" s="14" t="s">
        <v>93</v>
      </c>
      <c r="B48" s="14">
        <v>1998.0</v>
      </c>
      <c r="C48" s="14" t="s">
        <v>75</v>
      </c>
      <c r="D48" s="14" t="s">
        <v>56</v>
      </c>
      <c r="E48" s="14" t="s">
        <v>73</v>
      </c>
      <c r="F48" s="14" t="s">
        <v>73</v>
      </c>
      <c r="G48" s="14">
        <v>0.00225</v>
      </c>
      <c r="H48" s="14">
        <v>1.0</v>
      </c>
      <c r="I48" s="16">
        <f t="shared" si="1"/>
        <v>444444.4444</v>
      </c>
      <c r="J48" s="16" t="str">
        <f t="shared" ref="J48:J50" si="10">(H48*1000*1000)/(E48*12*F48)</f>
        <v>#VALUE!</v>
      </c>
      <c r="L48" s="16">
        <f t="shared" si="2"/>
        <v>0</v>
      </c>
    </row>
    <row r="49">
      <c r="A49" s="14" t="s">
        <v>94</v>
      </c>
      <c r="B49" s="14">
        <v>2004.0</v>
      </c>
      <c r="C49" s="14" t="s">
        <v>75</v>
      </c>
      <c r="D49" s="14" t="s">
        <v>56</v>
      </c>
      <c r="E49" s="14" t="s">
        <v>73</v>
      </c>
      <c r="F49" s="14" t="s">
        <v>73</v>
      </c>
      <c r="G49" s="14"/>
      <c r="H49" s="14">
        <v>1028.0</v>
      </c>
      <c r="I49" s="16" t="str">
        <f t="shared" si="1"/>
        <v>#DIV/0!</v>
      </c>
      <c r="J49" s="16" t="str">
        <f t="shared" si="10"/>
        <v>#VALUE!</v>
      </c>
      <c r="L49" s="16">
        <f t="shared" si="2"/>
        <v>0</v>
      </c>
    </row>
    <row r="50">
      <c r="A50" s="14" t="s">
        <v>95</v>
      </c>
      <c r="B50" s="14">
        <v>2005.0</v>
      </c>
      <c r="C50" s="14" t="s">
        <v>75</v>
      </c>
      <c r="D50" s="14" t="s">
        <v>56</v>
      </c>
      <c r="E50" s="14" t="s">
        <v>73</v>
      </c>
      <c r="F50" s="14" t="s">
        <v>73</v>
      </c>
      <c r="G50" s="14">
        <v>2.56E-4</v>
      </c>
      <c r="H50" s="14">
        <v>1.0</v>
      </c>
      <c r="I50" s="16">
        <f t="shared" si="1"/>
        <v>3906250</v>
      </c>
      <c r="J50" s="16" t="str">
        <f t="shared" si="10"/>
        <v>#VALUE!</v>
      </c>
      <c r="L50" s="16">
        <f t="shared" si="2"/>
        <v>0</v>
      </c>
    </row>
    <row r="51">
      <c r="A51" s="15" t="s">
        <v>96</v>
      </c>
      <c r="B51" s="14">
        <v>2009.0</v>
      </c>
      <c r="C51" s="14" t="s">
        <v>75</v>
      </c>
      <c r="D51" s="14" t="s">
        <v>56</v>
      </c>
      <c r="E51" s="14"/>
      <c r="F51" s="14"/>
      <c r="G51" s="14">
        <v>1.0</v>
      </c>
      <c r="H51" s="14">
        <v>200000.0</v>
      </c>
      <c r="I51" s="16">
        <f t="shared" si="1"/>
        <v>200000000</v>
      </c>
      <c r="J51" s="16"/>
      <c r="K51" s="14">
        <v>1000.0</v>
      </c>
      <c r="L51" s="18">
        <f t="shared" si="2"/>
        <v>0.005</v>
      </c>
    </row>
    <row r="52">
      <c r="A52" s="15" t="s">
        <v>97</v>
      </c>
      <c r="B52" s="14">
        <v>2009.0</v>
      </c>
      <c r="C52" s="14" t="s">
        <v>75</v>
      </c>
      <c r="D52" s="14" t="s">
        <v>56</v>
      </c>
      <c r="E52" s="14"/>
      <c r="F52" s="14"/>
      <c r="G52" s="14">
        <v>0.01</v>
      </c>
      <c r="H52" s="14">
        <v>32.0</v>
      </c>
      <c r="I52" s="16">
        <f t="shared" si="1"/>
        <v>3200000</v>
      </c>
      <c r="J52" s="16"/>
      <c r="K52" s="14">
        <v>5.0</v>
      </c>
      <c r="L52" s="18">
        <f t="shared" si="2"/>
        <v>0.15625</v>
      </c>
    </row>
    <row r="53">
      <c r="A53" s="15" t="s">
        <v>98</v>
      </c>
      <c r="B53" s="14">
        <v>2019.0</v>
      </c>
      <c r="C53" s="14" t="s">
        <v>75</v>
      </c>
      <c r="D53" s="14" t="s">
        <v>56</v>
      </c>
      <c r="E53" s="14"/>
      <c r="F53" s="14"/>
      <c r="G53" s="14">
        <v>1.0</v>
      </c>
      <c r="H53" s="14">
        <v>3000000.0</v>
      </c>
      <c r="I53" s="16">
        <f t="shared" si="1"/>
        <v>3000000000</v>
      </c>
      <c r="J53" s="16"/>
      <c r="K53" s="14">
        <v>500.0</v>
      </c>
      <c r="L53" s="18">
        <f t="shared" si="2"/>
        <v>0.0001666666667</v>
      </c>
    </row>
    <row r="54">
      <c r="A54" s="15" t="s">
        <v>99</v>
      </c>
      <c r="B54" s="14">
        <v>2019.0</v>
      </c>
      <c r="C54" s="14" t="s">
        <v>75</v>
      </c>
      <c r="D54" s="14" t="s">
        <v>56</v>
      </c>
      <c r="E54" s="14"/>
      <c r="F54" s="14"/>
      <c r="G54" s="14">
        <v>0.01</v>
      </c>
      <c r="H54" s="14">
        <v>320.0</v>
      </c>
      <c r="I54" s="16">
        <f t="shared" si="1"/>
        <v>32000000</v>
      </c>
      <c r="J54" s="16"/>
      <c r="K54" s="14">
        <v>5.0</v>
      </c>
      <c r="L54" s="18">
        <f t="shared" si="2"/>
        <v>0.015625</v>
      </c>
    </row>
    <row r="55">
      <c r="A55" s="14" t="s">
        <v>100</v>
      </c>
      <c r="B55" s="14">
        <v>2021.0</v>
      </c>
      <c r="C55" s="14" t="s">
        <v>75</v>
      </c>
      <c r="D55" s="14" t="s">
        <v>56</v>
      </c>
      <c r="E55" s="14" t="s">
        <v>73</v>
      </c>
      <c r="F55" s="14" t="s">
        <v>73</v>
      </c>
      <c r="G55" s="14">
        <v>0.62</v>
      </c>
      <c r="H55" s="14">
        <v>440000.0</v>
      </c>
      <c r="I55" s="16">
        <f t="shared" si="1"/>
        <v>709677419.4</v>
      </c>
      <c r="J55" s="16" t="str">
        <f>(H55*1000*1000)/(E55*12*F55)</f>
        <v>#VALUE!</v>
      </c>
      <c r="L55" s="16">
        <f t="shared" si="2"/>
        <v>0</v>
      </c>
    </row>
    <row r="56">
      <c r="A56" s="14" t="s">
        <v>101</v>
      </c>
      <c r="B56" s="14">
        <v>2021.0</v>
      </c>
      <c r="C56" s="14" t="s">
        <v>75</v>
      </c>
      <c r="D56" s="14" t="s">
        <v>56</v>
      </c>
      <c r="E56" s="14"/>
      <c r="F56" s="14"/>
      <c r="G56" s="14">
        <v>0.75</v>
      </c>
      <c r="H56" s="14">
        <v>4500000.0</v>
      </c>
      <c r="I56" s="16">
        <f t="shared" si="1"/>
        <v>6000000000</v>
      </c>
      <c r="J56" s="16"/>
      <c r="L56" s="16">
        <f t="shared" si="2"/>
        <v>0</v>
      </c>
    </row>
    <row r="57">
      <c r="A57" s="14" t="s">
        <v>102</v>
      </c>
      <c r="B57" s="14">
        <v>2022.0</v>
      </c>
      <c r="C57" s="14" t="s">
        <v>40</v>
      </c>
      <c r="D57" s="14" t="s">
        <v>56</v>
      </c>
      <c r="E57" s="14">
        <v>2706.0</v>
      </c>
      <c r="F57" s="14">
        <v>0.5</v>
      </c>
      <c r="G57" s="14">
        <v>2.39E-4</v>
      </c>
      <c r="H57" s="14">
        <v>700000.0</v>
      </c>
      <c r="I57" s="16">
        <f t="shared" si="1"/>
        <v>2928870292887</v>
      </c>
      <c r="J57" s="16">
        <f>(H57*1000*1000)/(E57*12*F57)</f>
        <v>43114067.5</v>
      </c>
      <c r="L57" s="16">
        <f t="shared" si="2"/>
        <v>0</v>
      </c>
    </row>
    <row r="58">
      <c r="L58" s="14" t="s">
        <v>103</v>
      </c>
    </row>
    <row r="63">
      <c r="H63" s="19">
        <f>(G57)/(E57*12*F57)</f>
        <v>0.00000001472037448</v>
      </c>
    </row>
    <row r="72">
      <c r="C72" s="14"/>
      <c r="D72" s="14"/>
      <c r="E72" s="14"/>
      <c r="F72" s="14"/>
      <c r="G72" s="14" t="s">
        <v>104</v>
      </c>
      <c r="H72" s="14" t="s">
        <v>105</v>
      </c>
    </row>
    <row r="73">
      <c r="C73" s="14"/>
      <c r="D73" s="14"/>
      <c r="E73" s="14"/>
      <c r="F73" s="14"/>
      <c r="G73" s="14">
        <v>4.125</v>
      </c>
      <c r="H73" s="19">
        <f>1.25*G73-3.625</f>
        <v>1.53125</v>
      </c>
    </row>
    <row r="75">
      <c r="C75" s="14"/>
      <c r="D75" s="14"/>
      <c r="E75" s="14"/>
      <c r="F75" s="14"/>
      <c r="G75" s="14">
        <v>3.3</v>
      </c>
      <c r="H75" s="14">
        <v>0.5</v>
      </c>
    </row>
    <row r="76">
      <c r="C76" s="14"/>
      <c r="D76" s="14"/>
      <c r="E76" s="14"/>
      <c r="F76" s="14"/>
      <c r="G76" s="14">
        <v>4.125</v>
      </c>
      <c r="H76" s="14">
        <v>1.0</v>
      </c>
    </row>
    <row r="77">
      <c r="C77" s="14"/>
      <c r="D77" s="14"/>
      <c r="E77" s="14"/>
      <c r="F77" s="14"/>
      <c r="G77" s="14">
        <v>4.95</v>
      </c>
      <c r="H77" s="14">
        <v>1.5</v>
      </c>
    </row>
  </sheetData>
  <autoFilter ref="$A$1:$L$57"/>
  <drawing r:id="rId2"/>
  <legacyDrawing r:id="rId3"/>
</worksheet>
</file>