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  <sheet state="visible" name="Engine Pricing" sheetId="4" r:id="rId7"/>
  </sheets>
  <definedNames>
    <definedName hidden="1" localSheetId="0" name="_xlnm._FilterDatabase">'Engine Performance'!$A$1:$O$19</definedName>
    <definedName hidden="1" localSheetId="1" name="_xlnm._FilterDatabase">'Reference Engine Settings'!$A$1:$R$56</definedName>
  </definedNames>
  <calcPr/>
</workbook>
</file>

<file path=xl/sharedStrings.xml><?xml version="1.0" encoding="utf-8"?>
<sst xmlns="http://schemas.openxmlformats.org/spreadsheetml/2006/main" count="200" uniqueCount="165">
  <si>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</si>
  <si>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</si>
  <si>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</si>
  <si>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</si>
  <si>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</si>
  <si>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</si>
  <si>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</si>
  <si>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</si>
  <si>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</si>
  <si>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</si>
  <si>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</si>
  <si>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</si>
  <si>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</si>
  <si>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</si>
  <si>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</si>
  <si>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Derwent</t>
  </si>
  <si>
    <t>J35-A-11</t>
  </si>
  <si>
    <t>VK-1</t>
  </si>
  <si>
    <t>J48-P-5</t>
  </si>
  <si>
    <t>J57-P-8</t>
  </si>
  <si>
    <t>RD-9B</t>
  </si>
  <si>
    <t>Avon Mk.107</t>
  </si>
  <si>
    <t>J47-GE-27</t>
  </si>
  <si>
    <t>J57-P-21</t>
  </si>
  <si>
    <t>Atar 101D</t>
  </si>
  <si>
    <t>Sapphire Mk.203</t>
  </si>
  <si>
    <t>AL-7F</t>
  </si>
  <si>
    <t>Model 304-2</t>
  </si>
  <si>
    <t>J75-P-17</t>
  </si>
  <si>
    <t>Avon Mk.200R</t>
  </si>
  <si>
    <t>R-11F2-300</t>
  </si>
  <si>
    <t>Avon Mk.302</t>
  </si>
  <si>
    <t>J58-P-4</t>
  </si>
  <si>
    <t>Tested using Rascal Ranger w/ infinite fuel, modified with 2 intakes</t>
  </si>
  <si>
    <t>Unfortunately, these test results are useless above ~M1.75 due to the intake TPR curve</t>
  </si>
  <si>
    <t>Stock</t>
  </si>
  <si>
    <t>Use</t>
  </si>
  <si>
    <t>Mass (kg)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</si>
  <si>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</si>
  <si>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</si>
  <si>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</si>
  <si>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</si>
  <si>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</si>
  <si>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</si>
  <si>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</si>
  <si>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</si>
  <si>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</si>
  <si>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</si>
  <si>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</si>
  <si>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</si>
  <si>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TPR</t>
  </si>
  <si>
    <t>Derwent Mk.1</t>
  </si>
  <si>
    <t>Meteor F.1</t>
  </si>
  <si>
    <t>Welland</t>
  </si>
  <si>
    <t>Jumo 004</t>
  </si>
  <si>
    <t>Me 262</t>
  </si>
  <si>
    <t>Derwent V</t>
  </si>
  <si>
    <t>Meteor F.4</t>
  </si>
  <si>
    <t>D-558-1</t>
  </si>
  <si>
    <t>Nene Mk.102</t>
  </si>
  <si>
    <t>Attacker FB Mk.2</t>
  </si>
  <si>
    <t>MiG-15Bis</t>
  </si>
  <si>
    <t>F-94C</t>
  </si>
  <si>
    <t>Hunter Prototype</t>
  </si>
  <si>
    <t>F4D</t>
  </si>
  <si>
    <t>MiG-19</t>
  </si>
  <si>
    <t>F-86F</t>
  </si>
  <si>
    <t>Mystère IIC</t>
  </si>
  <si>
    <t>F-100C</t>
  </si>
  <si>
    <t>Su-7</t>
  </si>
  <si>
    <t>Javelin FAW 7</t>
  </si>
  <si>
    <t>RD-9BF</t>
  </si>
  <si>
    <t>MiG-19R</t>
  </si>
  <si>
    <t>J85-GE-4</t>
  </si>
  <si>
    <t>T-2C</t>
  </si>
  <si>
    <t>J85-GE-5</t>
  </si>
  <si>
    <t>F-5A</t>
  </si>
  <si>
    <t>Atar 09B</t>
  </si>
  <si>
    <t>Mirage IIIA</t>
  </si>
  <si>
    <t>F-106A</t>
  </si>
  <si>
    <t>SUNTAN</t>
  </si>
  <si>
    <t>Lightning F.1</t>
  </si>
  <si>
    <t>MiG-21PF</t>
  </si>
  <si>
    <t>RB.153-61R</t>
  </si>
  <si>
    <t>VJ 101</t>
  </si>
  <si>
    <t>YJ93-GE-3</t>
  </si>
  <si>
    <t>XB-70</t>
  </si>
  <si>
    <t>Lightning F.6</t>
  </si>
  <si>
    <t>Atar 9K-50</t>
  </si>
  <si>
    <t>Mirage F1</t>
  </si>
  <si>
    <t>SR-71</t>
  </si>
  <si>
    <t>J79-GE-17</t>
  </si>
  <si>
    <t>F-4E</t>
  </si>
  <si>
    <t>Olympus 593</t>
  </si>
  <si>
    <t>Concorde</t>
  </si>
  <si>
    <t>R-15BD</t>
  </si>
  <si>
    <t>MiG-25RB</t>
  </si>
  <si>
    <t>CF6-50E</t>
  </si>
  <si>
    <t>DC-10-30</t>
  </si>
  <si>
    <t>J52-P-408</t>
  </si>
  <si>
    <t>A-4M</t>
  </si>
  <si>
    <t>R-25-300</t>
  </si>
  <si>
    <t>MiG-21Bis</t>
  </si>
  <si>
    <t>TF34-GE-100</t>
  </si>
  <si>
    <t>A-10</t>
  </si>
  <si>
    <t>GE4</t>
  </si>
  <si>
    <t>Boeing 2707</t>
  </si>
  <si>
    <t>Pegasus 11 Mk.103</t>
  </si>
  <si>
    <t>Harrier GR.3</t>
  </si>
  <si>
    <t>D-30F6</t>
  </si>
  <si>
    <t>MiG-31</t>
  </si>
  <si>
    <t>CF34-3B</t>
  </si>
  <si>
    <t>Challenger 604</t>
  </si>
  <si>
    <t>F404-GE-402</t>
  </si>
  <si>
    <t>F-18C</t>
  </si>
  <si>
    <t>D-18T</t>
  </si>
  <si>
    <t>An-124</t>
  </si>
  <si>
    <t>RD-41</t>
  </si>
  <si>
    <t>Yak-41</t>
  </si>
  <si>
    <t>F100-PW-229</t>
  </si>
  <si>
    <t>F-15E</t>
  </si>
  <si>
    <t>PW545</t>
  </si>
  <si>
    <t>Excel</t>
  </si>
  <si>
    <t>CFM56-5B3</t>
  </si>
  <si>
    <t>A321-211</t>
  </si>
  <si>
    <t>F119-PW-100</t>
  </si>
  <si>
    <t>F-22</t>
  </si>
  <si>
    <t>FJ44-2A</t>
  </si>
  <si>
    <t>Premier 1A</t>
  </si>
  <si>
    <t>FJ33</t>
  </si>
  <si>
    <t>Vision SF-50</t>
  </si>
  <si>
    <t>AL-31FM</t>
  </si>
  <si>
    <t>Su-27SM</t>
  </si>
  <si>
    <t>JT8D-219</t>
  </si>
  <si>
    <t>E-8</t>
  </si>
  <si>
    <t>GEnx-2B67</t>
  </si>
  <si>
    <t>747-8</t>
  </si>
  <si>
    <t>F135-PW-600</t>
  </si>
  <si>
    <t>F-35B</t>
  </si>
  <si>
    <t>F135-PW-100</t>
  </si>
  <si>
    <t>F-35</t>
  </si>
  <si>
    <t>AL-41</t>
  </si>
  <si>
    <t>Su-35S</t>
  </si>
  <si>
    <t>Type</t>
  </si>
  <si>
    <t>Adjustable Ramp</t>
  </si>
  <si>
    <t>Fixed Cone</t>
  </si>
  <si>
    <t>Pitot Tube</t>
  </si>
  <si>
    <t>Manual Entry:</t>
  </si>
  <si>
    <t>Source:</t>
  </si>
  <si>
    <t>Cost Improvement Slope</t>
  </si>
  <si>
    <t>Afterburner? (0/1)</t>
  </si>
  <si>
    <t>TIT(K)</t>
  </si>
  <si>
    <t>drywt(kg)</t>
  </si>
  <si>
    <t>Production Cost (T1) (m2001$)</t>
  </si>
  <si>
    <t>Production Cost (T1) (KSP Funds)</t>
  </si>
  <si>
    <t>Production Cost (T375) (m2001$)</t>
  </si>
  <si>
    <t>Production Cost (T375) (KSP Funds)</t>
  </si>
  <si>
    <t>https://www.rand.org/content/dam/rand/pubs/monograph_reports/2005/MR1596.pdf</t>
  </si>
  <si>
    <t>Dev Cost (new engine) (m2001$)</t>
  </si>
  <si>
    <t>Dev Cost (new engine) (KSP Funds)</t>
  </si>
  <si>
    <t>sfc (lb/hour/lb)</t>
  </si>
  <si>
    <t>Full Scale Test Hours</t>
  </si>
  <si>
    <t>Dev Cost (derivative) (m2001$)</t>
  </si>
  <si>
    <t>Dev Cost (derivative) (KSP Funds)</t>
  </si>
  <si>
    <t>AutoCalculate For: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</si>
</sst>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.00 kN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02122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7" fontId="1" numFmtId="165" xfId="0" applyFill="1" applyFont="1" applyNumberFormat="1"/>
    <xf borderId="0" fillId="7" fontId="1" numFmtId="2" xfId="0" applyFont="1" applyNumberFormat="1"/>
    <xf borderId="0" fillId="6" fontId="1" numFmtId="166" xfId="0" applyFont="1" applyNumberFormat="1"/>
    <xf borderId="0" fillId="7" fontId="0" numFmtId="0" xfId="0" applyFont="1"/>
    <xf borderId="0" fillId="8" fontId="1" numFmtId="0" xfId="0" applyFill="1" applyFont="1"/>
    <xf borderId="0" fillId="8" fontId="1" numFmtId="0" xfId="0" applyAlignment="1" applyFont="1">
      <alignment readingOrder="0" shrinkToFit="0" wrapText="1"/>
    </xf>
    <xf borderId="0" fillId="0" fontId="1" numFmtId="165" xfId="0" applyFont="1" applyNumberFormat="1"/>
    <xf borderId="0" fillId="3" fontId="1" numFmtId="2" xfId="0" applyFont="1" applyNumberFormat="1"/>
    <xf borderId="0" fillId="3" fontId="1" numFmtId="166" xfId="0" applyFont="1" applyNumberFormat="1"/>
    <xf borderId="0" fillId="7" fontId="1" numFmtId="0" xfId="0" applyFont="1"/>
    <xf borderId="0" fillId="8" fontId="1" numFmtId="0" xfId="0" applyAlignment="1" applyFont="1">
      <alignment readingOrder="0"/>
    </xf>
    <xf borderId="0" fillId="7" fontId="3" numFmtId="2" xfId="0" applyFont="1" applyNumberFormat="1"/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7" fontId="4" numFmtId="0" xfId="0" applyFont="1"/>
    <xf borderId="0" fillId="8" fontId="1" numFmtId="165" xfId="0" applyFont="1" applyNumberFormat="1"/>
    <xf borderId="0" fillId="7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Intake TPR Curves-style">
      <tableStyleElement dxfId="1" type="headerRow"/>
      <tableStyleElement dxfId="2" type="firstRowStripe"/>
      <tableStyleElement dxfId="3" type="secondRowStripe"/>
    </tableStyle>
    <tableStyle count="3" pivot="0" name="Engine Pricing-style">
      <tableStyleElement dxfId="1" type="headerRow"/>
      <tableStyleElement dxfId="2" type="firstRowStripe"/>
      <tableStyleElement dxfId="3" type="secondRowStripe"/>
    </tableStyle>
    <tableStyle count="3" pivot="0" name="Engine Pric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J3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ngine Pric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1:B16" displayName="Table_3" id="3">
  <tableColumns count="1">
    <tableColumn name="Afterburner? (0/1)" id="1"/>
  </tableColumns>
  <tableStyleInfo name="Engine Pric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nd.org/content/dam/rand/pubs/monograph_reports/2005/MR1596.pdf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1945.0</v>
      </c>
      <c r="C2" s="1">
        <v>4.0</v>
      </c>
      <c r="D2" s="2">
        <v>15.6</v>
      </c>
      <c r="E2" s="3">
        <f t="shared" ref="E2:E19" si="1">C2*D2</f>
        <v>62.4</v>
      </c>
      <c r="F2" s="4">
        <v>320.4</v>
      </c>
      <c r="G2" s="1">
        <v>0.95</v>
      </c>
      <c r="H2" s="4">
        <v>310.9</v>
      </c>
      <c r="I2" s="1">
        <v>0.96</v>
      </c>
      <c r="J2" s="4">
        <v>294.4</v>
      </c>
      <c r="K2" s="1">
        <v>0.97</v>
      </c>
      <c r="L2" s="4">
        <v>283.0</v>
      </c>
      <c r="M2" s="1">
        <v>0.95</v>
      </c>
      <c r="N2" s="4">
        <v>259.1</v>
      </c>
      <c r="O2" s="1">
        <v>0.89</v>
      </c>
    </row>
    <row r="3">
      <c r="A3" s="1" t="s">
        <v>16</v>
      </c>
      <c r="B3" s="1">
        <v>1946.0</v>
      </c>
      <c r="C3" s="1">
        <v>4.0</v>
      </c>
      <c r="D3" s="2">
        <v>16.68</v>
      </c>
      <c r="E3" s="3">
        <f t="shared" si="1"/>
        <v>66.72</v>
      </c>
      <c r="F3" s="5">
        <v>422.1</v>
      </c>
      <c r="G3" s="6">
        <v>1.24</v>
      </c>
      <c r="H3" s="5">
        <v>451.0</v>
      </c>
      <c r="I3" s="6">
        <v>1.38</v>
      </c>
      <c r="J3" s="5">
        <v>485.1</v>
      </c>
      <c r="K3" s="6">
        <v>1.59</v>
      </c>
      <c r="L3" s="4">
        <v>483.9</v>
      </c>
      <c r="M3" s="1">
        <v>1.62</v>
      </c>
      <c r="N3" s="4">
        <v>465.0</v>
      </c>
      <c r="O3" s="1">
        <v>1.6</v>
      </c>
    </row>
    <row r="4">
      <c r="A4" s="1" t="s">
        <v>17</v>
      </c>
      <c r="B4" s="1">
        <v>1949.0</v>
      </c>
      <c r="C4" s="1">
        <v>3.0</v>
      </c>
      <c r="D4" s="2">
        <v>26.47</v>
      </c>
      <c r="E4" s="3">
        <f t="shared" si="1"/>
        <v>79.41</v>
      </c>
      <c r="F4" s="4">
        <v>324.9</v>
      </c>
      <c r="G4" s="1">
        <v>0.96</v>
      </c>
      <c r="H4" s="4">
        <v>315.9</v>
      </c>
      <c r="I4" s="1">
        <v>0.97</v>
      </c>
      <c r="J4" s="4">
        <v>300.3</v>
      </c>
      <c r="K4" s="1">
        <v>0.98</v>
      </c>
      <c r="L4" s="4">
        <v>287.3</v>
      </c>
      <c r="M4" s="1">
        <v>0.96</v>
      </c>
      <c r="N4" s="4">
        <v>264.4</v>
      </c>
      <c r="O4" s="1">
        <v>0.91</v>
      </c>
    </row>
    <row r="5">
      <c r="A5" s="1" t="s">
        <v>18</v>
      </c>
      <c r="B5" s="1">
        <v>1950.0</v>
      </c>
      <c r="C5" s="1">
        <v>2.0</v>
      </c>
      <c r="D5" s="2">
        <v>38.9</v>
      </c>
      <c r="E5" s="3">
        <f t="shared" si="1"/>
        <v>77.8</v>
      </c>
      <c r="F5" s="4">
        <v>334.3</v>
      </c>
      <c r="G5" s="1">
        <v>0.99</v>
      </c>
      <c r="H5" s="5">
        <v>431.6</v>
      </c>
      <c r="I5" s="6">
        <v>1.33</v>
      </c>
      <c r="J5" s="7">
        <v>437.5</v>
      </c>
      <c r="K5" s="1">
        <v>1.43</v>
      </c>
      <c r="L5" s="4">
        <v>432.4</v>
      </c>
      <c r="M5" s="1">
        <v>1.45</v>
      </c>
      <c r="N5" s="4">
        <v>417.1</v>
      </c>
      <c r="O5" s="1">
        <v>1.44</v>
      </c>
    </row>
    <row r="6">
      <c r="A6" s="1" t="s">
        <v>19</v>
      </c>
      <c r="B6" s="1">
        <v>1951.0</v>
      </c>
      <c r="C6" s="1">
        <v>1.0</v>
      </c>
      <c r="D6" s="2">
        <v>64.5</v>
      </c>
      <c r="E6" s="3">
        <f t="shared" si="1"/>
        <v>64.5</v>
      </c>
      <c r="F6" s="5">
        <v>449.1</v>
      </c>
      <c r="G6" s="6">
        <v>1.33</v>
      </c>
      <c r="H6" s="5">
        <v>493.3</v>
      </c>
      <c r="I6" s="6">
        <v>1.51</v>
      </c>
      <c r="J6" s="7">
        <v>513.1</v>
      </c>
      <c r="K6" s="8">
        <v>1.68</v>
      </c>
      <c r="L6" s="4">
        <v>515.2</v>
      </c>
      <c r="M6" s="1">
        <v>1.73</v>
      </c>
      <c r="N6" s="4">
        <v>504.7</v>
      </c>
      <c r="O6" s="1">
        <v>1.74</v>
      </c>
    </row>
    <row r="7">
      <c r="A7" s="1" t="s">
        <v>20</v>
      </c>
      <c r="B7" s="1">
        <v>1951.0</v>
      </c>
      <c r="C7" s="1">
        <v>2.0</v>
      </c>
      <c r="D7" s="2">
        <v>31.9</v>
      </c>
      <c r="E7" s="3">
        <f t="shared" si="1"/>
        <v>63.8</v>
      </c>
      <c r="F7" s="5">
        <v>461.4</v>
      </c>
      <c r="G7" s="6">
        <v>1.36</v>
      </c>
      <c r="H7" s="4">
        <v>482.0</v>
      </c>
      <c r="I7" s="1">
        <v>1.48</v>
      </c>
      <c r="J7" s="4">
        <v>499.1</v>
      </c>
      <c r="K7" s="1">
        <v>1.63</v>
      </c>
      <c r="L7" s="4">
        <v>501.6</v>
      </c>
      <c r="M7" s="1">
        <v>1.68</v>
      </c>
      <c r="N7" s="4">
        <v>494.4</v>
      </c>
      <c r="O7" s="1">
        <v>1.7</v>
      </c>
    </row>
    <row r="8">
      <c r="A8" s="1" t="s">
        <v>21</v>
      </c>
      <c r="B8" s="1">
        <v>1951.0</v>
      </c>
      <c r="C8" s="1">
        <v>2.0</v>
      </c>
      <c r="D8" s="2">
        <v>33.4</v>
      </c>
      <c r="E8" s="3">
        <f t="shared" si="1"/>
        <v>66.8</v>
      </c>
      <c r="F8" s="5">
        <v>466.6</v>
      </c>
      <c r="G8" s="6">
        <v>1.38</v>
      </c>
      <c r="H8" s="4">
        <v>467.3</v>
      </c>
      <c r="I8" s="1">
        <v>1.43</v>
      </c>
      <c r="J8" s="4">
        <v>474.6</v>
      </c>
      <c r="K8" s="1">
        <v>1.55</v>
      </c>
      <c r="L8" s="4">
        <v>473.1</v>
      </c>
      <c r="M8" s="1">
        <v>1.59</v>
      </c>
      <c r="N8" s="4">
        <v>456.9</v>
      </c>
      <c r="O8" s="1">
        <v>1.57</v>
      </c>
    </row>
    <row r="9">
      <c r="A9" s="1" t="s">
        <v>22</v>
      </c>
      <c r="B9" s="1">
        <v>1952.0</v>
      </c>
      <c r="C9" s="1">
        <v>3.0</v>
      </c>
      <c r="D9" s="2">
        <v>26.47</v>
      </c>
      <c r="E9" s="3">
        <f t="shared" si="1"/>
        <v>79.41</v>
      </c>
      <c r="F9" s="5">
        <v>423.4</v>
      </c>
      <c r="G9" s="6">
        <v>1.26</v>
      </c>
      <c r="H9" s="5">
        <v>451.3</v>
      </c>
      <c r="I9" s="6">
        <v>1.39</v>
      </c>
      <c r="J9" s="5">
        <v>475.5</v>
      </c>
      <c r="K9" s="6">
        <v>1.56</v>
      </c>
      <c r="L9" s="5">
        <v>490.6</v>
      </c>
      <c r="M9" s="6">
        <v>1.64</v>
      </c>
      <c r="N9" s="5">
        <v>497.7</v>
      </c>
      <c r="O9" s="6">
        <v>1.71</v>
      </c>
    </row>
    <row r="10">
      <c r="A10" s="1" t="s">
        <v>23</v>
      </c>
      <c r="B10" s="1">
        <v>1954.0</v>
      </c>
      <c r="C10" s="1">
        <v>1.0</v>
      </c>
      <c r="D10" s="2">
        <v>75.4</v>
      </c>
      <c r="E10" s="3">
        <f t="shared" si="1"/>
        <v>75.4</v>
      </c>
      <c r="F10" s="4">
        <v>572.0</v>
      </c>
      <c r="G10" s="1">
        <v>1.69</v>
      </c>
      <c r="H10" s="4">
        <v>580.6</v>
      </c>
      <c r="I10" s="1">
        <v>1.78</v>
      </c>
      <c r="J10" s="4">
        <v>596.1</v>
      </c>
      <c r="K10" s="1">
        <v>1.95</v>
      </c>
      <c r="L10" s="4">
        <v>598.8</v>
      </c>
      <c r="M10" s="1">
        <v>2.01</v>
      </c>
      <c r="N10" s="4">
        <v>590.4</v>
      </c>
      <c r="O10" s="1">
        <v>2.03</v>
      </c>
    </row>
    <row r="11">
      <c r="A11" s="1" t="s">
        <v>24</v>
      </c>
      <c r="B11" s="1">
        <v>1954.0</v>
      </c>
      <c r="C11" s="1">
        <v>3.0</v>
      </c>
      <c r="D11" s="2">
        <v>29.42</v>
      </c>
      <c r="E11" s="3">
        <f t="shared" si="1"/>
        <v>88.26</v>
      </c>
      <c r="F11" s="7">
        <v>527.7</v>
      </c>
      <c r="G11" s="8">
        <v>1.56</v>
      </c>
      <c r="H11" s="7">
        <v>533.6</v>
      </c>
      <c r="I11" s="8">
        <v>1.64</v>
      </c>
      <c r="J11" s="7">
        <v>541.2</v>
      </c>
      <c r="K11" s="8">
        <v>1.77</v>
      </c>
      <c r="L11" s="7">
        <v>540.5</v>
      </c>
      <c r="M11" s="8">
        <v>1.81</v>
      </c>
      <c r="N11" s="7">
        <v>529.5</v>
      </c>
      <c r="O11" s="8">
        <v>1.82</v>
      </c>
    </row>
    <row r="12">
      <c r="A12" s="1" t="s">
        <v>25</v>
      </c>
      <c r="B12" s="1">
        <v>1955.0</v>
      </c>
      <c r="C12" s="1">
        <v>2.0</v>
      </c>
      <c r="D12" s="2">
        <v>48.9</v>
      </c>
      <c r="E12" s="3">
        <f t="shared" si="1"/>
        <v>97.8</v>
      </c>
      <c r="F12" s="7">
        <v>523.0</v>
      </c>
      <c r="G12" s="8">
        <v>1.54</v>
      </c>
      <c r="H12" s="7">
        <v>530.0</v>
      </c>
      <c r="I12" s="8">
        <v>1.63</v>
      </c>
      <c r="J12" s="7">
        <v>538.2</v>
      </c>
      <c r="K12" s="8">
        <v>1.76</v>
      </c>
      <c r="L12" s="7">
        <v>537.8</v>
      </c>
      <c r="M12" s="8">
        <v>1.8</v>
      </c>
      <c r="N12" s="7">
        <v>529.6</v>
      </c>
      <c r="O12" s="8">
        <v>1.82</v>
      </c>
    </row>
    <row r="13">
      <c r="A13" s="1" t="s">
        <v>26</v>
      </c>
      <c r="B13" s="1">
        <v>1955.0</v>
      </c>
      <c r="C13" s="1">
        <v>1.0</v>
      </c>
      <c r="D13" s="2">
        <v>88.8</v>
      </c>
      <c r="E13" s="3">
        <f t="shared" si="1"/>
        <v>88.8</v>
      </c>
      <c r="F13" s="4">
        <v>566.8</v>
      </c>
      <c r="G13" s="1">
        <v>1.67</v>
      </c>
      <c r="H13" s="4">
        <v>579.1</v>
      </c>
      <c r="I13" s="1">
        <v>1.78</v>
      </c>
      <c r="J13" s="4">
        <v>596.6</v>
      </c>
      <c r="K13" s="1">
        <v>1.95</v>
      </c>
      <c r="L13" s="4">
        <v>600.8</v>
      </c>
      <c r="M13" s="1">
        <v>2.01</v>
      </c>
      <c r="N13" s="4">
        <v>596.3</v>
      </c>
      <c r="O13" s="1">
        <v>2.05</v>
      </c>
    </row>
    <row r="14">
      <c r="A14" s="1" t="s">
        <v>27</v>
      </c>
      <c r="B14" s="1">
        <v>1959.0</v>
      </c>
      <c r="C14" s="1">
        <v>1.0</v>
      </c>
      <c r="D14" s="2">
        <v>60.1</v>
      </c>
      <c r="E14" s="3">
        <f t="shared" si="1"/>
        <v>60.1</v>
      </c>
      <c r="F14" s="4">
        <v>678.7</v>
      </c>
      <c r="G14" s="1">
        <v>2.0</v>
      </c>
      <c r="H14" s="4">
        <v>702.1</v>
      </c>
      <c r="I14" s="1">
        <v>2.15</v>
      </c>
      <c r="J14" s="4">
        <v>702.7</v>
      </c>
      <c r="K14" s="1">
        <v>2.3</v>
      </c>
      <c r="L14" s="4">
        <v>699.7</v>
      </c>
      <c r="M14" s="1">
        <v>2.34</v>
      </c>
      <c r="N14" s="4">
        <v>685.1</v>
      </c>
      <c r="O14" s="1">
        <v>2.36</v>
      </c>
    </row>
    <row r="15">
      <c r="A15" s="1" t="s">
        <v>28</v>
      </c>
      <c r="B15" s="1">
        <v>1959.0</v>
      </c>
      <c r="C15" s="1">
        <v>1.0</v>
      </c>
      <c r="D15" s="2">
        <v>109.0</v>
      </c>
      <c r="E15" s="3">
        <f t="shared" si="1"/>
        <v>109</v>
      </c>
      <c r="F15" s="4">
        <v>591.9</v>
      </c>
      <c r="G15" s="1">
        <v>1.75</v>
      </c>
      <c r="H15" s="4">
        <v>604.8</v>
      </c>
      <c r="I15" s="1">
        <v>1.85</v>
      </c>
      <c r="J15" s="4">
        <v>625.2</v>
      </c>
      <c r="K15" s="1">
        <v>2.04</v>
      </c>
      <c r="L15" s="4">
        <v>629.8</v>
      </c>
      <c r="M15" s="1">
        <v>2.11</v>
      </c>
      <c r="N15" s="4">
        <v>626.2</v>
      </c>
      <c r="O15" s="1">
        <v>2.16</v>
      </c>
    </row>
    <row r="16">
      <c r="A16" s="1" t="s">
        <v>29</v>
      </c>
      <c r="B16" s="1">
        <v>1960.0</v>
      </c>
      <c r="C16" s="1">
        <v>1.0</v>
      </c>
      <c r="D16" s="2">
        <v>63.9</v>
      </c>
      <c r="E16" s="3">
        <f t="shared" si="1"/>
        <v>63.9</v>
      </c>
      <c r="F16" s="4">
        <v>539.7</v>
      </c>
      <c r="G16" s="1">
        <v>1.59</v>
      </c>
      <c r="H16" s="4">
        <v>549.4</v>
      </c>
      <c r="I16" s="1">
        <v>1.69</v>
      </c>
      <c r="J16" s="4">
        <v>562.8</v>
      </c>
      <c r="K16" s="1">
        <v>1.84</v>
      </c>
      <c r="L16" s="4">
        <v>565.4</v>
      </c>
      <c r="M16" s="1">
        <v>1.89</v>
      </c>
      <c r="N16" s="4">
        <v>558.7</v>
      </c>
      <c r="O16" s="1">
        <v>1.9</v>
      </c>
    </row>
    <row r="17">
      <c r="A17" s="1" t="s">
        <v>30</v>
      </c>
      <c r="B17" s="1">
        <v>1960.0</v>
      </c>
      <c r="C17" s="1">
        <v>1.0</v>
      </c>
      <c r="D17" s="2">
        <v>60.8</v>
      </c>
      <c r="E17" s="3">
        <f t="shared" si="1"/>
        <v>60.8</v>
      </c>
      <c r="F17" s="4">
        <v>575.7</v>
      </c>
      <c r="G17" s="1">
        <v>1.7</v>
      </c>
      <c r="H17" s="4">
        <v>584.7</v>
      </c>
      <c r="I17" s="1">
        <v>1.79</v>
      </c>
      <c r="J17" s="4">
        <v>599.6</v>
      </c>
      <c r="K17" s="1">
        <v>1.96</v>
      </c>
      <c r="L17" s="4">
        <v>602.8</v>
      </c>
      <c r="M17" s="1">
        <v>2.02</v>
      </c>
      <c r="N17" s="4">
        <v>595.7</v>
      </c>
      <c r="O17" s="1">
        <v>2.05</v>
      </c>
    </row>
    <row r="18">
      <c r="A18" s="1" t="s">
        <v>31</v>
      </c>
      <c r="B18" s="1">
        <v>1965.0</v>
      </c>
      <c r="C18" s="1">
        <v>1.0</v>
      </c>
      <c r="D18" s="2">
        <v>72.77</v>
      </c>
      <c r="E18" s="3">
        <f t="shared" si="1"/>
        <v>72.77</v>
      </c>
      <c r="F18" s="4">
        <v>588.1</v>
      </c>
      <c r="G18" s="1">
        <v>1.73</v>
      </c>
      <c r="H18" s="4">
        <v>596.9</v>
      </c>
      <c r="I18" s="1">
        <v>1.83</v>
      </c>
      <c r="J18" s="4">
        <v>611.2</v>
      </c>
      <c r="K18" s="1">
        <v>2.0</v>
      </c>
      <c r="L18" s="4">
        <v>614.9</v>
      </c>
      <c r="M18" s="1">
        <v>2.06</v>
      </c>
      <c r="N18" s="4">
        <v>608.8</v>
      </c>
      <c r="O18" s="1">
        <v>2.1</v>
      </c>
    </row>
    <row r="19">
      <c r="A19" s="1" t="s">
        <v>32</v>
      </c>
      <c r="B19" s="1">
        <v>1966.0</v>
      </c>
      <c r="C19" s="1">
        <v>1.0</v>
      </c>
      <c r="D19" s="2">
        <v>151.2</v>
      </c>
      <c r="E19" s="3">
        <f t="shared" si="1"/>
        <v>151.2</v>
      </c>
      <c r="F19" s="4">
        <v>759.7</v>
      </c>
      <c r="G19" s="1">
        <v>2.24</v>
      </c>
      <c r="H19" s="4">
        <v>764.1</v>
      </c>
      <c r="I19" s="1">
        <v>2.34</v>
      </c>
      <c r="J19" s="4">
        <v>767.9</v>
      </c>
      <c r="K19" s="1">
        <v>2.51</v>
      </c>
      <c r="L19" s="4">
        <v>765.2</v>
      </c>
      <c r="M19" s="1">
        <v>2.56</v>
      </c>
      <c r="N19" s="4">
        <v>755.8</v>
      </c>
      <c r="O19" s="1">
        <v>2.6</v>
      </c>
    </row>
    <row r="21">
      <c r="B21" s="1" t="s">
        <v>33</v>
      </c>
    </row>
    <row r="22">
      <c r="B22" s="1" t="s">
        <v>34</v>
      </c>
    </row>
  </sheetData>
  <autoFilter ref="$A$1:$O$19">
    <sortState ref="A1:O19">
      <sortCondition ref="B1:B19"/>
      <sortCondition ref="F1:F19"/>
      <sortCondition ref="H1:H19"/>
      <sortCondition ref="L1:L1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35</v>
      </c>
      <c r="C1" s="1" t="s">
        <v>1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</row>
    <row r="2">
      <c r="A2" s="9" t="s">
        <v>51</v>
      </c>
      <c r="B2" s="9" t="b">
        <v>1</v>
      </c>
      <c r="C2" s="9">
        <v>1943.0</v>
      </c>
      <c r="D2" s="9" t="s">
        <v>52</v>
      </c>
      <c r="E2" s="9">
        <v>443.0</v>
      </c>
      <c r="F2" s="9">
        <v>0.075</v>
      </c>
      <c r="G2" s="9">
        <v>0.0</v>
      </c>
      <c r="H2" s="9">
        <v>4.5</v>
      </c>
      <c r="I2" s="9">
        <v>0.0</v>
      </c>
      <c r="J2" s="9">
        <v>0.3</v>
      </c>
      <c r="K2" s="9">
        <v>270.0</v>
      </c>
      <c r="L2" s="9">
        <v>0.95</v>
      </c>
      <c r="M2" s="9">
        <v>0.98</v>
      </c>
      <c r="N2" s="9">
        <v>0.9</v>
      </c>
      <c r="O2" s="9">
        <v>25.0</v>
      </c>
      <c r="P2" s="9">
        <v>1000.0</v>
      </c>
      <c r="Q2" s="9">
        <v>0.0</v>
      </c>
      <c r="R2" s="9">
        <v>0.95</v>
      </c>
    </row>
    <row r="3">
      <c r="A3" s="10" t="s">
        <v>53</v>
      </c>
      <c r="B3" s="10" t="b">
        <v>1</v>
      </c>
      <c r="C3" s="10">
        <v>1943.0</v>
      </c>
      <c r="D3" s="10" t="s">
        <v>52</v>
      </c>
      <c r="E3" s="10">
        <v>386.0</v>
      </c>
      <c r="F3" s="10">
        <v>0.083</v>
      </c>
      <c r="G3" s="10">
        <v>0.0</v>
      </c>
      <c r="H3" s="10">
        <v>3.8</v>
      </c>
      <c r="I3" s="10">
        <v>0.0</v>
      </c>
      <c r="J3" s="10">
        <v>0.3</v>
      </c>
      <c r="K3" s="10">
        <v>280.0</v>
      </c>
      <c r="L3" s="10">
        <v>0.95</v>
      </c>
      <c r="M3" s="10">
        <v>0.98</v>
      </c>
      <c r="N3" s="10">
        <v>0.8</v>
      </c>
      <c r="O3" s="10">
        <v>27.0</v>
      </c>
      <c r="P3" s="10">
        <v>850.0</v>
      </c>
      <c r="Q3" s="10">
        <v>0.0</v>
      </c>
      <c r="R3" s="10">
        <v>0.95</v>
      </c>
    </row>
    <row r="4">
      <c r="A4" s="9" t="s">
        <v>54</v>
      </c>
      <c r="B4" s="9" t="b">
        <v>1</v>
      </c>
      <c r="C4" s="9">
        <v>1944.0</v>
      </c>
      <c r="D4" s="9" t="s">
        <v>55</v>
      </c>
      <c r="E4" s="9">
        <v>720.0</v>
      </c>
      <c r="F4" s="9">
        <v>0.1</v>
      </c>
      <c r="G4" s="9">
        <v>0.0</v>
      </c>
      <c r="H4" s="9">
        <v>3.14</v>
      </c>
      <c r="I4" s="9">
        <v>0.0</v>
      </c>
      <c r="J4" s="9">
        <v>0.3</v>
      </c>
      <c r="K4" s="9">
        <v>280.0</v>
      </c>
      <c r="L4" s="9">
        <v>0.95</v>
      </c>
      <c r="M4" s="9">
        <v>0.98</v>
      </c>
      <c r="N4" s="9">
        <v>0.8</v>
      </c>
      <c r="O4" s="9">
        <v>25.0</v>
      </c>
      <c r="P4" s="9">
        <v>900.0</v>
      </c>
      <c r="Q4" s="9">
        <v>0.0</v>
      </c>
      <c r="R4" s="11"/>
    </row>
    <row r="5">
      <c r="A5" s="12" t="s">
        <v>56</v>
      </c>
      <c r="B5" s="13"/>
      <c r="C5" s="12">
        <v>1945.0</v>
      </c>
      <c r="D5" s="12" t="s">
        <v>57</v>
      </c>
      <c r="E5" s="12">
        <v>570.0</v>
      </c>
      <c r="F5" s="12">
        <v>0.124</v>
      </c>
      <c r="G5" s="12">
        <v>0.0</v>
      </c>
      <c r="H5" s="12">
        <v>4.25</v>
      </c>
      <c r="I5" s="12">
        <v>0.0</v>
      </c>
      <c r="J5" s="12">
        <v>0.5</v>
      </c>
      <c r="K5" s="12">
        <v>260.0</v>
      </c>
      <c r="L5" s="12">
        <v>0.95</v>
      </c>
      <c r="M5" s="12">
        <v>0.98</v>
      </c>
      <c r="N5" s="12">
        <v>0.8</v>
      </c>
      <c r="O5" s="12">
        <v>27.0</v>
      </c>
      <c r="P5" s="12">
        <v>1030.0</v>
      </c>
      <c r="Q5" s="12">
        <v>0.0</v>
      </c>
      <c r="R5" s="12">
        <v>0.95</v>
      </c>
    </row>
    <row r="6">
      <c r="A6" s="12" t="s">
        <v>16</v>
      </c>
      <c r="B6" s="13"/>
      <c r="C6" s="12">
        <v>1946.0</v>
      </c>
      <c r="D6" s="12" t="s">
        <v>58</v>
      </c>
      <c r="E6" s="12">
        <v>1113.0</v>
      </c>
      <c r="F6" s="12">
        <v>0.19</v>
      </c>
      <c r="G6" s="12">
        <v>0.0</v>
      </c>
      <c r="H6" s="12">
        <v>3.9</v>
      </c>
      <c r="I6" s="12">
        <v>0.0</v>
      </c>
      <c r="J6" s="12">
        <v>0.3</v>
      </c>
      <c r="K6" s="12">
        <v>280.0</v>
      </c>
      <c r="L6" s="12">
        <v>0.95</v>
      </c>
      <c r="M6" s="12">
        <v>0.98</v>
      </c>
      <c r="N6" s="12">
        <v>0.8</v>
      </c>
      <c r="O6" s="12">
        <v>27.0</v>
      </c>
      <c r="P6" s="12">
        <v>1030.0</v>
      </c>
      <c r="Q6" s="12">
        <v>0.0</v>
      </c>
      <c r="R6" s="12">
        <v>0.95</v>
      </c>
    </row>
    <row r="7">
      <c r="A7" s="10" t="s">
        <v>59</v>
      </c>
      <c r="B7" s="10" t="b">
        <v>1</v>
      </c>
      <c r="C7" s="10">
        <v>1946.0</v>
      </c>
      <c r="D7" s="10" t="s">
        <v>60</v>
      </c>
      <c r="E7" s="10">
        <v>753.0</v>
      </c>
      <c r="F7" s="10">
        <v>0.19</v>
      </c>
      <c r="G7" s="10">
        <v>0.0</v>
      </c>
      <c r="H7" s="10">
        <v>4.44</v>
      </c>
      <c r="I7" s="10">
        <v>0.0</v>
      </c>
      <c r="J7" s="10">
        <v>0.8</v>
      </c>
      <c r="K7" s="10">
        <v>260.0</v>
      </c>
      <c r="L7" s="10">
        <v>0.95</v>
      </c>
      <c r="M7" s="10">
        <v>0.98</v>
      </c>
      <c r="N7" s="10">
        <v>0.8</v>
      </c>
      <c r="O7" s="10">
        <v>27.0</v>
      </c>
      <c r="P7" s="10">
        <v>1030.0</v>
      </c>
      <c r="Q7" s="10">
        <v>0.0</v>
      </c>
      <c r="R7" s="10">
        <v>0.95</v>
      </c>
    </row>
    <row r="8">
      <c r="A8" s="12" t="s">
        <v>17</v>
      </c>
      <c r="B8" s="13"/>
      <c r="C8" s="12">
        <v>1949.0</v>
      </c>
      <c r="D8" s="12" t="s">
        <v>61</v>
      </c>
      <c r="E8" s="12">
        <v>814.0</v>
      </c>
      <c r="F8" s="12">
        <v>0.19</v>
      </c>
      <c r="G8" s="12">
        <v>0.0</v>
      </c>
      <c r="H8" s="12">
        <v>4.3</v>
      </c>
      <c r="I8" s="12">
        <v>0.0</v>
      </c>
      <c r="J8" s="12">
        <v>0.8</v>
      </c>
      <c r="K8" s="12">
        <v>260.0</v>
      </c>
      <c r="L8" s="12">
        <v>0.95</v>
      </c>
      <c r="M8" s="12">
        <v>0.98</v>
      </c>
      <c r="N8" s="12">
        <v>0.8</v>
      </c>
      <c r="O8" s="12">
        <v>27.0</v>
      </c>
      <c r="P8" s="12">
        <v>1050.0</v>
      </c>
      <c r="Q8" s="12">
        <v>0.0</v>
      </c>
      <c r="R8" s="12">
        <v>0.95</v>
      </c>
    </row>
    <row r="9">
      <c r="A9" s="12" t="s">
        <v>18</v>
      </c>
      <c r="B9" s="13"/>
      <c r="C9" s="12">
        <v>1950.0</v>
      </c>
      <c r="D9" s="12" t="s">
        <v>62</v>
      </c>
      <c r="E9" s="12">
        <v>940.0</v>
      </c>
      <c r="F9" s="12">
        <v>0.221</v>
      </c>
      <c r="G9" s="12">
        <v>0.0</v>
      </c>
      <c r="H9" s="12">
        <v>4.3</v>
      </c>
      <c r="I9" s="12">
        <v>0.0</v>
      </c>
      <c r="J9" s="12">
        <v>0.8</v>
      </c>
      <c r="K9" s="12">
        <v>260.0</v>
      </c>
      <c r="L9" s="12">
        <v>0.95</v>
      </c>
      <c r="M9" s="12">
        <v>0.98</v>
      </c>
      <c r="N9" s="12">
        <v>0.85</v>
      </c>
      <c r="O9" s="12">
        <v>27.0</v>
      </c>
      <c r="P9" s="12">
        <v>1050.0</v>
      </c>
      <c r="Q9" s="12">
        <v>1300.0</v>
      </c>
      <c r="R9" s="12">
        <v>0.95</v>
      </c>
    </row>
    <row r="10">
      <c r="A10" s="12" t="s">
        <v>21</v>
      </c>
      <c r="B10" s="12"/>
      <c r="C10" s="12">
        <v>1951.0</v>
      </c>
      <c r="D10" s="12" t="s">
        <v>63</v>
      </c>
      <c r="E10" s="12">
        <v>1300.0</v>
      </c>
      <c r="F10" s="12">
        <v>0.335</v>
      </c>
      <c r="G10" s="12">
        <v>0.0</v>
      </c>
      <c r="H10" s="12">
        <v>6.8</v>
      </c>
      <c r="I10" s="12">
        <v>0.0</v>
      </c>
      <c r="J10" s="12">
        <v>0.8</v>
      </c>
      <c r="K10" s="12">
        <v>260.0</v>
      </c>
      <c r="L10" s="12">
        <v>0.95</v>
      </c>
      <c r="M10" s="12">
        <v>0.98</v>
      </c>
      <c r="N10" s="12">
        <v>0.8</v>
      </c>
      <c r="O10" s="12">
        <v>27.0</v>
      </c>
      <c r="P10" s="12">
        <v>1100.0</v>
      </c>
      <c r="Q10" s="12">
        <v>0.0</v>
      </c>
      <c r="R10" s="12">
        <v>0.95</v>
      </c>
    </row>
    <row r="11">
      <c r="A11" s="12" t="s">
        <v>19</v>
      </c>
      <c r="B11" s="13"/>
      <c r="C11" s="12">
        <v>1951.0</v>
      </c>
      <c r="D11" s="12" t="s">
        <v>64</v>
      </c>
      <c r="E11" s="12">
        <v>2155.0</v>
      </c>
      <c r="F11" s="12">
        <v>0.24</v>
      </c>
      <c r="G11" s="12">
        <v>0.0</v>
      </c>
      <c r="H11" s="12">
        <v>11.5</v>
      </c>
      <c r="I11" s="12">
        <v>0.0</v>
      </c>
      <c r="J11" s="12">
        <v>0.8</v>
      </c>
      <c r="K11" s="12">
        <v>260.0</v>
      </c>
      <c r="L11" s="12">
        <v>0.95</v>
      </c>
      <c r="M11" s="12">
        <v>0.98</v>
      </c>
      <c r="N11" s="12">
        <v>0.7</v>
      </c>
      <c r="O11" s="12">
        <v>29.0</v>
      </c>
      <c r="P11" s="12">
        <v>1080.0</v>
      </c>
      <c r="Q11" s="12">
        <v>2800.0</v>
      </c>
      <c r="R11" s="12">
        <v>0.95</v>
      </c>
    </row>
    <row r="12">
      <c r="A12" s="12" t="s">
        <v>20</v>
      </c>
      <c r="B12" s="13"/>
      <c r="C12" s="12">
        <v>1951.0</v>
      </c>
      <c r="D12" s="12" t="s">
        <v>65</v>
      </c>
      <c r="E12" s="12">
        <v>659.0</v>
      </c>
      <c r="F12" s="12">
        <v>0.24</v>
      </c>
      <c r="G12" s="12">
        <v>0.0</v>
      </c>
      <c r="H12" s="12">
        <v>6.6</v>
      </c>
      <c r="I12" s="12">
        <v>0.0</v>
      </c>
      <c r="J12" s="12">
        <v>0.8</v>
      </c>
      <c r="K12" s="12">
        <v>270.0</v>
      </c>
      <c r="L12" s="12">
        <v>0.95</v>
      </c>
      <c r="M12" s="12">
        <v>0.98</v>
      </c>
      <c r="N12" s="12">
        <v>0.7</v>
      </c>
      <c r="O12" s="12">
        <v>22.0</v>
      </c>
      <c r="P12" s="12">
        <v>1000.0</v>
      </c>
      <c r="Q12" s="12">
        <v>1250.0</v>
      </c>
      <c r="R12" s="12">
        <v>0.95</v>
      </c>
    </row>
    <row r="13">
      <c r="A13" s="10" t="s">
        <v>22</v>
      </c>
      <c r="B13" s="10" t="b">
        <v>1</v>
      </c>
      <c r="C13" s="10">
        <v>1952.0</v>
      </c>
      <c r="D13" s="10" t="s">
        <v>66</v>
      </c>
      <c r="E13" s="10">
        <v>1158.0</v>
      </c>
      <c r="F13" s="10">
        <v>0.19</v>
      </c>
      <c r="G13" s="10">
        <v>0.0</v>
      </c>
      <c r="H13" s="10">
        <v>5.5</v>
      </c>
      <c r="I13" s="10">
        <v>0.0</v>
      </c>
      <c r="J13" s="10">
        <v>0.3</v>
      </c>
      <c r="K13" s="10">
        <v>280.0</v>
      </c>
      <c r="L13" s="10">
        <v>0.95</v>
      </c>
      <c r="M13" s="10">
        <v>0.98</v>
      </c>
      <c r="N13" s="10">
        <v>0.9</v>
      </c>
      <c r="O13" s="10">
        <v>29.0</v>
      </c>
      <c r="P13" s="10">
        <v>1080.0</v>
      </c>
      <c r="Q13" s="10">
        <v>0.0</v>
      </c>
      <c r="R13" s="10">
        <v>0.95</v>
      </c>
    </row>
    <row r="14">
      <c r="A14" s="12" t="s">
        <v>24</v>
      </c>
      <c r="B14" s="12"/>
      <c r="C14" s="12">
        <v>1954.0</v>
      </c>
      <c r="D14" s="12" t="s">
        <v>67</v>
      </c>
      <c r="E14" s="12">
        <v>940.0</v>
      </c>
      <c r="F14" s="12">
        <v>0.19</v>
      </c>
      <c r="G14" s="12">
        <v>0.0</v>
      </c>
      <c r="H14" s="12">
        <v>4.5</v>
      </c>
      <c r="I14" s="12">
        <v>0.0</v>
      </c>
      <c r="J14" s="12">
        <v>0.8</v>
      </c>
      <c r="K14" s="12">
        <v>260.0</v>
      </c>
      <c r="L14" s="12">
        <v>0.95</v>
      </c>
      <c r="M14" s="12">
        <v>0.98</v>
      </c>
      <c r="N14" s="12">
        <v>0.8</v>
      </c>
      <c r="O14" s="12">
        <v>27.0</v>
      </c>
      <c r="P14" s="12">
        <v>1080.0</v>
      </c>
      <c r="Q14" s="12">
        <v>0.0</v>
      </c>
      <c r="R14" s="12">
        <v>0.95</v>
      </c>
    </row>
    <row r="15">
      <c r="A15" s="10" t="s">
        <v>23</v>
      </c>
      <c r="B15" s="10" t="b">
        <v>1</v>
      </c>
      <c r="C15" s="10">
        <v>1954.0</v>
      </c>
      <c r="D15" s="10" t="s">
        <v>68</v>
      </c>
      <c r="E15" s="10">
        <v>2155.0</v>
      </c>
      <c r="F15" s="10">
        <v>0.24</v>
      </c>
      <c r="G15" s="10">
        <v>0.0</v>
      </c>
      <c r="H15" s="10">
        <v>13.0</v>
      </c>
      <c r="I15" s="10">
        <v>0.0</v>
      </c>
      <c r="J15" s="10">
        <v>0.9</v>
      </c>
      <c r="K15" s="10">
        <v>250.0</v>
      </c>
      <c r="L15" s="10">
        <v>0.95</v>
      </c>
      <c r="M15" s="10">
        <v>0.98</v>
      </c>
      <c r="N15" s="10">
        <v>0.7</v>
      </c>
      <c r="O15" s="10">
        <v>35.0</v>
      </c>
      <c r="P15" s="10">
        <v>1330.0</v>
      </c>
      <c r="Q15" s="10">
        <v>3140.0</v>
      </c>
      <c r="R15" s="10">
        <v>0.95</v>
      </c>
    </row>
    <row r="16">
      <c r="A16" s="12" t="s">
        <v>26</v>
      </c>
      <c r="B16" s="13"/>
      <c r="C16" s="12">
        <v>1955.0</v>
      </c>
      <c r="D16" s="12" t="s">
        <v>69</v>
      </c>
      <c r="E16" s="12">
        <v>2347.0</v>
      </c>
      <c r="F16" s="12">
        <v>0.26</v>
      </c>
      <c r="G16" s="12">
        <v>0.0</v>
      </c>
      <c r="H16" s="12">
        <v>9.4</v>
      </c>
      <c r="I16" s="12">
        <v>0.0</v>
      </c>
      <c r="J16" s="12">
        <v>0.9</v>
      </c>
      <c r="K16" s="12">
        <v>250.0</v>
      </c>
      <c r="L16" s="12">
        <v>0.95</v>
      </c>
      <c r="M16" s="12">
        <v>0.98</v>
      </c>
      <c r="N16" s="12">
        <v>0.7</v>
      </c>
      <c r="O16" s="12">
        <v>27.0</v>
      </c>
      <c r="P16" s="12">
        <v>1133.0</v>
      </c>
      <c r="Q16" s="12">
        <v>2500.0</v>
      </c>
      <c r="R16" s="12">
        <v>0.85</v>
      </c>
    </row>
    <row r="17">
      <c r="A17" s="12" t="s">
        <v>25</v>
      </c>
      <c r="B17" s="12"/>
      <c r="C17" s="12">
        <v>1955.0</v>
      </c>
      <c r="D17" s="12" t="s">
        <v>70</v>
      </c>
      <c r="E17" s="12">
        <v>1383.0</v>
      </c>
      <c r="F17" s="12">
        <v>0.3</v>
      </c>
      <c r="G17" s="12">
        <v>0.0</v>
      </c>
      <c r="H17" s="12">
        <v>6.8</v>
      </c>
      <c r="I17" s="12">
        <v>0.0</v>
      </c>
      <c r="J17" s="12">
        <v>0.8</v>
      </c>
      <c r="K17" s="12">
        <v>260.0</v>
      </c>
      <c r="L17" s="12">
        <v>0.95</v>
      </c>
      <c r="M17" s="12">
        <v>0.98</v>
      </c>
      <c r="N17" s="12">
        <v>0.8</v>
      </c>
      <c r="O17" s="12">
        <v>27.0</v>
      </c>
      <c r="P17" s="12">
        <v>1100.0</v>
      </c>
      <c r="Q17" s="12">
        <v>0.0</v>
      </c>
      <c r="R17" s="12">
        <v>0.95</v>
      </c>
    </row>
    <row r="18">
      <c r="A18" s="9" t="s">
        <v>71</v>
      </c>
      <c r="B18" s="9" t="b">
        <v>1</v>
      </c>
      <c r="C18" s="9">
        <v>1957.0</v>
      </c>
      <c r="D18" s="9" t="s">
        <v>72</v>
      </c>
      <c r="E18" s="9">
        <v>750.0</v>
      </c>
      <c r="F18" s="9">
        <v>0.24</v>
      </c>
      <c r="G18" s="9">
        <v>0.0</v>
      </c>
      <c r="H18" s="9">
        <v>7.4</v>
      </c>
      <c r="I18" s="9">
        <v>0.0</v>
      </c>
      <c r="J18" s="9">
        <v>0.8</v>
      </c>
      <c r="K18" s="9">
        <v>270.0</v>
      </c>
      <c r="L18" s="9">
        <v>0.95</v>
      </c>
      <c r="M18" s="9">
        <v>0.98</v>
      </c>
      <c r="N18" s="9">
        <v>0.7</v>
      </c>
      <c r="O18" s="9">
        <v>22.0</v>
      </c>
      <c r="P18" s="9">
        <v>1000.0</v>
      </c>
      <c r="Q18" s="9">
        <v>1250.0</v>
      </c>
      <c r="R18" s="9">
        <v>0.95</v>
      </c>
    </row>
    <row r="19">
      <c r="A19" s="10" t="s">
        <v>73</v>
      </c>
      <c r="B19" s="10" t="b">
        <v>1</v>
      </c>
      <c r="C19" s="10">
        <v>1958.0</v>
      </c>
      <c r="D19" s="10" t="s">
        <v>74</v>
      </c>
      <c r="E19" s="10">
        <v>180.0</v>
      </c>
      <c r="F19" s="10">
        <v>0.085</v>
      </c>
      <c r="G19" s="10">
        <v>0.0</v>
      </c>
      <c r="H19" s="10">
        <v>6.5</v>
      </c>
      <c r="I19" s="10">
        <v>0.0</v>
      </c>
      <c r="J19" s="10">
        <v>0.7</v>
      </c>
      <c r="K19" s="10">
        <v>250.0</v>
      </c>
      <c r="L19" s="10">
        <v>0.95</v>
      </c>
      <c r="M19" s="10">
        <v>0.98</v>
      </c>
      <c r="N19" s="10">
        <v>0.8</v>
      </c>
      <c r="O19" s="10">
        <v>28.0</v>
      </c>
      <c r="P19" s="10">
        <v>1250.0</v>
      </c>
      <c r="Q19" s="10">
        <v>0.0</v>
      </c>
      <c r="R19" s="10">
        <v>0.95</v>
      </c>
    </row>
    <row r="20">
      <c r="A20" s="12" t="s">
        <v>75</v>
      </c>
      <c r="B20" s="12"/>
      <c r="C20" s="12">
        <v>1959.0</v>
      </c>
      <c r="D20" s="12" t="s">
        <v>76</v>
      </c>
      <c r="E20" s="12">
        <v>265.0</v>
      </c>
      <c r="F20" s="12">
        <v>0.085</v>
      </c>
      <c r="G20" s="12">
        <v>0.0</v>
      </c>
      <c r="H20" s="12">
        <v>6.5</v>
      </c>
      <c r="I20" s="12">
        <v>0.0</v>
      </c>
      <c r="J20" s="12">
        <v>0.9</v>
      </c>
      <c r="K20" s="12">
        <v>250.0</v>
      </c>
      <c r="L20" s="12">
        <v>0.95</v>
      </c>
      <c r="M20" s="12">
        <v>0.98</v>
      </c>
      <c r="N20" s="12">
        <v>0.7</v>
      </c>
      <c r="O20" s="12">
        <v>28.0</v>
      </c>
      <c r="P20" s="12">
        <v>1250.0</v>
      </c>
      <c r="Q20" s="12">
        <v>3140.0</v>
      </c>
      <c r="R20" s="12">
        <v>0.85</v>
      </c>
    </row>
    <row r="21">
      <c r="A21" s="12" t="s">
        <v>77</v>
      </c>
      <c r="B21" s="12"/>
      <c r="C21" s="12">
        <v>1959.0</v>
      </c>
      <c r="D21" s="12" t="s">
        <v>78</v>
      </c>
      <c r="E21" s="12">
        <v>1582.0</v>
      </c>
      <c r="F21" s="12">
        <v>0.29</v>
      </c>
      <c r="G21" s="12">
        <v>0.0</v>
      </c>
      <c r="H21" s="12">
        <v>5.7</v>
      </c>
      <c r="I21" s="12">
        <v>0.0</v>
      </c>
      <c r="J21" s="12">
        <v>0.9</v>
      </c>
      <c r="K21" s="12">
        <v>250.0</v>
      </c>
      <c r="L21" s="12">
        <v>0.95</v>
      </c>
      <c r="M21" s="12">
        <v>0.98</v>
      </c>
      <c r="N21" s="12">
        <v>0.7</v>
      </c>
      <c r="O21" s="12">
        <v>29.0</v>
      </c>
      <c r="P21" s="12">
        <v>1300.0</v>
      </c>
      <c r="Q21" s="12">
        <v>2000.0</v>
      </c>
      <c r="R21" s="12">
        <v>0.85</v>
      </c>
    </row>
    <row r="22">
      <c r="A22" s="9" t="s">
        <v>28</v>
      </c>
      <c r="B22" s="9" t="b">
        <v>1</v>
      </c>
      <c r="C22" s="9">
        <v>1959.0</v>
      </c>
      <c r="D22" s="9" t="s">
        <v>79</v>
      </c>
      <c r="E22" s="9">
        <v>2700.0</v>
      </c>
      <c r="F22" s="9">
        <v>0.4</v>
      </c>
      <c r="G22" s="9">
        <v>0.0</v>
      </c>
      <c r="H22" s="9">
        <v>12.0</v>
      </c>
      <c r="I22" s="9">
        <v>0.0</v>
      </c>
      <c r="J22" s="9">
        <v>0.9</v>
      </c>
      <c r="K22" s="9">
        <v>250.0</v>
      </c>
      <c r="L22" s="9">
        <v>0.95</v>
      </c>
      <c r="M22" s="9">
        <v>0.98</v>
      </c>
      <c r="N22" s="9">
        <v>0.7</v>
      </c>
      <c r="O22" s="9">
        <v>30.0</v>
      </c>
      <c r="P22" s="9">
        <v>1150.0</v>
      </c>
      <c r="Q22" s="9">
        <v>3140.0</v>
      </c>
      <c r="R22" s="9">
        <v>0.85</v>
      </c>
    </row>
    <row r="23">
      <c r="A23" s="12" t="s">
        <v>27</v>
      </c>
      <c r="B23" s="13"/>
      <c r="C23" s="12">
        <v>1959.0</v>
      </c>
      <c r="D23" s="12" t="s">
        <v>80</v>
      </c>
      <c r="E23" s="12">
        <v>2500.0</v>
      </c>
      <c r="F23" s="12">
        <v>0.24</v>
      </c>
      <c r="G23" s="12">
        <v>0.0</v>
      </c>
      <c r="H23" s="12">
        <v>5.2</v>
      </c>
      <c r="I23" s="12">
        <v>0.0</v>
      </c>
      <c r="J23" s="12">
        <v>0.3</v>
      </c>
      <c r="K23" s="12">
        <v>280.0</v>
      </c>
      <c r="L23" s="12">
        <v>0.95</v>
      </c>
      <c r="M23" s="12">
        <v>0.98</v>
      </c>
      <c r="N23" s="12">
        <v>0.7</v>
      </c>
      <c r="O23" s="12">
        <v>98.0</v>
      </c>
      <c r="P23" s="12">
        <v>1500.0</v>
      </c>
      <c r="Q23" s="12">
        <v>4180.0</v>
      </c>
      <c r="R23" s="12">
        <v>0.85</v>
      </c>
    </row>
    <row r="24">
      <c r="A24" s="12" t="s">
        <v>29</v>
      </c>
      <c r="B24" s="12"/>
      <c r="C24" s="12">
        <v>1960.0</v>
      </c>
      <c r="D24" s="12" t="s">
        <v>81</v>
      </c>
      <c r="E24" s="12">
        <v>1400.0</v>
      </c>
      <c r="F24" s="12">
        <v>0.335</v>
      </c>
      <c r="G24" s="12">
        <v>0.0</v>
      </c>
      <c r="H24" s="12">
        <v>7.7</v>
      </c>
      <c r="I24" s="12">
        <v>0.0</v>
      </c>
      <c r="J24" s="12">
        <v>0.9</v>
      </c>
      <c r="K24" s="12">
        <v>250.0</v>
      </c>
      <c r="L24" s="12">
        <v>0.95</v>
      </c>
      <c r="M24" s="12">
        <v>0.98</v>
      </c>
      <c r="N24" s="12">
        <v>0.7</v>
      </c>
      <c r="O24" s="12">
        <v>29.0</v>
      </c>
      <c r="P24" s="12">
        <v>1200.0</v>
      </c>
      <c r="Q24" s="12">
        <v>1750.0</v>
      </c>
      <c r="R24" s="12">
        <v>0.85</v>
      </c>
    </row>
    <row r="25">
      <c r="A25" s="12" t="s">
        <v>30</v>
      </c>
      <c r="B25" s="13"/>
      <c r="C25" s="12">
        <v>1960.0</v>
      </c>
      <c r="D25" s="12" t="s">
        <v>82</v>
      </c>
      <c r="E25" s="12">
        <v>1146.0</v>
      </c>
      <c r="F25" s="12">
        <v>0.25</v>
      </c>
      <c r="G25" s="12">
        <v>0.0</v>
      </c>
      <c r="H25" s="12">
        <v>8.7</v>
      </c>
      <c r="I25" s="12">
        <v>0.0</v>
      </c>
      <c r="J25" s="12">
        <v>0.9</v>
      </c>
      <c r="K25" s="12">
        <v>250.0</v>
      </c>
      <c r="L25" s="12">
        <v>0.95</v>
      </c>
      <c r="M25" s="12">
        <v>0.98</v>
      </c>
      <c r="N25" s="12">
        <v>0.7</v>
      </c>
      <c r="O25" s="12">
        <v>30.0</v>
      </c>
      <c r="P25" s="12">
        <v>1150.0</v>
      </c>
      <c r="Q25" s="12">
        <v>2500.0</v>
      </c>
      <c r="R25" s="12">
        <v>0.85</v>
      </c>
    </row>
    <row r="26">
      <c r="A26" s="9" t="s">
        <v>83</v>
      </c>
      <c r="B26" s="9" t="b">
        <v>1</v>
      </c>
      <c r="C26" s="9">
        <v>1963.0</v>
      </c>
      <c r="D26" s="9" t="s">
        <v>84</v>
      </c>
      <c r="E26" s="9">
        <v>650.0</v>
      </c>
      <c r="F26" s="9">
        <v>0.13</v>
      </c>
      <c r="G26" s="9">
        <v>0.7</v>
      </c>
      <c r="H26" s="9">
        <v>18.0</v>
      </c>
      <c r="I26" s="9">
        <v>3.0</v>
      </c>
      <c r="J26" s="9">
        <v>0.8</v>
      </c>
      <c r="K26" s="9">
        <v>260.0</v>
      </c>
      <c r="L26" s="9">
        <v>0.95</v>
      </c>
      <c r="M26" s="9">
        <v>0.98</v>
      </c>
      <c r="N26" s="9">
        <v>0.7</v>
      </c>
      <c r="O26" s="9">
        <v>24.0</v>
      </c>
      <c r="P26" s="9">
        <v>1350.0</v>
      </c>
      <c r="Q26" s="9">
        <v>2340.0</v>
      </c>
      <c r="R26" s="9">
        <v>0.85</v>
      </c>
    </row>
    <row r="27">
      <c r="A27" s="10" t="s">
        <v>85</v>
      </c>
      <c r="B27" s="10" t="b">
        <v>1</v>
      </c>
      <c r="C27" s="10">
        <v>1964.0</v>
      </c>
      <c r="D27" s="10" t="s">
        <v>86</v>
      </c>
      <c r="E27" s="10">
        <v>2368.0</v>
      </c>
      <c r="F27" s="10">
        <v>0.6</v>
      </c>
      <c r="G27" s="10">
        <v>0.0</v>
      </c>
      <c r="H27" s="10">
        <v>9.5</v>
      </c>
      <c r="I27" s="10">
        <v>0.0</v>
      </c>
      <c r="J27" s="10">
        <v>0.3</v>
      </c>
      <c r="K27" s="10">
        <v>280.0</v>
      </c>
      <c r="L27" s="10">
        <v>0.95</v>
      </c>
      <c r="M27" s="10">
        <v>0.98</v>
      </c>
      <c r="N27" s="10">
        <v>0.7</v>
      </c>
      <c r="O27" s="10">
        <v>22.5</v>
      </c>
      <c r="P27" s="10">
        <v>1150.0</v>
      </c>
      <c r="Q27" s="10">
        <v>1750.0</v>
      </c>
      <c r="R27" s="10">
        <v>0.85</v>
      </c>
    </row>
    <row r="28">
      <c r="A28" s="9" t="s">
        <v>31</v>
      </c>
      <c r="B28" s="9" t="b">
        <v>1</v>
      </c>
      <c r="C28" s="9">
        <v>1965.0</v>
      </c>
      <c r="D28" s="9" t="s">
        <v>87</v>
      </c>
      <c r="E28" s="9">
        <v>1300.0</v>
      </c>
      <c r="F28" s="9">
        <v>0.335</v>
      </c>
      <c r="G28" s="9">
        <v>0.0</v>
      </c>
      <c r="H28" s="9">
        <v>8.4</v>
      </c>
      <c r="I28" s="9">
        <v>0.0</v>
      </c>
      <c r="J28" s="9">
        <v>0.8</v>
      </c>
      <c r="K28" s="9">
        <v>260.0</v>
      </c>
      <c r="L28" s="9">
        <v>0.95</v>
      </c>
      <c r="M28" s="9">
        <v>0.98</v>
      </c>
      <c r="N28" s="9">
        <v>0.8</v>
      </c>
      <c r="O28" s="9">
        <v>29.0</v>
      </c>
      <c r="P28" s="9">
        <v>1250.0</v>
      </c>
      <c r="Q28" s="9">
        <v>1800.0</v>
      </c>
      <c r="R28" s="9">
        <v>0.85</v>
      </c>
    </row>
    <row r="29">
      <c r="A29" s="10" t="s">
        <v>88</v>
      </c>
      <c r="B29" s="10" t="b">
        <v>1</v>
      </c>
      <c r="C29" s="10">
        <v>1966.0</v>
      </c>
      <c r="D29" s="10" t="s">
        <v>89</v>
      </c>
      <c r="E29" s="10">
        <v>1582.0</v>
      </c>
      <c r="F29" s="10">
        <v>0.29</v>
      </c>
      <c r="G29" s="10">
        <v>0.0</v>
      </c>
      <c r="H29" s="10">
        <v>6.2</v>
      </c>
      <c r="I29" s="10">
        <v>0.0</v>
      </c>
      <c r="J29" s="10">
        <v>0.9</v>
      </c>
      <c r="K29" s="10">
        <v>250.0</v>
      </c>
      <c r="L29" s="10">
        <v>0.95</v>
      </c>
      <c r="M29" s="10">
        <v>0.98</v>
      </c>
      <c r="N29" s="10">
        <v>0.8</v>
      </c>
      <c r="O29" s="10">
        <v>30.0</v>
      </c>
      <c r="P29" s="10">
        <v>1360.0</v>
      </c>
      <c r="Q29" s="10">
        <v>2500.0</v>
      </c>
      <c r="R29" s="10">
        <v>0.85</v>
      </c>
    </row>
    <row r="30">
      <c r="A30" s="9" t="s">
        <v>32</v>
      </c>
      <c r="B30" s="9" t="b">
        <v>1</v>
      </c>
      <c r="C30" s="9">
        <v>1966.0</v>
      </c>
      <c r="D30" s="9" t="s">
        <v>90</v>
      </c>
      <c r="E30" s="9">
        <v>2700.0</v>
      </c>
      <c r="F30" s="9">
        <v>0.58</v>
      </c>
      <c r="G30" s="9">
        <v>0.0</v>
      </c>
      <c r="H30" s="9">
        <v>8.5</v>
      </c>
      <c r="I30" s="9">
        <v>0.0</v>
      </c>
      <c r="J30" s="9">
        <v>0.3</v>
      </c>
      <c r="K30" s="9">
        <v>280.0</v>
      </c>
      <c r="L30" s="9">
        <v>0.95</v>
      </c>
      <c r="M30" s="9">
        <v>0.98</v>
      </c>
      <c r="N30" s="9">
        <v>0.9</v>
      </c>
      <c r="O30" s="9">
        <v>32.0</v>
      </c>
      <c r="P30" s="9">
        <v>1360.0</v>
      </c>
      <c r="Q30" s="9">
        <v>3800.0</v>
      </c>
      <c r="R30" s="9">
        <v>0.85</v>
      </c>
    </row>
    <row r="31">
      <c r="A31" s="10" t="s">
        <v>91</v>
      </c>
      <c r="B31" s="10" t="b">
        <v>1</v>
      </c>
      <c r="C31" s="10">
        <v>1967.0</v>
      </c>
      <c r="D31" s="10" t="s">
        <v>92</v>
      </c>
      <c r="E31" s="10">
        <v>1740.0</v>
      </c>
      <c r="F31" s="10">
        <v>0.29</v>
      </c>
      <c r="G31" s="10">
        <v>0.0</v>
      </c>
      <c r="H31" s="10">
        <v>13.5</v>
      </c>
      <c r="I31" s="10">
        <v>0.0</v>
      </c>
      <c r="J31" s="10">
        <v>0.9</v>
      </c>
      <c r="K31" s="10">
        <v>250.0</v>
      </c>
      <c r="L31" s="10">
        <v>0.95</v>
      </c>
      <c r="M31" s="10">
        <v>0.98</v>
      </c>
      <c r="N31" s="10">
        <v>0.7</v>
      </c>
      <c r="O31" s="10">
        <v>28.0</v>
      </c>
      <c r="P31" s="10">
        <v>1360.0</v>
      </c>
      <c r="Q31" s="10">
        <v>2500.0</v>
      </c>
      <c r="R31" s="10">
        <v>0.85</v>
      </c>
    </row>
    <row r="32">
      <c r="A32" s="12" t="s">
        <v>93</v>
      </c>
      <c r="B32" s="12"/>
      <c r="C32" s="12">
        <v>1969.0</v>
      </c>
      <c r="D32" s="12" t="s">
        <v>94</v>
      </c>
      <c r="E32" s="12">
        <v>3175.0</v>
      </c>
      <c r="F32" s="12">
        <v>0.58</v>
      </c>
      <c r="G32" s="12">
        <v>0.0</v>
      </c>
      <c r="H32" s="12">
        <v>15.3</v>
      </c>
      <c r="I32" s="12">
        <v>0.0</v>
      </c>
      <c r="J32" s="12">
        <v>0.9</v>
      </c>
      <c r="K32" s="12">
        <v>250.0</v>
      </c>
      <c r="L32" s="12">
        <v>0.95</v>
      </c>
      <c r="M32" s="12">
        <v>0.98</v>
      </c>
      <c r="N32" s="12">
        <v>0.9</v>
      </c>
      <c r="O32" s="12">
        <v>29.0</v>
      </c>
      <c r="P32" s="12">
        <v>1467.0</v>
      </c>
      <c r="Q32" s="12">
        <v>2000.0</v>
      </c>
      <c r="R32" s="12">
        <v>0.85</v>
      </c>
    </row>
    <row r="33">
      <c r="A33" s="12" t="s">
        <v>95</v>
      </c>
      <c r="B33" s="13"/>
      <c r="C33" s="12">
        <v>1969.0</v>
      </c>
      <c r="D33" s="12" t="s">
        <v>96</v>
      </c>
      <c r="E33" s="12">
        <v>2625.0</v>
      </c>
      <c r="F33" s="12">
        <v>0.3</v>
      </c>
      <c r="G33" s="12">
        <v>0.0</v>
      </c>
      <c r="H33" s="12">
        <v>4.75</v>
      </c>
      <c r="I33" s="12">
        <v>0.0</v>
      </c>
      <c r="J33" s="12">
        <v>0.9</v>
      </c>
      <c r="K33" s="12">
        <v>250.0</v>
      </c>
      <c r="L33" s="12">
        <v>0.95</v>
      </c>
      <c r="M33" s="12">
        <v>0.98</v>
      </c>
      <c r="N33" s="12">
        <v>0.8</v>
      </c>
      <c r="O33" s="12">
        <v>32.0</v>
      </c>
      <c r="P33" s="12">
        <v>1215.0</v>
      </c>
      <c r="Q33" s="12">
        <v>3500.0</v>
      </c>
      <c r="R33" s="12">
        <v>0.85</v>
      </c>
    </row>
    <row r="34">
      <c r="A34" s="9" t="s">
        <v>97</v>
      </c>
      <c r="B34" s="9" t="b">
        <v>1</v>
      </c>
      <c r="C34" s="9">
        <v>1970.0</v>
      </c>
      <c r="D34" s="9" t="s">
        <v>98</v>
      </c>
      <c r="E34" s="9">
        <v>4104.0</v>
      </c>
      <c r="F34" s="9">
        <v>0.57</v>
      </c>
      <c r="G34" s="9">
        <v>4.24</v>
      </c>
      <c r="H34" s="9">
        <v>30.0</v>
      </c>
      <c r="I34" s="9">
        <v>1.7</v>
      </c>
      <c r="J34" s="9">
        <v>0.8</v>
      </c>
      <c r="K34" s="9">
        <v>250.0</v>
      </c>
      <c r="L34" s="9">
        <v>0.95</v>
      </c>
      <c r="M34" s="9">
        <v>0.98</v>
      </c>
      <c r="N34" s="9">
        <v>0.9</v>
      </c>
      <c r="O34" s="9">
        <v>32.0</v>
      </c>
      <c r="P34" s="9">
        <v>1600.0</v>
      </c>
      <c r="Q34" s="9">
        <v>0.0</v>
      </c>
      <c r="R34" s="9">
        <v>0.95</v>
      </c>
    </row>
    <row r="35">
      <c r="A35" s="10" t="s">
        <v>99</v>
      </c>
      <c r="B35" s="10" t="b">
        <v>1</v>
      </c>
      <c r="C35" s="10">
        <v>1971.0</v>
      </c>
      <c r="D35" s="10" t="s">
        <v>100</v>
      </c>
      <c r="E35" s="10">
        <v>1051.0</v>
      </c>
      <c r="F35" s="10">
        <v>0.255</v>
      </c>
      <c r="G35" s="10">
        <v>0.0</v>
      </c>
      <c r="H35" s="10">
        <v>14.6</v>
      </c>
      <c r="I35" s="10">
        <v>0.0</v>
      </c>
      <c r="J35" s="10">
        <v>0.8</v>
      </c>
      <c r="K35" s="10">
        <v>270.0</v>
      </c>
      <c r="L35" s="10">
        <v>0.95</v>
      </c>
      <c r="M35" s="10">
        <v>0.98</v>
      </c>
      <c r="N35" s="10">
        <v>0.9</v>
      </c>
      <c r="O35" s="10">
        <v>25.0</v>
      </c>
      <c r="P35" s="10">
        <v>1300.0</v>
      </c>
      <c r="Q35" s="10">
        <v>0.0</v>
      </c>
      <c r="R35" s="10">
        <v>0.95</v>
      </c>
    </row>
    <row r="36">
      <c r="A36" s="12" t="s">
        <v>101</v>
      </c>
      <c r="B36" s="13"/>
      <c r="C36" s="12">
        <v>1971.0</v>
      </c>
      <c r="D36" s="12" t="s">
        <v>102</v>
      </c>
      <c r="E36" s="12">
        <v>1212.0</v>
      </c>
      <c r="F36" s="12">
        <v>0.25</v>
      </c>
      <c r="G36" s="12">
        <v>0.0</v>
      </c>
      <c r="H36" s="12">
        <v>9.5</v>
      </c>
      <c r="I36" s="12">
        <v>0.0</v>
      </c>
      <c r="J36" s="12">
        <v>0.9</v>
      </c>
      <c r="K36" s="12">
        <v>250.0</v>
      </c>
      <c r="L36" s="12">
        <v>0.95</v>
      </c>
      <c r="M36" s="12">
        <v>0.98</v>
      </c>
      <c r="N36" s="12">
        <v>0.8</v>
      </c>
      <c r="O36" s="12">
        <v>30.0</v>
      </c>
      <c r="P36" s="12">
        <v>1313.0</v>
      </c>
      <c r="Q36" s="12">
        <v>2850.0</v>
      </c>
      <c r="R36" s="12">
        <v>0.85</v>
      </c>
    </row>
    <row r="37">
      <c r="A37" s="10" t="s">
        <v>103</v>
      </c>
      <c r="B37" s="10" t="b">
        <v>1</v>
      </c>
      <c r="C37" s="10">
        <v>1972.0</v>
      </c>
      <c r="D37" s="10" t="s">
        <v>104</v>
      </c>
      <c r="E37" s="10">
        <v>650.0</v>
      </c>
      <c r="F37" s="10">
        <v>0.11</v>
      </c>
      <c r="G37" s="10">
        <v>6.24</v>
      </c>
      <c r="H37" s="10">
        <v>20.0</v>
      </c>
      <c r="I37" s="10">
        <v>1.5</v>
      </c>
      <c r="J37" s="10">
        <v>0.5</v>
      </c>
      <c r="K37" s="10">
        <v>270.0</v>
      </c>
      <c r="L37" s="10">
        <v>0.95</v>
      </c>
      <c r="M37" s="10">
        <v>0.98</v>
      </c>
      <c r="N37" s="10">
        <v>0.9</v>
      </c>
      <c r="O37" s="10">
        <v>24.0</v>
      </c>
      <c r="P37" s="10">
        <v>1250.0</v>
      </c>
      <c r="Q37" s="10">
        <v>0.0</v>
      </c>
      <c r="R37" s="10">
        <v>0.95</v>
      </c>
    </row>
    <row r="38">
      <c r="A38" s="9" t="s">
        <v>105</v>
      </c>
      <c r="B38" s="9" t="b">
        <v>1</v>
      </c>
      <c r="C38" s="9">
        <v>1973.0</v>
      </c>
      <c r="D38" s="9" t="s">
        <v>106</v>
      </c>
      <c r="E38" s="9">
        <v>5100.0</v>
      </c>
      <c r="F38" s="9">
        <v>2.4</v>
      </c>
      <c r="G38" s="9">
        <v>0.0</v>
      </c>
      <c r="H38" s="9">
        <v>12.5</v>
      </c>
      <c r="I38" s="9">
        <v>0.0</v>
      </c>
      <c r="J38" s="9">
        <v>1.0</v>
      </c>
      <c r="K38" s="9">
        <v>280.0</v>
      </c>
      <c r="L38" s="9">
        <v>0.95</v>
      </c>
      <c r="M38" s="9">
        <v>0.98</v>
      </c>
      <c r="N38" s="9">
        <v>0.9</v>
      </c>
      <c r="O38" s="9">
        <v>36.0</v>
      </c>
      <c r="P38" s="9">
        <v>1477.0</v>
      </c>
      <c r="Q38" s="9">
        <v>2000.0</v>
      </c>
      <c r="R38" s="9">
        <v>0.85</v>
      </c>
    </row>
    <row r="39">
      <c r="A39" s="10" t="s">
        <v>107</v>
      </c>
      <c r="B39" s="10" t="b">
        <v>1</v>
      </c>
      <c r="C39" s="10">
        <v>1974.0</v>
      </c>
      <c r="D39" s="10" t="s">
        <v>108</v>
      </c>
      <c r="E39" s="10">
        <v>400.0</v>
      </c>
      <c r="F39" s="10">
        <v>0.1</v>
      </c>
      <c r="G39" s="10">
        <v>1.3</v>
      </c>
      <c r="H39" s="10">
        <v>14.6</v>
      </c>
      <c r="I39" s="10">
        <v>2.0</v>
      </c>
      <c r="J39" s="10">
        <v>0.8</v>
      </c>
      <c r="K39" s="10">
        <v>250.0</v>
      </c>
      <c r="L39" s="10">
        <v>0.95</v>
      </c>
      <c r="M39" s="10">
        <v>0.98</v>
      </c>
      <c r="N39" s="10">
        <v>0.9</v>
      </c>
      <c r="O39" s="10">
        <v>25.5</v>
      </c>
      <c r="P39" s="10">
        <v>1222.0</v>
      </c>
      <c r="Q39" s="10">
        <v>0.0</v>
      </c>
      <c r="R39" s="10">
        <v>0.95</v>
      </c>
    </row>
    <row r="40">
      <c r="A40" s="9" t="s">
        <v>109</v>
      </c>
      <c r="B40" s="9" t="b">
        <v>1</v>
      </c>
      <c r="C40" s="9">
        <v>1975.0</v>
      </c>
      <c r="D40" s="9" t="s">
        <v>110</v>
      </c>
      <c r="E40" s="9">
        <v>2416.0</v>
      </c>
      <c r="F40" s="9">
        <v>0.44</v>
      </c>
      <c r="G40" s="9">
        <v>0.57</v>
      </c>
      <c r="H40" s="9">
        <v>21.5</v>
      </c>
      <c r="I40" s="9">
        <v>3.0</v>
      </c>
      <c r="J40" s="9">
        <v>0.9</v>
      </c>
      <c r="K40" s="9">
        <v>250.0</v>
      </c>
      <c r="L40" s="9">
        <v>0.95</v>
      </c>
      <c r="M40" s="9">
        <v>0.98</v>
      </c>
      <c r="N40" s="9">
        <v>0.7</v>
      </c>
      <c r="O40" s="9">
        <v>22.0</v>
      </c>
      <c r="P40" s="9">
        <v>1660.0</v>
      </c>
      <c r="Q40" s="9">
        <v>2850.0</v>
      </c>
      <c r="R40" s="9">
        <v>0.85</v>
      </c>
    </row>
    <row r="41">
      <c r="A41" s="10" t="s">
        <v>111</v>
      </c>
      <c r="B41" s="10" t="b">
        <v>1</v>
      </c>
      <c r="C41" s="10">
        <v>1978.0</v>
      </c>
      <c r="D41" s="10" t="s">
        <v>112</v>
      </c>
      <c r="E41" s="10">
        <v>757.0</v>
      </c>
      <c r="F41" s="10">
        <v>0.135</v>
      </c>
      <c r="G41" s="10">
        <v>6.3</v>
      </c>
      <c r="H41" s="10">
        <v>21.0</v>
      </c>
      <c r="I41" s="10">
        <v>1.5</v>
      </c>
      <c r="J41" s="10">
        <v>0.8</v>
      </c>
      <c r="K41" s="10">
        <v>250.0</v>
      </c>
      <c r="L41" s="10">
        <v>0.95</v>
      </c>
      <c r="M41" s="10">
        <v>0.98</v>
      </c>
      <c r="N41" s="10">
        <v>0.9</v>
      </c>
      <c r="O41" s="10">
        <v>32.0</v>
      </c>
      <c r="P41" s="10">
        <v>1350.0</v>
      </c>
      <c r="Q41" s="10">
        <v>0.0</v>
      </c>
      <c r="R41" s="10">
        <v>0.95</v>
      </c>
    </row>
    <row r="42">
      <c r="A42" s="9" t="s">
        <v>113</v>
      </c>
      <c r="B42" s="9" t="b">
        <v>1</v>
      </c>
      <c r="C42" s="9">
        <v>1978.0</v>
      </c>
      <c r="D42" s="9" t="s">
        <v>114</v>
      </c>
      <c r="E42" s="9">
        <v>1030.0</v>
      </c>
      <c r="F42" s="9">
        <v>0.232</v>
      </c>
      <c r="G42" s="9">
        <v>0.27</v>
      </c>
      <c r="H42" s="9">
        <v>26.0</v>
      </c>
      <c r="I42" s="9">
        <v>2.3</v>
      </c>
      <c r="J42" s="9">
        <v>0.9</v>
      </c>
      <c r="K42" s="9">
        <v>250.0</v>
      </c>
      <c r="L42" s="9">
        <v>0.95</v>
      </c>
      <c r="M42" s="9">
        <v>0.98</v>
      </c>
      <c r="N42" s="9">
        <v>0.7</v>
      </c>
      <c r="O42" s="9">
        <v>22.5</v>
      </c>
      <c r="P42" s="9">
        <v>1500.0</v>
      </c>
      <c r="Q42" s="9">
        <v>2200.0</v>
      </c>
      <c r="R42" s="9">
        <v>0.95</v>
      </c>
    </row>
    <row r="43">
      <c r="A43" s="10" t="s">
        <v>115</v>
      </c>
      <c r="B43" s="10" t="b">
        <v>1</v>
      </c>
      <c r="C43" s="10">
        <v>1982.0</v>
      </c>
      <c r="D43" s="10" t="s">
        <v>116</v>
      </c>
      <c r="E43" s="10">
        <v>4100.0</v>
      </c>
      <c r="F43" s="10">
        <v>0.49</v>
      </c>
      <c r="G43" s="10">
        <v>5.7</v>
      </c>
      <c r="H43" s="10">
        <v>27.5</v>
      </c>
      <c r="I43" s="10">
        <v>1.8</v>
      </c>
      <c r="J43" s="10">
        <v>0.3</v>
      </c>
      <c r="K43" s="10">
        <v>270.0</v>
      </c>
      <c r="L43" s="10">
        <v>0.95</v>
      </c>
      <c r="M43" s="10">
        <v>0.98</v>
      </c>
      <c r="N43" s="10">
        <v>0.9</v>
      </c>
      <c r="O43" s="10">
        <v>30.0</v>
      </c>
      <c r="P43" s="10">
        <v>1600.0</v>
      </c>
      <c r="Q43" s="10">
        <v>0.0</v>
      </c>
      <c r="R43" s="10">
        <v>0.95</v>
      </c>
    </row>
    <row r="44">
      <c r="A44" s="9" t="s">
        <v>117</v>
      </c>
      <c r="B44" s="9" t="b">
        <v>1</v>
      </c>
      <c r="C44" s="9">
        <v>1987.0</v>
      </c>
      <c r="D44" s="9" t="s">
        <v>118</v>
      </c>
      <c r="E44" s="9">
        <v>300.0</v>
      </c>
      <c r="F44" s="9">
        <v>0.13</v>
      </c>
      <c r="G44" s="9">
        <v>0.0</v>
      </c>
      <c r="H44" s="9">
        <v>6.28</v>
      </c>
      <c r="I44" s="9">
        <v>0.0</v>
      </c>
      <c r="J44" s="9">
        <v>0.0</v>
      </c>
      <c r="K44" s="9">
        <v>288.0</v>
      </c>
      <c r="L44" s="9">
        <v>0.95</v>
      </c>
      <c r="M44" s="9">
        <v>0.98</v>
      </c>
      <c r="N44" s="9">
        <v>0.7</v>
      </c>
      <c r="O44" s="9">
        <v>24.0</v>
      </c>
      <c r="P44" s="9">
        <v>1480.0</v>
      </c>
      <c r="Q44" s="9">
        <v>0.0</v>
      </c>
      <c r="R44" s="9">
        <v>0.95</v>
      </c>
    </row>
    <row r="45">
      <c r="A45" s="10" t="s">
        <v>119</v>
      </c>
      <c r="B45" s="10" t="b">
        <v>1</v>
      </c>
      <c r="C45" s="10">
        <v>1989.0</v>
      </c>
      <c r="D45" s="10" t="s">
        <v>120</v>
      </c>
      <c r="E45" s="10">
        <v>1700.0</v>
      </c>
      <c r="F45" s="10">
        <v>0.29</v>
      </c>
      <c r="G45" s="10">
        <v>0.36</v>
      </c>
      <c r="H45" s="10">
        <v>32.0</v>
      </c>
      <c r="I45" s="10">
        <v>3.8</v>
      </c>
      <c r="J45" s="10">
        <v>0.9</v>
      </c>
      <c r="K45" s="10">
        <v>250.0</v>
      </c>
      <c r="L45" s="10">
        <v>0.95</v>
      </c>
      <c r="M45" s="10">
        <v>0.98</v>
      </c>
      <c r="N45" s="10">
        <v>0.7</v>
      </c>
      <c r="O45" s="10">
        <v>22.5</v>
      </c>
      <c r="P45" s="10">
        <v>1620.0</v>
      </c>
      <c r="Q45" s="10">
        <v>2850.0</v>
      </c>
      <c r="R45" s="10">
        <v>0.95</v>
      </c>
    </row>
    <row r="46">
      <c r="A46" s="9" t="s">
        <v>121</v>
      </c>
      <c r="B46" s="9" t="b">
        <v>1</v>
      </c>
      <c r="C46" s="9">
        <v>1996.0</v>
      </c>
      <c r="D46" s="9" t="s">
        <v>122</v>
      </c>
      <c r="E46" s="9">
        <v>377.0</v>
      </c>
      <c r="F46" s="9">
        <v>0.0315</v>
      </c>
      <c r="G46" s="9">
        <v>3.0</v>
      </c>
      <c r="H46" s="9">
        <v>5.0</v>
      </c>
      <c r="I46" s="9">
        <v>1.7</v>
      </c>
      <c r="J46" s="9">
        <v>0.3</v>
      </c>
      <c r="K46" s="9">
        <v>270.0</v>
      </c>
      <c r="L46" s="9">
        <v>0.95</v>
      </c>
      <c r="M46" s="9">
        <v>0.98</v>
      </c>
      <c r="N46" s="9">
        <v>0.7</v>
      </c>
      <c r="O46" s="9">
        <v>24.0</v>
      </c>
      <c r="P46" s="9">
        <v>1200.0</v>
      </c>
      <c r="Q46" s="9">
        <v>0.0</v>
      </c>
      <c r="R46" s="9">
        <v>0.95</v>
      </c>
    </row>
    <row r="47">
      <c r="A47" s="10" t="s">
        <v>123</v>
      </c>
      <c r="B47" s="10" t="b">
        <v>1</v>
      </c>
      <c r="C47" s="10">
        <v>1997.0</v>
      </c>
      <c r="D47" s="10" t="s">
        <v>124</v>
      </c>
      <c r="E47" s="10">
        <v>2400.0</v>
      </c>
      <c r="F47" s="10">
        <v>0.35</v>
      </c>
      <c r="G47" s="10">
        <v>5.4</v>
      </c>
      <c r="H47" s="10">
        <v>33.7</v>
      </c>
      <c r="I47" s="10">
        <v>1.8</v>
      </c>
      <c r="J47" s="10">
        <v>0.8</v>
      </c>
      <c r="K47" s="10">
        <v>250.0</v>
      </c>
      <c r="L47" s="10">
        <v>0.95</v>
      </c>
      <c r="M47" s="10">
        <v>0.98</v>
      </c>
      <c r="N47" s="10">
        <v>0.9</v>
      </c>
      <c r="O47" s="10">
        <v>24.0</v>
      </c>
      <c r="P47" s="10">
        <v>1400.0</v>
      </c>
      <c r="Q47" s="10">
        <v>0.0</v>
      </c>
      <c r="R47" s="10">
        <v>0.95</v>
      </c>
    </row>
    <row r="48">
      <c r="A48" s="9" t="s">
        <v>125</v>
      </c>
      <c r="B48" s="9" t="b">
        <v>1</v>
      </c>
      <c r="C48" s="9">
        <v>1997.0</v>
      </c>
      <c r="D48" s="9" t="s">
        <v>126</v>
      </c>
      <c r="E48" s="9">
        <v>1770.0</v>
      </c>
      <c r="F48" s="9">
        <v>0.35</v>
      </c>
      <c r="G48" s="9">
        <v>0.45</v>
      </c>
      <c r="H48" s="9">
        <v>35.0</v>
      </c>
      <c r="I48" s="9">
        <v>3.0</v>
      </c>
      <c r="J48" s="9">
        <v>0.9</v>
      </c>
      <c r="K48" s="9">
        <v>250.0</v>
      </c>
      <c r="L48" s="9">
        <v>0.95</v>
      </c>
      <c r="M48" s="9">
        <v>0.98</v>
      </c>
      <c r="N48" s="9">
        <v>0.7</v>
      </c>
      <c r="O48" s="9">
        <v>27.0</v>
      </c>
      <c r="P48" s="9">
        <v>1970.0</v>
      </c>
      <c r="Q48" s="9">
        <v>2350.0</v>
      </c>
      <c r="R48" s="9">
        <v>0.85</v>
      </c>
    </row>
    <row r="49">
      <c r="A49" s="10" t="s">
        <v>127</v>
      </c>
      <c r="B49" s="10" t="b">
        <v>1</v>
      </c>
      <c r="C49" s="10">
        <v>1997.0</v>
      </c>
      <c r="D49" s="10" t="s">
        <v>128</v>
      </c>
      <c r="E49" s="10">
        <v>250.0</v>
      </c>
      <c r="F49" s="10">
        <v>0.024</v>
      </c>
      <c r="G49" s="10">
        <v>3.28</v>
      </c>
      <c r="H49" s="10">
        <v>12.0</v>
      </c>
      <c r="I49" s="10">
        <v>3.0</v>
      </c>
      <c r="J49" s="10">
        <v>0.3</v>
      </c>
      <c r="K49" s="10">
        <v>280.0</v>
      </c>
      <c r="L49" s="10">
        <v>0.95</v>
      </c>
      <c r="M49" s="10">
        <v>0.98</v>
      </c>
      <c r="N49" s="10">
        <v>0.8</v>
      </c>
      <c r="O49" s="10">
        <v>22.5</v>
      </c>
      <c r="P49" s="10">
        <v>1200.0</v>
      </c>
      <c r="Q49" s="10">
        <v>0.0</v>
      </c>
      <c r="R49" s="10">
        <v>0.95</v>
      </c>
    </row>
    <row r="50">
      <c r="A50" s="9" t="s">
        <v>129</v>
      </c>
      <c r="B50" s="9" t="b">
        <v>1</v>
      </c>
      <c r="C50" s="9">
        <v>1998.0</v>
      </c>
      <c r="D50" s="9" t="s">
        <v>130</v>
      </c>
      <c r="E50" s="9">
        <v>140.0</v>
      </c>
      <c r="F50" s="9">
        <v>0.02</v>
      </c>
      <c r="G50" s="9">
        <v>3.0</v>
      </c>
      <c r="H50" s="9">
        <v>5.0</v>
      </c>
      <c r="I50" s="9">
        <v>1.7</v>
      </c>
      <c r="J50" s="9">
        <v>0.3</v>
      </c>
      <c r="K50" s="9">
        <v>270.0</v>
      </c>
      <c r="L50" s="9">
        <v>0.95</v>
      </c>
      <c r="M50" s="9">
        <v>0.98</v>
      </c>
      <c r="N50" s="9">
        <v>0.8</v>
      </c>
      <c r="O50" s="9">
        <v>24.0</v>
      </c>
      <c r="P50" s="9">
        <v>1200.0</v>
      </c>
      <c r="Q50" s="9">
        <v>0.0</v>
      </c>
      <c r="R50" s="9">
        <v>0.95</v>
      </c>
    </row>
    <row r="51">
      <c r="A51" s="10" t="s">
        <v>131</v>
      </c>
      <c r="B51" s="10" t="b">
        <v>1</v>
      </c>
      <c r="C51" s="10">
        <v>2007.0</v>
      </c>
      <c r="D51" s="10" t="s">
        <v>132</v>
      </c>
      <c r="E51" s="10">
        <v>1557.0</v>
      </c>
      <c r="F51" s="10">
        <v>0.3</v>
      </c>
      <c r="G51" s="10">
        <v>0.571</v>
      </c>
      <c r="H51" s="10">
        <v>23.0</v>
      </c>
      <c r="I51" s="10">
        <v>3.54</v>
      </c>
      <c r="J51" s="10">
        <v>0.8</v>
      </c>
      <c r="K51" s="10">
        <v>250.0</v>
      </c>
      <c r="L51" s="10">
        <v>0.95</v>
      </c>
      <c r="M51" s="10">
        <v>0.98</v>
      </c>
      <c r="N51" s="10">
        <v>0.7</v>
      </c>
      <c r="O51" s="10">
        <v>32.0</v>
      </c>
      <c r="P51" s="10">
        <v>1665.0</v>
      </c>
      <c r="Q51" s="10">
        <v>1800.0</v>
      </c>
      <c r="R51" s="10">
        <v>0.85</v>
      </c>
    </row>
    <row r="52">
      <c r="A52" s="9" t="s">
        <v>133</v>
      </c>
      <c r="B52" s="9" t="b">
        <v>1</v>
      </c>
      <c r="C52" s="9">
        <v>2008.0</v>
      </c>
      <c r="D52" s="9" t="s">
        <v>134</v>
      </c>
      <c r="E52" s="9">
        <v>2150.0</v>
      </c>
      <c r="F52" s="9">
        <v>0.35</v>
      </c>
      <c r="G52" s="9">
        <v>1.72</v>
      </c>
      <c r="H52" s="9">
        <v>20.0</v>
      </c>
      <c r="I52" s="9">
        <v>1.9</v>
      </c>
      <c r="J52" s="9">
        <v>0.8</v>
      </c>
      <c r="K52" s="9">
        <v>250.0</v>
      </c>
      <c r="L52" s="9">
        <v>0.95</v>
      </c>
      <c r="M52" s="9">
        <v>0.98</v>
      </c>
      <c r="N52" s="9">
        <v>0.9</v>
      </c>
      <c r="O52" s="9">
        <v>28.0</v>
      </c>
      <c r="P52" s="9">
        <v>1350.0</v>
      </c>
      <c r="Q52" s="9">
        <v>0.0</v>
      </c>
      <c r="R52" s="9">
        <v>0.95</v>
      </c>
    </row>
    <row r="53">
      <c r="A53" s="10" t="s">
        <v>135</v>
      </c>
      <c r="B53" s="10" t="b">
        <v>1</v>
      </c>
      <c r="C53" s="10">
        <v>2010.0</v>
      </c>
      <c r="D53" s="10" t="s">
        <v>136</v>
      </c>
      <c r="E53" s="10">
        <v>4100.0</v>
      </c>
      <c r="F53" s="10">
        <v>0.62</v>
      </c>
      <c r="G53" s="10">
        <v>8.0</v>
      </c>
      <c r="H53" s="10">
        <v>52.4</v>
      </c>
      <c r="I53" s="10">
        <v>1.7</v>
      </c>
      <c r="J53" s="10">
        <v>0.8</v>
      </c>
      <c r="K53" s="10">
        <v>250.0</v>
      </c>
      <c r="L53" s="10">
        <v>0.95</v>
      </c>
      <c r="M53" s="10">
        <v>0.98</v>
      </c>
      <c r="N53" s="10">
        <v>0.9</v>
      </c>
      <c r="O53" s="10">
        <v>32.0</v>
      </c>
      <c r="P53" s="10">
        <v>1800.0</v>
      </c>
      <c r="Q53" s="10">
        <v>0.0</v>
      </c>
      <c r="R53" s="10">
        <v>0.95</v>
      </c>
    </row>
    <row r="54">
      <c r="A54" s="12" t="s">
        <v>137</v>
      </c>
      <c r="B54" s="12" t="b">
        <v>0</v>
      </c>
      <c r="C54" s="12">
        <v>2015.0</v>
      </c>
      <c r="D54" s="12" t="s">
        <v>138</v>
      </c>
      <c r="E54" s="12">
        <v>1850.0</v>
      </c>
      <c r="F54" s="12">
        <v>0.34</v>
      </c>
      <c r="G54" s="12">
        <v>0.56</v>
      </c>
      <c r="H54" s="12">
        <v>30.0</v>
      </c>
      <c r="I54" s="12">
        <v>3.0</v>
      </c>
      <c r="J54" s="12">
        <v>0.8</v>
      </c>
      <c r="K54" s="12">
        <v>260.0</v>
      </c>
      <c r="L54" s="12">
        <v>0.95</v>
      </c>
      <c r="M54" s="12">
        <v>0.98</v>
      </c>
      <c r="N54" s="12">
        <v>0.7</v>
      </c>
      <c r="O54" s="12">
        <v>24.0</v>
      </c>
      <c r="P54" s="12">
        <v>2270.0</v>
      </c>
      <c r="Q54" s="12">
        <v>2650.0</v>
      </c>
      <c r="R54" s="12">
        <v>0.9</v>
      </c>
    </row>
    <row r="55">
      <c r="A55" s="10" t="s">
        <v>139</v>
      </c>
      <c r="B55" s="10" t="b">
        <v>1</v>
      </c>
      <c r="C55" s="10">
        <v>2015.0</v>
      </c>
      <c r="D55" s="10" t="s">
        <v>140</v>
      </c>
      <c r="E55" s="10">
        <v>1700.0</v>
      </c>
      <c r="F55" s="10">
        <v>0.34</v>
      </c>
      <c r="G55" s="10">
        <v>0.56</v>
      </c>
      <c r="H55" s="10">
        <v>30.0</v>
      </c>
      <c r="I55" s="10">
        <v>3.0</v>
      </c>
      <c r="J55" s="10">
        <v>0.8</v>
      </c>
      <c r="K55" s="10">
        <v>260.0</v>
      </c>
      <c r="L55" s="10">
        <v>0.95</v>
      </c>
      <c r="M55" s="10">
        <v>0.98</v>
      </c>
      <c r="N55" s="10">
        <v>0.7</v>
      </c>
      <c r="O55" s="10">
        <v>24.0</v>
      </c>
      <c r="P55" s="10">
        <v>2270.0</v>
      </c>
      <c r="Q55" s="10">
        <v>2650.0</v>
      </c>
      <c r="R55" s="10">
        <v>0.9</v>
      </c>
    </row>
    <row r="56">
      <c r="A56" s="9" t="s">
        <v>141</v>
      </c>
      <c r="B56" s="9" t="b">
        <v>1</v>
      </c>
      <c r="C56" s="9">
        <v>2020.0</v>
      </c>
      <c r="D56" s="9" t="s">
        <v>142</v>
      </c>
      <c r="E56" s="9">
        <v>1420.0</v>
      </c>
      <c r="F56" s="9">
        <v>0.3</v>
      </c>
      <c r="G56" s="9">
        <v>0.6</v>
      </c>
      <c r="H56" s="9">
        <v>30.0</v>
      </c>
      <c r="I56" s="9">
        <v>1.7</v>
      </c>
      <c r="J56" s="9">
        <v>0.8</v>
      </c>
      <c r="K56" s="9">
        <v>250.0</v>
      </c>
      <c r="L56" s="9">
        <v>0.95</v>
      </c>
      <c r="M56" s="9">
        <v>0.98</v>
      </c>
      <c r="N56" s="9">
        <v>0.7</v>
      </c>
      <c r="O56" s="9">
        <v>32.0</v>
      </c>
      <c r="P56" s="9">
        <v>1600.0</v>
      </c>
      <c r="Q56" s="9">
        <v>3200.0</v>
      </c>
      <c r="R56" s="9">
        <v>0.85</v>
      </c>
    </row>
  </sheetData>
  <autoFilter ref="$A$1:$R$56">
    <sortState ref="A1:R56">
      <sortCondition ref="C1:C56"/>
      <sortCondition ref="A1:A5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143</v>
      </c>
      <c r="B1" s="14">
        <v>0.0</v>
      </c>
      <c r="C1" s="14">
        <v>1.0</v>
      </c>
      <c r="D1" s="14">
        <v>1.5</v>
      </c>
      <c r="E1" s="14">
        <v>2.0</v>
      </c>
      <c r="F1" s="14">
        <v>2.5</v>
      </c>
      <c r="G1" s="14">
        <v>3.0</v>
      </c>
      <c r="H1" s="14">
        <v>3.5</v>
      </c>
      <c r="I1" s="14">
        <v>4.0</v>
      </c>
      <c r="J1" s="14">
        <v>8.0</v>
      </c>
    </row>
    <row r="2">
      <c r="A2" s="14" t="s">
        <v>144</v>
      </c>
      <c r="B2" s="14">
        <v>0.85</v>
      </c>
      <c r="C2" s="14">
        <v>0.96</v>
      </c>
      <c r="D2" s="15"/>
      <c r="E2" s="14">
        <v>0.95</v>
      </c>
      <c r="F2" s="15"/>
      <c r="G2" s="15"/>
      <c r="H2" s="15"/>
      <c r="I2" s="14">
        <v>0.65</v>
      </c>
      <c r="J2" s="14">
        <v>0.0</v>
      </c>
    </row>
    <row r="3">
      <c r="A3" s="14" t="s">
        <v>145</v>
      </c>
      <c r="B3" s="14">
        <v>0.85</v>
      </c>
      <c r="C3" s="14">
        <v>0.9</v>
      </c>
      <c r="D3" s="14">
        <v>0.95</v>
      </c>
      <c r="E3" s="14">
        <v>0.95</v>
      </c>
      <c r="F3" s="15"/>
      <c r="G3" s="14">
        <v>0.8</v>
      </c>
      <c r="H3" s="15"/>
      <c r="I3" s="14">
        <v>0.65</v>
      </c>
      <c r="J3" s="14">
        <v>0.0</v>
      </c>
    </row>
    <row r="4">
      <c r="A4" s="14" t="s">
        <v>146</v>
      </c>
      <c r="B4" s="14">
        <v>0.95</v>
      </c>
      <c r="C4" s="14">
        <v>0.97</v>
      </c>
      <c r="D4" s="14">
        <v>0.9</v>
      </c>
      <c r="E4" s="15"/>
      <c r="F4" s="14">
        <v>0.45</v>
      </c>
      <c r="G4" s="15"/>
      <c r="H4" s="14">
        <v>0.0</v>
      </c>
      <c r="I4" s="15"/>
      <c r="J4" s="1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147</v>
      </c>
      <c r="N1" s="1" t="s">
        <v>148</v>
      </c>
    </row>
    <row r="2">
      <c r="A2" s="16" t="s">
        <v>149</v>
      </c>
      <c r="B2" s="16" t="s">
        <v>150</v>
      </c>
      <c r="C2" s="16" t="s">
        <v>151</v>
      </c>
      <c r="D2" s="16" t="s">
        <v>152</v>
      </c>
      <c r="E2" s="17"/>
      <c r="F2" s="16" t="s">
        <v>153</v>
      </c>
      <c r="G2" s="16" t="s">
        <v>154</v>
      </c>
      <c r="I2" s="16" t="s">
        <v>155</v>
      </c>
      <c r="J2" s="16" t="s">
        <v>156</v>
      </c>
      <c r="N2" s="18" t="s">
        <v>157</v>
      </c>
    </row>
    <row r="3">
      <c r="A3" s="10">
        <v>0.97</v>
      </c>
      <c r="B3" s="10">
        <v>0.0</v>
      </c>
      <c r="C3" s="10">
        <v>1000.0</v>
      </c>
      <c r="D3" s="10">
        <v>443.0</v>
      </c>
      <c r="E3" s="19">
        <f>-10.4-8.55*ln(A3)+0.482*B3+1.162*ln((C3-273.15)*9/5+32)+0.261*ln(D3*2.20462)</f>
        <v>0.02436268488</v>
      </c>
      <c r="F3" s="20">
        <f>2.71828^E3</f>
        <v>1.024661863</v>
      </c>
      <c r="G3" s="21">
        <f>(F3*0.18)*1000</f>
        <v>184.4391354</v>
      </c>
      <c r="H3" s="22">
        <f>-10.4+0.482*B3+1.162*ln((C3-273.15)*9/5+32)+0.262*ln(D3*2.20462)</f>
        <v>-0.2291794142</v>
      </c>
      <c r="I3" s="20">
        <f>2.71828^H3</f>
        <v>0.7951859757</v>
      </c>
      <c r="J3" s="21">
        <f>(I3*0.18)*1000</f>
        <v>143.1334756</v>
      </c>
    </row>
    <row r="4">
      <c r="A4" s="23"/>
      <c r="B4" s="24" t="s">
        <v>158</v>
      </c>
      <c r="C4" s="24" t="s">
        <v>159</v>
      </c>
      <c r="F4" s="25"/>
      <c r="G4" s="26"/>
      <c r="H4" s="27"/>
    </row>
    <row r="5">
      <c r="A5" s="28">
        <f>-24.429+4.027*ln((C3-273.15)*9/5+32)</f>
        <v>4.568102646</v>
      </c>
      <c r="B5" s="20">
        <f>2.71828^A5</f>
        <v>96.36080896</v>
      </c>
      <c r="C5" s="21">
        <f>(B5*0.18)*1000</f>
        <v>17344.94561</v>
      </c>
    </row>
    <row r="6">
      <c r="A6" s="29" t="s">
        <v>160</v>
      </c>
      <c r="B6" s="24" t="s">
        <v>161</v>
      </c>
      <c r="C6" s="23"/>
      <c r="D6" s="24" t="s">
        <v>162</v>
      </c>
      <c r="E6" s="24" t="s">
        <v>163</v>
      </c>
    </row>
    <row r="7">
      <c r="A7" s="10">
        <v>1.0</v>
      </c>
      <c r="B7" s="10">
        <v>1000.0</v>
      </c>
      <c r="C7" s="28">
        <f>-39.422+5.066*ln((C3-273.15)*9/5+32)-1.299*ln(A7)+0.582*ln(B7)</f>
        <v>1.076913523</v>
      </c>
      <c r="D7" s="30">
        <f>2.71828^C7</f>
        <v>2.935602752</v>
      </c>
      <c r="E7" s="21">
        <f>(D7*0.18)*1000</f>
        <v>528.4084953</v>
      </c>
    </row>
    <row r="10">
      <c r="A10" s="31" t="s">
        <v>164</v>
      </c>
      <c r="B10" s="32" t="s">
        <v>75</v>
      </c>
      <c r="C10" s="33">
        <f>VLOOKUP(B10,'Reference Engine Settings'!A2:R56,3,false)</f>
        <v>1959</v>
      </c>
    </row>
    <row r="11">
      <c r="A11" s="24" t="s">
        <v>149</v>
      </c>
      <c r="B11" s="24" t="s">
        <v>150</v>
      </c>
      <c r="C11" s="24" t="s">
        <v>151</v>
      </c>
      <c r="D11" s="24" t="s">
        <v>152</v>
      </c>
      <c r="E11" s="34"/>
      <c r="F11" s="24" t="s">
        <v>153</v>
      </c>
      <c r="G11" s="24" t="s">
        <v>154</v>
      </c>
      <c r="H11" s="23"/>
      <c r="I11" s="24" t="s">
        <v>155</v>
      </c>
      <c r="J11" s="24" t="s">
        <v>156</v>
      </c>
    </row>
    <row r="12">
      <c r="A12" s="10">
        <v>0.97</v>
      </c>
      <c r="B12" s="35">
        <f>MIN(VLOOKUP(B10,'Reference Engine Settings'!A2:R56,17,false),1)</f>
        <v>1</v>
      </c>
      <c r="C12" s="28">
        <f>VLOOKUP(B10,'Reference Engine Settings'!A2:R56,16,false)</f>
        <v>1250</v>
      </c>
      <c r="D12" s="28">
        <f>VLOOKUP(B10,'Reference Engine Settings'!A2:R56,5,false)</f>
        <v>265</v>
      </c>
      <c r="E12" s="19">
        <f>-10.4-8.55*ln(A12)+0.482*B12+1.162*ln((C12-273.15)*9/5+32)+0.261*ln(D12*2.20462)</f>
        <v>0.7086309931</v>
      </c>
      <c r="F12" s="20">
        <f>2.71828^E12</f>
        <v>2.031207648</v>
      </c>
      <c r="G12" s="21">
        <f>(F12*0.18)*1000</f>
        <v>365.6173766</v>
      </c>
      <c r="H12" s="22">
        <f>-10.4+0.482*B12+1.162*ln((C12-273.15)*9/5+32)+0.262*ln(D12*2.20462)</f>
        <v>0.4545750541</v>
      </c>
      <c r="I12" s="20">
        <f>2.71828^H12</f>
        <v>1.575503255</v>
      </c>
      <c r="J12" s="21">
        <f>(I12*0.18)*1000</f>
        <v>283.5905859</v>
      </c>
    </row>
    <row r="13">
      <c r="A13" s="23"/>
      <c r="B13" s="24" t="s">
        <v>158</v>
      </c>
      <c r="C13" s="24" t="s">
        <v>159</v>
      </c>
    </row>
    <row r="14">
      <c r="A14" s="28">
        <f>-24.429+4.027*ln((C12-273.15)*9/5+32)</f>
        <v>5.733855149</v>
      </c>
      <c r="B14" s="20">
        <f>2.71828^A14</f>
        <v>309.1576349</v>
      </c>
      <c r="C14" s="21">
        <f>(B14*0.18)*1000</f>
        <v>55648.37428</v>
      </c>
    </row>
    <row r="15">
      <c r="A15" s="29" t="s">
        <v>160</v>
      </c>
      <c r="B15" s="24" t="s">
        <v>161</v>
      </c>
      <c r="C15" s="23"/>
      <c r="D15" s="24" t="s">
        <v>162</v>
      </c>
      <c r="E15" s="24" t="s">
        <v>163</v>
      </c>
    </row>
    <row r="16">
      <c r="A16" s="10">
        <v>1.03</v>
      </c>
      <c r="B16" s="10">
        <v>5000.0</v>
      </c>
      <c r="C16" s="28">
        <f>-39.422+5.066*ln((C12-273.15)*9/5+32)-1.299*ln(A16)+0.582*ln(B16)</f>
        <v>3.441735996</v>
      </c>
      <c r="D16" s="30">
        <f>2.71828^C16</f>
        <v>31.2410733</v>
      </c>
      <c r="E16" s="21">
        <f>(D16*0.18)*1000</f>
        <v>5623.393194</v>
      </c>
    </row>
  </sheetData>
  <dataValidations>
    <dataValidation type="list" allowBlank="1" sqref="B10">
      <formula1>'Reference Engine Settings'!$A$2:$A$56</formula1>
    </dataValidation>
  </dataValidations>
  <hyperlinks>
    <hyperlink r:id="rId1" ref="N2"/>
  </hyperlinks>
  <drawing r:id="rId2"/>
  <tableParts count="2">
    <tablePart r:id="rId5"/>
    <tablePart r:id="rId6"/>
  </tableParts>
</worksheet>
</file>