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US\Desktop\University\大四\Grad_Lab in System on Chip Integrated Design\final project\matlab\test_pic\"/>
    </mc:Choice>
  </mc:AlternateContent>
  <xr:revisionPtr revIDLastSave="0" documentId="13_ncr:1_{A3193A92-6BA8-4966-9AB6-B322D70108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工作表1" sheetId="1" r:id="rId1"/>
  </sheets>
  <definedNames>
    <definedName name="_xlnm._FilterDatabase" localSheetId="0" hidden="1">工作表1!$U$1:$AB$2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2" i="1" l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A27" i="1"/>
  <c r="AF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28" i="1" s="1"/>
  <c r="T18" i="1"/>
  <c r="X2" i="1"/>
  <c r="AB2" i="1"/>
  <c r="X3" i="1"/>
  <c r="AB3" i="1"/>
  <c r="X4" i="1"/>
  <c r="AB4" i="1"/>
  <c r="X5" i="1"/>
  <c r="AB5" i="1"/>
  <c r="X6" i="1"/>
  <c r="AB6" i="1"/>
  <c r="X7" i="1"/>
  <c r="AB7" i="1"/>
  <c r="X8" i="1"/>
  <c r="AB8" i="1"/>
  <c r="X9" i="1"/>
  <c r="AB9" i="1"/>
  <c r="X10" i="1"/>
  <c r="AB10" i="1"/>
  <c r="X11" i="1"/>
  <c r="AB11" i="1"/>
  <c r="X12" i="1"/>
  <c r="AB12" i="1"/>
  <c r="X13" i="1"/>
  <c r="AB13" i="1"/>
  <c r="X14" i="1"/>
  <c r="AB14" i="1"/>
  <c r="X15" i="1"/>
  <c r="AB15" i="1"/>
  <c r="X16" i="1"/>
  <c r="AB16" i="1"/>
  <c r="X17" i="1"/>
  <c r="AB17" i="1"/>
  <c r="T19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AF18" i="1" l="1"/>
  <c r="AF19" i="1" s="1"/>
  <c r="AF21" i="1" s="1"/>
  <c r="B18" i="1"/>
  <c r="AA41" i="1" s="1"/>
  <c r="AA28" i="1"/>
  <c r="AA29" i="1"/>
  <c r="AA30" i="1"/>
  <c r="AA38" i="1"/>
  <c r="AA42" i="1"/>
  <c r="AA39" i="1"/>
  <c r="AA40" i="1"/>
  <c r="AA34" i="1"/>
  <c r="AA32" i="1"/>
  <c r="AA33" i="1"/>
  <c r="X18" i="1"/>
  <c r="X19" i="1" s="1"/>
  <c r="AB18" i="1"/>
  <c r="AB19" i="1" s="1"/>
  <c r="AF20" i="1" l="1"/>
  <c r="AA37" i="1"/>
  <c r="AA36" i="1"/>
  <c r="AA31" i="1"/>
  <c r="AA35" i="1"/>
  <c r="AB20" i="1"/>
  <c r="AB21" i="1"/>
  <c r="X20" i="1"/>
  <c r="X21" i="1"/>
</calcChain>
</file>

<file path=xl/sharedStrings.xml><?xml version="1.0" encoding="utf-8"?>
<sst xmlns="http://schemas.openxmlformats.org/spreadsheetml/2006/main" count="37" uniqueCount="24">
  <si>
    <t>qua1</t>
    <phoneticPr fontId="2" type="noConversion"/>
  </si>
  <si>
    <t>Babara</t>
  </si>
  <si>
    <t>Baboon</t>
  </si>
  <si>
    <t>Cameraman</t>
    <phoneticPr fontId="2" type="noConversion"/>
  </si>
  <si>
    <t>Goldhill</t>
  </si>
  <si>
    <t>Lena</t>
  </si>
  <si>
    <t>Peppers</t>
  </si>
  <si>
    <t>sum</t>
    <phoneticPr fontId="2" type="noConversion"/>
  </si>
  <si>
    <t>Baboon</t>
    <phoneticPr fontId="2" type="noConversion"/>
  </si>
  <si>
    <t>Goldhill</t>
    <phoneticPr fontId="2" type="noConversion"/>
  </si>
  <si>
    <t>Lena</t>
    <phoneticPr fontId="2" type="noConversion"/>
  </si>
  <si>
    <t>Peppers</t>
    <phoneticPr fontId="2" type="noConversion"/>
  </si>
  <si>
    <t>total</t>
    <phoneticPr fontId="2" type="noConversion"/>
  </si>
  <si>
    <t>total(KB)</t>
    <phoneticPr fontId="2" type="noConversion"/>
  </si>
  <si>
    <t>original image</t>
    <phoneticPr fontId="2" type="noConversion"/>
  </si>
  <si>
    <t>compression ratio</t>
    <phoneticPr fontId="2" type="noConversion"/>
  </si>
  <si>
    <t>huffman code</t>
    <phoneticPr fontId="2" type="noConversion"/>
  </si>
  <si>
    <t>111111111110</t>
    <phoneticPr fontId="2" type="noConversion"/>
  </si>
  <si>
    <t>1111111111110</t>
    <phoneticPr fontId="2" type="noConversion"/>
  </si>
  <si>
    <t>11111111111110</t>
    <phoneticPr fontId="2" type="noConversion"/>
  </si>
  <si>
    <t>111111111111110</t>
    <phoneticPr fontId="2" type="noConversion"/>
  </si>
  <si>
    <t>111111111111111</t>
    <phoneticPr fontId="2" type="noConversion"/>
  </si>
  <si>
    <t>diff(vertical)</t>
    <phoneticPr fontId="2" type="noConversion"/>
  </si>
  <si>
    <t>diff(horizental)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</si>
</sst>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Font="1" applyAlignme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Value(vertical)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工作表1!$AA$27:$AA$42</c:f>
              <c:numCache>
                <c:formatCode>General</c:formatCode>
                <c:ptCount val="16"/>
                <c:pt idx="0">
                  <c:v>0.52961621965680805</c:v>
                </c:pt>
                <c:pt idx="1">
                  <c:v>7.3412577311197921E-2</c:v>
                </c:pt>
                <c:pt idx="2">
                  <c:v>3.180730910528274E-2</c:v>
                </c:pt>
                <c:pt idx="3">
                  <c:v>1.8152146112351192E-2</c:v>
                </c:pt>
                <c:pt idx="4">
                  <c:v>1.245880126953125E-2</c:v>
                </c:pt>
                <c:pt idx="5">
                  <c:v>9.8074050176711301E-3</c:v>
                </c:pt>
                <c:pt idx="6">
                  <c:v>8.4112258184523801E-3</c:v>
                </c:pt>
                <c:pt idx="7">
                  <c:v>7.637750534784226E-3</c:v>
                </c:pt>
                <c:pt idx="8">
                  <c:v>7.352193196614583E-3</c:v>
                </c:pt>
                <c:pt idx="9">
                  <c:v>7.448832194010417E-3</c:v>
                </c:pt>
                <c:pt idx="10">
                  <c:v>8.231026785714286E-3</c:v>
                </c:pt>
                <c:pt idx="11">
                  <c:v>9.6235729399181541E-3</c:v>
                </c:pt>
                <c:pt idx="12">
                  <c:v>1.2444632393973214E-2</c:v>
                </c:pt>
                <c:pt idx="13">
                  <c:v>1.850491478329613E-2</c:v>
                </c:pt>
                <c:pt idx="14">
                  <c:v>3.5424368722098212E-2</c:v>
                </c:pt>
                <c:pt idx="15">
                  <c:v>0.20966702415829613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1-41B7-B3FD-91C78737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101664"/>
        <c:axId val="650103328"/>
      </c:barChart>
      <c:catAx>
        <c:axId val="65010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50103328"/>
        <c:crosses val="autoZero"/>
        <c:auto val="1"/>
        <c:lblAlgn val="ctr"/>
        <c:lblOffset val="100"/>
        <c:noMultiLvlLbl val="0"/>
      </c:catAx>
      <c:valAx>
        <c:axId val="6501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501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Value(horizental)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工作表1!$AD$27:$AD$42</c:f>
              <c:numCache>
                <c:formatCode>General</c:formatCode>
                <c:ptCount val="16"/>
                <c:pt idx="0">
                  <c:v>0.52818371000744047</c:v>
                </c:pt>
                <c:pt idx="1">
                  <c:v>7.2781517392113096E-2</c:v>
                </c:pt>
                <c:pt idx="2">
                  <c:v>3.0958266485305058E-2</c:v>
                </c:pt>
                <c:pt idx="3">
                  <c:v>1.7287118094308034E-2</c:v>
                </c:pt>
                <c:pt idx="4">
                  <c:v>1.1849539620535714E-2</c:v>
                </c:pt>
                <c:pt idx="5">
                  <c:v>9.3420119512648801E-3</c:v>
                </c:pt>
                <c:pt idx="6">
                  <c:v>7.8063238234747021E-3</c:v>
                </c:pt>
                <c:pt idx="7">
                  <c:v>7.217043922061012E-3</c:v>
                </c:pt>
                <c:pt idx="8">
                  <c:v>6.95037841796875E-3</c:v>
                </c:pt>
                <c:pt idx="9">
                  <c:v>7.1738106863839289E-3</c:v>
                </c:pt>
                <c:pt idx="10">
                  <c:v>8.0214000883556541E-3</c:v>
                </c:pt>
                <c:pt idx="11">
                  <c:v>9.5650809151785719E-3</c:v>
                </c:pt>
                <c:pt idx="12">
                  <c:v>1.264190673828125E-2</c:v>
                </c:pt>
                <c:pt idx="13">
                  <c:v>1.8846057710193452E-2</c:v>
                </c:pt>
                <c:pt idx="14">
                  <c:v>3.6245800199962798E-2</c:v>
                </c:pt>
                <c:pt idx="15">
                  <c:v>0.21513003394717262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3-4FF4-85F9-D5E17AB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101664"/>
        <c:axId val="650103328"/>
      </c:barChart>
      <c:catAx>
        <c:axId val="65010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50103328"/>
        <c:crosses val="autoZero"/>
        <c:auto val="1"/>
        <c:lblAlgn val="ctr"/>
        <c:lblOffset val="100"/>
        <c:noMultiLvlLbl val="0"/>
      </c:catAx>
      <c:valAx>
        <c:axId val="6501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501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Number of Value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工作表1!$W$27:$W$42</c:f>
              <c:numCache>
                <c:formatCode>General</c:formatCode>
                <c:ptCount val="16"/>
                <c:pt idx="0">
                  <c:v>0.53386433919270837</c:v>
                </c:pt>
                <c:pt idx="1">
                  <c:v>6.7575727190290175E-2</c:v>
                </c:pt>
                <c:pt idx="2">
                  <c:v>4.1545322963169644E-2</c:v>
                </c:pt>
                <c:pt idx="3">
                  <c:v>4.0989103771391366E-2</c:v>
                </c:pt>
                <c:pt idx="4">
                  <c:v>3.919183640252976E-2</c:v>
                </c:pt>
                <c:pt idx="5">
                  <c:v>3.0388968331473216E-2</c:v>
                </c:pt>
                <c:pt idx="6">
                  <c:v>1.845913841610863E-2</c:v>
                </c:pt>
                <c:pt idx="7">
                  <c:v>1.3396490187872024E-2</c:v>
                </c:pt>
                <c:pt idx="8">
                  <c:v>1.0065714518229166E-2</c:v>
                </c:pt>
                <c:pt idx="9">
                  <c:v>1.0220845540364584E-2</c:v>
                </c:pt>
                <c:pt idx="10">
                  <c:v>1.056271507626488E-2</c:v>
                </c:pt>
                <c:pt idx="11">
                  <c:v>1.0997227260044642E-2</c:v>
                </c:pt>
                <c:pt idx="12">
                  <c:v>1.231202625093006E-2</c:v>
                </c:pt>
                <c:pt idx="13">
                  <c:v>1.5062967936197916E-2</c:v>
                </c:pt>
                <c:pt idx="14">
                  <c:v>2.3187909807477678E-2</c:v>
                </c:pt>
                <c:pt idx="15">
                  <c:v>0.12217966715494792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D-4A48-9190-41654E49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101664"/>
        <c:axId val="650103328"/>
      </c:barChart>
      <c:catAx>
        <c:axId val="65010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50103328"/>
        <c:crosses val="autoZero"/>
        <c:auto val="1"/>
        <c:lblAlgn val="ctr"/>
        <c:lblOffset val="100"/>
        <c:noMultiLvlLbl val="0"/>
      </c:catAx>
      <c:valAx>
        <c:axId val="6501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Ratio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6501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323850</xdr:colOff>
      <xdr:row>43</xdr:row>
      <xdr:rowOff>63500</xdr:rowOff>
    </xdr:from>
    <xdr:to>
      <xdr:col>30</xdr:col>
      <xdr:colOff>330934</xdr:colOff>
      <xdr:row>62</xdr:row>
      <xdr:rowOff>84138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AD793DC-F300-4119-A2BB-925EB6D9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342900</xdr:colOff>
      <xdr:row>42</xdr:row>
      <xdr:rowOff>171450</xdr:rowOff>
    </xdr:from>
    <xdr:to>
      <xdr:col>37</xdr:col>
      <xdr:colOff>353159</xdr:colOff>
      <xdr:row>62</xdr:row>
      <xdr:rowOff>11113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683EEFE-9D2B-430E-8C7F-5C69E3401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43</xdr:row>
      <xdr:rowOff>130175</xdr:rowOff>
    </xdr:from>
    <xdr:to>
      <xdr:col>20</xdr:col>
      <xdr:colOff>483334</xdr:colOff>
      <xdr:row>62</xdr:row>
      <xdr:rowOff>150813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B40140-8520-45D2-90B5-30EFB5736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2"/>
  <sheetViews>
    <sheetView tabSelected="1" topLeftCell="N1" zoomScaleNormal="100" workbookViewId="0">
      <selection activeCell="AC1" sqref="AC1:AF1"/>
    </sheetView>
  </sheetViews>
  <sheetFormatPr defaultRowHeight="14.5" x14ac:dyDescent="0.3"/>
  <cols>
    <col min="1" max="1" width="12.09765625" customWidth="1"/>
    <col min="2" max="2" width="9.3984375" bestFit="1" customWidth="1"/>
    <col min="18" max="18" width="18.5" customWidth="1"/>
    <col min="19" max="19" width="19.796875" customWidth="1"/>
    <col min="20" max="20" width="13.59765625" customWidth="1"/>
    <col min="30" max="30" width="12.19921875" customWidth="1"/>
    <col min="36" max="38" width="8.796875" customWidth="1"/>
  </cols>
  <sheetData>
    <row r="1" spans="1:35" x14ac:dyDescent="0.3">
      <c r="A1" s="3"/>
      <c r="B1" s="3">
        <f>0</f>
        <v>0</v>
      </c>
      <c r="C1" s="3">
        <f>B1+1</f>
        <v>1</v>
      </c>
      <c r="D1" s="3">
        <f>C1+1</f>
        <v>2</v>
      </c>
      <c r="E1" s="3">
        <f t="shared" ref="E1:I1" si="0">D1+1</f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>I1+1</f>
        <v>8</v>
      </c>
      <c r="K1" s="3">
        <f>J1+1</f>
        <v>9</v>
      </c>
      <c r="L1" s="3">
        <f t="shared" ref="L1:O1" si="1">K1+1</f>
        <v>10</v>
      </c>
      <c r="M1" s="3">
        <f t="shared" si="1"/>
        <v>11</v>
      </c>
      <c r="N1" s="3">
        <f t="shared" si="1"/>
        <v>12</v>
      </c>
      <c r="O1" s="3">
        <f t="shared" si="1"/>
        <v>13</v>
      </c>
      <c r="P1" s="3">
        <f>O1+1</f>
        <v>14</v>
      </c>
      <c r="Q1" s="3">
        <f>P1+1</f>
        <v>15</v>
      </c>
      <c r="R1" s="5"/>
      <c r="T1" s="4" t="s">
        <v>14</v>
      </c>
      <c r="U1" s="9" t="s">
        <v>0</v>
      </c>
      <c r="V1" s="9"/>
      <c r="W1" s="9"/>
      <c r="X1" s="9"/>
      <c r="Y1" s="9" t="s">
        <v>23</v>
      </c>
      <c r="Z1" s="9"/>
      <c r="AA1" s="9"/>
      <c r="AB1" s="9"/>
      <c r="AC1" s="9" t="s">
        <v>22</v>
      </c>
      <c r="AD1" s="9"/>
      <c r="AE1" s="9"/>
      <c r="AF1" s="9"/>
      <c r="AG1" s="8"/>
      <c r="AH1" s="9" t="s">
        <v>16</v>
      </c>
      <c r="AI1" s="9"/>
    </row>
    <row r="2" spans="1:35" x14ac:dyDescent="0.3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U2">
        <v>1469468</v>
      </c>
      <c r="V2">
        <v>0</v>
      </c>
      <c r="W2">
        <v>1</v>
      </c>
      <c r="X2">
        <f>U2*W2</f>
        <v>1469468</v>
      </c>
      <c r="Y2" s="3">
        <v>1457775</v>
      </c>
      <c r="Z2">
        <v>0</v>
      </c>
      <c r="AA2">
        <v>1</v>
      </c>
      <c r="AB2">
        <f>Y2*AA2</f>
        <v>1457775</v>
      </c>
      <c r="AC2" s="3">
        <v>1453832</v>
      </c>
      <c r="AD2">
        <v>0</v>
      </c>
      <c r="AE2">
        <v>1</v>
      </c>
      <c r="AF2">
        <f>AC2*AE2</f>
        <v>1453832</v>
      </c>
      <c r="AG2" s="8"/>
      <c r="AH2" s="10">
        <v>0</v>
      </c>
      <c r="AI2" s="10"/>
    </row>
    <row r="3" spans="1:35" x14ac:dyDescent="0.3">
      <c r="A3" s="4" t="s">
        <v>1</v>
      </c>
      <c r="B3" s="3">
        <v>281832</v>
      </c>
      <c r="C3" s="3">
        <v>30966</v>
      </c>
      <c r="D3" s="3">
        <v>18368</v>
      </c>
      <c r="E3" s="3">
        <v>17924</v>
      </c>
      <c r="F3" s="3">
        <v>15910</v>
      </c>
      <c r="G3" s="3">
        <v>16411</v>
      </c>
      <c r="H3" s="3">
        <v>14295</v>
      </c>
      <c r="I3" s="3">
        <v>11947</v>
      </c>
      <c r="J3" s="3">
        <v>6398</v>
      </c>
      <c r="K3" s="3">
        <v>6694</v>
      </c>
      <c r="L3" s="3">
        <v>6579</v>
      </c>
      <c r="M3" s="3">
        <v>6801</v>
      </c>
      <c r="N3" s="3">
        <v>7266</v>
      </c>
      <c r="O3" s="3">
        <v>8745</v>
      </c>
      <c r="P3" s="3">
        <v>13168</v>
      </c>
      <c r="Q3" s="3">
        <v>60984</v>
      </c>
      <c r="U3">
        <v>336301</v>
      </c>
      <c r="V3">
        <v>15</v>
      </c>
      <c r="W3">
        <v>2</v>
      </c>
      <c r="X3">
        <f t="shared" ref="X3:X17" si="2">U3*W3</f>
        <v>672602</v>
      </c>
      <c r="Y3" s="3">
        <v>577111</v>
      </c>
      <c r="Z3">
        <v>15</v>
      </c>
      <c r="AA3">
        <v>2</v>
      </c>
      <c r="AB3">
        <f t="shared" ref="AB3:AB17" si="3">Y3*AA3</f>
        <v>1154222</v>
      </c>
      <c r="AC3" s="3">
        <v>592148</v>
      </c>
      <c r="AD3">
        <v>15</v>
      </c>
      <c r="AE3">
        <v>2</v>
      </c>
      <c r="AF3">
        <f t="shared" ref="AF3:AF17" si="4">AC3*AE3</f>
        <v>1184296</v>
      </c>
      <c r="AG3" s="8"/>
      <c r="AH3" s="10">
        <v>10</v>
      </c>
      <c r="AI3" s="10"/>
    </row>
    <row r="4" spans="1:35" x14ac:dyDescent="0.3">
      <c r="A4" s="4" t="s">
        <v>8</v>
      </c>
      <c r="B4" s="3">
        <v>199656</v>
      </c>
      <c r="C4" s="3">
        <v>33584</v>
      </c>
      <c r="D4" s="3">
        <v>27498</v>
      </c>
      <c r="E4" s="3">
        <v>30659</v>
      </c>
      <c r="F4" s="3">
        <v>27384</v>
      </c>
      <c r="G4" s="3">
        <v>23404</v>
      </c>
      <c r="H4" s="3">
        <v>9330</v>
      </c>
      <c r="I4" s="3">
        <v>6952</v>
      </c>
      <c r="J4" s="3">
        <v>6909</v>
      </c>
      <c r="K4" s="3">
        <v>7191</v>
      </c>
      <c r="L4" s="3">
        <v>8010</v>
      </c>
      <c r="M4" s="3">
        <v>8815</v>
      </c>
      <c r="N4" s="3">
        <v>10315</v>
      </c>
      <c r="O4" s="3">
        <v>12977</v>
      </c>
      <c r="P4" s="3">
        <v>19013</v>
      </c>
      <c r="Q4" s="3">
        <v>92591</v>
      </c>
      <c r="U4">
        <v>186003</v>
      </c>
      <c r="V4">
        <v>1</v>
      </c>
      <c r="W4">
        <v>3</v>
      </c>
      <c r="X4">
        <f t="shared" si="2"/>
        <v>558009</v>
      </c>
      <c r="Y4" s="3">
        <v>202069</v>
      </c>
      <c r="Z4">
        <v>1</v>
      </c>
      <c r="AA4">
        <v>3</v>
      </c>
      <c r="AB4">
        <f t="shared" si="3"/>
        <v>606207</v>
      </c>
      <c r="AC4" s="3">
        <v>200332</v>
      </c>
      <c r="AD4">
        <v>1</v>
      </c>
      <c r="AE4">
        <v>3</v>
      </c>
      <c r="AF4">
        <f t="shared" si="4"/>
        <v>600996</v>
      </c>
      <c r="AG4" s="8"/>
      <c r="AH4" s="10">
        <v>110</v>
      </c>
      <c r="AI4" s="10"/>
    </row>
    <row r="5" spans="1:35" x14ac:dyDescent="0.3">
      <c r="A5" s="4" t="s">
        <v>3</v>
      </c>
      <c r="B5" s="3">
        <v>79981</v>
      </c>
      <c r="C5" s="3">
        <v>5118</v>
      </c>
      <c r="D5" s="3">
        <v>3069</v>
      </c>
      <c r="E5" s="3">
        <v>4353</v>
      </c>
      <c r="F5" s="3">
        <v>5720</v>
      </c>
      <c r="G5" s="3">
        <v>7182</v>
      </c>
      <c r="H5" s="3">
        <v>1945</v>
      </c>
      <c r="I5" s="3">
        <v>1875</v>
      </c>
      <c r="J5" s="3">
        <v>1234</v>
      </c>
      <c r="K5" s="3">
        <v>1232</v>
      </c>
      <c r="L5" s="3">
        <v>1304</v>
      </c>
      <c r="M5" s="3">
        <v>1362</v>
      </c>
      <c r="N5" s="3">
        <v>1580</v>
      </c>
      <c r="O5" s="3">
        <v>1827</v>
      </c>
      <c r="P5" s="3">
        <v>2433</v>
      </c>
      <c r="Q5" s="3">
        <v>10857</v>
      </c>
      <c r="U5">
        <v>114354</v>
      </c>
      <c r="V5">
        <v>2</v>
      </c>
      <c r="W5">
        <v>4</v>
      </c>
      <c r="X5">
        <f t="shared" si="2"/>
        <v>457416</v>
      </c>
      <c r="Y5" s="3">
        <v>97506</v>
      </c>
      <c r="Z5">
        <v>14</v>
      </c>
      <c r="AA5">
        <v>4</v>
      </c>
      <c r="AB5">
        <f t="shared" si="3"/>
        <v>390024</v>
      </c>
      <c r="AC5" s="3">
        <v>99767</v>
      </c>
      <c r="AD5">
        <v>14</v>
      </c>
      <c r="AE5">
        <v>4</v>
      </c>
      <c r="AF5">
        <f t="shared" si="4"/>
        <v>399068</v>
      </c>
      <c r="AG5" s="8"/>
      <c r="AH5" s="10">
        <v>1110</v>
      </c>
      <c r="AI5" s="10"/>
    </row>
    <row r="6" spans="1:35" x14ac:dyDescent="0.3">
      <c r="A6" s="4" t="s">
        <v>4</v>
      </c>
      <c r="B6" s="3">
        <v>282036</v>
      </c>
      <c r="C6" s="3">
        <v>39313</v>
      </c>
      <c r="D6" s="3">
        <v>28286</v>
      </c>
      <c r="E6" s="3">
        <v>27220</v>
      </c>
      <c r="F6" s="3">
        <v>15705</v>
      </c>
      <c r="G6" s="3">
        <v>9305</v>
      </c>
      <c r="H6" s="3">
        <v>7732</v>
      </c>
      <c r="I6" s="3">
        <v>7356</v>
      </c>
      <c r="J6" s="3">
        <v>4419</v>
      </c>
      <c r="K6" s="3">
        <v>4465</v>
      </c>
      <c r="L6" s="3">
        <v>4538</v>
      </c>
      <c r="M6" s="3">
        <v>4876</v>
      </c>
      <c r="N6" s="3">
        <v>5610</v>
      </c>
      <c r="O6" s="3">
        <v>7050</v>
      </c>
      <c r="P6" s="3">
        <v>11545</v>
      </c>
      <c r="Q6" s="3">
        <v>64832</v>
      </c>
      <c r="U6">
        <v>112823</v>
      </c>
      <c r="V6">
        <v>3</v>
      </c>
      <c r="W6">
        <v>5</v>
      </c>
      <c r="X6">
        <f t="shared" si="2"/>
        <v>564115</v>
      </c>
      <c r="Y6" s="3">
        <v>87550</v>
      </c>
      <c r="Z6">
        <v>2</v>
      </c>
      <c r="AA6">
        <v>5</v>
      </c>
      <c r="AB6">
        <f t="shared" si="3"/>
        <v>437750</v>
      </c>
      <c r="AC6" s="3">
        <v>85213</v>
      </c>
      <c r="AD6">
        <v>2</v>
      </c>
      <c r="AE6">
        <v>5</v>
      </c>
      <c r="AF6">
        <f t="shared" si="4"/>
        <v>426065</v>
      </c>
      <c r="AG6" s="8"/>
      <c r="AH6" s="10">
        <v>11110</v>
      </c>
      <c r="AI6" s="10"/>
    </row>
    <row r="7" spans="1:35" x14ac:dyDescent="0.3">
      <c r="A7" s="4" t="s">
        <v>10</v>
      </c>
      <c r="B7" s="3">
        <v>324556</v>
      </c>
      <c r="C7" s="3">
        <v>33646</v>
      </c>
      <c r="D7" s="3">
        <v>15561</v>
      </c>
      <c r="E7" s="3">
        <v>18800</v>
      </c>
      <c r="F7" s="3">
        <v>22979</v>
      </c>
      <c r="G7" s="3">
        <v>13234</v>
      </c>
      <c r="H7" s="3">
        <v>10483</v>
      </c>
      <c r="I7" s="3">
        <v>4862</v>
      </c>
      <c r="J7" s="3">
        <v>4814</v>
      </c>
      <c r="K7" s="3">
        <v>4603</v>
      </c>
      <c r="L7" s="3">
        <v>4495</v>
      </c>
      <c r="M7" s="3">
        <v>4333</v>
      </c>
      <c r="N7" s="3">
        <v>4654</v>
      </c>
      <c r="O7" s="3">
        <v>5331</v>
      </c>
      <c r="P7" s="3">
        <v>7369</v>
      </c>
      <c r="Q7" s="3">
        <v>44568</v>
      </c>
      <c r="U7">
        <v>107876</v>
      </c>
      <c r="V7">
        <v>4</v>
      </c>
      <c r="W7">
        <v>6</v>
      </c>
      <c r="X7">
        <f t="shared" si="2"/>
        <v>647256</v>
      </c>
      <c r="Y7" s="3">
        <v>50935</v>
      </c>
      <c r="Z7">
        <v>13</v>
      </c>
      <c r="AA7">
        <v>6</v>
      </c>
      <c r="AB7">
        <f t="shared" si="3"/>
        <v>305610</v>
      </c>
      <c r="AC7" s="3">
        <v>51874</v>
      </c>
      <c r="AD7">
        <v>13</v>
      </c>
      <c r="AE7">
        <v>6</v>
      </c>
      <c r="AF7">
        <f t="shared" si="4"/>
        <v>311244</v>
      </c>
      <c r="AG7" s="8"/>
      <c r="AH7" s="10">
        <v>111110</v>
      </c>
      <c r="AI7" s="10"/>
    </row>
    <row r="8" spans="1:35" x14ac:dyDescent="0.3">
      <c r="A8" s="4" t="s">
        <v>11</v>
      </c>
      <c r="B8" s="3">
        <v>301407</v>
      </c>
      <c r="C8" s="3">
        <v>43376</v>
      </c>
      <c r="D8" s="3">
        <v>21572</v>
      </c>
      <c r="E8" s="3">
        <v>13867</v>
      </c>
      <c r="F8" s="3">
        <v>20178</v>
      </c>
      <c r="G8" s="3">
        <v>14110</v>
      </c>
      <c r="H8" s="3">
        <v>7024</v>
      </c>
      <c r="I8" s="3">
        <v>3882</v>
      </c>
      <c r="J8" s="3">
        <v>3932</v>
      </c>
      <c r="K8" s="3">
        <v>3948</v>
      </c>
      <c r="L8" s="3">
        <v>4148</v>
      </c>
      <c r="M8" s="3">
        <v>4083</v>
      </c>
      <c r="N8" s="3">
        <v>4464</v>
      </c>
      <c r="O8" s="3">
        <v>5531</v>
      </c>
      <c r="P8" s="3">
        <v>10297</v>
      </c>
      <c r="Q8" s="3">
        <v>62469</v>
      </c>
      <c r="U8">
        <v>83646</v>
      </c>
      <c r="V8">
        <v>5</v>
      </c>
      <c r="W8">
        <v>7</v>
      </c>
      <c r="X8">
        <f t="shared" si="2"/>
        <v>585522</v>
      </c>
      <c r="Y8" s="3">
        <v>49964</v>
      </c>
      <c r="Z8">
        <v>3</v>
      </c>
      <c r="AA8">
        <v>7</v>
      </c>
      <c r="AB8">
        <f t="shared" si="3"/>
        <v>349748</v>
      </c>
      <c r="AC8" s="3">
        <v>47583</v>
      </c>
      <c r="AD8">
        <v>3</v>
      </c>
      <c r="AE8">
        <v>7</v>
      </c>
      <c r="AF8">
        <f t="shared" si="4"/>
        <v>333081</v>
      </c>
      <c r="AG8" s="8"/>
      <c r="AH8" s="10">
        <v>1111110</v>
      </c>
      <c r="AI8" s="10"/>
    </row>
    <row r="9" spans="1:35" x14ac:dyDescent="0.3">
      <c r="A9" s="5" t="s">
        <v>7</v>
      </c>
      <c r="B9" s="3">
        <f>SUM(B3:B8)</f>
        <v>1469468</v>
      </c>
      <c r="C9" s="3">
        <f t="shared" ref="C9:Q9" si="5">SUM(C3:C8)</f>
        <v>186003</v>
      </c>
      <c r="D9" s="3">
        <f t="shared" si="5"/>
        <v>114354</v>
      </c>
      <c r="E9" s="3">
        <f t="shared" si="5"/>
        <v>112823</v>
      </c>
      <c r="F9" s="3">
        <f t="shared" si="5"/>
        <v>107876</v>
      </c>
      <c r="G9" s="3">
        <f t="shared" si="5"/>
        <v>83646</v>
      </c>
      <c r="H9" s="3">
        <f t="shared" si="5"/>
        <v>50809</v>
      </c>
      <c r="I9" s="3">
        <f t="shared" si="5"/>
        <v>36874</v>
      </c>
      <c r="J9" s="3">
        <f t="shared" si="5"/>
        <v>27706</v>
      </c>
      <c r="K9" s="3">
        <f t="shared" si="5"/>
        <v>28133</v>
      </c>
      <c r="L9" s="3">
        <f t="shared" si="5"/>
        <v>29074</v>
      </c>
      <c r="M9" s="3">
        <f t="shared" si="5"/>
        <v>30270</v>
      </c>
      <c r="N9" s="3">
        <f t="shared" si="5"/>
        <v>33889</v>
      </c>
      <c r="O9" s="3">
        <f t="shared" si="5"/>
        <v>41461</v>
      </c>
      <c r="P9" s="3">
        <f t="shared" si="5"/>
        <v>63825</v>
      </c>
      <c r="Q9" s="3">
        <f t="shared" si="5"/>
        <v>336301</v>
      </c>
      <c r="R9" s="3"/>
      <c r="U9">
        <v>63825</v>
      </c>
      <c r="V9">
        <v>14</v>
      </c>
      <c r="W9">
        <v>8</v>
      </c>
      <c r="X9">
        <f t="shared" si="2"/>
        <v>510600</v>
      </c>
      <c r="Y9" s="3">
        <v>34293</v>
      </c>
      <c r="Z9">
        <v>4</v>
      </c>
      <c r="AA9">
        <v>8</v>
      </c>
      <c r="AB9">
        <f t="shared" si="3"/>
        <v>274344</v>
      </c>
      <c r="AC9" s="3">
        <v>34797</v>
      </c>
      <c r="AD9">
        <v>12</v>
      </c>
      <c r="AE9">
        <v>8</v>
      </c>
      <c r="AF9">
        <f t="shared" si="4"/>
        <v>278376</v>
      </c>
      <c r="AG9" s="8"/>
      <c r="AH9" s="10">
        <v>11111110</v>
      </c>
      <c r="AI9" s="10"/>
    </row>
    <row r="10" spans="1:35" x14ac:dyDescent="0.3">
      <c r="A10" s="9" t="s">
        <v>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U10">
        <v>50809</v>
      </c>
      <c r="V10">
        <v>6</v>
      </c>
      <c r="W10">
        <v>9</v>
      </c>
      <c r="X10">
        <f t="shared" si="2"/>
        <v>457281</v>
      </c>
      <c r="Y10" s="3">
        <v>34254</v>
      </c>
      <c r="Z10">
        <v>12</v>
      </c>
      <c r="AA10">
        <v>9</v>
      </c>
      <c r="AB10">
        <f t="shared" si="3"/>
        <v>308286</v>
      </c>
      <c r="AC10" s="3">
        <v>32616</v>
      </c>
      <c r="AD10">
        <v>4</v>
      </c>
      <c r="AE10">
        <v>9</v>
      </c>
      <c r="AF10">
        <f t="shared" si="4"/>
        <v>293544</v>
      </c>
      <c r="AG10" s="8"/>
      <c r="AH10" s="10">
        <v>111111110</v>
      </c>
      <c r="AI10" s="10"/>
    </row>
    <row r="11" spans="1:35" x14ac:dyDescent="0.3">
      <c r="A11" s="4" t="s">
        <v>1</v>
      </c>
      <c r="B11" s="3">
        <v>273450</v>
      </c>
      <c r="C11" s="3">
        <v>37409</v>
      </c>
      <c r="D11" s="3">
        <v>16919</v>
      </c>
      <c r="E11" s="3">
        <v>10349</v>
      </c>
      <c r="F11" s="3">
        <v>7310</v>
      </c>
      <c r="G11" s="3">
        <v>6226</v>
      </c>
      <c r="H11" s="3">
        <v>5587</v>
      </c>
      <c r="I11" s="3">
        <v>5357</v>
      </c>
      <c r="J11" s="3">
        <v>5004</v>
      </c>
      <c r="K11" s="3">
        <v>5068</v>
      </c>
      <c r="L11" s="3">
        <v>5448</v>
      </c>
      <c r="M11" s="3">
        <v>6247</v>
      </c>
      <c r="N11" s="3">
        <v>8198</v>
      </c>
      <c r="O11" s="3">
        <v>11666</v>
      </c>
      <c r="P11" s="3">
        <v>20983</v>
      </c>
      <c r="Q11" s="3">
        <v>99067</v>
      </c>
      <c r="U11">
        <v>41461</v>
      </c>
      <c r="V11">
        <v>13</v>
      </c>
      <c r="W11">
        <v>10</v>
      </c>
      <c r="X11">
        <f t="shared" si="2"/>
        <v>414610</v>
      </c>
      <c r="Y11" s="3">
        <v>26995</v>
      </c>
      <c r="Z11">
        <v>5</v>
      </c>
      <c r="AA11">
        <v>10</v>
      </c>
      <c r="AB11">
        <f t="shared" si="3"/>
        <v>269950</v>
      </c>
      <c r="AC11" s="3">
        <v>26328</v>
      </c>
      <c r="AD11">
        <v>11</v>
      </c>
      <c r="AE11">
        <v>10</v>
      </c>
      <c r="AF11">
        <f t="shared" si="4"/>
        <v>263280</v>
      </c>
      <c r="AG11" s="8"/>
      <c r="AH11" s="10">
        <v>1111111110</v>
      </c>
      <c r="AI11" s="10"/>
    </row>
    <row r="12" spans="1:35" x14ac:dyDescent="0.3">
      <c r="A12" s="4" t="s">
        <v>2</v>
      </c>
      <c r="B12" s="3">
        <v>189718</v>
      </c>
      <c r="C12" s="3">
        <v>36619</v>
      </c>
      <c r="D12" s="3">
        <v>21645</v>
      </c>
      <c r="E12" s="3">
        <v>15016</v>
      </c>
      <c r="F12" s="3">
        <v>11911</v>
      </c>
      <c r="G12" s="3">
        <v>10046</v>
      </c>
      <c r="H12" s="3">
        <v>8951</v>
      </c>
      <c r="I12" s="3">
        <v>8237</v>
      </c>
      <c r="J12" s="3">
        <v>7996</v>
      </c>
      <c r="K12" s="3">
        <v>8296</v>
      </c>
      <c r="L12" s="3">
        <v>8868</v>
      </c>
      <c r="M12" s="3">
        <v>10106</v>
      </c>
      <c r="N12" s="3">
        <v>11908</v>
      </c>
      <c r="O12" s="3">
        <v>15937</v>
      </c>
      <c r="P12" s="3">
        <v>26440</v>
      </c>
      <c r="Q12" s="3">
        <v>132594</v>
      </c>
      <c r="U12">
        <v>36874</v>
      </c>
      <c r="V12">
        <v>7</v>
      </c>
      <c r="W12">
        <v>11</v>
      </c>
      <c r="X12">
        <f t="shared" si="2"/>
        <v>405614</v>
      </c>
      <c r="Y12" s="3">
        <v>26489</v>
      </c>
      <c r="Z12">
        <v>11</v>
      </c>
      <c r="AA12">
        <v>11</v>
      </c>
      <c r="AB12">
        <f t="shared" si="3"/>
        <v>291379</v>
      </c>
      <c r="AC12" s="3">
        <v>25714</v>
      </c>
      <c r="AD12">
        <v>5</v>
      </c>
      <c r="AE12">
        <v>11</v>
      </c>
      <c r="AF12">
        <f t="shared" si="4"/>
        <v>282854</v>
      </c>
      <c r="AG12" s="8"/>
      <c r="AH12" s="10">
        <v>11111111110</v>
      </c>
      <c r="AI12" s="10"/>
    </row>
    <row r="13" spans="1:35" x14ac:dyDescent="0.3">
      <c r="A13" s="4" t="s">
        <v>3</v>
      </c>
      <c r="B13" s="3">
        <v>84067</v>
      </c>
      <c r="C13" s="3">
        <v>7038</v>
      </c>
      <c r="D13" s="3">
        <v>2842</v>
      </c>
      <c r="E13" s="3">
        <v>1891</v>
      </c>
      <c r="F13" s="3">
        <v>1378</v>
      </c>
      <c r="G13" s="3">
        <v>1079</v>
      </c>
      <c r="H13" s="3">
        <v>938</v>
      </c>
      <c r="I13" s="3">
        <v>800</v>
      </c>
      <c r="J13" s="3">
        <v>773</v>
      </c>
      <c r="K13" s="3">
        <v>803</v>
      </c>
      <c r="L13" s="3">
        <v>939</v>
      </c>
      <c r="M13" s="3">
        <v>1079</v>
      </c>
      <c r="N13" s="3">
        <v>1477</v>
      </c>
      <c r="O13" s="3">
        <v>1937</v>
      </c>
      <c r="P13" s="3">
        <v>3255</v>
      </c>
      <c r="Q13" s="3">
        <v>20776</v>
      </c>
      <c r="U13">
        <v>33889</v>
      </c>
      <c r="V13">
        <v>12</v>
      </c>
      <c r="W13">
        <v>12</v>
      </c>
      <c r="X13">
        <f t="shared" si="2"/>
        <v>406668</v>
      </c>
      <c r="Y13" s="3">
        <v>23152</v>
      </c>
      <c r="Z13">
        <v>6</v>
      </c>
      <c r="AA13">
        <v>12</v>
      </c>
      <c r="AB13">
        <f t="shared" si="3"/>
        <v>277824</v>
      </c>
      <c r="AC13" s="3">
        <v>22079</v>
      </c>
      <c r="AD13">
        <v>10</v>
      </c>
      <c r="AE13">
        <v>12</v>
      </c>
      <c r="AF13">
        <f t="shared" si="4"/>
        <v>264948</v>
      </c>
      <c r="AG13" s="8"/>
      <c r="AH13" s="10" t="s">
        <v>17</v>
      </c>
      <c r="AI13" s="10"/>
    </row>
    <row r="14" spans="1:35" x14ac:dyDescent="0.3">
      <c r="A14" s="4" t="s">
        <v>9</v>
      </c>
      <c r="B14" s="3">
        <v>281491</v>
      </c>
      <c r="C14" s="3">
        <v>40158</v>
      </c>
      <c r="D14" s="3">
        <v>16774</v>
      </c>
      <c r="E14" s="3">
        <v>8825</v>
      </c>
      <c r="F14" s="3">
        <v>5661</v>
      </c>
      <c r="G14" s="3">
        <v>3940</v>
      </c>
      <c r="H14" s="3">
        <v>3063</v>
      </c>
      <c r="I14" s="3">
        <v>2623</v>
      </c>
      <c r="J14" s="3">
        <v>2589</v>
      </c>
      <c r="K14" s="3">
        <v>2603</v>
      </c>
      <c r="L14" s="3">
        <v>3135</v>
      </c>
      <c r="M14" s="3">
        <v>3841</v>
      </c>
      <c r="N14" s="3">
        <v>5374</v>
      </c>
      <c r="O14" s="3">
        <v>8722</v>
      </c>
      <c r="P14" s="3">
        <v>17931</v>
      </c>
      <c r="Q14" s="3">
        <v>117558</v>
      </c>
      <c r="U14">
        <v>30270</v>
      </c>
      <c r="V14">
        <v>11</v>
      </c>
      <c r="W14">
        <v>13</v>
      </c>
      <c r="X14">
        <f t="shared" si="2"/>
        <v>393510</v>
      </c>
      <c r="Y14" s="3">
        <v>22656</v>
      </c>
      <c r="Z14">
        <v>10</v>
      </c>
      <c r="AA14">
        <v>13</v>
      </c>
      <c r="AB14">
        <f t="shared" si="3"/>
        <v>294528</v>
      </c>
      <c r="AC14" s="3">
        <v>21487</v>
      </c>
      <c r="AD14">
        <v>6</v>
      </c>
      <c r="AE14">
        <v>13</v>
      </c>
      <c r="AF14">
        <f t="shared" si="4"/>
        <v>279331</v>
      </c>
      <c r="AG14" s="8"/>
      <c r="AH14" s="10" t="s">
        <v>18</v>
      </c>
      <c r="AI14" s="10"/>
    </row>
    <row r="15" spans="1:35" x14ac:dyDescent="0.3">
      <c r="A15" s="4" t="s">
        <v>5</v>
      </c>
      <c r="B15" s="3">
        <v>332001</v>
      </c>
      <c r="C15" s="3">
        <v>36065</v>
      </c>
      <c r="D15" s="3">
        <v>12834</v>
      </c>
      <c r="E15" s="3">
        <v>6492</v>
      </c>
      <c r="F15" s="3">
        <v>4120</v>
      </c>
      <c r="G15" s="3">
        <v>3065</v>
      </c>
      <c r="H15" s="3">
        <v>2582</v>
      </c>
      <c r="I15" s="3">
        <v>2218</v>
      </c>
      <c r="J15" s="3">
        <v>2178</v>
      </c>
      <c r="K15" s="3">
        <v>2049</v>
      </c>
      <c r="L15" s="3">
        <v>2350</v>
      </c>
      <c r="M15" s="3">
        <v>2770</v>
      </c>
      <c r="N15" s="3">
        <v>3622</v>
      </c>
      <c r="O15" s="3">
        <v>5958</v>
      </c>
      <c r="P15" s="3">
        <v>12662</v>
      </c>
      <c r="Q15" s="3">
        <v>93322</v>
      </c>
      <c r="U15">
        <v>29074</v>
      </c>
      <c r="V15">
        <v>10</v>
      </c>
      <c r="W15">
        <v>14</v>
      </c>
      <c r="X15">
        <f t="shared" si="2"/>
        <v>407036</v>
      </c>
      <c r="Y15" s="3">
        <v>21023</v>
      </c>
      <c r="Z15">
        <v>7</v>
      </c>
      <c r="AA15">
        <v>14</v>
      </c>
      <c r="AB15">
        <f t="shared" si="3"/>
        <v>294322</v>
      </c>
      <c r="AC15" s="3">
        <v>19865</v>
      </c>
      <c r="AD15">
        <v>7</v>
      </c>
      <c r="AE15">
        <v>14</v>
      </c>
      <c r="AF15">
        <f t="shared" si="4"/>
        <v>278110</v>
      </c>
      <c r="AG15" s="8"/>
      <c r="AH15" s="10" t="s">
        <v>19</v>
      </c>
      <c r="AI15" s="10"/>
    </row>
    <row r="16" spans="1:35" x14ac:dyDescent="0.3">
      <c r="A16" s="4" t="s">
        <v>6</v>
      </c>
      <c r="B16" s="3">
        <v>297048</v>
      </c>
      <c r="C16" s="3">
        <v>44780</v>
      </c>
      <c r="D16" s="3">
        <v>16536</v>
      </c>
      <c r="E16" s="3">
        <v>7391</v>
      </c>
      <c r="F16" s="3">
        <v>3913</v>
      </c>
      <c r="G16" s="3">
        <v>2639</v>
      </c>
      <c r="H16" s="3">
        <v>2031</v>
      </c>
      <c r="I16" s="3">
        <v>1788</v>
      </c>
      <c r="J16" s="3">
        <v>1697</v>
      </c>
      <c r="K16" s="3">
        <v>1684</v>
      </c>
      <c r="L16" s="3">
        <v>1916</v>
      </c>
      <c r="M16" s="3">
        <v>2446</v>
      </c>
      <c r="N16" s="3">
        <v>3675</v>
      </c>
      <c r="O16" s="3">
        <v>6715</v>
      </c>
      <c r="P16" s="3">
        <v>16235</v>
      </c>
      <c r="Q16" s="3">
        <v>113794</v>
      </c>
      <c r="U16">
        <v>28133</v>
      </c>
      <c r="V16">
        <v>9</v>
      </c>
      <c r="W16">
        <v>15</v>
      </c>
      <c r="X16">
        <f t="shared" si="2"/>
        <v>421995</v>
      </c>
      <c r="Y16" s="3">
        <v>20503</v>
      </c>
      <c r="Z16">
        <v>9</v>
      </c>
      <c r="AA16">
        <v>15</v>
      </c>
      <c r="AB16">
        <f t="shared" si="3"/>
        <v>307545</v>
      </c>
      <c r="AC16" s="3">
        <v>19746</v>
      </c>
      <c r="AD16">
        <v>9</v>
      </c>
      <c r="AE16">
        <v>15</v>
      </c>
      <c r="AF16">
        <f t="shared" si="4"/>
        <v>296190</v>
      </c>
      <c r="AG16" s="8"/>
      <c r="AH16" s="10" t="s">
        <v>20</v>
      </c>
      <c r="AI16" s="10"/>
    </row>
    <row r="17" spans="1:41" x14ac:dyDescent="0.3">
      <c r="A17" s="5" t="s">
        <v>7</v>
      </c>
      <c r="B17" s="3">
        <f t="shared" ref="B17:Q17" si="6">SUM(B11:B16)</f>
        <v>1457775</v>
      </c>
      <c r="C17" s="3">
        <f t="shared" si="6"/>
        <v>202069</v>
      </c>
      <c r="D17" s="3">
        <f t="shared" si="6"/>
        <v>87550</v>
      </c>
      <c r="E17" s="3">
        <f t="shared" si="6"/>
        <v>49964</v>
      </c>
      <c r="F17" s="3">
        <f t="shared" si="6"/>
        <v>34293</v>
      </c>
      <c r="G17" s="3">
        <f t="shared" si="6"/>
        <v>26995</v>
      </c>
      <c r="H17" s="3">
        <f t="shared" si="6"/>
        <v>23152</v>
      </c>
      <c r="I17" s="3">
        <f t="shared" si="6"/>
        <v>21023</v>
      </c>
      <c r="J17" s="3">
        <f t="shared" si="6"/>
        <v>20237</v>
      </c>
      <c r="K17" s="3">
        <f t="shared" si="6"/>
        <v>20503</v>
      </c>
      <c r="L17" s="3">
        <f t="shared" si="6"/>
        <v>22656</v>
      </c>
      <c r="M17" s="3">
        <f t="shared" si="6"/>
        <v>26489</v>
      </c>
      <c r="N17" s="3">
        <f t="shared" si="6"/>
        <v>34254</v>
      </c>
      <c r="O17" s="3">
        <f t="shared" si="6"/>
        <v>50935</v>
      </c>
      <c r="P17" s="3">
        <f t="shared" si="6"/>
        <v>97506</v>
      </c>
      <c r="Q17" s="3">
        <f t="shared" si="6"/>
        <v>577111</v>
      </c>
      <c r="U17">
        <v>27706</v>
      </c>
      <c r="V17">
        <v>8</v>
      </c>
      <c r="W17">
        <v>15</v>
      </c>
      <c r="X17">
        <f t="shared" si="2"/>
        <v>415590</v>
      </c>
      <c r="Y17" s="3">
        <v>20237</v>
      </c>
      <c r="Z17">
        <v>8</v>
      </c>
      <c r="AA17">
        <v>15</v>
      </c>
      <c r="AB17">
        <f t="shared" si="3"/>
        <v>303555</v>
      </c>
      <c r="AC17" s="3">
        <v>19131</v>
      </c>
      <c r="AD17">
        <v>8</v>
      </c>
      <c r="AE17">
        <v>15</v>
      </c>
      <c r="AF17">
        <f t="shared" si="4"/>
        <v>286965</v>
      </c>
      <c r="AG17" s="8"/>
      <c r="AH17" s="10" t="s">
        <v>21</v>
      </c>
      <c r="AI17" s="10"/>
    </row>
    <row r="18" spans="1:41" x14ac:dyDescent="0.3">
      <c r="A18" s="1"/>
      <c r="B18">
        <f>SUM(B17:Q17)</f>
        <v>2752512</v>
      </c>
      <c r="S18" s="2" t="s">
        <v>12</v>
      </c>
      <c r="T18">
        <f>(512*512*5+156*156*1)</f>
        <v>1335056</v>
      </c>
      <c r="X18">
        <f>SUM(X2:X17)</f>
        <v>8787292</v>
      </c>
      <c r="AB18">
        <f>SUM(AB2:AB17)</f>
        <v>7323069</v>
      </c>
      <c r="AF18">
        <f>SUM(AF2:AF17)</f>
        <v>7232180</v>
      </c>
      <c r="AG18" s="8"/>
    </row>
    <row r="19" spans="1:41" x14ac:dyDescent="0.3">
      <c r="A19" s="1"/>
      <c r="S19" s="2" t="s">
        <v>13</v>
      </c>
      <c r="T19">
        <f>(512*512*5+156*156*1)/1024</f>
        <v>1303.765625</v>
      </c>
      <c r="X19">
        <f>X18/(8*1024)</f>
        <v>1072.66748046875</v>
      </c>
      <c r="AB19">
        <f t="shared" ref="AB19" si="7">AB18/(8*1024)</f>
        <v>893.9293212890625</v>
      </c>
      <c r="AF19">
        <f t="shared" ref="AF19" si="8">AF18/(8*1024)</f>
        <v>882.83447265625</v>
      </c>
      <c r="AG19" s="8"/>
    </row>
    <row r="20" spans="1:41" x14ac:dyDescent="0.3">
      <c r="A20" s="9" t="s">
        <v>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S20" s="5" t="s">
        <v>15</v>
      </c>
      <c r="X20" s="6">
        <f>(T19-X19)/T19</f>
        <v>0.17725436236382594</v>
      </c>
      <c r="AA20" s="6"/>
      <c r="AB20" s="6">
        <f>(T19-AB19)/T19</f>
        <v>0.31434814344866435</v>
      </c>
      <c r="AE20" s="6"/>
      <c r="AF20" s="6">
        <f>(X19-AF19)/X19</f>
        <v>0.1769728375931971</v>
      </c>
      <c r="AG20" s="8"/>
    </row>
    <row r="21" spans="1:41" x14ac:dyDescent="0.3">
      <c r="A21" s="7" t="s">
        <v>1</v>
      </c>
      <c r="B21" s="3">
        <v>277294</v>
      </c>
      <c r="C21" s="3">
        <v>36206</v>
      </c>
      <c r="D21" s="3">
        <v>16098</v>
      </c>
      <c r="E21" s="3">
        <v>9479</v>
      </c>
      <c r="F21" s="3">
        <v>6831</v>
      </c>
      <c r="G21" s="3">
        <v>5765</v>
      </c>
      <c r="H21" s="3">
        <v>5150</v>
      </c>
      <c r="I21" s="3">
        <v>4862</v>
      </c>
      <c r="J21" s="3">
        <v>4800</v>
      </c>
      <c r="K21" s="3">
        <v>4927</v>
      </c>
      <c r="L21" s="3">
        <v>5267</v>
      </c>
      <c r="M21" s="3">
        <v>6047</v>
      </c>
      <c r="N21" s="3">
        <v>7633</v>
      </c>
      <c r="O21" s="3">
        <v>10844</v>
      </c>
      <c r="P21" s="3">
        <v>20328</v>
      </c>
      <c r="Q21" s="3">
        <v>102757</v>
      </c>
      <c r="X21" s="6">
        <f>X19/T19</f>
        <v>0.82274563763617403</v>
      </c>
      <c r="AB21" s="6">
        <f>AB19/T19</f>
        <v>0.68565185655133565</v>
      </c>
      <c r="AF21" s="6">
        <f>AF19/X19</f>
        <v>0.82302716240680296</v>
      </c>
      <c r="AG21" s="8"/>
    </row>
    <row r="22" spans="1:41" x14ac:dyDescent="0.3">
      <c r="A22" s="7" t="s">
        <v>2</v>
      </c>
      <c r="B22" s="3">
        <v>187798</v>
      </c>
      <c r="C22" s="3">
        <v>38677</v>
      </c>
      <c r="D22" s="3">
        <v>22087</v>
      </c>
      <c r="E22" s="3">
        <v>15441</v>
      </c>
      <c r="F22" s="3">
        <v>11886</v>
      </c>
      <c r="G22" s="3">
        <v>9955</v>
      </c>
      <c r="H22" s="3">
        <v>8482</v>
      </c>
      <c r="I22" s="3">
        <v>7976</v>
      </c>
      <c r="J22" s="3">
        <v>7714</v>
      </c>
      <c r="K22" s="3">
        <v>7991</v>
      </c>
      <c r="L22" s="3">
        <v>8726</v>
      </c>
      <c r="M22" s="3">
        <v>9934</v>
      </c>
      <c r="N22" s="3">
        <v>12164</v>
      </c>
      <c r="O22" s="3">
        <v>16535</v>
      </c>
      <c r="P22" s="3">
        <v>28214</v>
      </c>
      <c r="Q22" s="3">
        <v>130708</v>
      </c>
    </row>
    <row r="23" spans="1:41" x14ac:dyDescent="0.3">
      <c r="A23" s="7" t="s">
        <v>3</v>
      </c>
      <c r="B23" s="3">
        <v>83484</v>
      </c>
      <c r="C23" s="3">
        <v>6998</v>
      </c>
      <c r="D23" s="3">
        <v>2842</v>
      </c>
      <c r="E23" s="3">
        <v>1720</v>
      </c>
      <c r="F23" s="3">
        <v>1389</v>
      </c>
      <c r="G23" s="3">
        <v>1277</v>
      </c>
      <c r="H23" s="3">
        <v>996</v>
      </c>
      <c r="I23" s="3">
        <v>934</v>
      </c>
      <c r="J23" s="3">
        <v>909</v>
      </c>
      <c r="K23" s="3">
        <v>898</v>
      </c>
      <c r="L23" s="3">
        <v>1004</v>
      </c>
      <c r="M23" s="3">
        <v>1173</v>
      </c>
      <c r="N23" s="3">
        <v>1415</v>
      </c>
      <c r="O23" s="3">
        <v>1883</v>
      </c>
      <c r="P23" s="3">
        <v>3203</v>
      </c>
      <c r="Q23" s="3">
        <v>20947</v>
      </c>
    </row>
    <row r="24" spans="1:41" x14ac:dyDescent="0.3">
      <c r="A24" s="7" t="s">
        <v>9</v>
      </c>
      <c r="B24" s="3">
        <v>273579</v>
      </c>
      <c r="C24" s="3">
        <v>38141</v>
      </c>
      <c r="D24" s="3">
        <v>16862</v>
      </c>
      <c r="E24" s="3">
        <v>9134</v>
      </c>
      <c r="F24" s="3">
        <v>5905</v>
      </c>
      <c r="G24" s="3">
        <v>4239</v>
      </c>
      <c r="H24" s="3">
        <v>3439</v>
      </c>
      <c r="I24" s="3">
        <v>3188</v>
      </c>
      <c r="J24" s="3">
        <v>2794</v>
      </c>
      <c r="K24" s="3">
        <v>2960</v>
      </c>
      <c r="L24" s="3">
        <v>3542</v>
      </c>
      <c r="M24" s="3">
        <v>4544</v>
      </c>
      <c r="N24" s="3">
        <v>6447</v>
      </c>
      <c r="O24" s="3">
        <v>9945</v>
      </c>
      <c r="P24" s="3">
        <v>18609</v>
      </c>
      <c r="Q24" s="3">
        <v>120960</v>
      </c>
      <c r="Z24">
        <v>0</v>
      </c>
      <c r="AA24">
        <v>15</v>
      </c>
      <c r="AB24">
        <v>1</v>
      </c>
      <c r="AC24">
        <v>14</v>
      </c>
      <c r="AD24">
        <v>2</v>
      </c>
      <c r="AE24">
        <v>13</v>
      </c>
      <c r="AF24">
        <v>3</v>
      </c>
      <c r="AG24">
        <v>4</v>
      </c>
      <c r="AH24">
        <v>12</v>
      </c>
      <c r="AI24">
        <v>5</v>
      </c>
      <c r="AJ24">
        <v>11</v>
      </c>
      <c r="AK24">
        <v>6</v>
      </c>
      <c r="AL24">
        <v>10</v>
      </c>
      <c r="AM24">
        <v>7</v>
      </c>
      <c r="AN24">
        <v>9</v>
      </c>
      <c r="AO24">
        <v>8</v>
      </c>
    </row>
    <row r="25" spans="1:41" x14ac:dyDescent="0.3">
      <c r="A25" s="7" t="s">
        <v>5</v>
      </c>
      <c r="B25" s="3">
        <v>337479</v>
      </c>
      <c r="C25" s="3">
        <v>36340</v>
      </c>
      <c r="D25" s="3">
        <v>11488</v>
      </c>
      <c r="E25" s="3">
        <v>5232</v>
      </c>
      <c r="F25" s="3">
        <v>3183</v>
      </c>
      <c r="G25" s="3">
        <v>2165</v>
      </c>
      <c r="H25" s="3">
        <v>1714</v>
      </c>
      <c r="I25" s="3">
        <v>1410</v>
      </c>
      <c r="J25" s="3">
        <v>1400</v>
      </c>
      <c r="K25" s="3">
        <v>1415</v>
      </c>
      <c r="L25" s="3">
        <v>1646</v>
      </c>
      <c r="M25" s="3">
        <v>2159</v>
      </c>
      <c r="N25" s="3">
        <v>3201</v>
      </c>
      <c r="O25" s="3">
        <v>5443</v>
      </c>
      <c r="P25" s="3">
        <v>12561</v>
      </c>
      <c r="Q25" s="3">
        <v>97452</v>
      </c>
    </row>
    <row r="26" spans="1:41" x14ac:dyDescent="0.3">
      <c r="A26" s="7" t="s">
        <v>11</v>
      </c>
      <c r="B26" s="3">
        <v>294198</v>
      </c>
      <c r="C26" s="3">
        <v>43970</v>
      </c>
      <c r="D26" s="3">
        <v>15836</v>
      </c>
      <c r="E26" s="3">
        <v>6577</v>
      </c>
      <c r="F26" s="3">
        <v>3422</v>
      </c>
      <c r="G26" s="3">
        <v>2313</v>
      </c>
      <c r="H26" s="3">
        <v>1706</v>
      </c>
      <c r="I26" s="3">
        <v>1495</v>
      </c>
      <c r="J26" s="3">
        <v>1514</v>
      </c>
      <c r="K26" s="3">
        <v>1555</v>
      </c>
      <c r="L26" s="3">
        <v>1894</v>
      </c>
      <c r="M26" s="3">
        <v>2471</v>
      </c>
      <c r="N26" s="3">
        <v>3937</v>
      </c>
      <c r="O26" s="3">
        <v>7224</v>
      </c>
      <c r="P26" s="3">
        <v>16852</v>
      </c>
      <c r="Q26" s="3">
        <v>119324</v>
      </c>
    </row>
    <row r="27" spans="1:41" x14ac:dyDescent="0.3">
      <c r="A27" s="5" t="s">
        <v>7</v>
      </c>
      <c r="B27" s="3">
        <f t="shared" ref="B27" si="9">SUM(B21:B26)</f>
        <v>1453832</v>
      </c>
      <c r="C27" s="3">
        <f t="shared" ref="C27" si="10">SUM(C21:C26)</f>
        <v>200332</v>
      </c>
      <c r="D27" s="3">
        <f t="shared" ref="D27" si="11">SUM(D21:D26)</f>
        <v>85213</v>
      </c>
      <c r="E27" s="3">
        <f t="shared" ref="E27" si="12">SUM(E21:E26)</f>
        <v>47583</v>
      </c>
      <c r="F27" s="3">
        <f t="shared" ref="F27" si="13">SUM(F21:F26)</f>
        <v>32616</v>
      </c>
      <c r="G27" s="3">
        <f t="shared" ref="G27" si="14">SUM(G21:G26)</f>
        <v>25714</v>
      </c>
      <c r="H27" s="3">
        <f t="shared" ref="H27" si="15">SUM(H21:H26)</f>
        <v>21487</v>
      </c>
      <c r="I27" s="3">
        <f t="shared" ref="I27" si="16">SUM(I21:I26)</f>
        <v>19865</v>
      </c>
      <c r="J27" s="3">
        <f t="shared" ref="J27" si="17">SUM(J21:J26)</f>
        <v>19131</v>
      </c>
      <c r="K27" s="3">
        <f t="shared" ref="K27" si="18">SUM(K21:K26)</f>
        <v>19746</v>
      </c>
      <c r="L27" s="3">
        <f t="shared" ref="L27" si="19">SUM(L21:L26)</f>
        <v>22079</v>
      </c>
      <c r="M27" s="3">
        <f t="shared" ref="M27" si="20">SUM(M21:M26)</f>
        <v>26328</v>
      </c>
      <c r="N27" s="3">
        <f t="shared" ref="N27" si="21">SUM(N21:N26)</f>
        <v>34797</v>
      </c>
      <c r="O27" s="3">
        <f t="shared" ref="O27" si="22">SUM(O21:O26)</f>
        <v>51874</v>
      </c>
      <c r="P27" s="3">
        <f t="shared" ref="P27" si="23">SUM(P21:P26)</f>
        <v>99767</v>
      </c>
      <c r="Q27" s="3">
        <f t="shared" ref="Q27" si="24">SUM(Q21:Q26)</f>
        <v>592148</v>
      </c>
      <c r="U27" s="3">
        <v>0</v>
      </c>
      <c r="V27">
        <v>1469468</v>
      </c>
      <c r="W27" s="3">
        <f>V27/B28</f>
        <v>0.53386433919270837</v>
      </c>
      <c r="Z27" s="3">
        <v>0</v>
      </c>
      <c r="AA27" s="3">
        <f>1457775/B18</f>
        <v>0.52961621965680805</v>
      </c>
      <c r="AC27" s="3">
        <v>0</v>
      </c>
      <c r="AD27" s="3">
        <f>1453832/B28</f>
        <v>0.52818371000744047</v>
      </c>
    </row>
    <row r="28" spans="1:41" x14ac:dyDescent="0.3">
      <c r="B28">
        <f>SUM(B27:Q27)</f>
        <v>2752512</v>
      </c>
      <c r="U28" s="3">
        <v>1</v>
      </c>
      <c r="V28">
        <v>186003</v>
      </c>
      <c r="W28" s="3">
        <f>V28/B28</f>
        <v>6.7575727190290175E-2</v>
      </c>
      <c r="Z28" s="3">
        <v>1</v>
      </c>
      <c r="AA28" s="3">
        <f>202069/B18</f>
        <v>7.3412577311197921E-2</v>
      </c>
      <c r="AC28" s="3">
        <v>1</v>
      </c>
      <c r="AD28" s="3">
        <f>200332/B28</f>
        <v>7.2781517392113096E-2</v>
      </c>
    </row>
    <row r="29" spans="1:41" x14ac:dyDescent="0.3">
      <c r="U29" s="3">
        <v>2</v>
      </c>
      <c r="V29">
        <v>114354</v>
      </c>
      <c r="W29" s="3">
        <f>V29/B28</f>
        <v>4.1545322963169644E-2</v>
      </c>
      <c r="Z29" s="3">
        <v>2</v>
      </c>
      <c r="AA29" s="3">
        <f>87550/B18</f>
        <v>3.180730910528274E-2</v>
      </c>
      <c r="AC29" s="3">
        <v>2</v>
      </c>
      <c r="AD29" s="3">
        <f>85213/B28</f>
        <v>3.0958266485305058E-2</v>
      </c>
    </row>
    <row r="30" spans="1:41" x14ac:dyDescent="0.3">
      <c r="U30" s="3">
        <v>3</v>
      </c>
      <c r="V30">
        <v>112823</v>
      </c>
      <c r="W30" s="3">
        <f>V30/B28</f>
        <v>4.0989103771391366E-2</v>
      </c>
      <c r="Z30" s="3">
        <v>3</v>
      </c>
      <c r="AA30" s="3">
        <f>49964/B18</f>
        <v>1.8152146112351192E-2</v>
      </c>
      <c r="AC30" s="3">
        <v>3</v>
      </c>
      <c r="AD30" s="3">
        <f>47583/B28</f>
        <v>1.7287118094308034E-2</v>
      </c>
    </row>
    <row r="31" spans="1:41" x14ac:dyDescent="0.3">
      <c r="U31" s="3">
        <v>4</v>
      </c>
      <c r="V31">
        <v>107876</v>
      </c>
      <c r="W31" s="3">
        <f>V31/B28</f>
        <v>3.919183640252976E-2</v>
      </c>
      <c r="Z31" s="3">
        <v>4</v>
      </c>
      <c r="AA31" s="3">
        <f>34293/B18</f>
        <v>1.245880126953125E-2</v>
      </c>
      <c r="AC31" s="3">
        <v>4</v>
      </c>
      <c r="AD31" s="3">
        <f>32616/B28</f>
        <v>1.1849539620535714E-2</v>
      </c>
    </row>
    <row r="32" spans="1:41" x14ac:dyDescent="0.3">
      <c r="U32" s="3">
        <v>5</v>
      </c>
      <c r="V32">
        <v>83646</v>
      </c>
      <c r="W32" s="3">
        <f>V32/B28</f>
        <v>3.0388968331473216E-2</v>
      </c>
      <c r="Z32" s="3">
        <v>5</v>
      </c>
      <c r="AA32" s="3">
        <f>26995/B18</f>
        <v>9.8074050176711301E-3</v>
      </c>
      <c r="AC32" s="3">
        <v>5</v>
      </c>
      <c r="AD32" s="3">
        <f>25714/B28</f>
        <v>9.3420119512648801E-3</v>
      </c>
    </row>
    <row r="33" spans="21:30" x14ac:dyDescent="0.3">
      <c r="U33" s="3">
        <v>6</v>
      </c>
      <c r="V33">
        <v>50809</v>
      </c>
      <c r="W33" s="3">
        <f>V33/B28</f>
        <v>1.845913841610863E-2</v>
      </c>
      <c r="Z33" s="3">
        <v>6</v>
      </c>
      <c r="AA33" s="3">
        <f>23152/B18</f>
        <v>8.4112258184523801E-3</v>
      </c>
      <c r="AC33" s="3">
        <v>6</v>
      </c>
      <c r="AD33" s="3">
        <f>21487/B28</f>
        <v>7.8063238234747021E-3</v>
      </c>
    </row>
    <row r="34" spans="21:30" x14ac:dyDescent="0.3">
      <c r="U34" s="3">
        <v>7</v>
      </c>
      <c r="V34">
        <v>36874</v>
      </c>
      <c r="W34" s="3">
        <f>V34/B28</f>
        <v>1.3396490187872024E-2</v>
      </c>
      <c r="Z34" s="3">
        <v>7</v>
      </c>
      <c r="AA34" s="3">
        <f>21023/B18</f>
        <v>7.637750534784226E-3</v>
      </c>
      <c r="AC34" s="3">
        <v>7</v>
      </c>
      <c r="AD34" s="3">
        <f>19865/B28</f>
        <v>7.217043922061012E-3</v>
      </c>
    </row>
    <row r="35" spans="21:30" x14ac:dyDescent="0.3">
      <c r="U35" s="3">
        <v>8</v>
      </c>
      <c r="V35">
        <v>27706</v>
      </c>
      <c r="W35" s="3">
        <f>V35/B28</f>
        <v>1.0065714518229166E-2</v>
      </c>
      <c r="Z35" s="3">
        <v>8</v>
      </c>
      <c r="AA35" s="3">
        <f>20237/B18</f>
        <v>7.352193196614583E-3</v>
      </c>
      <c r="AC35" s="3">
        <v>8</v>
      </c>
      <c r="AD35" s="3">
        <f>19131/B28</f>
        <v>6.95037841796875E-3</v>
      </c>
    </row>
    <row r="36" spans="21:30" x14ac:dyDescent="0.3">
      <c r="U36" s="3">
        <v>9</v>
      </c>
      <c r="V36">
        <v>28133</v>
      </c>
      <c r="W36" s="3">
        <f>V36/B28</f>
        <v>1.0220845540364584E-2</v>
      </c>
      <c r="Z36" s="3">
        <v>9</v>
      </c>
      <c r="AA36" s="3">
        <f>20503/B18</f>
        <v>7.448832194010417E-3</v>
      </c>
      <c r="AC36" s="3">
        <v>9</v>
      </c>
      <c r="AD36" s="3">
        <f>19746/B28</f>
        <v>7.1738106863839289E-3</v>
      </c>
    </row>
    <row r="37" spans="21:30" x14ac:dyDescent="0.3">
      <c r="U37" s="3">
        <v>10</v>
      </c>
      <c r="V37">
        <v>29074</v>
      </c>
      <c r="W37" s="3">
        <f>V37/B28</f>
        <v>1.056271507626488E-2</v>
      </c>
      <c r="Z37" s="3">
        <v>10</v>
      </c>
      <c r="AA37" s="3">
        <f>22656/B18</f>
        <v>8.231026785714286E-3</v>
      </c>
      <c r="AC37" s="3">
        <v>10</v>
      </c>
      <c r="AD37" s="3">
        <f>22079/B28</f>
        <v>8.0214000883556541E-3</v>
      </c>
    </row>
    <row r="38" spans="21:30" x14ac:dyDescent="0.3">
      <c r="U38" s="3">
        <v>11</v>
      </c>
      <c r="V38">
        <v>30270</v>
      </c>
      <c r="W38" s="3">
        <f>V38/B28</f>
        <v>1.0997227260044642E-2</v>
      </c>
      <c r="Z38" s="3">
        <v>11</v>
      </c>
      <c r="AA38" s="3">
        <f>26489/B18</f>
        <v>9.6235729399181541E-3</v>
      </c>
      <c r="AC38" s="3">
        <v>11</v>
      </c>
      <c r="AD38" s="3">
        <f>26328/B28</f>
        <v>9.5650809151785719E-3</v>
      </c>
    </row>
    <row r="39" spans="21:30" x14ac:dyDescent="0.3">
      <c r="U39" s="3">
        <v>12</v>
      </c>
      <c r="V39">
        <v>33889</v>
      </c>
      <c r="W39" s="3">
        <f>V39/B28</f>
        <v>1.231202625093006E-2</v>
      </c>
      <c r="Z39" s="3">
        <v>12</v>
      </c>
      <c r="AA39" s="3">
        <f>34254/B18</f>
        <v>1.2444632393973214E-2</v>
      </c>
      <c r="AC39" s="3">
        <v>12</v>
      </c>
      <c r="AD39" s="3">
        <f>34797/B28</f>
        <v>1.264190673828125E-2</v>
      </c>
    </row>
    <row r="40" spans="21:30" x14ac:dyDescent="0.3">
      <c r="U40" s="3">
        <v>13</v>
      </c>
      <c r="V40">
        <v>41461</v>
      </c>
      <c r="W40" s="3">
        <f>V40/B28</f>
        <v>1.5062967936197916E-2</v>
      </c>
      <c r="Z40" s="3">
        <v>13</v>
      </c>
      <c r="AA40" s="3">
        <f>50935/B18</f>
        <v>1.850491478329613E-2</v>
      </c>
      <c r="AC40" s="3">
        <v>13</v>
      </c>
      <c r="AD40" s="3">
        <f>51874/B28</f>
        <v>1.8846057710193452E-2</v>
      </c>
    </row>
    <row r="41" spans="21:30" x14ac:dyDescent="0.3">
      <c r="U41" s="3">
        <v>14</v>
      </c>
      <c r="V41">
        <v>63825</v>
      </c>
      <c r="W41" s="3">
        <f>V41/B28</f>
        <v>2.3187909807477678E-2</v>
      </c>
      <c r="Z41" s="3">
        <v>14</v>
      </c>
      <c r="AA41" s="3">
        <f>97506/B18</f>
        <v>3.5424368722098212E-2</v>
      </c>
      <c r="AC41" s="3">
        <v>14</v>
      </c>
      <c r="AD41" s="3">
        <f>99767/B28</f>
        <v>3.6245800199962798E-2</v>
      </c>
    </row>
    <row r="42" spans="21:30" x14ac:dyDescent="0.3">
      <c r="U42" s="3">
        <v>15</v>
      </c>
      <c r="V42">
        <v>336301</v>
      </c>
      <c r="W42" s="3">
        <f>V42/B28</f>
        <v>0.12217966715494792</v>
      </c>
      <c r="Z42" s="3">
        <v>15</v>
      </c>
      <c r="AA42" s="3">
        <f>577111/B18</f>
        <v>0.20966702415829613</v>
      </c>
      <c r="AC42" s="3">
        <v>15</v>
      </c>
      <c r="AD42" s="3">
        <f>592148/B28</f>
        <v>0.21513003394717262</v>
      </c>
    </row>
  </sheetData>
  <sortState xmlns:xlrd2="http://schemas.microsoft.com/office/spreadsheetml/2017/richdata2" ref="S27:T42">
    <sortCondition ref="S27:S42"/>
  </sortState>
  <mergeCells count="23">
    <mergeCell ref="AH9:AI9"/>
    <mergeCell ref="AH10:AI10"/>
    <mergeCell ref="AH4:AI4"/>
    <mergeCell ref="AH5:AI5"/>
    <mergeCell ref="AH6:AI6"/>
    <mergeCell ref="AH7:AI7"/>
    <mergeCell ref="AH8:AI8"/>
    <mergeCell ref="A20:Q20"/>
    <mergeCell ref="AC1:AF1"/>
    <mergeCell ref="AH17:AI17"/>
    <mergeCell ref="AH12:AI12"/>
    <mergeCell ref="AH13:AI13"/>
    <mergeCell ref="AH14:AI14"/>
    <mergeCell ref="AH15:AI15"/>
    <mergeCell ref="AH16:AI16"/>
    <mergeCell ref="AH11:AI11"/>
    <mergeCell ref="A2:Q2"/>
    <mergeCell ref="A10:Q10"/>
    <mergeCell ref="U1:X1"/>
    <mergeCell ref="Y1:AB1"/>
    <mergeCell ref="AH1:AI1"/>
    <mergeCell ref="AH2:AI2"/>
    <mergeCell ref="AH3:AI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KUAN-TING TU</dc:creator>
  <cp:lastModifiedBy>杜冠廷</cp:lastModifiedBy>
  <dcterms:created xsi:type="dcterms:W3CDTF">2015-06-05T18:19:34Z</dcterms:created>
  <dcterms:modified xsi:type="dcterms:W3CDTF">2023-05-27T16:53:14Z</dcterms:modified>
</cp:coreProperties>
</file>