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mulla\OneDrive - KTH\JZF clone\UNECE\Drin\Modeling\drin_repo\Data\smhi_data\hyd_models_comparison\"/>
    </mc:Choice>
  </mc:AlternateContent>
  <bookViews>
    <workbookView xWindow="0" yWindow="0" windowWidth="15420" windowHeight="2030"/>
  </bookViews>
  <sheets>
    <sheet name="mean_flow" sheetId="2" r:id="rId1"/>
    <sheet name="max_flow" sheetId="4" r:id="rId2"/>
    <sheet name="res_cap" sheetId="3" r:id="rId3"/>
    <sheet name="capacity_factor" sheetId="1" r:id="rId4"/>
    <sheet name="mean_flow_debugg" sheetId="5" r:id="rId5"/>
  </sheets>
  <calcPr calcId="162913"/>
</workbook>
</file>

<file path=xl/calcChain.xml><?xml version="1.0" encoding="utf-8"?>
<calcChain xmlns="http://schemas.openxmlformats.org/spreadsheetml/2006/main">
  <c r="T15" i="5" l="1"/>
  <c r="U15" i="5" s="1"/>
  <c r="T23" i="5"/>
  <c r="U23" i="5" s="1"/>
  <c r="T31" i="5"/>
  <c r="U31" i="5" s="1"/>
  <c r="T55" i="5"/>
  <c r="U55" i="5" s="1"/>
  <c r="R12" i="5"/>
  <c r="R13" i="5"/>
  <c r="T13" i="5" s="1"/>
  <c r="R14" i="5"/>
  <c r="R15" i="5"/>
  <c r="R16" i="5"/>
  <c r="T16" i="5" s="1"/>
  <c r="U16" i="5" s="1"/>
  <c r="R17" i="5"/>
  <c r="R18" i="5"/>
  <c r="R19" i="5"/>
  <c r="R20" i="5"/>
  <c r="R21" i="5"/>
  <c r="T21" i="5" s="1"/>
  <c r="R22" i="5"/>
  <c r="R23" i="5"/>
  <c r="R24" i="5"/>
  <c r="T24" i="5" s="1"/>
  <c r="U24" i="5" s="1"/>
  <c r="R25" i="5"/>
  <c r="R26" i="5"/>
  <c r="R27" i="5"/>
  <c r="R28" i="5"/>
  <c r="R29" i="5"/>
  <c r="T29" i="5" s="1"/>
  <c r="R30" i="5"/>
  <c r="R31" i="5"/>
  <c r="R32" i="5"/>
  <c r="T32" i="5" s="1"/>
  <c r="U32" i="5" s="1"/>
  <c r="R33" i="5"/>
  <c r="R34" i="5"/>
  <c r="R35" i="5"/>
  <c r="R36" i="5"/>
  <c r="R37" i="5"/>
  <c r="T37" i="5" s="1"/>
  <c r="R38" i="5"/>
  <c r="R39" i="5"/>
  <c r="T39" i="5" s="1"/>
  <c r="U39" i="5" s="1"/>
  <c r="R40" i="5"/>
  <c r="T40" i="5" s="1"/>
  <c r="U40" i="5" s="1"/>
  <c r="R41" i="5"/>
  <c r="R42" i="5"/>
  <c r="R43" i="5"/>
  <c r="R44" i="5"/>
  <c r="R45" i="5"/>
  <c r="T45" i="5" s="1"/>
  <c r="R46" i="5"/>
  <c r="R47" i="5"/>
  <c r="T47" i="5" s="1"/>
  <c r="U47" i="5" s="1"/>
  <c r="R48" i="5"/>
  <c r="T48" i="5" s="1"/>
  <c r="U48" i="5" s="1"/>
  <c r="R49" i="5"/>
  <c r="R50" i="5"/>
  <c r="R51" i="5"/>
  <c r="R52" i="5"/>
  <c r="R53" i="5"/>
  <c r="T53" i="5" s="1"/>
  <c r="R54" i="5"/>
  <c r="R55" i="5"/>
  <c r="R56" i="5"/>
  <c r="T56" i="5" s="1"/>
  <c r="U56" i="5" s="1"/>
  <c r="R57" i="5"/>
  <c r="R58" i="5"/>
  <c r="R59" i="5"/>
  <c r="R60" i="5"/>
  <c r="R61" i="5"/>
  <c r="T61" i="5" s="1"/>
  <c r="R62" i="5"/>
  <c r="R11" i="5"/>
  <c r="L12" i="5"/>
  <c r="T12" i="5" s="1"/>
  <c r="L13" i="5"/>
  <c r="L14" i="5"/>
  <c r="T14" i="5" s="1"/>
  <c r="U14" i="5" s="1"/>
  <c r="L15" i="5"/>
  <c r="L16" i="5"/>
  <c r="L17" i="5"/>
  <c r="T17" i="5" s="1"/>
  <c r="L18" i="5"/>
  <c r="L19" i="5"/>
  <c r="T19" i="5" s="1"/>
  <c r="L20" i="5"/>
  <c r="T20" i="5" s="1"/>
  <c r="L21" i="5"/>
  <c r="L22" i="5"/>
  <c r="T22" i="5" s="1"/>
  <c r="U22" i="5" s="1"/>
  <c r="L23" i="5"/>
  <c r="L24" i="5"/>
  <c r="L25" i="5"/>
  <c r="T25" i="5" s="1"/>
  <c r="L26" i="5"/>
  <c r="L27" i="5"/>
  <c r="T27" i="5" s="1"/>
  <c r="L28" i="5"/>
  <c r="T28" i="5" s="1"/>
  <c r="L29" i="5"/>
  <c r="L30" i="5"/>
  <c r="T30" i="5" s="1"/>
  <c r="U30" i="5" s="1"/>
  <c r="L31" i="5"/>
  <c r="L32" i="5"/>
  <c r="L33" i="5"/>
  <c r="T33" i="5" s="1"/>
  <c r="L34" i="5"/>
  <c r="L35" i="5"/>
  <c r="T35" i="5" s="1"/>
  <c r="L36" i="5"/>
  <c r="T36" i="5" s="1"/>
  <c r="L37" i="5"/>
  <c r="L38" i="5"/>
  <c r="T38" i="5" s="1"/>
  <c r="U38" i="5" s="1"/>
  <c r="L39" i="5"/>
  <c r="L40" i="5"/>
  <c r="L41" i="5"/>
  <c r="T41" i="5" s="1"/>
  <c r="L42" i="5"/>
  <c r="L43" i="5"/>
  <c r="T43" i="5" s="1"/>
  <c r="L44" i="5"/>
  <c r="T44" i="5" s="1"/>
  <c r="L45" i="5"/>
  <c r="L46" i="5"/>
  <c r="T46" i="5" s="1"/>
  <c r="U46" i="5" s="1"/>
  <c r="L47" i="5"/>
  <c r="L48" i="5"/>
  <c r="L49" i="5"/>
  <c r="T49" i="5" s="1"/>
  <c r="L50" i="5"/>
  <c r="L51" i="5"/>
  <c r="T51" i="5" s="1"/>
  <c r="L52" i="5"/>
  <c r="T52" i="5" s="1"/>
  <c r="L53" i="5"/>
  <c r="L54" i="5"/>
  <c r="T54" i="5" s="1"/>
  <c r="U54" i="5" s="1"/>
  <c r="L55" i="5"/>
  <c r="L56" i="5"/>
  <c r="L57" i="5"/>
  <c r="T57" i="5" s="1"/>
  <c r="L58" i="5"/>
  <c r="L59" i="5"/>
  <c r="T59" i="5" s="1"/>
  <c r="L60" i="5"/>
  <c r="T60" i="5" s="1"/>
  <c r="L61" i="5"/>
  <c r="L62" i="5"/>
  <c r="T62" i="5" s="1"/>
  <c r="U62" i="5" s="1"/>
  <c r="L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11" i="5"/>
  <c r="U60" i="5" l="1"/>
  <c r="U44" i="5"/>
  <c r="U28" i="5"/>
  <c r="U12" i="5"/>
  <c r="U59" i="5"/>
  <c r="U51" i="5"/>
  <c r="U43" i="5"/>
  <c r="U35" i="5"/>
  <c r="U27" i="5"/>
  <c r="U19" i="5"/>
  <c r="U52" i="5"/>
  <c r="U36" i="5"/>
  <c r="U20" i="5"/>
  <c r="U57" i="5"/>
  <c r="U49" i="5"/>
  <c r="U41" i="5"/>
  <c r="U33" i="5"/>
  <c r="U25" i="5"/>
  <c r="U17" i="5"/>
  <c r="U61" i="5"/>
  <c r="U53" i="5"/>
  <c r="U45" i="5"/>
  <c r="U37" i="5"/>
  <c r="U29" i="5"/>
  <c r="U21" i="5"/>
  <c r="U13" i="5"/>
  <c r="T58" i="5"/>
  <c r="U58" i="5" s="1"/>
  <c r="T50" i="5"/>
  <c r="U50" i="5" s="1"/>
  <c r="T42" i="5"/>
  <c r="U42" i="5" s="1"/>
  <c r="T34" i="5"/>
  <c r="U34" i="5" s="1"/>
  <c r="T26" i="5"/>
  <c r="U26" i="5" s="1"/>
  <c r="T18" i="5"/>
  <c r="U18" i="5" s="1"/>
  <c r="T11" i="5"/>
  <c r="U11" i="5" s="1"/>
  <c r="E66" i="5"/>
  <c r="E64" i="5"/>
  <c r="E65" i="5"/>
  <c r="S24" i="2" l="1"/>
  <c r="R24" i="2"/>
  <c r="E39" i="2"/>
  <c r="R11" i="2"/>
  <c r="R9" i="2"/>
  <c r="R7" i="2"/>
  <c r="E40" i="2"/>
  <c r="E22" i="2"/>
  <c r="F7" i="4"/>
  <c r="G7" i="4"/>
  <c r="E21" i="2"/>
  <c r="D7" i="4"/>
  <c r="H36" i="2"/>
  <c r="H35" i="2"/>
  <c r="L35" i="2" s="1"/>
  <c r="K35" i="2"/>
  <c r="J35" i="2"/>
  <c r="I35" i="2"/>
  <c r="I27" i="2"/>
  <c r="J27" i="2"/>
  <c r="K27" i="2"/>
  <c r="L27" i="2"/>
  <c r="F29" i="2"/>
  <c r="E30" i="2"/>
  <c r="E29" i="2"/>
  <c r="F22" i="2"/>
  <c r="F30" i="2" s="1"/>
  <c r="F21" i="2"/>
  <c r="J21" i="2" s="1"/>
  <c r="I21" i="2"/>
  <c r="H22" i="2"/>
  <c r="H30" i="2" s="1"/>
  <c r="H21" i="2"/>
  <c r="H29" i="2" s="1"/>
  <c r="L21" i="2" l="1"/>
  <c r="G22" i="2"/>
  <c r="G30" i="2" s="1"/>
  <c r="G21" i="2" l="1"/>
  <c r="D3" i="4"/>
  <c r="D4" i="4"/>
  <c r="D5" i="4"/>
  <c r="D6" i="4"/>
  <c r="D8" i="4"/>
  <c r="D9" i="4"/>
  <c r="D10" i="4"/>
  <c r="D11" i="4"/>
  <c r="D12" i="4"/>
  <c r="D13" i="4"/>
  <c r="D14" i="4"/>
  <c r="D15" i="4"/>
  <c r="D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G29" i="2" l="1"/>
  <c r="K21" i="2"/>
</calcChain>
</file>

<file path=xl/sharedStrings.xml><?xml version="1.0" encoding="utf-8"?>
<sst xmlns="http://schemas.openxmlformats.org/spreadsheetml/2006/main" count="187" uniqueCount="86">
  <si>
    <t>catchment</t>
  </si>
  <si>
    <t>BDCT1</t>
  </si>
  <si>
    <t>BDCT2</t>
  </si>
  <si>
    <t>BDCT3</t>
  </si>
  <si>
    <t>BDRS1</t>
  </si>
  <si>
    <t>BDRS2</t>
  </si>
  <si>
    <t>BDRS3</t>
  </si>
  <si>
    <t>DCT1</t>
  </si>
  <si>
    <t>DCT2</t>
  </si>
  <si>
    <t>DCT3</t>
  </si>
  <si>
    <t>DRS1</t>
  </si>
  <si>
    <t>DRS2</t>
  </si>
  <si>
    <t>DRS3</t>
  </si>
  <si>
    <t>WDRS1</t>
  </si>
  <si>
    <t>ohrid</t>
  </si>
  <si>
    <t>cf_ehype</t>
  </si>
  <si>
    <t>cf_panta</t>
  </si>
  <si>
    <t>e-p %</t>
  </si>
  <si>
    <t>scenario</t>
  </si>
  <si>
    <t>ehype_ts_mean</t>
  </si>
  <si>
    <t>ehype_wk_mean</t>
  </si>
  <si>
    <t>panta_ts_mean</t>
  </si>
  <si>
    <t>panta_wk_mean</t>
  </si>
  <si>
    <t>ehype-panta ts</t>
  </si>
  <si>
    <t>ehype-panta wk</t>
  </si>
  <si>
    <t>ref</t>
  </si>
  <si>
    <t>ehype-panta res_cap</t>
  </si>
  <si>
    <t>ehype</t>
  </si>
  <si>
    <t>panta</t>
  </si>
  <si>
    <t xml:space="preserve">e-p </t>
  </si>
  <si>
    <t>The avearage capacity factor in ehype data is higher in NM , but almost the same in AL</t>
  </si>
  <si>
    <t xml:space="preserve">The residual capacity is lower in ehype in most catchments. In the albanian river segments the difference is quit large. </t>
  </si>
  <si>
    <t>pant</t>
  </si>
  <si>
    <t>ALCWTCT1DD</t>
  </si>
  <si>
    <t>MKCWTRS3DD</t>
  </si>
  <si>
    <t>XKCWTRS1WD</t>
  </si>
  <si>
    <t>Grand Total</t>
  </si>
  <si>
    <t>EHYPE</t>
  </si>
  <si>
    <t>White</t>
  </si>
  <si>
    <t>Black</t>
  </si>
  <si>
    <t>total (DRS1)</t>
  </si>
  <si>
    <t>black (BDRS3)</t>
  </si>
  <si>
    <t>white (WDRS1)</t>
  </si>
  <si>
    <t>wk_mean</t>
  </si>
  <si>
    <t>production annual</t>
  </si>
  <si>
    <t>Panta</t>
  </si>
  <si>
    <t>(e-p) % diff - black</t>
  </si>
  <si>
    <t>(e-p) % diff - white</t>
  </si>
  <si>
    <t>(e-p) % diff - dct1</t>
  </si>
  <si>
    <t>(e-p) % diff - tot</t>
  </si>
  <si>
    <t>e wk_mean *52</t>
  </si>
  <si>
    <t>p wk_mean *52</t>
  </si>
  <si>
    <t>Residualcapacity</t>
  </si>
  <si>
    <t>ALCWTRS1DD</t>
  </si>
  <si>
    <t xml:space="preserve">ehype </t>
  </si>
  <si>
    <t>MKCWTLK0BD</t>
  </si>
  <si>
    <t>MKCWTCT1BD</t>
  </si>
  <si>
    <t>MKCWTCT2BD</t>
  </si>
  <si>
    <t>MKCWTCT3DD</t>
  </si>
  <si>
    <t>ALCWTCT2DD</t>
  </si>
  <si>
    <t>ALCWTCT3DD</t>
  </si>
  <si>
    <t>MKCWTRS1BD</t>
  </si>
  <si>
    <t>*</t>
  </si>
  <si>
    <t>MKCWTRS2BD</t>
  </si>
  <si>
    <t>MKCWTRS3BD</t>
  </si>
  <si>
    <t>res cap</t>
  </si>
  <si>
    <t>segment</t>
  </si>
  <si>
    <t>MKCT1</t>
  </si>
  <si>
    <t>CF</t>
  </si>
  <si>
    <t>lower limit</t>
  </si>
  <si>
    <t>avg annual generation</t>
  </si>
  <si>
    <t>Debugging the model</t>
  </si>
  <si>
    <t>Infeasible variable = RateOfActivity(REGION,22,MKCWTRS2BD,1,2025)</t>
  </si>
  <si>
    <t>s.t. CAa4_Constraint_Capacity{r in REGION, l in TIMESLICE, t in TECHNOLOGY, y in YEAR}: sum{m in MODE_OF_OPERATION} RateOfActivity[r,l,t,m,y] &lt;= ((sum{yy in YEAR: y-yy &lt; OperationalLife[r,t] &amp;&amp; y-yy&gt;=0} NewCapacity[r,t,yy])+ ResidualCapacity[r,t,y])*CapacityFactor[r,t,l,y]*CapacityToActivityUnit[r,t];</t>
  </si>
  <si>
    <r>
      <rPr>
        <b/>
        <sz val="11"/>
        <color theme="1"/>
        <rFont val="Calibri"/>
        <family val="2"/>
        <scheme val="minor"/>
      </rPr>
      <t xml:space="preserve">RateOfActivity[r,l,t,m,y] </t>
    </r>
    <r>
      <rPr>
        <sz val="11"/>
        <color rgb="FFFF0000"/>
        <rFont val="Calibri"/>
        <family val="2"/>
        <scheme val="minor"/>
      </rPr>
      <t>&lt;=</t>
    </r>
    <r>
      <rPr>
        <sz val="11"/>
        <color theme="1"/>
        <rFont val="Calibri"/>
        <family val="2"/>
        <scheme val="minor"/>
      </rPr>
      <t xml:space="preserve"> ((sum{yy in YEAR: y-yy &lt; OperationalLife[r,t] &amp;&amp; y-yy&gt;=0} </t>
    </r>
    <r>
      <rPr>
        <sz val="11"/>
        <color theme="4" tint="-0.249977111117893"/>
        <rFont val="Calibri"/>
        <family val="2"/>
        <scheme val="minor"/>
      </rPr>
      <t>NewCapacity</t>
    </r>
    <r>
      <rPr>
        <sz val="11"/>
        <color theme="1"/>
        <rFont val="Calibri"/>
        <family val="2"/>
        <scheme val="minor"/>
      </rPr>
      <t>[r,t,yy])</t>
    </r>
    <r>
      <rPr>
        <sz val="11"/>
        <color rgb="FFFF0000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ResidualCapacity</t>
    </r>
    <r>
      <rPr>
        <sz val="11"/>
        <color theme="1"/>
        <rFont val="Calibri"/>
        <family val="2"/>
        <scheme val="minor"/>
      </rPr>
      <t>[r,t,y])</t>
    </r>
    <r>
      <rPr>
        <sz val="11"/>
        <color rgb="FFFF0000"/>
        <rFont val="Calibri"/>
        <family val="2"/>
        <scheme val="minor"/>
      </rPr>
      <t>*</t>
    </r>
    <r>
      <rPr>
        <sz val="11"/>
        <color theme="4" tint="-0.249977111117893"/>
        <rFont val="Calibri"/>
        <family val="2"/>
        <scheme val="minor"/>
      </rPr>
      <t>CapacityFactor</t>
    </r>
    <r>
      <rPr>
        <sz val="11"/>
        <color theme="1"/>
        <rFont val="Calibri"/>
        <family val="2"/>
        <scheme val="minor"/>
      </rPr>
      <t>[r,t,l,y]</t>
    </r>
    <r>
      <rPr>
        <sz val="11"/>
        <color rgb="FFFF0000"/>
        <rFont val="Calibri"/>
        <family val="2"/>
        <scheme val="minor"/>
      </rPr>
      <t>*</t>
    </r>
    <r>
      <rPr>
        <sz val="11"/>
        <color theme="4" tint="-0.249977111117893"/>
        <rFont val="Calibri"/>
        <family val="2"/>
        <scheme val="minor"/>
      </rPr>
      <t>CapacityToActivityUnit</t>
    </r>
    <r>
      <rPr>
        <sz val="11"/>
        <color theme="1"/>
        <rFont val="Calibri"/>
        <family val="2"/>
        <scheme val="minor"/>
      </rPr>
      <t>[r,t];</t>
    </r>
  </si>
  <si>
    <t>Redidual capacity</t>
  </si>
  <si>
    <t>capacity factor</t>
  </si>
  <si>
    <t>CTAU</t>
  </si>
  <si>
    <t>TS</t>
  </si>
  <si>
    <t>Activity</t>
  </si>
  <si>
    <t>min</t>
  </si>
  <si>
    <t>mean</t>
  </si>
  <si>
    <t>max</t>
  </si>
  <si>
    <t>TCC1_TotalAnnualMaxCapacityConstraint(REGION,MKCWTRS2BD,2025</t>
  </si>
  <si>
    <t>RateOfActivity(REGION,16,MKCWTRS2BD,1,2025)</t>
  </si>
  <si>
    <t>MKCWTCT2DD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</si>
</sst>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0" fontId="0" fillId="37" borderId="0" xfId="0" applyFill="1"/>
    <xf numFmtId="0" fontId="0" fillId="38" borderId="0" xfId="0" applyFill="1"/>
    <xf numFmtId="164" fontId="0" fillId="38" borderId="0" xfId="1" applyNumberFormat="1" applyFont="1" applyFill="1"/>
    <xf numFmtId="2" fontId="0" fillId="0" borderId="0" xfId="0" applyNumberFormat="1"/>
    <xf numFmtId="0" fontId="0" fillId="39" borderId="0" xfId="0" applyFill="1"/>
    <xf numFmtId="165" fontId="0" fillId="33" borderId="0" xfId="0" applyNumberFormat="1" applyFill="1"/>
    <xf numFmtId="165" fontId="0" fillId="35" borderId="0" xfId="0" applyNumberFormat="1" applyFill="1"/>
    <xf numFmtId="0" fontId="18" fillId="0" borderId="0" xfId="0" applyFont="1" applyAlignment="1">
      <alignment horizontal="left" vertical="center"/>
    </xf>
    <xf numFmtId="0" fontId="0" fillId="40" borderId="0" xfId="0" applyFill="1"/>
    <xf numFmtId="2" fontId="0" fillId="0" borderId="10" xfId="0" applyNumberFormat="1" applyBorder="1"/>
    <xf numFmtId="165" fontId="0" fillId="0" borderId="0" xfId="0" applyNumberFormat="1"/>
    <xf numFmtId="165" fontId="0" fillId="40" borderId="0" xfId="0" applyNumberFormat="1" applyFill="1"/>
    <xf numFmtId="1" fontId="0" fillId="0" borderId="0" xfId="0" applyNumberFormat="1"/>
    <xf numFmtId="1" fontId="0" fillId="40" borderId="0" xfId="0" applyNumberFormat="1" applyFill="1"/>
    <xf numFmtId="166" fontId="0" fillId="0" borderId="0" xfId="43" applyNumberFormat="1" applyFont="1"/>
    <xf numFmtId="2" fontId="14" fillId="40" borderId="10" xfId="0" applyNumberFormat="1" applyFont="1" applyFill="1" applyBorder="1"/>
    <xf numFmtId="166" fontId="0" fillId="0" borderId="0" xfId="0" applyNumberFormat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0" fontId="0" fillId="0" borderId="18" xfId="1" applyNumberFormat="1" applyFont="1" applyBorder="1"/>
    <xf numFmtId="10" fontId="14" fillId="0" borderId="19" xfId="1" applyNumberFormat="1" applyFont="1" applyBorder="1"/>
    <xf numFmtId="10" fontId="14" fillId="0" borderId="17" xfId="1" applyNumberFormat="1" applyFont="1" applyBorder="1"/>
    <xf numFmtId="0" fontId="14" fillId="0" borderId="20" xfId="0" applyFont="1" applyFill="1" applyBorder="1"/>
    <xf numFmtId="10" fontId="14" fillId="0" borderId="21" xfId="1" applyNumberFormat="1" applyFont="1" applyBorder="1"/>
    <xf numFmtId="166" fontId="0" fillId="0" borderId="10" xfId="43" applyNumberFormat="1" applyFont="1" applyBorder="1"/>
    <xf numFmtId="166" fontId="14" fillId="40" borderId="10" xfId="43" applyNumberFormat="1" applyFont="1" applyFill="1" applyBorder="1"/>
    <xf numFmtId="166" fontId="0" fillId="40" borderId="10" xfId="43" applyNumberFormat="1" applyFont="1" applyFill="1" applyBorder="1"/>
    <xf numFmtId="0" fontId="0" fillId="0" borderId="13" xfId="0" applyBorder="1"/>
    <xf numFmtId="0" fontId="0" fillId="0" borderId="14" xfId="0" applyBorder="1"/>
    <xf numFmtId="166" fontId="0" fillId="0" borderId="15" xfId="43" applyNumberFormat="1" applyFont="1" applyBorder="1"/>
    <xf numFmtId="166" fontId="0" fillId="0" borderId="16" xfId="43" applyNumberFormat="1" applyFont="1" applyBorder="1"/>
    <xf numFmtId="166" fontId="0" fillId="0" borderId="17" xfId="43" applyNumberFormat="1" applyFont="1" applyBorder="1"/>
    <xf numFmtId="166" fontId="0" fillId="0" borderId="18" xfId="43" applyNumberFormat="1" applyFont="1" applyBorder="1"/>
    <xf numFmtId="166" fontId="0" fillId="0" borderId="19" xfId="43" applyNumberFormat="1" applyFont="1" applyBorder="1"/>
    <xf numFmtId="0" fontId="19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40" borderId="13" xfId="0" applyFill="1" applyBorder="1"/>
    <xf numFmtId="2" fontId="0" fillId="0" borderId="16" xfId="0" applyNumberFormat="1" applyBorder="1"/>
    <xf numFmtId="2" fontId="0" fillId="40" borderId="18" xfId="0" applyNumberFormat="1" applyFill="1" applyBorder="1"/>
    <xf numFmtId="2" fontId="0" fillId="0" borderId="18" xfId="0" applyNumberFormat="1" applyBorder="1"/>
    <xf numFmtId="2" fontId="0" fillId="0" borderId="19" xfId="0" applyNumberFormat="1" applyBorder="1"/>
    <xf numFmtId="0" fontId="0" fillId="40" borderId="12" xfId="0" applyFill="1" applyBorder="1"/>
    <xf numFmtId="2" fontId="0" fillId="40" borderId="15" xfId="0" applyNumberFormat="1" applyFill="1" applyBorder="1"/>
    <xf numFmtId="2" fontId="0" fillId="40" borderId="17" xfId="0" applyNumberFormat="1" applyFill="1" applyBorder="1"/>
    <xf numFmtId="166" fontId="0" fillId="40" borderId="15" xfId="43" applyNumberFormat="1" applyFont="1" applyFill="1" applyBorder="1"/>
    <xf numFmtId="166" fontId="14" fillId="0" borderId="0" xfId="43" applyNumberFormat="1" applyFont="1"/>
    <xf numFmtId="0" fontId="21" fillId="0" borderId="0" xfId="0" applyFont="1" applyAlignment="1">
      <alignment horizontal="left" vertical="center"/>
    </xf>
    <xf numFmtId="0" fontId="14" fillId="40" borderId="0" xfId="0" applyFont="1" applyFill="1"/>
    <xf numFmtId="166" fontId="20" fillId="0" borderId="0" xfId="43" applyNumberFormat="1" applyFont="1"/>
    <xf numFmtId="166" fontId="20" fillId="0" borderId="25" xfId="43" applyNumberFormat="1" applyFont="1" applyBorder="1"/>
    <xf numFmtId="166" fontId="20" fillId="0" borderId="26" xfId="43" applyNumberFormat="1" applyFont="1" applyBorder="1"/>
    <xf numFmtId="166" fontId="0" fillId="40" borderId="11" xfId="43" applyNumberFormat="1" applyFont="1" applyFill="1" applyBorder="1"/>
    <xf numFmtId="166" fontId="14" fillId="40" borderId="27" xfId="43" applyNumberFormat="1" applyFont="1" applyFill="1" applyBorder="1"/>
    <xf numFmtId="0" fontId="0" fillId="0" borderId="0" xfId="0" applyFill="1"/>
    <xf numFmtId="1" fontId="0" fillId="0" borderId="0" xfId="0" applyNumberForma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463550</xdr:colOff>
      <xdr:row>0</xdr:row>
      <xdr:rowOff>127000</xdr:rowOff>
    </xdr:from>
    <xdr:to>
      <xdr:col>19</xdr:col>
      <xdr:colOff>491131</xdr:colOff>
      <xdr:row>83</xdr:row>
      <xdr:rowOff>71121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127000"/>
          <a:ext cx="7952381" cy="15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M13" sqref="M13"/>
    </sheetView>
  </sheetViews>
  <sheetFormatPr defaultRowHeight="14.5" x14ac:dyDescent="0.35"/>
  <cols>
    <col min="1" max="1" width="2.81640625" bestFit="1" customWidth="1"/>
    <col min="2" max="2" width="9.54296875" bestFit="1" customWidth="1"/>
    <col min="3" max="3" width="7.81640625" bestFit="1" customWidth="1"/>
    <col min="4" max="4" width="16.1796875" customWidth="1"/>
    <col min="5" max="5" width="15.08984375" bestFit="1" customWidth="1"/>
    <col min="6" max="6" width="13.90625" bestFit="1" customWidth="1"/>
    <col min="7" max="7" width="14.81640625" bestFit="1" customWidth="1"/>
    <col min="8" max="8" width="13.36328125" bestFit="1" customWidth="1"/>
    <col min="9" max="9" width="14.26953125" bestFit="1" customWidth="1"/>
    <col min="10" max="10" width="12.1796875" customWidth="1"/>
    <col min="14" max="14" width="9.08984375" bestFit="1" customWidth="1"/>
    <col min="17" max="17" width="15.90625" customWidth="1"/>
    <col min="18" max="18" width="9.7265625" bestFit="1" customWidth="1"/>
  </cols>
  <sheetData>
    <row r="1" spans="1:18" x14ac:dyDescent="0.35"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18" x14ac:dyDescent="0.35">
      <c r="A2">
        <v>0</v>
      </c>
      <c r="B2" t="s">
        <v>1</v>
      </c>
      <c r="C2" t="s">
        <v>25</v>
      </c>
      <c r="D2" s="12">
        <v>18.1246126676999</v>
      </c>
      <c r="E2" s="12">
        <v>18.443735849056601</v>
      </c>
      <c r="F2" s="12">
        <v>3.6011656377941201</v>
      </c>
      <c r="G2" s="12">
        <v>3.7533962264150902</v>
      </c>
      <c r="H2" s="12">
        <v>14.5234470299058</v>
      </c>
      <c r="I2" s="12">
        <v>14.690339622641501</v>
      </c>
      <c r="J2" s="13" t="s">
        <v>1</v>
      </c>
    </row>
    <row r="3" spans="1:18" x14ac:dyDescent="0.35">
      <c r="A3">
        <v>1</v>
      </c>
      <c r="B3" t="s">
        <v>2</v>
      </c>
      <c r="C3" t="s">
        <v>25</v>
      </c>
      <c r="D3" s="12">
        <v>29.663734781418199</v>
      </c>
      <c r="E3" s="12">
        <v>29.950113207547101</v>
      </c>
      <c r="F3" s="12">
        <v>22.902157626539001</v>
      </c>
      <c r="G3" s="12">
        <v>23.701622641509399</v>
      </c>
      <c r="H3" s="12">
        <v>6.7615771548792098</v>
      </c>
      <c r="I3" s="12">
        <v>6.2484905660377397</v>
      </c>
      <c r="J3" s="13" t="s">
        <v>2</v>
      </c>
    </row>
    <row r="4" spans="1:18" ht="15" thickBot="1" x14ac:dyDescent="0.4">
      <c r="A4">
        <v>2</v>
      </c>
      <c r="B4" t="s">
        <v>3</v>
      </c>
      <c r="C4" t="s">
        <v>25</v>
      </c>
      <c r="D4" s="12">
        <v>44.204298621885599</v>
      </c>
      <c r="E4" s="12">
        <v>44.842603773584898</v>
      </c>
      <c r="F4" s="12">
        <v>35.848876472005003</v>
      </c>
      <c r="G4" s="12">
        <v>37.164943396226398</v>
      </c>
      <c r="H4" s="12">
        <v>8.3554221498805799</v>
      </c>
      <c r="I4" s="12">
        <v>7.6776603773584604</v>
      </c>
      <c r="J4" s="13" t="s">
        <v>3</v>
      </c>
    </row>
    <row r="5" spans="1:18" ht="15.5" x14ac:dyDescent="0.35">
      <c r="A5">
        <v>3</v>
      </c>
      <c r="B5" t="s">
        <v>4</v>
      </c>
      <c r="C5" t="s">
        <v>25</v>
      </c>
      <c r="D5" s="12">
        <v>23.1500438988773</v>
      </c>
      <c r="E5" s="12">
        <v>23.5189056603773</v>
      </c>
      <c r="F5" s="12">
        <v>29.5018642269516</v>
      </c>
      <c r="G5" s="12">
        <v>29.780377358490501</v>
      </c>
      <c r="H5" s="12">
        <v>-6.3518203280743304</v>
      </c>
      <c r="I5" s="12">
        <v>-6.2614716981131799</v>
      </c>
      <c r="J5" s="5" t="s">
        <v>4</v>
      </c>
      <c r="Q5" s="57" t="s">
        <v>55</v>
      </c>
      <c r="R5" s="60">
        <v>772.37599999999998</v>
      </c>
    </row>
    <row r="6" spans="1:18" ht="16" thickBot="1" x14ac:dyDescent="0.4">
      <c r="A6">
        <v>4</v>
      </c>
      <c r="B6" t="s">
        <v>5</v>
      </c>
      <c r="C6" t="s">
        <v>25</v>
      </c>
      <c r="D6" s="12">
        <v>52.685577895409097</v>
      </c>
      <c r="E6" s="12">
        <v>53.342716981132</v>
      </c>
      <c r="F6" s="12">
        <v>52.158756620060799</v>
      </c>
      <c r="G6" s="12">
        <v>53.239773584905599</v>
      </c>
      <c r="H6" s="12">
        <v>0.52682127534829704</v>
      </c>
      <c r="I6" s="12">
        <v>0.10294339622642899</v>
      </c>
      <c r="J6" t="s">
        <v>5</v>
      </c>
      <c r="Q6" s="57" t="s">
        <v>56</v>
      </c>
      <c r="R6" s="61">
        <v>125.158</v>
      </c>
    </row>
    <row r="7" spans="1:18" ht="15" thickBot="1" x14ac:dyDescent="0.4">
      <c r="A7">
        <v>5</v>
      </c>
      <c r="B7" t="s">
        <v>6</v>
      </c>
      <c r="C7" t="s">
        <v>25</v>
      </c>
      <c r="D7" s="12">
        <v>89.7378507803231</v>
      </c>
      <c r="E7" s="12">
        <v>91.123358490566005</v>
      </c>
      <c r="F7" s="12">
        <v>87.994673287783598</v>
      </c>
      <c r="G7" s="12">
        <v>90.391301886792405</v>
      </c>
      <c r="H7" s="12">
        <v>1.74317749253951</v>
      </c>
      <c r="I7" s="12">
        <v>0.73205660377360005</v>
      </c>
      <c r="J7" t="s">
        <v>6</v>
      </c>
      <c r="P7" s="17" t="s">
        <v>62</v>
      </c>
      <c r="Q7" s="17" t="s">
        <v>61</v>
      </c>
      <c r="R7" s="62">
        <f>R6+R5</f>
        <v>897.53399999999999</v>
      </c>
    </row>
    <row r="8" spans="1:18" ht="16" thickBot="1" x14ac:dyDescent="0.4">
      <c r="A8">
        <v>6</v>
      </c>
      <c r="B8" t="s">
        <v>7</v>
      </c>
      <c r="C8" t="s">
        <v>25</v>
      </c>
      <c r="D8" s="12">
        <v>50.163937756685499</v>
      </c>
      <c r="E8" s="12">
        <v>50.192037735848999</v>
      </c>
      <c r="F8" s="12">
        <v>50.381432100798797</v>
      </c>
      <c r="G8" s="12">
        <v>51.064905660377299</v>
      </c>
      <c r="H8" s="12">
        <v>-0.21749434411326901</v>
      </c>
      <c r="I8" s="12">
        <v>-0.87286792452829998</v>
      </c>
      <c r="J8" t="s">
        <v>7</v>
      </c>
      <c r="Q8" s="57" t="s">
        <v>57</v>
      </c>
      <c r="R8" s="61">
        <v>669.49199999999996</v>
      </c>
    </row>
    <row r="9" spans="1:18" ht="15" thickBot="1" x14ac:dyDescent="0.4">
      <c r="A9">
        <v>7</v>
      </c>
      <c r="B9" t="s">
        <v>8</v>
      </c>
      <c r="C9" t="s">
        <v>25</v>
      </c>
      <c r="D9" s="12">
        <v>29.579768458519599</v>
      </c>
      <c r="E9" s="12">
        <v>29.709735849056599</v>
      </c>
      <c r="F9" s="12">
        <v>91.992899770563199</v>
      </c>
      <c r="G9" s="12">
        <v>93.798018867924497</v>
      </c>
      <c r="H9" s="12">
        <v>-62.413131312043603</v>
      </c>
      <c r="I9" s="12">
        <v>-64.088283018867898</v>
      </c>
      <c r="J9" s="9" t="s">
        <v>8</v>
      </c>
      <c r="P9" s="17" t="s">
        <v>62</v>
      </c>
      <c r="Q9" s="17" t="s">
        <v>63</v>
      </c>
      <c r="R9" s="62">
        <f>R8+R7</f>
        <v>1567.0259999999998</v>
      </c>
    </row>
    <row r="10" spans="1:18" ht="15.5" x14ac:dyDescent="0.35">
      <c r="A10">
        <v>8</v>
      </c>
      <c r="B10" t="s">
        <v>9</v>
      </c>
      <c r="C10" t="s">
        <v>25</v>
      </c>
      <c r="D10" s="12">
        <v>40.156851145386398</v>
      </c>
      <c r="E10" s="12">
        <v>40.402660377358401</v>
      </c>
      <c r="F10" s="12">
        <v>19.706116315330799</v>
      </c>
      <c r="G10" s="12">
        <v>19.875905660377299</v>
      </c>
      <c r="H10" s="12">
        <v>20.450734830055499</v>
      </c>
      <c r="I10" s="12">
        <v>20.526754716981099</v>
      </c>
      <c r="J10" s="13" t="s">
        <v>9</v>
      </c>
      <c r="Q10" s="57" t="s">
        <v>58</v>
      </c>
      <c r="R10" s="61">
        <v>1029.713</v>
      </c>
    </row>
    <row r="11" spans="1:18" ht="15" thickBot="1" x14ac:dyDescent="0.4">
      <c r="A11">
        <v>9</v>
      </c>
      <c r="B11" t="s">
        <v>10</v>
      </c>
      <c r="C11" t="s">
        <v>25</v>
      </c>
      <c r="D11" s="12">
        <v>169.861543488195</v>
      </c>
      <c r="E11" s="12">
        <v>172.30554716981101</v>
      </c>
      <c r="F11" s="12">
        <v>193.09995233809499</v>
      </c>
      <c r="G11" s="12">
        <v>197.67281132075399</v>
      </c>
      <c r="H11" s="12">
        <v>-23.238408849900601</v>
      </c>
      <c r="I11" s="12">
        <v>-25.367264150943299</v>
      </c>
      <c r="J11" s="9" t="s">
        <v>10</v>
      </c>
      <c r="P11" s="58" t="s">
        <v>62</v>
      </c>
      <c r="Q11" s="58" t="s">
        <v>64</v>
      </c>
      <c r="R11" s="63">
        <f>R10+R9</f>
        <v>2596.7389999999996</v>
      </c>
    </row>
    <row r="12" spans="1:18" ht="15.5" x14ac:dyDescent="0.35">
      <c r="A12">
        <v>10</v>
      </c>
      <c r="B12" t="s">
        <v>11</v>
      </c>
      <c r="C12" t="s">
        <v>25</v>
      </c>
      <c r="D12" s="12">
        <v>199.440865930456</v>
      </c>
      <c r="E12" s="12">
        <v>202.01483018867901</v>
      </c>
      <c r="F12" s="12">
        <v>284.43095767470999</v>
      </c>
      <c r="G12" s="12">
        <v>290.665018867924</v>
      </c>
      <c r="H12" s="12">
        <v>-84.990091744254499</v>
      </c>
      <c r="I12" s="12">
        <v>-88.650188679245304</v>
      </c>
      <c r="J12" s="9" t="s">
        <v>11</v>
      </c>
      <c r="Q12" s="57" t="s">
        <v>35</v>
      </c>
      <c r="R12" s="59">
        <v>1935.9570000000001</v>
      </c>
    </row>
    <row r="13" spans="1:18" ht="15.5" x14ac:dyDescent="0.35">
      <c r="A13">
        <v>11</v>
      </c>
      <c r="B13" t="s">
        <v>12</v>
      </c>
      <c r="C13" t="s">
        <v>25</v>
      </c>
      <c r="D13" s="12">
        <v>236.833894770467</v>
      </c>
      <c r="E13" s="12">
        <v>239.67243396226399</v>
      </c>
      <c r="F13" s="12">
        <v>300.87452724714097</v>
      </c>
      <c r="G13" s="12">
        <v>307.11554716981101</v>
      </c>
      <c r="H13" s="12">
        <v>-64.040632476673593</v>
      </c>
      <c r="I13" s="12">
        <v>-67.443113207547299</v>
      </c>
      <c r="J13" s="9" t="s">
        <v>12</v>
      </c>
      <c r="Q13" s="57" t="s">
        <v>33</v>
      </c>
      <c r="R13" s="59">
        <v>1798.86</v>
      </c>
    </row>
    <row r="14" spans="1:18" ht="15.5" x14ac:dyDescent="0.35">
      <c r="A14">
        <v>12</v>
      </c>
      <c r="B14" t="s">
        <v>13</v>
      </c>
      <c r="C14" t="s">
        <v>25</v>
      </c>
      <c r="D14" s="12">
        <v>56.108965957835203</v>
      </c>
      <c r="E14" s="12">
        <v>57.175584905660301</v>
      </c>
      <c r="F14" s="12">
        <v>67.292670346942998</v>
      </c>
      <c r="G14" s="12">
        <v>69.316150943396195</v>
      </c>
      <c r="H14" s="12">
        <v>-11.183704389107801</v>
      </c>
      <c r="I14" s="12">
        <v>-12.1405660377358</v>
      </c>
      <c r="J14" s="9" t="s">
        <v>13</v>
      </c>
      <c r="Q14" s="57" t="s">
        <v>59</v>
      </c>
      <c r="R14" s="59">
        <v>2672.2420000000002</v>
      </c>
    </row>
    <row r="15" spans="1:18" ht="15.5" x14ac:dyDescent="0.35">
      <c r="A15">
        <v>13</v>
      </c>
      <c r="B15" t="s">
        <v>14</v>
      </c>
      <c r="C15" t="s">
        <v>25</v>
      </c>
      <c r="D15" s="12">
        <v>5.0254312311764098</v>
      </c>
      <c r="E15" s="12">
        <v>5.0750943396226402</v>
      </c>
      <c r="F15" s="12">
        <v>26.659454638796099</v>
      </c>
      <c r="G15" s="12">
        <v>26.7795283018867</v>
      </c>
      <c r="H15" s="12">
        <v>-21.634023407619701</v>
      </c>
      <c r="I15" s="12">
        <v>-21.704433962264101</v>
      </c>
      <c r="J15" s="9" t="s">
        <v>14</v>
      </c>
      <c r="Q15" s="57" t="s">
        <v>60</v>
      </c>
      <c r="R15" s="59">
        <v>656.88300000000004</v>
      </c>
    </row>
    <row r="19" spans="4:19" ht="15" thickBot="1" x14ac:dyDescent="0.4"/>
    <row r="20" spans="4:19" x14ac:dyDescent="0.35">
      <c r="D20" s="44" t="s">
        <v>43</v>
      </c>
      <c r="E20" s="52" t="s">
        <v>41</v>
      </c>
      <c r="F20" s="47" t="s">
        <v>42</v>
      </c>
      <c r="G20" s="37" t="s">
        <v>7</v>
      </c>
      <c r="H20" s="38" t="s">
        <v>40</v>
      </c>
      <c r="I20" s="26" t="s">
        <v>46</v>
      </c>
      <c r="J20" s="27" t="s">
        <v>47</v>
      </c>
      <c r="K20" s="27" t="s">
        <v>48</v>
      </c>
      <c r="L20" s="28" t="s">
        <v>49</v>
      </c>
    </row>
    <row r="21" spans="4:19" ht="15" thickBot="1" x14ac:dyDescent="0.4">
      <c r="D21" s="45" t="s">
        <v>27</v>
      </c>
      <c r="E21" s="53">
        <f>E7</f>
        <v>91.123358490566005</v>
      </c>
      <c r="F21" s="24">
        <f>E14</f>
        <v>57.175584905660301</v>
      </c>
      <c r="G21" s="18">
        <f>H21-E21-F21</f>
        <v>24.0066037735847</v>
      </c>
      <c r="H21" s="48">
        <f>E11</f>
        <v>172.30554716981101</v>
      </c>
      <c r="I21" s="31">
        <f>(E21-E22)/E22</f>
        <v>8.098750526797812E-3</v>
      </c>
      <c r="J21" s="29">
        <f>(F21-F22)/F22</f>
        <v>-0.175147723474287</v>
      </c>
      <c r="K21" s="29">
        <f>(G21-G22)/G22</f>
        <v>-0.3676708260360434</v>
      </c>
      <c r="L21" s="30">
        <f>(H21-H22)/H22</f>
        <v>-0.12832955620680059</v>
      </c>
      <c r="Q21" t="s">
        <v>66</v>
      </c>
      <c r="R21" t="s">
        <v>67</v>
      </c>
      <c r="S21" t="s">
        <v>60</v>
      </c>
    </row>
    <row r="22" spans="4:19" ht="15" thickBot="1" x14ac:dyDescent="0.4">
      <c r="D22" s="46" t="s">
        <v>32</v>
      </c>
      <c r="E22" s="54">
        <f>G7</f>
        <v>90.391301886792405</v>
      </c>
      <c r="F22" s="49">
        <f>G14</f>
        <v>69.316150943396195</v>
      </c>
      <c r="G22" s="50">
        <f>H22-E22-F22</f>
        <v>37.965358490565393</v>
      </c>
      <c r="H22" s="51">
        <f>G11</f>
        <v>197.67281132075399</v>
      </c>
      <c r="Q22" t="s">
        <v>65</v>
      </c>
      <c r="R22">
        <v>582</v>
      </c>
      <c r="S22" s="21">
        <v>1274.1780000000001</v>
      </c>
    </row>
    <row r="23" spans="4:19" x14ac:dyDescent="0.35">
      <c r="Q23" t="s">
        <v>68</v>
      </c>
      <c r="R23">
        <v>0.47</v>
      </c>
      <c r="S23">
        <v>0.49399999999999999</v>
      </c>
    </row>
    <row r="24" spans="4:19" x14ac:dyDescent="0.35">
      <c r="Q24" t="s">
        <v>70</v>
      </c>
      <c r="R24">
        <f>R22*R23</f>
        <v>273.53999999999996</v>
      </c>
      <c r="S24" s="21">
        <f>S22*S23</f>
        <v>629.44393200000002</v>
      </c>
    </row>
    <row r="25" spans="4:19" ht="15" thickBot="1" x14ac:dyDescent="0.4">
      <c r="E25" s="17" t="s">
        <v>39</v>
      </c>
      <c r="F25" t="s">
        <v>38</v>
      </c>
      <c r="G25" t="s">
        <v>7</v>
      </c>
    </row>
    <row r="26" spans="4:19" x14ac:dyDescent="0.35">
      <c r="D26" s="44" t="s">
        <v>44</v>
      </c>
      <c r="E26" s="52" t="s">
        <v>34</v>
      </c>
      <c r="F26" s="37" t="s">
        <v>35</v>
      </c>
      <c r="G26" s="37" t="s">
        <v>33</v>
      </c>
      <c r="H26" s="38" t="s">
        <v>36</v>
      </c>
      <c r="I26" s="32" t="s">
        <v>46</v>
      </c>
      <c r="J26" s="27" t="s">
        <v>47</v>
      </c>
      <c r="K26" s="27" t="s">
        <v>48</v>
      </c>
      <c r="L26" s="28" t="s">
        <v>49</v>
      </c>
      <c r="Q26" t="s">
        <v>69</v>
      </c>
      <c r="R26">
        <v>273</v>
      </c>
      <c r="S26">
        <v>671</v>
      </c>
    </row>
    <row r="27" spans="4:19" ht="15" thickBot="1" x14ac:dyDescent="0.4">
      <c r="D27" s="45" t="s">
        <v>37</v>
      </c>
      <c r="E27" s="55">
        <v>5671.5010000000002</v>
      </c>
      <c r="F27" s="35">
        <v>1740.1641999999999</v>
      </c>
      <c r="G27" s="34">
        <v>1562.7177999999999</v>
      </c>
      <c r="H27" s="40">
        <v>8974.3829999999998</v>
      </c>
      <c r="I27" s="33">
        <f>(E27-E28)/E28</f>
        <v>0.6204853426319431</v>
      </c>
      <c r="J27" s="29">
        <f>(F27-F28)/F28</f>
        <v>5.0407181499511525E-2</v>
      </c>
      <c r="K27" s="29">
        <f>(G27-G28)/G28</f>
        <v>-2.6310016194335571E-2</v>
      </c>
      <c r="L27" s="30">
        <f>(H27-H28)/H28</f>
        <v>0.3272811167770151</v>
      </c>
    </row>
    <row r="28" spans="4:19" x14ac:dyDescent="0.35">
      <c r="D28" s="45" t="s">
        <v>45</v>
      </c>
      <c r="E28" s="55">
        <v>3499.8780000000002</v>
      </c>
      <c r="F28" s="36">
        <v>1656.6568</v>
      </c>
      <c r="G28" s="34">
        <v>1604.9439</v>
      </c>
      <c r="H28" s="40">
        <v>6761.4786999999997</v>
      </c>
    </row>
    <row r="29" spans="4:19" x14ac:dyDescent="0.35">
      <c r="D29" s="45" t="s">
        <v>50</v>
      </c>
      <c r="E29" s="39">
        <f>E21*52</f>
        <v>4738.4146415094319</v>
      </c>
      <c r="F29" s="34">
        <f t="shared" ref="F29:H29" si="0">F21*52</f>
        <v>2973.1304150943356</v>
      </c>
      <c r="G29" s="34">
        <f t="shared" si="0"/>
        <v>1248.3433962264044</v>
      </c>
      <c r="H29" s="40">
        <f t="shared" si="0"/>
        <v>8959.8884528301714</v>
      </c>
    </row>
    <row r="30" spans="4:19" ht="15" thickBot="1" x14ac:dyDescent="0.4">
      <c r="D30" s="46" t="s">
        <v>51</v>
      </c>
      <c r="E30" s="41">
        <f>E22*52</f>
        <v>4700.3476981132053</v>
      </c>
      <c r="F30" s="42">
        <f t="shared" ref="F30:H30" si="1">F22*52</f>
        <v>3604.4398490566023</v>
      </c>
      <c r="G30" s="42">
        <f t="shared" si="1"/>
        <v>1974.1986415094004</v>
      </c>
      <c r="H30" s="43">
        <f t="shared" si="1"/>
        <v>10278.986188679208</v>
      </c>
    </row>
    <row r="33" spans="4:12" ht="15" thickBot="1" x14ac:dyDescent="0.4"/>
    <row r="34" spans="4:12" x14ac:dyDescent="0.35">
      <c r="D34" s="44" t="s">
        <v>52</v>
      </c>
      <c r="E34" t="s">
        <v>34</v>
      </c>
      <c r="F34" t="s">
        <v>35</v>
      </c>
      <c r="G34" t="s">
        <v>53</v>
      </c>
      <c r="I34" s="32" t="s">
        <v>46</v>
      </c>
      <c r="J34" s="27" t="s">
        <v>47</v>
      </c>
      <c r="K34" s="27" t="s">
        <v>48</v>
      </c>
      <c r="L34" s="28" t="s">
        <v>49</v>
      </c>
    </row>
    <row r="35" spans="4:12" ht="15" thickBot="1" x14ac:dyDescent="0.4">
      <c r="D35" t="s">
        <v>54</v>
      </c>
      <c r="E35" s="56">
        <v>6130.8</v>
      </c>
      <c r="F35" s="23">
        <v>3977.4</v>
      </c>
      <c r="G35" s="23">
        <v>10412.299999999999</v>
      </c>
      <c r="H35" s="25">
        <f>SUM(E35:G35)</f>
        <v>20520.5</v>
      </c>
      <c r="I35" s="33">
        <f>(E35-E36)/E36</f>
        <v>0.35307879055396163</v>
      </c>
      <c r="J35" s="29">
        <f>(F35-F36)/F36</f>
        <v>5.2779248279512997E-2</v>
      </c>
      <c r="K35" s="29">
        <f>(G35-G36)/G36</f>
        <v>-9.9359916962200562E-2</v>
      </c>
      <c r="L35" s="30">
        <f>(H35-H36)/H36</f>
        <v>3.2737795671867138E-2</v>
      </c>
    </row>
    <row r="36" spans="4:12" x14ac:dyDescent="0.35">
      <c r="D36" t="s">
        <v>28</v>
      </c>
      <c r="E36" s="56">
        <v>4531</v>
      </c>
      <c r="F36" s="23">
        <v>3778</v>
      </c>
      <c r="G36" s="23">
        <v>11561</v>
      </c>
      <c r="H36" s="25">
        <f>SUM(E36:G36)</f>
        <v>19870</v>
      </c>
    </row>
    <row r="39" spans="4:12" x14ac:dyDescent="0.35">
      <c r="E39" s="23">
        <f>E21*(3600*8760/1000000)</f>
        <v>2873.6662333584895</v>
      </c>
    </row>
    <row r="40" spans="4:12" x14ac:dyDescent="0.35">
      <c r="E40" s="23">
        <f>E22*(3600*8760/1000000)</f>
        <v>2850.5800963018855</v>
      </c>
    </row>
  </sheetData>
  <conditionalFormatting sqref="H2:I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7" sqref="F7:G7"/>
    </sheetView>
  </sheetViews>
  <sheetFormatPr defaultRowHeight="14.5" x14ac:dyDescent="0.35"/>
  <cols>
    <col min="1" max="1" width="9.81640625" bestFit="1" customWidth="1"/>
    <col min="6" max="7" width="9.08984375" bestFit="1" customWidth="1"/>
  </cols>
  <sheetData>
    <row r="1" spans="1:7" x14ac:dyDescent="0.35">
      <c r="A1" s="16" t="s">
        <v>0</v>
      </c>
      <c r="B1" t="s">
        <v>27</v>
      </c>
      <c r="C1" t="s">
        <v>28</v>
      </c>
      <c r="D1" t="s">
        <v>29</v>
      </c>
    </row>
    <row r="2" spans="1:7" x14ac:dyDescent="0.35">
      <c r="A2" s="16" t="s">
        <v>1</v>
      </c>
      <c r="B2">
        <v>39.103999999999999</v>
      </c>
      <c r="C2">
        <v>13.86</v>
      </c>
      <c r="D2">
        <f>B2-C2</f>
        <v>25.244</v>
      </c>
    </row>
    <row r="3" spans="1:7" x14ac:dyDescent="0.35">
      <c r="A3" s="16" t="s">
        <v>2</v>
      </c>
      <c r="B3">
        <v>76.569000000000003</v>
      </c>
      <c r="C3">
        <v>77.573999999999998</v>
      </c>
      <c r="D3">
        <f t="shared" ref="D3:D15" si="0">B3-C3</f>
        <v>-1.0049999999999955</v>
      </c>
    </row>
    <row r="4" spans="1:7" x14ac:dyDescent="0.35">
      <c r="A4" s="16" t="s">
        <v>3</v>
      </c>
      <c r="B4">
        <v>128.38999999999999</v>
      </c>
      <c r="C4">
        <v>125.23</v>
      </c>
      <c r="D4">
        <f t="shared" si="0"/>
        <v>3.1599999999999824</v>
      </c>
    </row>
    <row r="5" spans="1:7" x14ac:dyDescent="0.35">
      <c r="A5" s="16" t="s">
        <v>4</v>
      </c>
      <c r="B5">
        <v>47.401000000000003</v>
      </c>
      <c r="C5">
        <v>48.500999999999998</v>
      </c>
      <c r="D5">
        <f t="shared" si="0"/>
        <v>-1.0999999999999943</v>
      </c>
    </row>
    <row r="6" spans="1:7" x14ac:dyDescent="0.35">
      <c r="A6" s="16" t="s">
        <v>5</v>
      </c>
      <c r="B6">
        <v>101.143</v>
      </c>
      <c r="C6">
        <v>126.075</v>
      </c>
      <c r="D6">
        <f t="shared" si="0"/>
        <v>-24.932000000000002</v>
      </c>
    </row>
    <row r="7" spans="1:7" x14ac:dyDescent="0.35">
      <c r="A7" s="16" t="s">
        <v>6</v>
      </c>
      <c r="B7">
        <v>194.40600000000001</v>
      </c>
      <c r="C7">
        <v>251.30600000000001</v>
      </c>
      <c r="D7">
        <f>B7-C7</f>
        <v>-56.900000000000006</v>
      </c>
      <c r="F7" s="23">
        <f>B7*(3600*8760/1000000)</f>
        <v>6130.7876160000005</v>
      </c>
      <c r="G7" s="23">
        <f>C7*(3600*8760/1000000)</f>
        <v>7925.1860160000006</v>
      </c>
    </row>
    <row r="8" spans="1:7" x14ac:dyDescent="0.35">
      <c r="A8" s="16" t="s">
        <v>7</v>
      </c>
      <c r="B8">
        <v>108.61499999999999</v>
      </c>
      <c r="C8">
        <v>108.208</v>
      </c>
      <c r="D8">
        <f t="shared" si="0"/>
        <v>0.40699999999999648</v>
      </c>
    </row>
    <row r="9" spans="1:7" x14ac:dyDescent="0.35">
      <c r="A9" s="16" t="s">
        <v>8</v>
      </c>
      <c r="B9">
        <v>67.435000000000002</v>
      </c>
      <c r="C9">
        <v>213.34100000000001</v>
      </c>
      <c r="D9">
        <f t="shared" si="0"/>
        <v>-145.90600000000001</v>
      </c>
    </row>
    <row r="10" spans="1:7" x14ac:dyDescent="0.35">
      <c r="A10" s="16" t="s">
        <v>9</v>
      </c>
      <c r="B10">
        <v>79.62</v>
      </c>
      <c r="C10">
        <v>34.83</v>
      </c>
      <c r="D10">
        <f t="shared" si="0"/>
        <v>44.790000000000006</v>
      </c>
    </row>
    <row r="11" spans="1:7" x14ac:dyDescent="0.35">
      <c r="A11" s="16" t="s">
        <v>10</v>
      </c>
      <c r="B11">
        <v>330.17200000000003</v>
      </c>
      <c r="C11">
        <v>504.21899999999999</v>
      </c>
      <c r="D11">
        <f t="shared" si="0"/>
        <v>-174.04699999999997</v>
      </c>
    </row>
    <row r="12" spans="1:7" x14ac:dyDescent="0.35">
      <c r="A12" s="16" t="s">
        <v>11</v>
      </c>
      <c r="B12">
        <v>368.214</v>
      </c>
      <c r="C12">
        <v>707.05100000000004</v>
      </c>
      <c r="D12">
        <f t="shared" si="0"/>
        <v>-338.83700000000005</v>
      </c>
    </row>
    <row r="13" spans="1:7" x14ac:dyDescent="0.35">
      <c r="A13" s="16" t="s">
        <v>12</v>
      </c>
      <c r="B13">
        <v>422.82400000000001</v>
      </c>
      <c r="C13">
        <v>723.86</v>
      </c>
      <c r="D13">
        <f t="shared" si="0"/>
        <v>-301.036</v>
      </c>
    </row>
    <row r="14" spans="1:7" x14ac:dyDescent="0.35">
      <c r="A14" s="16" t="s">
        <v>13</v>
      </c>
      <c r="B14">
        <v>126.121</v>
      </c>
      <c r="C14">
        <v>203.953</v>
      </c>
      <c r="D14">
        <f t="shared" si="0"/>
        <v>-77.832000000000008</v>
      </c>
    </row>
    <row r="15" spans="1:7" x14ac:dyDescent="0.35">
      <c r="A15" s="16" t="s">
        <v>14</v>
      </c>
      <c r="B15">
        <v>11.843</v>
      </c>
      <c r="C15">
        <v>36.465000000000003</v>
      </c>
      <c r="D15">
        <f t="shared" si="0"/>
        <v>-24.622000000000003</v>
      </c>
    </row>
  </sheetData>
  <conditionalFormatting sqref="D2: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14" sqref="A14:B14"/>
    </sheetView>
  </sheetViews>
  <sheetFormatPr defaultRowHeight="14.5" x14ac:dyDescent="0.35"/>
  <cols>
    <col min="1" max="1" width="9.54296875" bestFit="1" customWidth="1"/>
    <col min="2" max="2" width="18.453125" bestFit="1" customWidth="1"/>
  </cols>
  <sheetData>
    <row r="1" spans="1:6" x14ac:dyDescent="0.35">
      <c r="A1" t="s">
        <v>0</v>
      </c>
      <c r="B1" t="s">
        <v>26</v>
      </c>
    </row>
    <row r="2" spans="1:6" x14ac:dyDescent="0.35">
      <c r="A2" s="1" t="s">
        <v>1</v>
      </c>
      <c r="B2" s="14">
        <v>796.09478399999898</v>
      </c>
      <c r="F2" t="s">
        <v>31</v>
      </c>
    </row>
    <row r="3" spans="1:6" x14ac:dyDescent="0.35">
      <c r="A3" s="5" t="s">
        <v>2</v>
      </c>
      <c r="B3" s="15">
        <v>-31.693679999999802</v>
      </c>
    </row>
    <row r="4" spans="1:6" x14ac:dyDescent="0.35">
      <c r="A4" s="1" t="s">
        <v>3</v>
      </c>
      <c r="B4" s="14">
        <v>99.653759999999195</v>
      </c>
    </row>
    <row r="5" spans="1:6" x14ac:dyDescent="0.35">
      <c r="A5" s="5" t="s">
        <v>4</v>
      </c>
      <c r="B5" s="15">
        <v>-34.689599999999899</v>
      </c>
    </row>
    <row r="6" spans="1:6" x14ac:dyDescent="0.35">
      <c r="A6" s="5" t="s">
        <v>5</v>
      </c>
      <c r="B6" s="15">
        <v>-786.25555199999997</v>
      </c>
    </row>
    <row r="7" spans="1:6" x14ac:dyDescent="0.35">
      <c r="A7" s="5" t="s">
        <v>6</v>
      </c>
      <c r="B7" s="15">
        <v>-1794.3984</v>
      </c>
    </row>
    <row r="8" spans="1:6" x14ac:dyDescent="0.35">
      <c r="A8" s="1" t="s">
        <v>7</v>
      </c>
      <c r="B8" s="14">
        <v>12.835151999999599</v>
      </c>
    </row>
    <row r="9" spans="1:6" x14ac:dyDescent="0.35">
      <c r="A9" s="5" t="s">
        <v>8</v>
      </c>
      <c r="B9" s="15">
        <v>-4601.2916160000004</v>
      </c>
    </row>
    <row r="10" spans="1:6" x14ac:dyDescent="0.35">
      <c r="A10" s="1" t="s">
        <v>9</v>
      </c>
      <c r="B10" s="14">
        <v>1412.4974400000001</v>
      </c>
    </row>
    <row r="11" spans="1:6" x14ac:dyDescent="0.35">
      <c r="A11" s="5" t="s">
        <v>10</v>
      </c>
      <c r="B11" s="15">
        <v>-5488.7461919999896</v>
      </c>
    </row>
    <row r="12" spans="1:6" x14ac:dyDescent="0.35">
      <c r="A12" s="5" t="s">
        <v>11</v>
      </c>
      <c r="B12" s="15">
        <v>-10685.563631999999</v>
      </c>
    </row>
    <row r="13" spans="1:6" x14ac:dyDescent="0.35">
      <c r="A13" s="5" t="s">
        <v>12</v>
      </c>
      <c r="B13" s="15">
        <v>-9493.4712959999997</v>
      </c>
    </row>
    <row r="14" spans="1:6" x14ac:dyDescent="0.35">
      <c r="A14" s="5" t="s">
        <v>13</v>
      </c>
      <c r="B14" s="15">
        <v>-2454.5099519999999</v>
      </c>
    </row>
    <row r="15" spans="1:6" x14ac:dyDescent="0.35">
      <c r="A15" s="5" t="s">
        <v>14</v>
      </c>
      <c r="B15" s="15">
        <v>-776.47939199999996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E4" sqref="E4"/>
    </sheetView>
  </sheetViews>
  <sheetFormatPr defaultRowHeight="14.5" x14ac:dyDescent="0.35"/>
  <cols>
    <col min="1" max="1" width="9.54296875" bestFit="1" customWidth="1"/>
    <col min="2" max="2" width="12" customWidth="1"/>
    <col min="3" max="3" width="12.7265625" customWidth="1"/>
  </cols>
  <sheetData>
    <row r="1" spans="1:8" x14ac:dyDescent="0.35">
      <c r="A1" t="s">
        <v>0</v>
      </c>
      <c r="B1" t="s">
        <v>15</v>
      </c>
      <c r="C1" t="s">
        <v>16</v>
      </c>
      <c r="D1" t="s">
        <v>17</v>
      </c>
    </row>
    <row r="2" spans="1:8" x14ac:dyDescent="0.35">
      <c r="A2" s="1" t="s">
        <v>1</v>
      </c>
      <c r="B2" s="2">
        <v>0.471658547694778</v>
      </c>
      <c r="C2" s="2">
        <v>0.27080780900000001</v>
      </c>
      <c r="D2" s="2">
        <f>B2-C2</f>
        <v>0.20085073869477799</v>
      </c>
      <c r="H2" t="s">
        <v>30</v>
      </c>
    </row>
    <row r="3" spans="1:8" x14ac:dyDescent="0.35">
      <c r="A3" s="1" t="s">
        <v>2</v>
      </c>
      <c r="B3" s="2">
        <v>0.39115194409678999</v>
      </c>
      <c r="C3" s="2">
        <v>0.30553565199999999</v>
      </c>
      <c r="D3" s="2">
        <f t="shared" ref="D3:D15" si="0">B3-C3</f>
        <v>8.5616292096790003E-2</v>
      </c>
    </row>
    <row r="4" spans="1:8" x14ac:dyDescent="0.35">
      <c r="A4" s="1" t="s">
        <v>3</v>
      </c>
      <c r="B4" s="2">
        <v>0.34926866402044399</v>
      </c>
      <c r="C4" s="2">
        <v>0.29677348399999998</v>
      </c>
      <c r="D4" s="2">
        <f t="shared" si="0"/>
        <v>5.249518002044401E-2</v>
      </c>
    </row>
    <row r="5" spans="1:8" x14ac:dyDescent="0.35">
      <c r="A5" s="3" t="s">
        <v>4</v>
      </c>
      <c r="B5" s="4">
        <v>0.49616897661183001</v>
      </c>
      <c r="C5" s="4">
        <v>0.61401573899999995</v>
      </c>
      <c r="D5" s="4">
        <f t="shared" si="0"/>
        <v>-0.11784676238816993</v>
      </c>
    </row>
    <row r="6" spans="1:8" x14ac:dyDescent="0.35">
      <c r="A6" s="3" t="s">
        <v>5</v>
      </c>
      <c r="B6" s="4">
        <v>0.52739899924989397</v>
      </c>
      <c r="C6" s="4">
        <v>0.42228652500000002</v>
      </c>
      <c r="D6" s="4">
        <f t="shared" si="0"/>
        <v>0.10511247424989395</v>
      </c>
    </row>
    <row r="7" spans="1:8" x14ac:dyDescent="0.35">
      <c r="A7" s="3" t="s">
        <v>6</v>
      </c>
      <c r="B7" s="4">
        <v>0.468727089135963</v>
      </c>
      <c r="C7" s="4">
        <v>0.35968620699999998</v>
      </c>
      <c r="D7" s="4">
        <f t="shared" si="0"/>
        <v>0.10904088213596302</v>
      </c>
    </row>
    <row r="8" spans="1:8" x14ac:dyDescent="0.35">
      <c r="A8" s="5" t="s">
        <v>7</v>
      </c>
      <c r="B8" s="6">
        <v>0.46210963251713899</v>
      </c>
      <c r="C8" s="6">
        <v>0.47191432900000002</v>
      </c>
      <c r="D8" s="6">
        <f t="shared" si="0"/>
        <v>-9.8046964828610306E-3</v>
      </c>
    </row>
    <row r="9" spans="1:8" x14ac:dyDescent="0.35">
      <c r="A9" s="5" t="s">
        <v>8</v>
      </c>
      <c r="B9" s="6">
        <v>0.44056848593544201</v>
      </c>
      <c r="C9" s="6">
        <v>0.43966241299999997</v>
      </c>
      <c r="D9" s="6">
        <f t="shared" si="0"/>
        <v>9.0607293544203715E-4</v>
      </c>
    </row>
    <row r="10" spans="1:8" x14ac:dyDescent="0.35">
      <c r="A10" s="5" t="s">
        <v>9</v>
      </c>
      <c r="B10" s="6">
        <v>0.50744361187337905</v>
      </c>
      <c r="C10" s="6">
        <v>0.57065477099999995</v>
      </c>
      <c r="D10" s="6">
        <f t="shared" si="0"/>
        <v>-6.3211159126620897E-2</v>
      </c>
    </row>
    <row r="11" spans="1:8" x14ac:dyDescent="0.35">
      <c r="A11" s="3" t="s">
        <v>10</v>
      </c>
      <c r="B11" s="4">
        <v>0.52186601883203598</v>
      </c>
      <c r="C11" s="4">
        <v>0.39203760900000001</v>
      </c>
      <c r="D11" s="4">
        <f t="shared" si="0"/>
        <v>0.12982840983203597</v>
      </c>
    </row>
    <row r="12" spans="1:8" x14ac:dyDescent="0.35">
      <c r="A12" s="3" t="s">
        <v>11</v>
      </c>
      <c r="B12" s="4">
        <v>0.54863430013166004</v>
      </c>
      <c r="C12" s="4">
        <v>0.41109484200000002</v>
      </c>
      <c r="D12" s="4">
        <f t="shared" si="0"/>
        <v>0.13753945813166002</v>
      </c>
    </row>
    <row r="13" spans="1:8" x14ac:dyDescent="0.35">
      <c r="A13" s="3" t="s">
        <v>12</v>
      </c>
      <c r="B13" s="4">
        <v>0.56683734594598201</v>
      </c>
      <c r="C13" s="4">
        <v>0.42427478699999999</v>
      </c>
      <c r="D13" s="4">
        <f t="shared" si="0"/>
        <v>0.14256255894598202</v>
      </c>
    </row>
    <row r="14" spans="1:8" x14ac:dyDescent="0.35">
      <c r="A14" s="7" t="s">
        <v>13</v>
      </c>
      <c r="B14" s="8">
        <v>0.453339133892534</v>
      </c>
      <c r="C14" s="8">
        <v>0.33986335499999998</v>
      </c>
      <c r="D14" s="8">
        <f t="shared" si="0"/>
        <v>0.11347577889253402</v>
      </c>
    </row>
    <row r="15" spans="1:8" x14ac:dyDescent="0.35">
      <c r="A15" s="10" t="s">
        <v>14</v>
      </c>
      <c r="B15" s="11">
        <v>0.42853114410391202</v>
      </c>
      <c r="C15" s="11">
        <v>0.73438991600000003</v>
      </c>
      <c r="D15" s="11">
        <f t="shared" si="0"/>
        <v>-0.30585877189608801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B44" sqref="B44"/>
    </sheetView>
  </sheetViews>
  <sheetFormatPr defaultRowHeight="14.5" x14ac:dyDescent="0.35"/>
  <cols>
    <col min="2" max="2" width="15.36328125" bestFit="1" customWidth="1"/>
    <col min="3" max="3" width="13" bestFit="1" customWidth="1"/>
    <col min="4" max="4" width="10.6328125" customWidth="1"/>
  </cols>
  <sheetData>
    <row r="1" spans="1:21" x14ac:dyDescent="0.35">
      <c r="A1" t="s">
        <v>71</v>
      </c>
    </row>
    <row r="3" spans="1:21" x14ac:dyDescent="0.35">
      <c r="A3" t="s">
        <v>72</v>
      </c>
      <c r="H3" t="s">
        <v>83</v>
      </c>
      <c r="S3" t="s">
        <v>84</v>
      </c>
    </row>
    <row r="5" spans="1:21" x14ac:dyDescent="0.35">
      <c r="A5" t="s">
        <v>73</v>
      </c>
    </row>
    <row r="7" spans="1:21" x14ac:dyDescent="0.35">
      <c r="A7" t="s">
        <v>74</v>
      </c>
    </row>
    <row r="9" spans="1:21" x14ac:dyDescent="0.35">
      <c r="I9" t="s">
        <v>85</v>
      </c>
    </row>
    <row r="10" spans="1:21" x14ac:dyDescent="0.35">
      <c r="A10" t="s">
        <v>78</v>
      </c>
      <c r="B10" t="s">
        <v>75</v>
      </c>
      <c r="C10" t="s">
        <v>76</v>
      </c>
      <c r="D10" t="s">
        <v>77</v>
      </c>
      <c r="E10" t="s">
        <v>79</v>
      </c>
      <c r="H10" t="s">
        <v>78</v>
      </c>
      <c r="I10" t="s">
        <v>75</v>
      </c>
      <c r="J10" t="s">
        <v>76</v>
      </c>
      <c r="K10" t="s">
        <v>77</v>
      </c>
      <c r="L10" t="s">
        <v>79</v>
      </c>
      <c r="N10" t="s">
        <v>78</v>
      </c>
      <c r="O10" t="s">
        <v>75</v>
      </c>
      <c r="P10" t="s">
        <v>76</v>
      </c>
      <c r="Q10" t="s">
        <v>77</v>
      </c>
      <c r="R10" t="s">
        <v>79</v>
      </c>
    </row>
    <row r="11" spans="1:21" s="17" customFormat="1" x14ac:dyDescent="0.35">
      <c r="A11" s="17">
        <v>1</v>
      </c>
      <c r="B11" s="17">
        <v>1686.2059999999999</v>
      </c>
      <c r="C11" s="17">
        <v>1</v>
      </c>
      <c r="D11" s="17">
        <v>1</v>
      </c>
      <c r="E11" s="17">
        <f>B11*C11*D11</f>
        <v>1686.2059999999999</v>
      </c>
      <c r="H11" s="17">
        <v>1</v>
      </c>
      <c r="I11" s="17">
        <v>944.51599999999996</v>
      </c>
      <c r="J11" s="17">
        <v>0.45200000000000001</v>
      </c>
      <c r="K11" s="17">
        <v>1</v>
      </c>
      <c r="L11" s="22">
        <f>I11*J11*K11</f>
        <v>426.92123199999997</v>
      </c>
      <c r="N11" s="17">
        <v>1</v>
      </c>
      <c r="O11" s="17">
        <v>741.69</v>
      </c>
      <c r="P11" s="17">
        <v>1</v>
      </c>
      <c r="Q11" s="17">
        <v>1</v>
      </c>
      <c r="R11" s="22">
        <f>O11*P11*Q11</f>
        <v>741.69</v>
      </c>
      <c r="T11" s="20">
        <f>R11+L11</f>
        <v>1168.611232</v>
      </c>
      <c r="U11" s="20">
        <f>E11-T11</f>
        <v>517.59476799999993</v>
      </c>
    </row>
    <row r="12" spans="1:21" x14ac:dyDescent="0.35">
      <c r="A12">
        <v>2</v>
      </c>
      <c r="B12" s="64">
        <v>1686.2059999999999</v>
      </c>
      <c r="C12">
        <v>1</v>
      </c>
      <c r="D12">
        <v>1</v>
      </c>
      <c r="E12">
        <f t="shared" ref="E12:E62" si="0">B12*C12*D12</f>
        <v>1686.2059999999999</v>
      </c>
      <c r="H12">
        <v>2</v>
      </c>
      <c r="I12">
        <v>944.51599999999996</v>
      </c>
      <c r="J12">
        <v>0.35599999999999998</v>
      </c>
      <c r="K12">
        <v>1</v>
      </c>
      <c r="L12" s="65">
        <f t="shared" ref="L12:L62" si="1">I12*J12*K12</f>
        <v>336.24769599999996</v>
      </c>
      <c r="N12">
        <v>2</v>
      </c>
      <c r="O12">
        <v>741.69</v>
      </c>
      <c r="P12">
        <v>1</v>
      </c>
      <c r="Q12">
        <v>1</v>
      </c>
      <c r="R12" s="65">
        <f t="shared" ref="R12:R62" si="2">O12*P12*Q12</f>
        <v>741.69</v>
      </c>
      <c r="T12" s="19">
        <f t="shared" ref="T12:T62" si="3">R12+L12</f>
        <v>1077.937696</v>
      </c>
      <c r="U12" s="19">
        <f t="shared" ref="U12:U62" si="4">E12-T12</f>
        <v>608.26830399999994</v>
      </c>
    </row>
    <row r="13" spans="1:21" x14ac:dyDescent="0.35">
      <c r="A13">
        <v>3</v>
      </c>
      <c r="B13" s="64">
        <v>1686.2059999999999</v>
      </c>
      <c r="C13">
        <v>1</v>
      </c>
      <c r="D13">
        <v>1</v>
      </c>
      <c r="E13">
        <f t="shared" si="0"/>
        <v>1686.2059999999999</v>
      </c>
      <c r="H13">
        <v>3</v>
      </c>
      <c r="I13">
        <v>944.51599999999996</v>
      </c>
      <c r="J13">
        <v>0.312</v>
      </c>
      <c r="K13">
        <v>1</v>
      </c>
      <c r="L13" s="65">
        <f t="shared" si="1"/>
        <v>294.68899199999998</v>
      </c>
      <c r="N13">
        <v>3</v>
      </c>
      <c r="O13">
        <v>741.69</v>
      </c>
      <c r="P13">
        <v>1</v>
      </c>
      <c r="Q13">
        <v>1</v>
      </c>
      <c r="R13" s="65">
        <f t="shared" si="2"/>
        <v>741.69</v>
      </c>
      <c r="T13" s="19">
        <f t="shared" si="3"/>
        <v>1036.3789919999999</v>
      </c>
      <c r="U13" s="19">
        <f t="shared" si="4"/>
        <v>649.82700799999998</v>
      </c>
    </row>
    <row r="14" spans="1:21" x14ac:dyDescent="0.35">
      <c r="A14">
        <v>4</v>
      </c>
      <c r="B14" s="64">
        <v>1686.2059999999999</v>
      </c>
      <c r="C14">
        <v>1</v>
      </c>
      <c r="D14">
        <v>1</v>
      </c>
      <c r="E14">
        <f t="shared" si="0"/>
        <v>1686.2059999999999</v>
      </c>
      <c r="H14">
        <v>4</v>
      </c>
      <c r="I14">
        <v>944.51599999999996</v>
      </c>
      <c r="J14">
        <v>0.36699999999999999</v>
      </c>
      <c r="K14">
        <v>1</v>
      </c>
      <c r="L14" s="65">
        <f t="shared" si="1"/>
        <v>346.63737199999997</v>
      </c>
      <c r="N14">
        <v>4</v>
      </c>
      <c r="O14">
        <v>741.69</v>
      </c>
      <c r="P14">
        <v>1</v>
      </c>
      <c r="Q14">
        <v>1</v>
      </c>
      <c r="R14" s="65">
        <f t="shared" si="2"/>
        <v>741.69</v>
      </c>
      <c r="T14" s="19">
        <f t="shared" si="3"/>
        <v>1088.327372</v>
      </c>
      <c r="U14" s="19">
        <f t="shared" si="4"/>
        <v>597.87862799999994</v>
      </c>
    </row>
    <row r="15" spans="1:21" x14ac:dyDescent="0.35">
      <c r="A15">
        <v>5</v>
      </c>
      <c r="B15" s="64">
        <v>1686.2059999999999</v>
      </c>
      <c r="C15">
        <v>1</v>
      </c>
      <c r="D15">
        <v>1</v>
      </c>
      <c r="E15">
        <f t="shared" si="0"/>
        <v>1686.2059999999999</v>
      </c>
      <c r="H15">
        <v>5</v>
      </c>
      <c r="I15">
        <v>944.51599999999996</v>
      </c>
      <c r="J15">
        <v>0.51100000000000001</v>
      </c>
      <c r="K15">
        <v>1</v>
      </c>
      <c r="L15" s="65">
        <f t="shared" si="1"/>
        <v>482.64767599999999</v>
      </c>
      <c r="N15">
        <v>5</v>
      </c>
      <c r="O15">
        <v>741.69</v>
      </c>
      <c r="P15">
        <v>1</v>
      </c>
      <c r="Q15">
        <v>1</v>
      </c>
      <c r="R15" s="65">
        <f t="shared" si="2"/>
        <v>741.69</v>
      </c>
      <c r="T15" s="19">
        <f t="shared" si="3"/>
        <v>1224.3376760000001</v>
      </c>
      <c r="U15" s="19">
        <f t="shared" si="4"/>
        <v>461.8683239999998</v>
      </c>
    </row>
    <row r="16" spans="1:21" x14ac:dyDescent="0.35">
      <c r="A16">
        <v>6</v>
      </c>
      <c r="B16" s="64">
        <v>1686.2059999999999</v>
      </c>
      <c r="C16">
        <v>1</v>
      </c>
      <c r="D16">
        <v>1</v>
      </c>
      <c r="E16">
        <f t="shared" si="0"/>
        <v>1686.2059999999999</v>
      </c>
      <c r="H16">
        <v>6</v>
      </c>
      <c r="I16">
        <v>944.51599999999996</v>
      </c>
      <c r="J16">
        <v>0.32</v>
      </c>
      <c r="K16">
        <v>1</v>
      </c>
      <c r="L16" s="65">
        <f t="shared" si="1"/>
        <v>302.24511999999999</v>
      </c>
      <c r="N16">
        <v>6</v>
      </c>
      <c r="O16">
        <v>741.69</v>
      </c>
      <c r="P16">
        <v>1</v>
      </c>
      <c r="Q16">
        <v>1</v>
      </c>
      <c r="R16" s="65">
        <f t="shared" si="2"/>
        <v>741.69</v>
      </c>
      <c r="T16" s="19">
        <f t="shared" si="3"/>
        <v>1043.9351200000001</v>
      </c>
      <c r="U16" s="19">
        <f t="shared" si="4"/>
        <v>642.27087999999981</v>
      </c>
    </row>
    <row r="17" spans="1:21" x14ac:dyDescent="0.35">
      <c r="A17">
        <v>7</v>
      </c>
      <c r="B17" s="64">
        <v>1686.2059999999999</v>
      </c>
      <c r="C17">
        <v>1</v>
      </c>
      <c r="D17">
        <v>1</v>
      </c>
      <c r="E17">
        <f t="shared" si="0"/>
        <v>1686.2059999999999</v>
      </c>
      <c r="H17">
        <v>7</v>
      </c>
      <c r="I17">
        <v>944.51599999999996</v>
      </c>
      <c r="J17">
        <v>0.41799999999999998</v>
      </c>
      <c r="K17">
        <v>1</v>
      </c>
      <c r="L17" s="65">
        <f t="shared" si="1"/>
        <v>394.80768799999998</v>
      </c>
      <c r="N17">
        <v>7</v>
      </c>
      <c r="O17">
        <v>741.69</v>
      </c>
      <c r="P17">
        <v>1</v>
      </c>
      <c r="Q17">
        <v>1</v>
      </c>
      <c r="R17" s="65">
        <f t="shared" si="2"/>
        <v>741.69</v>
      </c>
      <c r="T17" s="19">
        <f t="shared" si="3"/>
        <v>1136.4976879999999</v>
      </c>
      <c r="U17" s="19">
        <f t="shared" si="4"/>
        <v>549.70831199999998</v>
      </c>
    </row>
    <row r="18" spans="1:21" x14ac:dyDescent="0.35">
      <c r="A18">
        <v>8</v>
      </c>
      <c r="B18" s="64">
        <v>1686.2059999999999</v>
      </c>
      <c r="C18">
        <v>1</v>
      </c>
      <c r="D18">
        <v>1</v>
      </c>
      <c r="E18">
        <f t="shared" si="0"/>
        <v>1686.2059999999999</v>
      </c>
      <c r="H18">
        <v>8</v>
      </c>
      <c r="I18">
        <v>944.51599999999996</v>
      </c>
      <c r="J18">
        <v>0.45300000000000001</v>
      </c>
      <c r="K18">
        <v>1</v>
      </c>
      <c r="L18" s="65">
        <f t="shared" si="1"/>
        <v>427.865748</v>
      </c>
      <c r="N18">
        <v>8</v>
      </c>
      <c r="O18">
        <v>741.69</v>
      </c>
      <c r="P18">
        <v>1</v>
      </c>
      <c r="Q18">
        <v>1</v>
      </c>
      <c r="R18" s="65">
        <f t="shared" si="2"/>
        <v>741.69</v>
      </c>
      <c r="T18" s="19">
        <f t="shared" si="3"/>
        <v>1169.555748</v>
      </c>
      <c r="U18" s="19">
        <f t="shared" si="4"/>
        <v>516.65025199999991</v>
      </c>
    </row>
    <row r="19" spans="1:21" x14ac:dyDescent="0.35">
      <c r="A19">
        <v>9</v>
      </c>
      <c r="B19" s="64">
        <v>1686.2059999999999</v>
      </c>
      <c r="C19">
        <v>1</v>
      </c>
      <c r="D19">
        <v>1</v>
      </c>
      <c r="E19">
        <f t="shared" si="0"/>
        <v>1686.2059999999999</v>
      </c>
      <c r="H19">
        <v>9</v>
      </c>
      <c r="I19">
        <v>944.51599999999996</v>
      </c>
      <c r="J19">
        <v>0.56499999999999995</v>
      </c>
      <c r="K19">
        <v>1</v>
      </c>
      <c r="L19" s="65">
        <f t="shared" si="1"/>
        <v>533.65153999999995</v>
      </c>
      <c r="N19">
        <v>9</v>
      </c>
      <c r="O19">
        <v>741.69</v>
      </c>
      <c r="P19">
        <v>1</v>
      </c>
      <c r="Q19">
        <v>1</v>
      </c>
      <c r="R19" s="65">
        <f t="shared" si="2"/>
        <v>741.69</v>
      </c>
      <c r="T19" s="19">
        <f t="shared" si="3"/>
        <v>1275.3415399999999</v>
      </c>
      <c r="U19" s="19">
        <f t="shared" si="4"/>
        <v>410.86446000000001</v>
      </c>
    </row>
    <row r="20" spans="1:21" x14ac:dyDescent="0.35">
      <c r="A20">
        <v>10</v>
      </c>
      <c r="B20" s="64">
        <v>1686.2059999999999</v>
      </c>
      <c r="C20">
        <v>1</v>
      </c>
      <c r="D20">
        <v>1</v>
      </c>
      <c r="E20">
        <f t="shared" si="0"/>
        <v>1686.2059999999999</v>
      </c>
      <c r="H20">
        <v>10</v>
      </c>
      <c r="I20">
        <v>944.51599999999996</v>
      </c>
      <c r="J20">
        <v>0.316</v>
      </c>
      <c r="K20">
        <v>1</v>
      </c>
      <c r="L20" s="65">
        <f t="shared" si="1"/>
        <v>298.46705600000001</v>
      </c>
      <c r="N20">
        <v>10</v>
      </c>
      <c r="O20">
        <v>741.69</v>
      </c>
      <c r="P20">
        <v>1</v>
      </c>
      <c r="Q20">
        <v>1</v>
      </c>
      <c r="R20" s="65">
        <f t="shared" si="2"/>
        <v>741.69</v>
      </c>
      <c r="T20" s="19">
        <f t="shared" si="3"/>
        <v>1040.157056</v>
      </c>
      <c r="U20" s="19">
        <f t="shared" si="4"/>
        <v>646.04894399999989</v>
      </c>
    </row>
    <row r="21" spans="1:21" x14ac:dyDescent="0.35">
      <c r="A21">
        <v>11</v>
      </c>
      <c r="B21" s="64">
        <v>1686.2059999999999</v>
      </c>
      <c r="C21">
        <v>1</v>
      </c>
      <c r="D21">
        <v>1</v>
      </c>
      <c r="E21">
        <f t="shared" si="0"/>
        <v>1686.2059999999999</v>
      </c>
      <c r="H21">
        <v>11</v>
      </c>
      <c r="I21">
        <v>944.51599999999996</v>
      </c>
      <c r="J21">
        <v>0.56299999999999994</v>
      </c>
      <c r="K21">
        <v>1</v>
      </c>
      <c r="L21" s="65">
        <f t="shared" si="1"/>
        <v>531.76250799999991</v>
      </c>
      <c r="N21">
        <v>11</v>
      </c>
      <c r="O21">
        <v>741.69</v>
      </c>
      <c r="P21">
        <v>1</v>
      </c>
      <c r="Q21">
        <v>1</v>
      </c>
      <c r="R21" s="65">
        <f t="shared" si="2"/>
        <v>741.69</v>
      </c>
      <c r="T21" s="19">
        <f t="shared" si="3"/>
        <v>1273.4525079999999</v>
      </c>
      <c r="U21" s="19">
        <f t="shared" si="4"/>
        <v>412.75349200000005</v>
      </c>
    </row>
    <row r="22" spans="1:21" x14ac:dyDescent="0.35">
      <c r="A22">
        <v>12</v>
      </c>
      <c r="B22" s="64">
        <v>1686.2059999999999</v>
      </c>
      <c r="C22">
        <v>1</v>
      </c>
      <c r="D22">
        <v>1</v>
      </c>
      <c r="E22">
        <f t="shared" si="0"/>
        <v>1686.2059999999999</v>
      </c>
      <c r="H22">
        <v>12</v>
      </c>
      <c r="I22">
        <v>944.51599999999996</v>
      </c>
      <c r="J22">
        <v>0.64900000000000002</v>
      </c>
      <c r="K22">
        <v>1</v>
      </c>
      <c r="L22" s="65">
        <f t="shared" si="1"/>
        <v>612.99088400000005</v>
      </c>
      <c r="N22">
        <v>12</v>
      </c>
      <c r="O22">
        <v>741.69</v>
      </c>
      <c r="P22">
        <v>1</v>
      </c>
      <c r="Q22">
        <v>1</v>
      </c>
      <c r="R22" s="65">
        <f t="shared" si="2"/>
        <v>741.69</v>
      </c>
      <c r="T22" s="19">
        <f t="shared" si="3"/>
        <v>1354.6808840000001</v>
      </c>
      <c r="U22" s="19">
        <f t="shared" si="4"/>
        <v>331.5251159999998</v>
      </c>
    </row>
    <row r="23" spans="1:21" x14ac:dyDescent="0.35">
      <c r="A23">
        <v>13</v>
      </c>
      <c r="B23" s="64">
        <v>1686.2059999999999</v>
      </c>
      <c r="C23">
        <v>1</v>
      </c>
      <c r="D23">
        <v>1</v>
      </c>
      <c r="E23">
        <f t="shared" si="0"/>
        <v>1686.2059999999999</v>
      </c>
      <c r="H23">
        <v>13</v>
      </c>
      <c r="I23">
        <v>944.51599999999996</v>
      </c>
      <c r="J23">
        <v>0.80100000000000005</v>
      </c>
      <c r="K23">
        <v>1</v>
      </c>
      <c r="L23" s="65">
        <f t="shared" si="1"/>
        <v>756.55731600000001</v>
      </c>
      <c r="N23">
        <v>13</v>
      </c>
      <c r="O23">
        <v>741.69</v>
      </c>
      <c r="P23">
        <v>1</v>
      </c>
      <c r="Q23">
        <v>1</v>
      </c>
      <c r="R23" s="65">
        <f t="shared" si="2"/>
        <v>741.69</v>
      </c>
      <c r="T23" s="19">
        <f t="shared" si="3"/>
        <v>1498.247316</v>
      </c>
      <c r="U23" s="19">
        <f t="shared" si="4"/>
        <v>187.95868399999995</v>
      </c>
    </row>
    <row r="24" spans="1:21" x14ac:dyDescent="0.35">
      <c r="A24">
        <v>14</v>
      </c>
      <c r="B24" s="64">
        <v>1686.2059999999999</v>
      </c>
      <c r="C24">
        <v>1</v>
      </c>
      <c r="D24">
        <v>1</v>
      </c>
      <c r="E24">
        <f t="shared" si="0"/>
        <v>1686.2059999999999</v>
      </c>
      <c r="H24">
        <v>14</v>
      </c>
      <c r="I24">
        <v>944.51599999999996</v>
      </c>
      <c r="J24">
        <v>0.46100000000000002</v>
      </c>
      <c r="K24">
        <v>1</v>
      </c>
      <c r="L24" s="65">
        <f t="shared" si="1"/>
        <v>435.421876</v>
      </c>
      <c r="N24">
        <v>14</v>
      </c>
      <c r="O24">
        <v>741.69</v>
      </c>
      <c r="P24">
        <v>1</v>
      </c>
      <c r="Q24">
        <v>1</v>
      </c>
      <c r="R24" s="65">
        <f t="shared" si="2"/>
        <v>741.69</v>
      </c>
      <c r="T24" s="19">
        <f t="shared" si="3"/>
        <v>1177.1118759999999</v>
      </c>
      <c r="U24" s="19">
        <f t="shared" si="4"/>
        <v>509.09412399999997</v>
      </c>
    </row>
    <row r="25" spans="1:21" x14ac:dyDescent="0.35">
      <c r="A25">
        <v>15</v>
      </c>
      <c r="B25" s="64">
        <v>1686.2059999999999</v>
      </c>
      <c r="C25">
        <v>1</v>
      </c>
      <c r="D25">
        <v>1</v>
      </c>
      <c r="E25">
        <f t="shared" si="0"/>
        <v>1686.2059999999999</v>
      </c>
      <c r="H25">
        <v>15</v>
      </c>
      <c r="I25">
        <v>944.51599999999996</v>
      </c>
      <c r="J25">
        <v>0.53</v>
      </c>
      <c r="K25">
        <v>1</v>
      </c>
      <c r="L25" s="65">
        <f t="shared" si="1"/>
        <v>500.59348</v>
      </c>
      <c r="N25">
        <v>15</v>
      </c>
      <c r="O25">
        <v>741.69</v>
      </c>
      <c r="P25">
        <v>1</v>
      </c>
      <c r="Q25">
        <v>1</v>
      </c>
      <c r="R25" s="65">
        <f t="shared" si="2"/>
        <v>741.69</v>
      </c>
      <c r="T25" s="19">
        <f t="shared" si="3"/>
        <v>1242.2834800000001</v>
      </c>
      <c r="U25" s="19">
        <f t="shared" si="4"/>
        <v>443.92251999999985</v>
      </c>
    </row>
    <row r="26" spans="1:21" x14ac:dyDescent="0.35">
      <c r="A26">
        <v>16</v>
      </c>
      <c r="B26" s="64">
        <v>1686.2059999999999</v>
      </c>
      <c r="C26">
        <v>1</v>
      </c>
      <c r="D26">
        <v>1</v>
      </c>
      <c r="E26">
        <f t="shared" si="0"/>
        <v>1686.2059999999999</v>
      </c>
      <c r="H26">
        <v>16</v>
      </c>
      <c r="I26">
        <v>944.51599999999996</v>
      </c>
      <c r="J26">
        <v>0.628</v>
      </c>
      <c r="K26">
        <v>1</v>
      </c>
      <c r="L26" s="65">
        <f t="shared" si="1"/>
        <v>593.15604799999994</v>
      </c>
      <c r="N26">
        <v>16</v>
      </c>
      <c r="O26">
        <v>741.69</v>
      </c>
      <c r="P26">
        <v>1</v>
      </c>
      <c r="Q26">
        <v>1</v>
      </c>
      <c r="R26" s="65">
        <f t="shared" si="2"/>
        <v>741.69</v>
      </c>
      <c r="T26" s="19">
        <f t="shared" si="3"/>
        <v>1334.8460479999999</v>
      </c>
      <c r="U26" s="19">
        <f t="shared" si="4"/>
        <v>351.35995200000002</v>
      </c>
    </row>
    <row r="27" spans="1:21" x14ac:dyDescent="0.35">
      <c r="A27">
        <v>17</v>
      </c>
      <c r="B27" s="64">
        <v>1686.2059999999999</v>
      </c>
      <c r="C27">
        <v>1</v>
      </c>
      <c r="D27">
        <v>1</v>
      </c>
      <c r="E27">
        <f t="shared" si="0"/>
        <v>1686.2059999999999</v>
      </c>
      <c r="H27">
        <v>17</v>
      </c>
      <c r="I27">
        <v>944.51599999999996</v>
      </c>
      <c r="J27">
        <v>0.48899999999999999</v>
      </c>
      <c r="K27">
        <v>1</v>
      </c>
      <c r="L27" s="65">
        <f t="shared" si="1"/>
        <v>461.86832399999997</v>
      </c>
      <c r="N27">
        <v>17</v>
      </c>
      <c r="O27">
        <v>741.69</v>
      </c>
      <c r="P27">
        <v>1</v>
      </c>
      <c r="Q27">
        <v>1</v>
      </c>
      <c r="R27" s="65">
        <f t="shared" si="2"/>
        <v>741.69</v>
      </c>
      <c r="T27" s="19">
        <f t="shared" si="3"/>
        <v>1203.5583240000001</v>
      </c>
      <c r="U27" s="19">
        <f t="shared" si="4"/>
        <v>482.64767599999982</v>
      </c>
    </row>
    <row r="28" spans="1:21" x14ac:dyDescent="0.35">
      <c r="A28">
        <v>18</v>
      </c>
      <c r="B28" s="64">
        <v>1686.2059999999999</v>
      </c>
      <c r="C28">
        <v>1</v>
      </c>
      <c r="D28">
        <v>1</v>
      </c>
      <c r="E28">
        <f t="shared" si="0"/>
        <v>1686.2059999999999</v>
      </c>
      <c r="H28">
        <v>18</v>
      </c>
      <c r="I28">
        <v>944.51599999999996</v>
      </c>
      <c r="J28">
        <v>0.499</v>
      </c>
      <c r="K28">
        <v>1</v>
      </c>
      <c r="L28" s="65">
        <f t="shared" si="1"/>
        <v>471.31348399999996</v>
      </c>
      <c r="N28">
        <v>18</v>
      </c>
      <c r="O28">
        <v>741.69</v>
      </c>
      <c r="P28">
        <v>1</v>
      </c>
      <c r="Q28">
        <v>1</v>
      </c>
      <c r="R28" s="65">
        <f t="shared" si="2"/>
        <v>741.69</v>
      </c>
      <c r="T28" s="19">
        <f t="shared" si="3"/>
        <v>1213.0034840000001</v>
      </c>
      <c r="U28" s="19">
        <f t="shared" si="4"/>
        <v>473.20251599999983</v>
      </c>
    </row>
    <row r="29" spans="1:21" x14ac:dyDescent="0.35">
      <c r="A29">
        <v>19</v>
      </c>
      <c r="B29" s="64">
        <v>1686.2059999999999</v>
      </c>
      <c r="C29">
        <v>1</v>
      </c>
      <c r="D29">
        <v>1</v>
      </c>
      <c r="E29">
        <f t="shared" si="0"/>
        <v>1686.2059999999999</v>
      </c>
      <c r="H29">
        <v>19</v>
      </c>
      <c r="I29">
        <v>944.51599999999996</v>
      </c>
      <c r="J29">
        <v>0.27400000000000002</v>
      </c>
      <c r="K29">
        <v>1</v>
      </c>
      <c r="L29" s="65">
        <f t="shared" si="1"/>
        <v>258.79738400000002</v>
      </c>
      <c r="N29">
        <v>19</v>
      </c>
      <c r="O29">
        <v>741.69</v>
      </c>
      <c r="P29">
        <v>1</v>
      </c>
      <c r="Q29">
        <v>1</v>
      </c>
      <c r="R29" s="65">
        <f t="shared" si="2"/>
        <v>741.69</v>
      </c>
      <c r="T29" s="19">
        <f t="shared" si="3"/>
        <v>1000.487384</v>
      </c>
      <c r="U29" s="19">
        <f t="shared" si="4"/>
        <v>685.71861599999988</v>
      </c>
    </row>
    <row r="30" spans="1:21" x14ac:dyDescent="0.35">
      <c r="A30">
        <v>20</v>
      </c>
      <c r="B30" s="64">
        <v>1686.2059999999999</v>
      </c>
      <c r="C30">
        <v>1</v>
      </c>
      <c r="D30">
        <v>1</v>
      </c>
      <c r="E30">
        <f t="shared" si="0"/>
        <v>1686.2059999999999</v>
      </c>
      <c r="H30">
        <v>20</v>
      </c>
      <c r="I30">
        <v>944.51599999999996</v>
      </c>
      <c r="J30">
        <v>0.21</v>
      </c>
      <c r="K30">
        <v>1</v>
      </c>
      <c r="L30" s="65">
        <f t="shared" si="1"/>
        <v>198.34835999999999</v>
      </c>
      <c r="N30">
        <v>20</v>
      </c>
      <c r="O30">
        <v>741.69</v>
      </c>
      <c r="P30">
        <v>1</v>
      </c>
      <c r="Q30">
        <v>1</v>
      </c>
      <c r="R30" s="65">
        <f t="shared" si="2"/>
        <v>741.69</v>
      </c>
      <c r="T30" s="19">
        <f t="shared" si="3"/>
        <v>940.03836000000001</v>
      </c>
      <c r="U30" s="19">
        <f t="shared" si="4"/>
        <v>746.16763999999989</v>
      </c>
    </row>
    <row r="31" spans="1:21" x14ac:dyDescent="0.35">
      <c r="A31">
        <v>21</v>
      </c>
      <c r="B31" s="64">
        <v>1686.2059999999999</v>
      </c>
      <c r="C31">
        <v>1</v>
      </c>
      <c r="D31">
        <v>1</v>
      </c>
      <c r="E31">
        <f t="shared" si="0"/>
        <v>1686.2059999999999</v>
      </c>
      <c r="H31">
        <v>21</v>
      </c>
      <c r="I31">
        <v>944.51599999999996</v>
      </c>
      <c r="J31">
        <v>0.155</v>
      </c>
      <c r="K31">
        <v>1</v>
      </c>
      <c r="L31" s="65">
        <f t="shared" si="1"/>
        <v>146.39998</v>
      </c>
      <c r="N31">
        <v>21</v>
      </c>
      <c r="O31">
        <v>741.69</v>
      </c>
      <c r="P31">
        <v>1</v>
      </c>
      <c r="Q31">
        <v>1</v>
      </c>
      <c r="R31" s="65">
        <f t="shared" si="2"/>
        <v>741.69</v>
      </c>
      <c r="T31" s="19">
        <f t="shared" si="3"/>
        <v>888.08998000000008</v>
      </c>
      <c r="U31" s="19">
        <f t="shared" si="4"/>
        <v>798.11601999999982</v>
      </c>
    </row>
    <row r="32" spans="1:21" x14ac:dyDescent="0.35">
      <c r="A32" s="17">
        <v>22</v>
      </c>
      <c r="B32" s="64">
        <v>1686.2059999999999</v>
      </c>
      <c r="C32">
        <v>1</v>
      </c>
      <c r="D32" s="17">
        <v>1</v>
      </c>
      <c r="E32" s="17">
        <f t="shared" si="0"/>
        <v>1686.2059999999999</v>
      </c>
      <c r="H32" s="17">
        <v>22</v>
      </c>
      <c r="I32">
        <v>944.51599999999996</v>
      </c>
      <c r="J32">
        <v>0.314</v>
      </c>
      <c r="K32">
        <v>1</v>
      </c>
      <c r="L32" s="65">
        <f t="shared" si="1"/>
        <v>296.57802399999997</v>
      </c>
      <c r="N32" s="17">
        <v>22</v>
      </c>
      <c r="O32">
        <v>741.69</v>
      </c>
      <c r="P32">
        <v>1</v>
      </c>
      <c r="Q32">
        <v>1</v>
      </c>
      <c r="R32" s="65">
        <f t="shared" si="2"/>
        <v>741.69</v>
      </c>
      <c r="T32" s="19">
        <f t="shared" si="3"/>
        <v>1038.268024</v>
      </c>
      <c r="U32" s="19">
        <f t="shared" si="4"/>
        <v>647.93797599999994</v>
      </c>
    </row>
    <row r="33" spans="1:21" x14ac:dyDescent="0.35">
      <c r="A33">
        <v>23</v>
      </c>
      <c r="B33" s="64">
        <v>1686.2059999999999</v>
      </c>
      <c r="C33">
        <v>1</v>
      </c>
      <c r="D33">
        <v>1</v>
      </c>
      <c r="E33">
        <f t="shared" si="0"/>
        <v>1686.2059999999999</v>
      </c>
      <c r="H33">
        <v>23</v>
      </c>
      <c r="I33">
        <v>944.51599999999996</v>
      </c>
      <c r="J33">
        <v>0.314</v>
      </c>
      <c r="K33">
        <v>1</v>
      </c>
      <c r="L33" s="65">
        <f t="shared" si="1"/>
        <v>296.57802399999997</v>
      </c>
      <c r="N33">
        <v>23</v>
      </c>
      <c r="O33">
        <v>741.69</v>
      </c>
      <c r="P33">
        <v>1</v>
      </c>
      <c r="Q33">
        <v>1</v>
      </c>
      <c r="R33" s="65">
        <f t="shared" si="2"/>
        <v>741.69</v>
      </c>
      <c r="T33" s="19">
        <f t="shared" si="3"/>
        <v>1038.268024</v>
      </c>
      <c r="U33" s="19">
        <f t="shared" si="4"/>
        <v>647.93797599999994</v>
      </c>
    </row>
    <row r="34" spans="1:21" x14ac:dyDescent="0.35">
      <c r="A34">
        <v>24</v>
      </c>
      <c r="B34" s="64">
        <v>1686.2059999999999</v>
      </c>
      <c r="C34">
        <v>1</v>
      </c>
      <c r="D34">
        <v>1</v>
      </c>
      <c r="E34">
        <f t="shared" si="0"/>
        <v>1686.2059999999999</v>
      </c>
      <c r="H34">
        <v>24</v>
      </c>
      <c r="I34">
        <v>944.51599999999996</v>
      </c>
      <c r="J34">
        <v>0.245</v>
      </c>
      <c r="K34">
        <v>1</v>
      </c>
      <c r="L34" s="65">
        <f t="shared" si="1"/>
        <v>231.40642</v>
      </c>
      <c r="N34">
        <v>24</v>
      </c>
      <c r="O34">
        <v>741.69</v>
      </c>
      <c r="P34">
        <v>1</v>
      </c>
      <c r="Q34">
        <v>1</v>
      </c>
      <c r="R34" s="65">
        <f t="shared" si="2"/>
        <v>741.69</v>
      </c>
      <c r="T34" s="19">
        <f t="shared" si="3"/>
        <v>973.09642000000008</v>
      </c>
      <c r="U34" s="19">
        <f t="shared" si="4"/>
        <v>713.10957999999982</v>
      </c>
    </row>
    <row r="35" spans="1:21" x14ac:dyDescent="0.35">
      <c r="A35">
        <v>25</v>
      </c>
      <c r="B35" s="64">
        <v>1686.2059999999999</v>
      </c>
      <c r="C35">
        <v>1</v>
      </c>
      <c r="D35">
        <v>1</v>
      </c>
      <c r="E35">
        <f t="shared" si="0"/>
        <v>1686.2059999999999</v>
      </c>
      <c r="H35">
        <v>25</v>
      </c>
      <c r="I35">
        <v>944.51599999999996</v>
      </c>
      <c r="J35">
        <v>8.7999999999999995E-2</v>
      </c>
      <c r="K35">
        <v>1</v>
      </c>
      <c r="L35" s="65">
        <f t="shared" si="1"/>
        <v>83.117407999999998</v>
      </c>
      <c r="N35">
        <v>25</v>
      </c>
      <c r="O35">
        <v>741.69</v>
      </c>
      <c r="P35">
        <v>1</v>
      </c>
      <c r="Q35">
        <v>1</v>
      </c>
      <c r="R35" s="65">
        <f t="shared" si="2"/>
        <v>741.69</v>
      </c>
      <c r="T35" s="19">
        <f t="shared" si="3"/>
        <v>824.80740800000001</v>
      </c>
      <c r="U35" s="19">
        <f t="shared" si="4"/>
        <v>861.39859199999989</v>
      </c>
    </row>
    <row r="36" spans="1:21" x14ac:dyDescent="0.35">
      <c r="A36">
        <v>26</v>
      </c>
      <c r="B36" s="64">
        <v>1686.2059999999999</v>
      </c>
      <c r="C36">
        <v>1</v>
      </c>
      <c r="D36">
        <v>1</v>
      </c>
      <c r="E36">
        <f t="shared" si="0"/>
        <v>1686.2059999999999</v>
      </c>
      <c r="H36">
        <v>26</v>
      </c>
      <c r="I36">
        <v>944.51599999999996</v>
      </c>
      <c r="J36">
        <v>0.14399999999999999</v>
      </c>
      <c r="K36">
        <v>1</v>
      </c>
      <c r="L36" s="65">
        <f t="shared" si="1"/>
        <v>136.01030399999999</v>
      </c>
      <c r="N36">
        <v>26</v>
      </c>
      <c r="O36">
        <v>741.69</v>
      </c>
      <c r="P36">
        <v>1</v>
      </c>
      <c r="Q36">
        <v>1</v>
      </c>
      <c r="R36" s="65">
        <f t="shared" si="2"/>
        <v>741.69</v>
      </c>
      <c r="T36" s="19">
        <f t="shared" si="3"/>
        <v>877.70030400000007</v>
      </c>
      <c r="U36" s="19">
        <f t="shared" si="4"/>
        <v>808.50569599999983</v>
      </c>
    </row>
    <row r="37" spans="1:21" x14ac:dyDescent="0.35">
      <c r="A37">
        <v>27</v>
      </c>
      <c r="B37" s="64">
        <v>1686.2059999999999</v>
      </c>
      <c r="C37">
        <v>1</v>
      </c>
      <c r="D37">
        <v>1</v>
      </c>
      <c r="E37">
        <f t="shared" si="0"/>
        <v>1686.2059999999999</v>
      </c>
      <c r="H37">
        <v>27</v>
      </c>
      <c r="I37">
        <v>944.51599999999996</v>
      </c>
      <c r="J37">
        <v>0.36699999999999999</v>
      </c>
      <c r="K37">
        <v>1</v>
      </c>
      <c r="L37" s="65">
        <f t="shared" si="1"/>
        <v>346.63737199999997</v>
      </c>
      <c r="N37">
        <v>27</v>
      </c>
      <c r="O37">
        <v>741.69</v>
      </c>
      <c r="P37">
        <v>1</v>
      </c>
      <c r="Q37">
        <v>1</v>
      </c>
      <c r="R37" s="65">
        <f t="shared" si="2"/>
        <v>741.69</v>
      </c>
      <c r="T37" s="19">
        <f t="shared" si="3"/>
        <v>1088.327372</v>
      </c>
      <c r="U37" s="19">
        <f t="shared" si="4"/>
        <v>597.87862799999994</v>
      </c>
    </row>
    <row r="38" spans="1:21" x14ac:dyDescent="0.35">
      <c r="A38">
        <v>28</v>
      </c>
      <c r="B38" s="64">
        <v>1686.2059999999999</v>
      </c>
      <c r="C38">
        <v>1</v>
      </c>
      <c r="D38">
        <v>1</v>
      </c>
      <c r="E38">
        <f t="shared" si="0"/>
        <v>1686.2059999999999</v>
      </c>
      <c r="H38">
        <v>28</v>
      </c>
      <c r="I38">
        <v>944.51599999999996</v>
      </c>
      <c r="J38">
        <v>0.26400000000000001</v>
      </c>
      <c r="K38">
        <v>1</v>
      </c>
      <c r="L38" s="65">
        <f t="shared" si="1"/>
        <v>249.35222400000001</v>
      </c>
      <c r="N38">
        <v>28</v>
      </c>
      <c r="O38">
        <v>741.69</v>
      </c>
      <c r="P38">
        <v>1</v>
      </c>
      <c r="Q38">
        <v>1</v>
      </c>
      <c r="R38" s="65">
        <f t="shared" si="2"/>
        <v>741.69</v>
      </c>
      <c r="T38" s="19">
        <f t="shared" si="3"/>
        <v>991.04222400000003</v>
      </c>
      <c r="U38" s="19">
        <f t="shared" si="4"/>
        <v>695.16377599999987</v>
      </c>
    </row>
    <row r="39" spans="1:21" x14ac:dyDescent="0.35">
      <c r="A39">
        <v>29</v>
      </c>
      <c r="B39" s="64">
        <v>1686.2059999999999</v>
      </c>
      <c r="C39">
        <v>1</v>
      </c>
      <c r="D39">
        <v>1</v>
      </c>
      <c r="E39">
        <f t="shared" si="0"/>
        <v>1686.2059999999999</v>
      </c>
      <c r="H39">
        <v>29</v>
      </c>
      <c r="I39">
        <v>944.51599999999996</v>
      </c>
      <c r="J39">
        <v>4.7E-2</v>
      </c>
      <c r="K39">
        <v>1</v>
      </c>
      <c r="L39" s="65">
        <f t="shared" si="1"/>
        <v>44.392251999999999</v>
      </c>
      <c r="N39">
        <v>29</v>
      </c>
      <c r="O39">
        <v>741.69</v>
      </c>
      <c r="P39">
        <v>1</v>
      </c>
      <c r="Q39">
        <v>1</v>
      </c>
      <c r="R39" s="65">
        <f t="shared" si="2"/>
        <v>741.69</v>
      </c>
      <c r="T39" s="19">
        <f t="shared" si="3"/>
        <v>786.08225200000004</v>
      </c>
      <c r="U39" s="19">
        <f t="shared" si="4"/>
        <v>900.12374799999986</v>
      </c>
    </row>
    <row r="40" spans="1:21" x14ac:dyDescent="0.35">
      <c r="A40">
        <v>30</v>
      </c>
      <c r="B40" s="64">
        <v>1686.2059999999999</v>
      </c>
      <c r="C40">
        <v>1</v>
      </c>
      <c r="D40">
        <v>1</v>
      </c>
      <c r="E40">
        <f t="shared" si="0"/>
        <v>1686.2059999999999</v>
      </c>
      <c r="H40">
        <v>30</v>
      </c>
      <c r="I40">
        <v>944.51599999999996</v>
      </c>
      <c r="J40">
        <v>5.2999999999999999E-2</v>
      </c>
      <c r="K40">
        <v>1</v>
      </c>
      <c r="L40" s="65">
        <f t="shared" si="1"/>
        <v>50.059348</v>
      </c>
      <c r="N40">
        <v>30</v>
      </c>
      <c r="O40">
        <v>741.69</v>
      </c>
      <c r="P40">
        <v>1</v>
      </c>
      <c r="Q40">
        <v>1</v>
      </c>
      <c r="R40" s="65">
        <f t="shared" si="2"/>
        <v>741.69</v>
      </c>
      <c r="T40" s="19">
        <f t="shared" si="3"/>
        <v>791.74934800000005</v>
      </c>
      <c r="U40" s="19">
        <f t="shared" si="4"/>
        <v>894.45665199999985</v>
      </c>
    </row>
    <row r="41" spans="1:21" x14ac:dyDescent="0.35">
      <c r="A41">
        <v>31</v>
      </c>
      <c r="B41" s="64">
        <v>1686.2059999999999</v>
      </c>
      <c r="C41">
        <v>1</v>
      </c>
      <c r="D41">
        <v>1</v>
      </c>
      <c r="E41">
        <f t="shared" si="0"/>
        <v>1686.2059999999999</v>
      </c>
      <c r="H41">
        <v>31</v>
      </c>
      <c r="I41">
        <v>944.51599999999996</v>
      </c>
      <c r="J41">
        <v>0.34399999999999997</v>
      </c>
      <c r="K41">
        <v>1</v>
      </c>
      <c r="L41" s="65">
        <f t="shared" si="1"/>
        <v>324.91350399999999</v>
      </c>
      <c r="N41">
        <v>31</v>
      </c>
      <c r="O41">
        <v>741.69</v>
      </c>
      <c r="P41">
        <v>1</v>
      </c>
      <c r="Q41">
        <v>1</v>
      </c>
      <c r="R41" s="65">
        <f t="shared" si="2"/>
        <v>741.69</v>
      </c>
      <c r="T41" s="19">
        <f t="shared" si="3"/>
        <v>1066.6035040000002</v>
      </c>
      <c r="U41" s="19">
        <f t="shared" si="4"/>
        <v>619.60249599999975</v>
      </c>
    </row>
    <row r="42" spans="1:21" x14ac:dyDescent="0.35">
      <c r="A42">
        <v>32</v>
      </c>
      <c r="B42" s="64">
        <v>1686.2059999999999</v>
      </c>
      <c r="C42">
        <v>1</v>
      </c>
      <c r="D42">
        <v>1</v>
      </c>
      <c r="E42">
        <f t="shared" si="0"/>
        <v>1686.2059999999999</v>
      </c>
      <c r="H42">
        <v>32</v>
      </c>
      <c r="I42">
        <v>944.51599999999996</v>
      </c>
      <c r="J42">
        <v>0.26900000000000002</v>
      </c>
      <c r="K42">
        <v>1</v>
      </c>
      <c r="L42" s="65">
        <f t="shared" si="1"/>
        <v>254.074804</v>
      </c>
      <c r="N42">
        <v>32</v>
      </c>
      <c r="O42">
        <v>741.69</v>
      </c>
      <c r="P42">
        <v>1</v>
      </c>
      <c r="Q42">
        <v>1</v>
      </c>
      <c r="R42" s="65">
        <f t="shared" si="2"/>
        <v>741.69</v>
      </c>
      <c r="T42" s="19">
        <f t="shared" si="3"/>
        <v>995.76480400000003</v>
      </c>
      <c r="U42" s="19">
        <f t="shared" si="4"/>
        <v>690.44119599999988</v>
      </c>
    </row>
    <row r="43" spans="1:21" x14ac:dyDescent="0.35">
      <c r="A43">
        <v>33</v>
      </c>
      <c r="B43" s="64">
        <v>1686.2059999999999</v>
      </c>
      <c r="C43">
        <v>1</v>
      </c>
      <c r="D43">
        <v>1</v>
      </c>
      <c r="E43">
        <f t="shared" si="0"/>
        <v>1686.2059999999999</v>
      </c>
      <c r="H43">
        <v>33</v>
      </c>
      <c r="I43">
        <v>944.51599999999996</v>
      </c>
      <c r="J43">
        <v>0.161</v>
      </c>
      <c r="K43">
        <v>1</v>
      </c>
      <c r="L43" s="65">
        <f t="shared" si="1"/>
        <v>152.06707599999999</v>
      </c>
      <c r="N43">
        <v>33</v>
      </c>
      <c r="O43">
        <v>741.69</v>
      </c>
      <c r="P43">
        <v>1</v>
      </c>
      <c r="Q43">
        <v>1</v>
      </c>
      <c r="R43" s="65">
        <f t="shared" si="2"/>
        <v>741.69</v>
      </c>
      <c r="T43" s="19">
        <f t="shared" si="3"/>
        <v>893.7570760000001</v>
      </c>
      <c r="U43" s="19">
        <f t="shared" si="4"/>
        <v>792.44892399999981</v>
      </c>
    </row>
    <row r="44" spans="1:21" x14ac:dyDescent="0.35">
      <c r="A44">
        <v>34</v>
      </c>
      <c r="B44" s="64">
        <v>1686.2059999999999</v>
      </c>
      <c r="C44">
        <v>1</v>
      </c>
      <c r="D44">
        <v>1</v>
      </c>
      <c r="E44">
        <f t="shared" si="0"/>
        <v>1686.2059999999999</v>
      </c>
      <c r="H44">
        <v>34</v>
      </c>
      <c r="I44">
        <v>944.51599999999996</v>
      </c>
      <c r="J44">
        <v>7.4999999999999997E-2</v>
      </c>
      <c r="K44">
        <v>1</v>
      </c>
      <c r="L44" s="65">
        <f t="shared" si="1"/>
        <v>70.838699999999989</v>
      </c>
      <c r="N44">
        <v>34</v>
      </c>
      <c r="O44">
        <v>741.69</v>
      </c>
      <c r="P44">
        <v>1</v>
      </c>
      <c r="Q44">
        <v>1</v>
      </c>
      <c r="R44" s="65">
        <f t="shared" si="2"/>
        <v>741.69</v>
      </c>
      <c r="T44" s="19">
        <f t="shared" si="3"/>
        <v>812.52870000000007</v>
      </c>
      <c r="U44" s="19">
        <f t="shared" si="4"/>
        <v>873.67729999999983</v>
      </c>
    </row>
    <row r="45" spans="1:21" x14ac:dyDescent="0.35">
      <c r="A45">
        <v>35</v>
      </c>
      <c r="B45" s="64">
        <v>1686.2059999999999</v>
      </c>
      <c r="C45">
        <v>1</v>
      </c>
      <c r="D45">
        <v>1</v>
      </c>
      <c r="E45">
        <f t="shared" si="0"/>
        <v>1686.2059999999999</v>
      </c>
      <c r="H45">
        <v>35</v>
      </c>
      <c r="I45">
        <v>944.51599999999996</v>
      </c>
      <c r="J45">
        <v>0.20300000000000001</v>
      </c>
      <c r="K45">
        <v>1</v>
      </c>
      <c r="L45" s="65">
        <f t="shared" si="1"/>
        <v>191.73674800000001</v>
      </c>
      <c r="N45">
        <v>35</v>
      </c>
      <c r="O45">
        <v>741.69</v>
      </c>
      <c r="P45">
        <v>1</v>
      </c>
      <c r="Q45">
        <v>1</v>
      </c>
      <c r="R45" s="65">
        <f t="shared" si="2"/>
        <v>741.69</v>
      </c>
      <c r="T45" s="19">
        <f t="shared" si="3"/>
        <v>933.42674800000009</v>
      </c>
      <c r="U45" s="19">
        <f t="shared" si="4"/>
        <v>752.77925199999981</v>
      </c>
    </row>
    <row r="46" spans="1:21" x14ac:dyDescent="0.35">
      <c r="A46">
        <v>36</v>
      </c>
      <c r="B46" s="64">
        <v>1686.2059999999999</v>
      </c>
      <c r="C46">
        <v>1</v>
      </c>
      <c r="D46">
        <v>1</v>
      </c>
      <c r="E46">
        <f t="shared" si="0"/>
        <v>1686.2059999999999</v>
      </c>
      <c r="H46">
        <v>36</v>
      </c>
      <c r="I46">
        <v>944.51599999999996</v>
      </c>
      <c r="J46">
        <v>0.33</v>
      </c>
      <c r="K46">
        <v>1</v>
      </c>
      <c r="L46" s="65">
        <f t="shared" si="1"/>
        <v>311.69028000000003</v>
      </c>
      <c r="N46">
        <v>36</v>
      </c>
      <c r="O46">
        <v>741.69</v>
      </c>
      <c r="P46">
        <v>1</v>
      </c>
      <c r="Q46">
        <v>1</v>
      </c>
      <c r="R46" s="65">
        <f t="shared" si="2"/>
        <v>741.69</v>
      </c>
      <c r="T46" s="19">
        <f t="shared" si="3"/>
        <v>1053.3802800000001</v>
      </c>
      <c r="U46" s="19">
        <f t="shared" si="4"/>
        <v>632.82571999999982</v>
      </c>
    </row>
    <row r="47" spans="1:21" x14ac:dyDescent="0.35">
      <c r="A47">
        <v>37</v>
      </c>
      <c r="B47" s="64">
        <v>1686.2059999999999</v>
      </c>
      <c r="C47">
        <v>1</v>
      </c>
      <c r="D47">
        <v>1</v>
      </c>
      <c r="E47">
        <f t="shared" si="0"/>
        <v>1686.2059999999999</v>
      </c>
      <c r="H47">
        <v>37</v>
      </c>
      <c r="I47">
        <v>944.51599999999996</v>
      </c>
      <c r="J47">
        <v>0.30399999999999999</v>
      </c>
      <c r="K47">
        <v>1</v>
      </c>
      <c r="L47" s="65">
        <f t="shared" si="1"/>
        <v>287.13286399999998</v>
      </c>
      <c r="N47">
        <v>37</v>
      </c>
      <c r="O47">
        <v>741.69</v>
      </c>
      <c r="P47">
        <v>1</v>
      </c>
      <c r="Q47">
        <v>1</v>
      </c>
      <c r="R47" s="65">
        <f t="shared" si="2"/>
        <v>741.69</v>
      </c>
      <c r="T47" s="19">
        <f t="shared" si="3"/>
        <v>1028.822864</v>
      </c>
      <c r="U47" s="19">
        <f t="shared" si="4"/>
        <v>657.38313599999992</v>
      </c>
    </row>
    <row r="48" spans="1:21" x14ac:dyDescent="0.35">
      <c r="A48">
        <v>38</v>
      </c>
      <c r="B48" s="64">
        <v>1686.2059999999999</v>
      </c>
      <c r="C48">
        <v>1</v>
      </c>
      <c r="D48">
        <v>1</v>
      </c>
      <c r="E48">
        <f t="shared" si="0"/>
        <v>1686.2059999999999</v>
      </c>
      <c r="H48">
        <v>38</v>
      </c>
      <c r="I48">
        <v>944.51599999999996</v>
      </c>
      <c r="J48">
        <v>0.25800000000000001</v>
      </c>
      <c r="K48">
        <v>1</v>
      </c>
      <c r="L48" s="65">
        <f t="shared" si="1"/>
        <v>243.68512799999999</v>
      </c>
      <c r="N48">
        <v>38</v>
      </c>
      <c r="O48">
        <v>741.69</v>
      </c>
      <c r="P48">
        <v>1</v>
      </c>
      <c r="Q48">
        <v>1</v>
      </c>
      <c r="R48" s="65">
        <f t="shared" si="2"/>
        <v>741.69</v>
      </c>
      <c r="T48" s="19">
        <f t="shared" si="3"/>
        <v>985.37512800000002</v>
      </c>
      <c r="U48" s="19">
        <f t="shared" si="4"/>
        <v>700.83087199999989</v>
      </c>
    </row>
    <row r="49" spans="1:21" x14ac:dyDescent="0.35">
      <c r="A49">
        <v>39</v>
      </c>
      <c r="B49" s="64">
        <v>1686.2059999999999</v>
      </c>
      <c r="C49">
        <v>1</v>
      </c>
      <c r="D49">
        <v>1</v>
      </c>
      <c r="E49">
        <f t="shared" si="0"/>
        <v>1686.2059999999999</v>
      </c>
      <c r="H49">
        <v>39</v>
      </c>
      <c r="I49">
        <v>944.51599999999996</v>
      </c>
      <c r="J49">
        <v>0.33700000000000002</v>
      </c>
      <c r="K49">
        <v>1</v>
      </c>
      <c r="L49" s="65">
        <f t="shared" si="1"/>
        <v>318.30189200000001</v>
      </c>
      <c r="N49">
        <v>39</v>
      </c>
      <c r="O49">
        <v>741.69</v>
      </c>
      <c r="P49">
        <v>1</v>
      </c>
      <c r="Q49">
        <v>1</v>
      </c>
      <c r="R49" s="65">
        <f t="shared" si="2"/>
        <v>741.69</v>
      </c>
      <c r="T49" s="19">
        <f t="shared" si="3"/>
        <v>1059.991892</v>
      </c>
      <c r="U49" s="19">
        <f t="shared" si="4"/>
        <v>626.2141079999999</v>
      </c>
    </row>
    <row r="50" spans="1:21" x14ac:dyDescent="0.35">
      <c r="A50">
        <v>40</v>
      </c>
      <c r="B50" s="64">
        <v>1686.2059999999999</v>
      </c>
      <c r="C50">
        <v>1</v>
      </c>
      <c r="D50">
        <v>1</v>
      </c>
      <c r="E50">
        <f t="shared" si="0"/>
        <v>1686.2059999999999</v>
      </c>
      <c r="H50">
        <v>40</v>
      </c>
      <c r="I50">
        <v>944.51599999999996</v>
      </c>
      <c r="J50">
        <v>0.40100000000000002</v>
      </c>
      <c r="K50">
        <v>1</v>
      </c>
      <c r="L50" s="65">
        <f t="shared" si="1"/>
        <v>378.75091600000002</v>
      </c>
      <c r="N50">
        <v>40</v>
      </c>
      <c r="O50">
        <v>741.69</v>
      </c>
      <c r="P50">
        <v>1</v>
      </c>
      <c r="Q50">
        <v>1</v>
      </c>
      <c r="R50" s="65">
        <f t="shared" si="2"/>
        <v>741.69</v>
      </c>
      <c r="T50" s="19">
        <f t="shared" si="3"/>
        <v>1120.440916</v>
      </c>
      <c r="U50" s="19">
        <f t="shared" si="4"/>
        <v>565.76508399999989</v>
      </c>
    </row>
    <row r="51" spans="1:21" x14ac:dyDescent="0.35">
      <c r="A51">
        <v>41</v>
      </c>
      <c r="B51" s="64">
        <v>1686.2059999999999</v>
      </c>
      <c r="C51">
        <v>1</v>
      </c>
      <c r="D51">
        <v>1</v>
      </c>
      <c r="E51">
        <f t="shared" si="0"/>
        <v>1686.2059999999999</v>
      </c>
      <c r="H51">
        <v>41</v>
      </c>
      <c r="I51">
        <v>944.51599999999996</v>
      </c>
      <c r="J51">
        <v>0.33800000000000002</v>
      </c>
      <c r="K51">
        <v>1</v>
      </c>
      <c r="L51" s="65">
        <f t="shared" si="1"/>
        <v>319.24640800000003</v>
      </c>
      <c r="N51">
        <v>41</v>
      </c>
      <c r="O51">
        <v>741.69</v>
      </c>
      <c r="P51">
        <v>1</v>
      </c>
      <c r="Q51">
        <v>1</v>
      </c>
      <c r="R51" s="65">
        <f t="shared" si="2"/>
        <v>741.69</v>
      </c>
      <c r="T51" s="19">
        <f t="shared" si="3"/>
        <v>1060.936408</v>
      </c>
      <c r="U51" s="19">
        <f t="shared" si="4"/>
        <v>625.26959199999988</v>
      </c>
    </row>
    <row r="52" spans="1:21" x14ac:dyDescent="0.35">
      <c r="A52">
        <v>42</v>
      </c>
      <c r="B52" s="64">
        <v>1686.2059999999999</v>
      </c>
      <c r="C52">
        <v>1</v>
      </c>
      <c r="D52">
        <v>1</v>
      </c>
      <c r="E52">
        <f t="shared" si="0"/>
        <v>1686.2059999999999</v>
      </c>
      <c r="H52">
        <v>42</v>
      </c>
      <c r="I52">
        <v>944.51599999999996</v>
      </c>
      <c r="J52">
        <v>0.45500000000000002</v>
      </c>
      <c r="K52">
        <v>1</v>
      </c>
      <c r="L52" s="65">
        <f t="shared" si="1"/>
        <v>429.75477999999998</v>
      </c>
      <c r="N52">
        <v>42</v>
      </c>
      <c r="O52">
        <v>741.69</v>
      </c>
      <c r="P52">
        <v>1</v>
      </c>
      <c r="Q52">
        <v>1</v>
      </c>
      <c r="R52" s="65">
        <f t="shared" si="2"/>
        <v>741.69</v>
      </c>
      <c r="T52" s="19">
        <f t="shared" si="3"/>
        <v>1171.44478</v>
      </c>
      <c r="U52" s="19">
        <f t="shared" si="4"/>
        <v>514.76121999999987</v>
      </c>
    </row>
    <row r="53" spans="1:21" x14ac:dyDescent="0.35">
      <c r="A53">
        <v>43</v>
      </c>
      <c r="B53" s="64">
        <v>1686.2059999999999</v>
      </c>
      <c r="C53">
        <v>1</v>
      </c>
      <c r="D53">
        <v>1</v>
      </c>
      <c r="E53">
        <f t="shared" si="0"/>
        <v>1686.2059999999999</v>
      </c>
      <c r="H53">
        <v>43</v>
      </c>
      <c r="I53">
        <v>944.51599999999996</v>
      </c>
      <c r="J53">
        <v>0.40699999999999997</v>
      </c>
      <c r="K53">
        <v>1</v>
      </c>
      <c r="L53" s="65">
        <f t="shared" si="1"/>
        <v>384.41801199999998</v>
      </c>
      <c r="N53">
        <v>43</v>
      </c>
      <c r="O53">
        <v>741.69</v>
      </c>
      <c r="P53">
        <v>1</v>
      </c>
      <c r="Q53">
        <v>1</v>
      </c>
      <c r="R53" s="65">
        <f t="shared" si="2"/>
        <v>741.69</v>
      </c>
      <c r="T53" s="19">
        <f t="shared" si="3"/>
        <v>1126.1080120000001</v>
      </c>
      <c r="U53" s="19">
        <f t="shared" si="4"/>
        <v>560.09798799999976</v>
      </c>
    </row>
    <row r="54" spans="1:21" x14ac:dyDescent="0.35">
      <c r="A54">
        <v>44</v>
      </c>
      <c r="B54" s="64">
        <v>1686.2059999999999</v>
      </c>
      <c r="C54">
        <v>1</v>
      </c>
      <c r="D54">
        <v>1</v>
      </c>
      <c r="E54">
        <f t="shared" si="0"/>
        <v>1686.2059999999999</v>
      </c>
      <c r="H54">
        <v>44</v>
      </c>
      <c r="I54">
        <v>944.51599999999996</v>
      </c>
      <c r="J54">
        <v>0.49399999999999999</v>
      </c>
      <c r="K54">
        <v>1</v>
      </c>
      <c r="L54" s="65">
        <f t="shared" si="1"/>
        <v>466.59090399999997</v>
      </c>
      <c r="N54">
        <v>44</v>
      </c>
      <c r="O54">
        <v>741.69</v>
      </c>
      <c r="P54">
        <v>1</v>
      </c>
      <c r="Q54">
        <v>1</v>
      </c>
      <c r="R54" s="65">
        <f t="shared" si="2"/>
        <v>741.69</v>
      </c>
      <c r="T54" s="19">
        <f t="shared" si="3"/>
        <v>1208.280904</v>
      </c>
      <c r="U54" s="19">
        <f t="shared" si="4"/>
        <v>477.92509599999994</v>
      </c>
    </row>
    <row r="55" spans="1:21" x14ac:dyDescent="0.35">
      <c r="A55">
        <v>45</v>
      </c>
      <c r="B55" s="64">
        <v>1686.2059999999999</v>
      </c>
      <c r="C55">
        <v>1</v>
      </c>
      <c r="D55">
        <v>1</v>
      </c>
      <c r="E55">
        <f t="shared" si="0"/>
        <v>1686.2059999999999</v>
      </c>
      <c r="H55">
        <v>45</v>
      </c>
      <c r="I55">
        <v>944.51599999999996</v>
      </c>
      <c r="J55">
        <v>0.32900000000000001</v>
      </c>
      <c r="K55">
        <v>1</v>
      </c>
      <c r="L55" s="65">
        <f t="shared" si="1"/>
        <v>310.74576400000001</v>
      </c>
      <c r="N55">
        <v>45</v>
      </c>
      <c r="O55">
        <v>741.69</v>
      </c>
      <c r="P55">
        <v>1</v>
      </c>
      <c r="Q55">
        <v>1</v>
      </c>
      <c r="R55" s="65">
        <f t="shared" si="2"/>
        <v>741.69</v>
      </c>
      <c r="T55" s="19">
        <f t="shared" si="3"/>
        <v>1052.4357640000001</v>
      </c>
      <c r="U55" s="19">
        <f t="shared" si="4"/>
        <v>633.77023599999984</v>
      </c>
    </row>
    <row r="56" spans="1:21" x14ac:dyDescent="0.35">
      <c r="A56">
        <v>46</v>
      </c>
      <c r="B56" s="64">
        <v>1686.2059999999999</v>
      </c>
      <c r="C56">
        <v>1</v>
      </c>
      <c r="D56">
        <v>1</v>
      </c>
      <c r="E56">
        <f t="shared" si="0"/>
        <v>1686.2059999999999</v>
      </c>
      <c r="H56">
        <v>46</v>
      </c>
      <c r="I56">
        <v>944.51599999999996</v>
      </c>
      <c r="J56">
        <v>0.67600000000000005</v>
      </c>
      <c r="K56">
        <v>1</v>
      </c>
      <c r="L56" s="65">
        <f t="shared" si="1"/>
        <v>638.49281600000006</v>
      </c>
      <c r="N56">
        <v>46</v>
      </c>
      <c r="O56">
        <v>741.69</v>
      </c>
      <c r="P56">
        <v>1</v>
      </c>
      <c r="Q56">
        <v>1</v>
      </c>
      <c r="R56" s="65">
        <f t="shared" si="2"/>
        <v>741.69</v>
      </c>
      <c r="T56" s="19">
        <f t="shared" si="3"/>
        <v>1380.182816</v>
      </c>
      <c r="U56" s="19">
        <f t="shared" si="4"/>
        <v>306.0231839999999</v>
      </c>
    </row>
    <row r="57" spans="1:21" s="17" customFormat="1" x14ac:dyDescent="0.35">
      <c r="A57" s="17">
        <v>47</v>
      </c>
      <c r="B57" s="17">
        <v>1686.2059999999999</v>
      </c>
      <c r="C57" s="17">
        <v>1</v>
      </c>
      <c r="D57" s="17">
        <v>1</v>
      </c>
      <c r="E57" s="17">
        <f t="shared" si="0"/>
        <v>1686.2059999999999</v>
      </c>
      <c r="H57" s="17">
        <v>47</v>
      </c>
      <c r="I57" s="17">
        <v>944.51599999999996</v>
      </c>
      <c r="J57" s="17">
        <v>1</v>
      </c>
      <c r="K57" s="17">
        <v>1</v>
      </c>
      <c r="L57" s="22">
        <f t="shared" si="1"/>
        <v>944.51599999999996</v>
      </c>
      <c r="N57" s="17">
        <v>47</v>
      </c>
      <c r="O57" s="17">
        <v>741.69</v>
      </c>
      <c r="P57" s="17">
        <v>1</v>
      </c>
      <c r="Q57" s="17">
        <v>1</v>
      </c>
      <c r="R57" s="22">
        <f t="shared" si="2"/>
        <v>741.69</v>
      </c>
      <c r="T57" s="20">
        <f t="shared" si="3"/>
        <v>1686.2060000000001</v>
      </c>
      <c r="U57" s="20">
        <f t="shared" si="4"/>
        <v>0</v>
      </c>
    </row>
    <row r="58" spans="1:21" x14ac:dyDescent="0.35">
      <c r="A58">
        <v>48</v>
      </c>
      <c r="B58" s="64">
        <v>1686.2059999999999</v>
      </c>
      <c r="C58">
        <v>1</v>
      </c>
      <c r="D58">
        <v>1</v>
      </c>
      <c r="E58">
        <f t="shared" si="0"/>
        <v>1686.2059999999999</v>
      </c>
      <c r="H58">
        <v>48</v>
      </c>
      <c r="I58">
        <v>944.51599999999996</v>
      </c>
      <c r="J58">
        <v>0.755</v>
      </c>
      <c r="K58">
        <v>1</v>
      </c>
      <c r="L58" s="65">
        <f t="shared" si="1"/>
        <v>713.10957999999994</v>
      </c>
      <c r="N58">
        <v>48</v>
      </c>
      <c r="O58">
        <v>741.69</v>
      </c>
      <c r="P58">
        <v>1</v>
      </c>
      <c r="Q58">
        <v>1</v>
      </c>
      <c r="R58" s="65">
        <f t="shared" si="2"/>
        <v>741.69</v>
      </c>
      <c r="T58" s="19">
        <f t="shared" si="3"/>
        <v>1454.7995799999999</v>
      </c>
      <c r="U58" s="19">
        <f t="shared" si="4"/>
        <v>231.40642000000003</v>
      </c>
    </row>
    <row r="59" spans="1:21" x14ac:dyDescent="0.35">
      <c r="A59">
        <v>49</v>
      </c>
      <c r="B59" s="64">
        <v>1686.2059999999999</v>
      </c>
      <c r="C59">
        <v>1</v>
      </c>
      <c r="D59">
        <v>1</v>
      </c>
      <c r="E59">
        <f t="shared" si="0"/>
        <v>1686.2059999999999</v>
      </c>
      <c r="H59">
        <v>49</v>
      </c>
      <c r="I59">
        <v>944.51599999999996</v>
      </c>
      <c r="J59">
        <v>0.33800000000000002</v>
      </c>
      <c r="K59">
        <v>1</v>
      </c>
      <c r="L59" s="65">
        <f t="shared" si="1"/>
        <v>319.24640800000003</v>
      </c>
      <c r="N59">
        <v>49</v>
      </c>
      <c r="O59">
        <v>741.69</v>
      </c>
      <c r="P59">
        <v>1</v>
      </c>
      <c r="Q59">
        <v>1</v>
      </c>
      <c r="R59" s="65">
        <f t="shared" si="2"/>
        <v>741.69</v>
      </c>
      <c r="T59" s="19">
        <f t="shared" si="3"/>
        <v>1060.936408</v>
      </c>
      <c r="U59" s="19">
        <f t="shared" si="4"/>
        <v>625.26959199999988</v>
      </c>
    </row>
    <row r="60" spans="1:21" x14ac:dyDescent="0.35">
      <c r="A60">
        <v>50</v>
      </c>
      <c r="B60" s="64">
        <v>1686.2059999999999</v>
      </c>
      <c r="C60">
        <v>1</v>
      </c>
      <c r="D60">
        <v>1</v>
      </c>
      <c r="E60">
        <f t="shared" si="0"/>
        <v>1686.2059999999999</v>
      </c>
      <c r="H60">
        <v>50</v>
      </c>
      <c r="I60">
        <v>944.51599999999996</v>
      </c>
      <c r="J60">
        <v>0.52500000000000002</v>
      </c>
      <c r="K60">
        <v>1</v>
      </c>
      <c r="L60" s="65">
        <f t="shared" si="1"/>
        <v>495.87090000000001</v>
      </c>
      <c r="N60">
        <v>50</v>
      </c>
      <c r="O60">
        <v>741.69</v>
      </c>
      <c r="P60">
        <v>1</v>
      </c>
      <c r="Q60">
        <v>1</v>
      </c>
      <c r="R60" s="65">
        <f t="shared" si="2"/>
        <v>741.69</v>
      </c>
      <c r="T60" s="19">
        <f t="shared" si="3"/>
        <v>1237.5608999999999</v>
      </c>
      <c r="U60" s="19">
        <f t="shared" si="4"/>
        <v>448.64509999999996</v>
      </c>
    </row>
    <row r="61" spans="1:21" x14ac:dyDescent="0.35">
      <c r="A61">
        <v>51</v>
      </c>
      <c r="B61" s="64">
        <v>1686.2059999999999</v>
      </c>
      <c r="C61">
        <v>1</v>
      </c>
      <c r="D61">
        <v>1</v>
      </c>
      <c r="E61">
        <f t="shared" si="0"/>
        <v>1686.2059999999999</v>
      </c>
      <c r="H61">
        <v>51</v>
      </c>
      <c r="I61">
        <v>944.51599999999996</v>
      </c>
      <c r="J61">
        <v>0.63500000000000001</v>
      </c>
      <c r="K61">
        <v>1</v>
      </c>
      <c r="L61" s="65">
        <f t="shared" si="1"/>
        <v>599.76765999999998</v>
      </c>
      <c r="N61">
        <v>51</v>
      </c>
      <c r="O61">
        <v>741.69</v>
      </c>
      <c r="P61">
        <v>1</v>
      </c>
      <c r="Q61">
        <v>1</v>
      </c>
      <c r="R61" s="65">
        <f t="shared" si="2"/>
        <v>741.69</v>
      </c>
      <c r="T61" s="19">
        <f t="shared" si="3"/>
        <v>1341.45766</v>
      </c>
      <c r="U61" s="19">
        <f t="shared" si="4"/>
        <v>344.74833999999987</v>
      </c>
    </row>
    <row r="62" spans="1:21" x14ac:dyDescent="0.35">
      <c r="A62">
        <v>52</v>
      </c>
      <c r="B62" s="64">
        <v>1686.2059999999999</v>
      </c>
      <c r="C62">
        <v>1</v>
      </c>
      <c r="D62">
        <v>1</v>
      </c>
      <c r="E62">
        <f t="shared" si="0"/>
        <v>1686.2059999999999</v>
      </c>
      <c r="H62">
        <v>52</v>
      </c>
      <c r="I62">
        <v>944.51599999999996</v>
      </c>
      <c r="J62">
        <v>0.67800000000000005</v>
      </c>
      <c r="K62">
        <v>1</v>
      </c>
      <c r="L62" s="65">
        <f t="shared" si="1"/>
        <v>640.38184799999999</v>
      </c>
      <c r="N62">
        <v>52</v>
      </c>
      <c r="O62">
        <v>741.69</v>
      </c>
      <c r="P62">
        <v>1</v>
      </c>
      <c r="Q62">
        <v>1</v>
      </c>
      <c r="R62" s="65">
        <f t="shared" si="2"/>
        <v>741.69</v>
      </c>
      <c r="T62" s="19">
        <f t="shared" si="3"/>
        <v>1382.071848</v>
      </c>
      <c r="U62" s="19">
        <f t="shared" si="4"/>
        <v>304.13415199999986</v>
      </c>
    </row>
    <row r="64" spans="1:21" x14ac:dyDescent="0.35">
      <c r="D64" t="s">
        <v>80</v>
      </c>
      <c r="E64" s="19">
        <f>MIN(E11:E62)</f>
        <v>1686.2059999999999</v>
      </c>
    </row>
    <row r="65" spans="4:5" x14ac:dyDescent="0.35">
      <c r="D65" t="s">
        <v>81</v>
      </c>
      <c r="E65" s="19">
        <f>AVERAGE(E11:E62)</f>
        <v>1686.2060000000006</v>
      </c>
    </row>
    <row r="66" spans="4:5" x14ac:dyDescent="0.35">
      <c r="D66" t="s">
        <v>82</v>
      </c>
      <c r="E66" s="19">
        <f>MAX(E11:E62)</f>
        <v>1686.2059999999999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2B7371D8E4D845AB2141135A9D5464" ma:contentTypeVersion="10" ma:contentTypeDescription="Skapa ett nytt dokument." ma:contentTypeScope="" ma:versionID="25ab5a4a6f8ab313391a37b6be19b976">
  <xsd:schema xmlns:xsd="http://www.w3.org/2001/XMLSchema" xmlns:xs="http://www.w3.org/2001/XMLSchema" xmlns:p="http://schemas.microsoft.com/office/2006/metadata/properties" xmlns:ns3="2a4c2698-1ad2-4419-a691-7293414a1206" targetNamespace="http://schemas.microsoft.com/office/2006/metadata/properties" ma:root="true" ma:fieldsID="b318cb0f9ef62e5519f9854837e571c1" ns3:_="">
    <xsd:import namespace="2a4c2698-1ad2-4419-a691-7293414a12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4c2698-1ad2-4419-a691-7293414a1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0C6160-12CD-4AAF-A7E6-1F631A09D249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2a4c2698-1ad2-4419-a691-7293414a120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0EC762-3827-46CA-83B1-DF6DE8C3BD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6BE1BF-FA35-4490-A8A7-4AFD2E73C1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4c2698-1ad2-4419-a691-7293414a1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mean_flow</vt:lpstr>
      <vt:lpstr>max_flow</vt:lpstr>
      <vt:lpstr>res_cap</vt:lpstr>
      <vt:lpstr>capacity_factor</vt:lpstr>
      <vt:lpstr>mean_flow_debugg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Youssef Almulla</cp:lastModifiedBy>
  <dcterms:created xsi:type="dcterms:W3CDTF">2021-12-03T10:35:38Z</dcterms:created>
  <dcterms:modified xsi:type="dcterms:W3CDTF">2021-12-16T17:40:10Z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0x010100A82B7371D8E4D845AB2141135A9D5464</vt:lpwstr>
  </property>
</Properties>
</file>