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codeName="ThisWorkbook" defaultThemeVersion="124226"/>
  <xr:revisionPtr revIDLastSave="0" documentId="13_ncr:1_{1D20AA39-3C9D-46E7-AA77-BD13D6E68A85}" xr6:coauthVersionLast="47" xr6:coauthVersionMax="47" xr10:uidLastSave="{00000000-0000-0000-0000-000000000000}"/>
  <bookViews>
    <workbookView xWindow="50" yWindow="50" windowWidth="19200" windowHeight="11280" tabRatio="735" xr2:uid="{00000000-000D-0000-FFFF-FFFF00000000}"/>
  </bookViews>
  <sheets>
    <sheet name="特殊関数" sheetId="3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2" i="31" l="1"/>
  <c r="D181" i="31"/>
  <c r="E92" i="31"/>
  <c r="D92" i="31"/>
  <c r="E91" i="31"/>
  <c r="D91" i="31"/>
  <c r="E90" i="31"/>
  <c r="D90" i="31"/>
  <c r="D78" i="31"/>
  <c r="D77" i="31"/>
  <c r="D76" i="31"/>
  <c r="D75" i="31"/>
  <c r="G18" i="31"/>
  <c r="F18" i="31"/>
  <c r="G17" i="31"/>
  <c r="F17" i="31"/>
  <c r="G16" i="31"/>
  <c r="F16" i="31"/>
  <c r="F182" i="31"/>
  <c r="F181" i="31"/>
  <c r="F157" i="31"/>
  <c r="F156" i="31"/>
  <c r="F155" i="31"/>
  <c r="F154" i="31"/>
  <c r="F153" i="31"/>
  <c r="F152" i="31"/>
  <c r="F151" i="31"/>
  <c r="F150" i="31"/>
  <c r="F149" i="31"/>
  <c r="F166" i="31"/>
  <c r="F148" i="31"/>
  <c r="F165" i="31"/>
  <c r="F147" i="31"/>
  <c r="F164" i="31"/>
  <c r="F146" i="31"/>
  <c r="F163" i="31"/>
  <c r="F162" i="31"/>
  <c r="F161" i="31"/>
  <c r="F160" i="31"/>
  <c r="F159" i="31"/>
  <c r="F158" i="31"/>
  <c r="F133" i="31"/>
  <c r="F132" i="31"/>
  <c r="G139" i="31"/>
  <c r="H138" i="31"/>
  <c r="G137" i="31"/>
  <c r="G136" i="31"/>
  <c r="G135" i="31"/>
  <c r="G134" i="31"/>
  <c r="G93" i="31"/>
  <c r="G89" i="31"/>
  <c r="G88" i="31"/>
  <c r="G87" i="31"/>
  <c r="G86" i="31"/>
  <c r="G85" i="31"/>
  <c r="G84" i="31"/>
  <c r="G83" i="31"/>
  <c r="F79" i="31"/>
  <c r="F74" i="31"/>
  <c r="F73" i="31"/>
  <c r="F72" i="31"/>
  <c r="E65" i="31" a="1"/>
  <c r="H28" i="31"/>
  <c r="H27" i="31"/>
  <c r="G15" i="31"/>
  <c r="H26" i="31"/>
  <c r="F14" i="31"/>
  <c r="H25" i="31"/>
  <c r="F13" i="31"/>
  <c r="G24" i="31"/>
  <c r="G12" i="31"/>
  <c r="G23" i="31"/>
  <c r="F11" i="31"/>
  <c r="F22" i="31"/>
  <c r="F21" i="31"/>
  <c r="F20" i="31"/>
  <c r="F19" i="31"/>
  <c r="H18" i="31"/>
  <c r="H17" i="31"/>
  <c r="H16" i="31"/>
  <c r="I29" i="31"/>
  <c r="F92" i="31" l="1"/>
  <c r="F91" i="31"/>
  <c r="F90" i="31"/>
  <c r="E77" i="31"/>
  <c r="E75" i="31"/>
  <c r="E78" i="31"/>
  <c r="E76" i="31"/>
  <c r="E65" i="31"/>
  <c r="G92" i="31"/>
  <c r="G91" i="31"/>
  <c r="G90" i="31"/>
  <c r="F77" i="31"/>
  <c r="F78" i="31"/>
  <c r="F75" i="31"/>
  <c r="F76" i="31"/>
  <c r="D175" i="31" l="1"/>
  <c r="D174" i="31"/>
  <c r="D173" i="31"/>
  <c r="F118" i="31"/>
  <c r="F6" i="31"/>
  <c r="E194" i="31"/>
  <c r="E196" i="31"/>
  <c r="E217" i="31"/>
  <c r="F143" i="31"/>
  <c r="F54" i="31"/>
  <c r="F145" i="31"/>
  <c r="E199" i="31"/>
  <c r="F60" i="31"/>
  <c r="F174" i="31"/>
  <c r="F119" i="31"/>
  <c r="E201" i="31"/>
  <c r="E203" i="31"/>
  <c r="F70" i="31"/>
  <c r="E208" i="31"/>
  <c r="E190" i="31"/>
  <c r="E211" i="31"/>
  <c r="E40" i="31"/>
  <c r="E48" i="31"/>
  <c r="E189" i="31"/>
  <c r="E214" i="31"/>
  <c r="E193" i="31"/>
  <c r="E219" i="31"/>
  <c r="E42" i="31"/>
  <c r="H180" i="31"/>
  <c r="G175" i="31"/>
  <c r="F176" i="31"/>
  <c r="E213" i="31"/>
  <c r="E187" i="31"/>
  <c r="F111" i="31"/>
  <c r="F107" i="31"/>
  <c r="E209" i="31"/>
  <c r="E188" i="31"/>
  <c r="G5" i="31"/>
  <c r="G179" i="31"/>
  <c r="E126" i="31"/>
  <c r="E170" i="31"/>
  <c r="E206" i="31"/>
  <c r="E128" i="31"/>
  <c r="F117" i="31"/>
  <c r="F59" i="31"/>
  <c r="E200" i="31"/>
  <c r="E33" i="31"/>
  <c r="E171" i="31"/>
  <c r="E215" i="31"/>
  <c r="F112" i="31"/>
  <c r="E34" i="31"/>
  <c r="E197" i="31"/>
  <c r="F109" i="31"/>
  <c r="E212" i="31"/>
  <c r="E46" i="31"/>
  <c r="E218" i="31"/>
  <c r="E102" i="31"/>
  <c r="F144" i="31"/>
  <c r="E204" i="31"/>
  <c r="E207" i="31"/>
  <c r="E49" i="31"/>
  <c r="E125" i="31"/>
  <c r="E205" i="31"/>
  <c r="F108" i="31"/>
  <c r="F55" i="31"/>
  <c r="E210" i="31"/>
  <c r="G178" i="31"/>
  <c r="E186" i="31"/>
  <c r="E64" i="31"/>
  <c r="E195" i="31"/>
  <c r="E53" i="31"/>
  <c r="E127" i="31"/>
  <c r="E198" i="31"/>
  <c r="G177" i="31"/>
  <c r="G121" i="31"/>
  <c r="E192" i="31"/>
  <c r="E39" i="31"/>
  <c r="F173" i="31"/>
  <c r="E7" i="31"/>
  <c r="F41" i="31"/>
  <c r="E38" i="31"/>
  <c r="F66" i="31"/>
  <c r="F116" i="31"/>
  <c r="E47" i="31"/>
  <c r="E202" i="31"/>
  <c r="F110" i="31"/>
  <c r="E191" i="31"/>
  <c r="F172" i="31"/>
  <c r="E97" i="31"/>
  <c r="E101" i="31"/>
  <c r="E216" i="31"/>
  <c r="F71" i="31"/>
  <c r="E103" i="31"/>
  <c r="G120" i="3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<sst xmlns="http://schemas.openxmlformats.org/spreadsheetml/2006/main" count="343" uniqueCount="310">
  <si>
    <t>C5. 指数および対数積分</t>
    <rPh sb="4" eb="6">
      <t>シスウ</t>
    </rPh>
    <rPh sb="9" eb="13">
      <t>タイスウセキブン</t>
    </rPh>
    <phoneticPr fontId="1"/>
  </si>
  <si>
    <t>C6. 三角関数積分</t>
    <rPh sb="4" eb="6">
      <t>サンカク</t>
    </rPh>
    <rPh sb="6" eb="8">
      <t>カンスウ</t>
    </rPh>
    <rPh sb="8" eb="10">
      <t>セキブン</t>
    </rPh>
    <phoneticPr fontId="1"/>
  </si>
  <si>
    <t>C8. 誤差関数</t>
    <rPh sb="4" eb="6">
      <t>ゴサ</t>
    </rPh>
    <rPh sb="6" eb="8">
      <t>カンスウ</t>
    </rPh>
    <phoneticPr fontId="1"/>
  </si>
  <si>
    <t>C14. 楕円積分</t>
    <rPh sb="5" eb="7">
      <t>ダエン</t>
    </rPh>
    <rPh sb="7" eb="9">
      <t>セキブン</t>
    </rPh>
    <phoneticPr fontId="1"/>
  </si>
  <si>
    <t>特殊関数</t>
    <rPh sb="0" eb="2">
      <t>トクシュ</t>
    </rPh>
    <rPh sb="2" eb="4">
      <t>カンスウ</t>
    </rPh>
    <phoneticPr fontId="1"/>
  </si>
  <si>
    <t>余弦積分</t>
  </si>
  <si>
    <t>正弦積分</t>
  </si>
  <si>
    <t>双曲線余弦積分</t>
  </si>
  <si>
    <t>双曲線正弦積分</t>
  </si>
  <si>
    <t>第2種完全楕円積分 E(k)</t>
  </si>
  <si>
    <t>第3種完全楕円積分 P(n, k)</t>
  </si>
  <si>
    <t>第1種不完全楕円積分 F(φ, k)</t>
  </si>
  <si>
    <t>第2種不完全楕円積分 E(φ, k)</t>
  </si>
  <si>
    <t>第3種不完全楕円積分 P(φ, n, k)</t>
  </si>
  <si>
    <t>WLi</t>
    <phoneticPr fontId="1"/>
  </si>
  <si>
    <t>WEi</t>
    <phoneticPr fontId="1"/>
  </si>
  <si>
    <t>WCi</t>
    <phoneticPr fontId="1"/>
  </si>
  <si>
    <t>WSi</t>
    <phoneticPr fontId="1"/>
  </si>
  <si>
    <t>WChi</t>
    <phoneticPr fontId="1"/>
  </si>
  <si>
    <t>WShi</t>
    <phoneticPr fontId="1"/>
  </si>
  <si>
    <t>WGamr</t>
    <phoneticPr fontId="1"/>
  </si>
  <si>
    <t>WPoch</t>
    <phoneticPr fontId="1"/>
  </si>
  <si>
    <t>WPoch1</t>
    <phoneticPr fontId="1"/>
  </si>
  <si>
    <t>WBeta</t>
    <phoneticPr fontId="1"/>
  </si>
  <si>
    <t>WLnbeta</t>
    <phoneticPr fontId="1"/>
  </si>
  <si>
    <t>WGami</t>
    <phoneticPr fontId="1"/>
  </si>
  <si>
    <t>WGamic</t>
    <phoneticPr fontId="1"/>
  </si>
  <si>
    <t>WGamit</t>
    <phoneticPr fontId="1"/>
  </si>
  <si>
    <t>WFresc</t>
    <phoneticPr fontId="1"/>
  </si>
  <si>
    <t>WFress</t>
    <phoneticPr fontId="1"/>
  </si>
  <si>
    <t>WSbesj</t>
    <phoneticPr fontId="1"/>
  </si>
  <si>
    <t>WSbesy</t>
    <phoneticPr fontId="1"/>
  </si>
  <si>
    <t>WSbesi</t>
    <phoneticPr fontId="1"/>
  </si>
  <si>
    <t>WSbesk</t>
    <phoneticPr fontId="1"/>
  </si>
  <si>
    <t>WCelli1</t>
    <phoneticPr fontId="1"/>
  </si>
  <si>
    <t>WCelli2</t>
    <phoneticPr fontId="1"/>
  </si>
  <si>
    <t>WCelli3</t>
    <phoneticPr fontId="1"/>
  </si>
  <si>
    <t>WElli1</t>
    <phoneticPr fontId="1"/>
  </si>
  <si>
    <t>WElli2</t>
    <phoneticPr fontId="1"/>
  </si>
  <si>
    <t>WElli3</t>
    <phoneticPr fontId="1"/>
  </si>
  <si>
    <t>C19. その他</t>
    <rPh sb="7" eb="8">
      <t>タ</t>
    </rPh>
    <phoneticPr fontId="1"/>
  </si>
  <si>
    <t>WDconst</t>
    <phoneticPr fontId="1"/>
  </si>
  <si>
    <t>カールソンの楕円積分 RC(x, y)</t>
    <phoneticPr fontId="1"/>
  </si>
  <si>
    <t>WRc</t>
    <phoneticPr fontId="1"/>
  </si>
  <si>
    <t>カールソンの楕円積分 RD(x, y, z)</t>
    <phoneticPr fontId="1"/>
  </si>
  <si>
    <t>WRd</t>
    <phoneticPr fontId="1"/>
  </si>
  <si>
    <t>カールソンの楕円積分 RF(x, y, z)</t>
    <phoneticPr fontId="1"/>
  </si>
  <si>
    <t>WRf</t>
    <phoneticPr fontId="1"/>
  </si>
  <si>
    <t>カールソンの楕円積分 RJ(x, y, z, p)</t>
    <phoneticPr fontId="1"/>
  </si>
  <si>
    <t>WRj</t>
    <phoneticPr fontId="1"/>
  </si>
  <si>
    <t>= 1: √2</t>
  </si>
  <si>
    <t>= 2: √3</t>
  </si>
  <si>
    <t>= 3: √5</t>
  </si>
  <si>
    <t>= 4: √10</t>
  </si>
  <si>
    <t>= 5: 2 の立方根</t>
  </si>
  <si>
    <t>= 6: 3 の立方根</t>
  </si>
  <si>
    <t>= 7: 2 の4乗根</t>
  </si>
  <si>
    <t>= 8: ln 2</t>
  </si>
  <si>
    <t>= 9: ln 3</t>
  </si>
  <si>
    <t>= 10: ln 10</t>
  </si>
  <si>
    <t>= 11: 1/ln 2</t>
  </si>
  <si>
    <t>= 12: 1/ln 10</t>
  </si>
  <si>
    <t>= 13: π</t>
  </si>
  <si>
    <t>= 14: 1° = π/180</t>
  </si>
  <si>
    <t>= 15: 1/π</t>
  </si>
  <si>
    <t>= 16: π^2</t>
  </si>
  <si>
    <t>= 17: √π = Γ(1/2)</t>
  </si>
  <si>
    <t>= 18: Γ(1/3)</t>
  </si>
  <si>
    <t>= 19: Γ(2/3)</t>
  </si>
  <si>
    <t>= 20: e</t>
  </si>
  <si>
    <t>= 21: 1/e</t>
  </si>
  <si>
    <t>= 22: e^2</t>
  </si>
  <si>
    <t>= 23: γ (Euler定数)</t>
  </si>
  <si>
    <t>= 24: ln π</t>
  </si>
  <si>
    <t>= 25: φ (黄金比)</t>
  </si>
  <si>
    <t>= 26: exp(γ)</t>
  </si>
  <si>
    <t>= 27: exp(π/4)</t>
  </si>
  <si>
    <t>= 28: sin 1</t>
  </si>
  <si>
    <t>= 29: cos 1</t>
  </si>
  <si>
    <t>= 30: -ζ'(2)</t>
  </si>
  <si>
    <t>= 31: ζ(3)</t>
  </si>
  <si>
    <t>= 32: ln φ</t>
  </si>
  <si>
    <t>= 33: 1/ln φ</t>
  </si>
  <si>
    <t>= 34: -ln ln 2</t>
  </si>
  <si>
    <t>ガンマ関数の逆数</t>
    <phoneticPr fontId="1"/>
  </si>
  <si>
    <t>ポッホハッマー記号</t>
    <phoneticPr fontId="1"/>
  </si>
  <si>
    <t>相対ポッホハッマー記号</t>
    <phoneticPr fontId="1"/>
  </si>
  <si>
    <t>ベータ関数B(a, b)</t>
    <phoneticPr fontId="1"/>
  </si>
  <si>
    <t>対数ベータ関数B(a, b)</t>
    <phoneticPr fontId="1"/>
  </si>
  <si>
    <t>第1種不完全ガンマ関数γ(a, x)</t>
    <phoneticPr fontId="1"/>
  </si>
  <si>
    <t>第2種不完全ガンマ関数Γ(a, x)</t>
    <phoneticPr fontId="1"/>
  </si>
  <si>
    <t>Tricomi形式の不完全ガンマ関数Γ*(a, x)</t>
    <phoneticPr fontId="1"/>
  </si>
  <si>
    <t>ドーソンの関数</t>
    <phoneticPr fontId="1"/>
  </si>
  <si>
    <t>フレネル余弦積分</t>
    <phoneticPr fontId="1"/>
  </si>
  <si>
    <t>フレネル正弦積分</t>
    <phoneticPr fontId="1"/>
  </si>
  <si>
    <t>エアリー関数 Ai(x)</t>
    <phoneticPr fontId="1"/>
  </si>
  <si>
    <t>エアリー関数の導関数 Ai'(x)</t>
    <rPh sb="7" eb="10">
      <t>ドウカンスウ</t>
    </rPh>
    <phoneticPr fontId="1"/>
  </si>
  <si>
    <t>エアリー関数 Bi(x)</t>
  </si>
  <si>
    <t>エアリー関数の導関数 Bi'(x)</t>
  </si>
  <si>
    <t>C2. べき乗, ルート, 逆数</t>
    <rPh sb="6" eb="7">
      <t>ジョウ</t>
    </rPh>
    <rPh sb="14" eb="16">
      <t>ギャクスウ</t>
    </rPh>
    <phoneticPr fontId="1"/>
  </si>
  <si>
    <t>(x*y)+z</t>
  </si>
  <si>
    <t>WFma</t>
  </si>
  <si>
    <t>sqrt(x^2+y^2)</t>
  </si>
  <si>
    <t>WHypot</t>
  </si>
  <si>
    <t>立方根</t>
    <rPh sb="0" eb="3">
      <t>リッポウコン</t>
    </rPh>
    <phoneticPr fontId="2"/>
  </si>
  <si>
    <t>WCbrt</t>
  </si>
  <si>
    <t>C4. 初等超越関数</t>
    <phoneticPr fontId="1"/>
  </si>
  <si>
    <t>exp(x)-1</t>
  </si>
  <si>
    <t>WExpm1</t>
    <phoneticPr fontId="1"/>
  </si>
  <si>
    <t>ln(1+x)</t>
  </si>
  <si>
    <t>WLog1p</t>
    <phoneticPr fontId="1"/>
  </si>
  <si>
    <t>対数積分 li(X)</t>
    <phoneticPr fontId="1"/>
  </si>
  <si>
    <t>指数積分 Ei(X)</t>
    <phoneticPr fontId="1"/>
  </si>
  <si>
    <t>指数積分 En(X)</t>
    <phoneticPr fontId="1"/>
  </si>
  <si>
    <t>WEn</t>
    <phoneticPr fontId="1"/>
  </si>
  <si>
    <t>スペンスの関数 Li2(X)</t>
    <rPh sb="5" eb="7">
      <t>カンスウ</t>
    </rPh>
    <phoneticPr fontId="1"/>
  </si>
  <si>
    <t>WSpence</t>
    <phoneticPr fontId="1"/>
  </si>
  <si>
    <t>C7a. ガンマ関数</t>
    <rPh sb="8" eb="10">
      <t>カンスウ</t>
    </rPh>
    <phoneticPr fontId="1"/>
  </si>
  <si>
    <t>C7b. ベータ関数</t>
    <rPh sb="8" eb="10">
      <t>カンスウ</t>
    </rPh>
    <phoneticPr fontId="1"/>
  </si>
  <si>
    <t>C7c. ポリガンマ関数</t>
    <rPh sb="10" eb="12">
      <t>カンスウ</t>
    </rPh>
    <phoneticPr fontId="1"/>
  </si>
  <si>
    <t>ディガンマ関数(Psi関数) Ψ(x)</t>
    <phoneticPr fontId="1"/>
  </si>
  <si>
    <t>WDigamma</t>
    <phoneticPr fontId="1"/>
  </si>
  <si>
    <t>ポリガンマ関数ψn(x) (ψ(x)の微分値)</t>
    <phoneticPr fontId="1"/>
  </si>
  <si>
    <t>WPolygamma</t>
    <phoneticPr fontId="1"/>
  </si>
  <si>
    <t>C7e. 不完全ガンマ関数</t>
    <rPh sb="5" eb="8">
      <t>フカンゼン</t>
    </rPh>
    <rPh sb="11" eb="13">
      <t>カンスウ</t>
    </rPh>
    <phoneticPr fontId="1"/>
  </si>
  <si>
    <t>C7f. 不完全ベータ関数</t>
    <rPh sb="5" eb="8">
      <t>フカンゼン</t>
    </rPh>
    <rPh sb="11" eb="13">
      <t>カンスウ</t>
    </rPh>
    <phoneticPr fontId="1"/>
  </si>
  <si>
    <t>WIbeta</t>
    <phoneticPr fontId="1"/>
  </si>
  <si>
    <t>C7g. リーマンゼータ関数</t>
    <rPh sb="12" eb="14">
      <t>カンスウ</t>
    </rPh>
    <phoneticPr fontId="1"/>
  </si>
  <si>
    <t>リーマンゼータ関数ζ(x)</t>
    <rPh sb="7" eb="10">
      <t>カンスウゼータ</t>
    </rPh>
    <phoneticPr fontId="1"/>
  </si>
  <si>
    <t>WZeta</t>
    <phoneticPr fontId="1"/>
  </si>
  <si>
    <t>WDawson</t>
    <phoneticPr fontId="1"/>
  </si>
  <si>
    <t>C10a. ベッセル関数</t>
    <rPh sb="10" eb="12">
      <t>カンスウ</t>
    </rPh>
    <phoneticPr fontId="1"/>
  </si>
  <si>
    <t>WBesj</t>
    <phoneticPr fontId="1"/>
  </si>
  <si>
    <t>WBesy</t>
    <phoneticPr fontId="1"/>
  </si>
  <si>
    <t>WBesjd</t>
    <phoneticPr fontId="1"/>
  </si>
  <si>
    <t>WBesyd</t>
    <phoneticPr fontId="1"/>
  </si>
  <si>
    <t>C10b. 変形ベッセル関数</t>
    <rPh sb="6" eb="8">
      <t>ヘンケイ</t>
    </rPh>
    <rPh sb="12" eb="14">
      <t>カンスウ</t>
    </rPh>
    <phoneticPr fontId="1"/>
  </si>
  <si>
    <t>WBesi</t>
    <phoneticPr fontId="1"/>
  </si>
  <si>
    <t>WBesk</t>
    <phoneticPr fontId="1"/>
  </si>
  <si>
    <t>WBesid</t>
    <phoneticPr fontId="1"/>
  </si>
  <si>
    <t>WBeskd</t>
    <phoneticPr fontId="1"/>
  </si>
  <si>
    <t>C10d. エアリー関数</t>
    <rPh sb="10" eb="12">
      <t>カンスウ</t>
    </rPh>
    <phoneticPr fontId="1"/>
  </si>
  <si>
    <t>WAiryai</t>
    <phoneticPr fontId="1"/>
  </si>
  <si>
    <t>WAiryaid</t>
    <phoneticPr fontId="1"/>
  </si>
  <si>
    <t>WAirybi</t>
    <phoneticPr fontId="1"/>
  </si>
  <si>
    <t>WAirybid</t>
    <phoneticPr fontId="1"/>
  </si>
  <si>
    <t>第1種完全楕円積分 K(k)</t>
  </si>
  <si>
    <t>カールソンの楕円積分 RG(x, y, z)</t>
    <phoneticPr fontId="1"/>
  </si>
  <si>
    <t>WRg</t>
    <phoneticPr fontId="1"/>
  </si>
  <si>
    <t>第1種ベッセル関数 Jν(x)</t>
    <phoneticPr fontId="1"/>
  </si>
  <si>
    <t>第2種ベッセル関数 Yν(x)</t>
    <phoneticPr fontId="1"/>
  </si>
  <si>
    <t>第1種ベッセル関数の導関数 J'ν(x)</t>
    <rPh sb="10" eb="13">
      <t>ドウカンスウ</t>
    </rPh>
    <phoneticPr fontId="1"/>
  </si>
  <si>
    <t>第2種ベッセル関数の導関数 Y'ν(x)</t>
    <rPh sb="10" eb="13">
      <t>ドウカンスウ</t>
    </rPh>
    <phoneticPr fontId="1"/>
  </si>
  <si>
    <t>第1種球ベッセル関数 jν(x)</t>
    <phoneticPr fontId="1"/>
  </si>
  <si>
    <t>第2種球ベッセル関数 yν(x)</t>
    <phoneticPr fontId="1"/>
  </si>
  <si>
    <t>第1種変形ベッセル関数 Iν(x)</t>
    <phoneticPr fontId="1"/>
  </si>
  <si>
    <t>第2種変形ベッセル関数 Kν(x)</t>
    <phoneticPr fontId="1"/>
  </si>
  <si>
    <t>第1種変形ベッセル関数の導関数 I'ν(x)</t>
    <rPh sb="12" eb="15">
      <t>ドウカンスウ</t>
    </rPh>
    <phoneticPr fontId="1"/>
  </si>
  <si>
    <t>第2種変形ベッセル関数の導関数 K'ν(x)</t>
    <rPh sb="12" eb="15">
      <t>ドウカンスウ</t>
    </rPh>
    <phoneticPr fontId="1"/>
  </si>
  <si>
    <t>第1種変形球ベッセル関数 iν(x)</t>
    <phoneticPr fontId="1"/>
  </si>
  <si>
    <t>第2種変形球ベッセル関数 kν(x)</t>
    <phoneticPr fontId="1"/>
  </si>
  <si>
    <t>C13. ヤコビの楕円関数</t>
    <rPh sb="9" eb="11">
      <t>ダエン</t>
    </rPh>
    <rPh sb="11" eb="13">
      <t>カンスウ</t>
    </rPh>
    <phoneticPr fontId="1"/>
  </si>
  <si>
    <t>ヤコビの楕円関数 sn(u, k)</t>
    <rPh sb="6" eb="8">
      <t>カンスウ</t>
    </rPh>
    <phoneticPr fontId="1"/>
  </si>
  <si>
    <t>ヤコビの楕円関数 cn(u, k)</t>
    <rPh sb="6" eb="8">
      <t>カンスウ</t>
    </rPh>
    <phoneticPr fontId="1"/>
  </si>
  <si>
    <t>ヤコビの楕円関数 dn(u, k)</t>
    <rPh sb="6" eb="8">
      <t>カンスウ</t>
    </rPh>
    <phoneticPr fontId="1"/>
  </si>
  <si>
    <t>WJsn</t>
    <phoneticPr fontId="1"/>
  </si>
  <si>
    <t>WJcn</t>
    <phoneticPr fontId="1"/>
  </si>
  <si>
    <t>WJdn</t>
    <phoneticPr fontId="1"/>
  </si>
  <si>
    <t>指数積分 E1(X)</t>
    <phoneticPr fontId="1"/>
  </si>
  <si>
    <t>WE_1</t>
    <phoneticPr fontId="1"/>
  </si>
  <si>
    <t>C3. Polynomials</t>
    <phoneticPr fontId="1"/>
  </si>
  <si>
    <t>WLaguerre</t>
    <phoneticPr fontId="1"/>
  </si>
  <si>
    <t>WAlaguerre</t>
    <phoneticPr fontId="1"/>
  </si>
  <si>
    <t>WLegendre</t>
    <phoneticPr fontId="1"/>
  </si>
  <si>
    <t>WLegendred</t>
    <phoneticPr fontId="1"/>
  </si>
  <si>
    <t>WAlegendre</t>
    <phoneticPr fontId="1"/>
  </si>
  <si>
    <t>WSharmonic</t>
    <phoneticPr fontId="1"/>
  </si>
  <si>
    <t>WSharmonicr</t>
    <phoneticPr fontId="1"/>
  </si>
  <si>
    <t>WSharmonici</t>
    <phoneticPr fontId="1"/>
  </si>
  <si>
    <t>WHermite</t>
    <phoneticPr fontId="1"/>
  </si>
  <si>
    <t>WChebt</t>
    <phoneticPr fontId="1"/>
  </si>
  <si>
    <t>WChebtd</t>
    <phoneticPr fontId="1"/>
  </si>
  <si>
    <t>WChebu</t>
    <phoneticPr fontId="1"/>
  </si>
  <si>
    <t>WGegenbauer</t>
    <phoneticPr fontId="1"/>
  </si>
  <si>
    <t>WGegenbauerd1</t>
    <phoneticPr fontId="1"/>
  </si>
  <si>
    <t>WGegenbauerd</t>
    <phoneticPr fontId="1"/>
  </si>
  <si>
    <t>WJacobi</t>
    <phoneticPr fontId="1"/>
  </si>
  <si>
    <t>WJacobid1</t>
    <phoneticPr fontId="1"/>
  </si>
  <si>
    <t>WJacobid2</t>
    <phoneticPr fontId="1"/>
  </si>
  <si>
    <t>WJacobid</t>
    <phoneticPr fontId="1"/>
  </si>
  <si>
    <t>WTrigamma</t>
    <phoneticPr fontId="1"/>
  </si>
  <si>
    <t>WGammap</t>
    <phoneticPr fontId="1"/>
  </si>
  <si>
    <t>WGammaq</t>
    <phoneticPr fontId="1"/>
  </si>
  <si>
    <t>WGammapi</t>
    <phoneticPr fontId="1"/>
  </si>
  <si>
    <t>WGammaqi</t>
    <phoneticPr fontId="1"/>
  </si>
  <si>
    <t>WGammapia</t>
    <phoneticPr fontId="1"/>
  </si>
  <si>
    <t>WGammaqia</t>
    <phoneticPr fontId="1"/>
  </si>
  <si>
    <t>WGammapd</t>
    <phoneticPr fontId="1"/>
  </si>
  <si>
    <t>WBetax</t>
    <phoneticPr fontId="1"/>
  </si>
  <si>
    <t>WBetaxc</t>
    <phoneticPr fontId="1"/>
  </si>
  <si>
    <t>WIbetac</t>
    <phoneticPr fontId="1"/>
  </si>
  <si>
    <t>WIbetai</t>
    <phoneticPr fontId="1"/>
  </si>
  <si>
    <t>WIbetaia</t>
    <phoneticPr fontId="1"/>
  </si>
  <si>
    <t>WIbetaib</t>
    <phoneticPr fontId="1"/>
  </si>
  <si>
    <t>WIbetaci</t>
    <phoneticPr fontId="1"/>
  </si>
  <si>
    <t>WIbetacia</t>
    <phoneticPr fontId="1"/>
  </si>
  <si>
    <t>WIbetacib</t>
    <phoneticPr fontId="1"/>
  </si>
  <si>
    <t>WIbetad</t>
    <phoneticPr fontId="1"/>
  </si>
  <si>
    <t>C11. Hypergeometric functions</t>
  </si>
  <si>
    <t>WHyp0f1</t>
    <phoneticPr fontId="1"/>
  </si>
  <si>
    <t>WHyp1f0</t>
    <phoneticPr fontId="1"/>
  </si>
  <si>
    <t>WHyp1f1</t>
    <phoneticPr fontId="1"/>
  </si>
  <si>
    <t>WHyp1f1r</t>
    <phoneticPr fontId="1"/>
  </si>
  <si>
    <t>WLhyp1f1</t>
    <phoneticPr fontId="1"/>
  </si>
  <si>
    <t>WHyp2f0</t>
    <phoneticPr fontId="1"/>
  </si>
  <si>
    <t>WHyp2f1</t>
    <phoneticPr fontId="1"/>
  </si>
  <si>
    <t>WChu</t>
    <phoneticPr fontId="1"/>
  </si>
  <si>
    <t>WJns</t>
    <phoneticPr fontId="1"/>
  </si>
  <si>
    <t>WJnc</t>
    <phoneticPr fontId="1"/>
  </si>
  <si>
    <t>WJnd</t>
    <phoneticPr fontId="1"/>
  </si>
  <si>
    <t>WJsc</t>
    <phoneticPr fontId="1"/>
  </si>
  <si>
    <t>WJsd</t>
    <phoneticPr fontId="1"/>
  </si>
  <si>
    <t>WJdc</t>
    <phoneticPr fontId="1"/>
  </si>
  <si>
    <t>WJds</t>
    <phoneticPr fontId="1"/>
  </si>
  <si>
    <t>WJcs</t>
    <phoneticPr fontId="1"/>
  </si>
  <si>
    <t>WJcd</t>
    <phoneticPr fontId="1"/>
  </si>
  <si>
    <t>WJtheta1</t>
    <phoneticPr fontId="1"/>
  </si>
  <si>
    <t>WJtheta1t</t>
    <phoneticPr fontId="1"/>
  </si>
  <si>
    <t>WJtheta2</t>
    <phoneticPr fontId="1"/>
  </si>
  <si>
    <t>WJtheta2t</t>
    <phoneticPr fontId="1"/>
  </si>
  <si>
    <t>WJtheta3</t>
    <phoneticPr fontId="1"/>
  </si>
  <si>
    <t>WJtheta3t</t>
    <phoneticPr fontId="1"/>
  </si>
  <si>
    <t>WJtheta3m1</t>
    <phoneticPr fontId="1"/>
  </si>
  <si>
    <t>WJtheta3m1t</t>
    <phoneticPr fontId="1"/>
  </si>
  <si>
    <t>WJtheta4</t>
    <phoneticPr fontId="1"/>
  </si>
  <si>
    <t>WJtheta4t</t>
    <phoneticPr fontId="1"/>
  </si>
  <si>
    <t>WJtheta4m1</t>
    <phoneticPr fontId="1"/>
  </si>
  <si>
    <t>WJtheta4m1t</t>
    <phoneticPr fontId="1"/>
  </si>
  <si>
    <t>WJzeta</t>
    <phoneticPr fontId="1"/>
  </si>
  <si>
    <t>WHlambda</t>
    <phoneticPr fontId="1"/>
  </si>
  <si>
    <t>ラゲール陪多項式 Lnm(x)</t>
    <phoneticPr fontId="1"/>
  </si>
  <si>
    <t>ラゲール多項式 Ln(x)</t>
    <phoneticPr fontId="1"/>
  </si>
  <si>
    <t>ルジャンドル多項式 Pn(x)</t>
    <phoneticPr fontId="1"/>
  </si>
  <si>
    <t>ルジャンドル多項式の導関数 Pn'(x)</t>
    <phoneticPr fontId="1"/>
  </si>
  <si>
    <t>ルジャンドル陪多項式 Pnm(x)</t>
    <phoneticPr fontId="1"/>
  </si>
  <si>
    <t>球面調和関数 Ylm(θ, φ)</t>
    <phoneticPr fontId="1"/>
  </si>
  <si>
    <t>球面調和関数 Ylm(θ, φ) の実数部</t>
    <phoneticPr fontId="1"/>
  </si>
  <si>
    <t>球面調和関数 Ylm(θ, φ) の虚数部</t>
    <phoneticPr fontId="1"/>
  </si>
  <si>
    <t>エルミート多項式 Hn(x)</t>
    <phoneticPr fontId="1"/>
  </si>
  <si>
    <t>第1種チェビシェフ多項式 Tn(x)</t>
    <phoneticPr fontId="1"/>
  </si>
  <si>
    <t>第1種チェビシェフ多項式の導関数 Tn'(x)</t>
    <phoneticPr fontId="1"/>
  </si>
  <si>
    <t>第2種チェビシェフ多項式 Un(x)</t>
    <phoneticPr fontId="1"/>
  </si>
  <si>
    <t>ゲーゲンバウアー多項式 Cn(λ)(x)</t>
    <phoneticPr fontId="1"/>
  </si>
  <si>
    <t>ゲーゲンバウアー多項式 Cn(λ)(x) の1次導関数</t>
    <phoneticPr fontId="1"/>
  </si>
  <si>
    <t>ゲーゲンバウアー多項式 Cn(λ)(x) のk次導関数</t>
    <phoneticPr fontId="1"/>
  </si>
  <si>
    <t>ヤコビ多項式 Pn(α, β)(x)</t>
    <phoneticPr fontId="1"/>
  </si>
  <si>
    <t>ヤコビ多項式 Pn(α, β)(x) の1次導関数</t>
    <phoneticPr fontId="1"/>
  </si>
  <si>
    <t>ヤコビ多項式 Pn(α, β)(x) の2次導関数</t>
    <phoneticPr fontId="1"/>
  </si>
  <si>
    <t>ヤコビ多項式 Pn(α, β)(x) のk次導関数</t>
    <phoneticPr fontId="1"/>
  </si>
  <si>
    <t>トリガンマ関数 ψ1(x)</t>
    <phoneticPr fontId="1"/>
  </si>
  <si>
    <t>正規化された第1種不完全ガンマ関数 P(a, x)</t>
    <phoneticPr fontId="1"/>
  </si>
  <si>
    <t>正規化された第2種不完全ガンマ関数 Q(a, x)</t>
    <phoneticPr fontId="1"/>
  </si>
  <si>
    <t>正規化された第1種不完全ガンマ関数 P(a, x) の x の逆関数</t>
    <phoneticPr fontId="1"/>
  </si>
  <si>
    <t>正規化された第2種不完全ガンマ関数 Q(a, x) の x の逆関数</t>
    <phoneticPr fontId="1"/>
  </si>
  <si>
    <t>正規化された第1種不完全ガンマ関数 P(a, x) の a の逆関数</t>
    <phoneticPr fontId="1"/>
  </si>
  <si>
    <t>正規化された第2種不完全ガンマ関数 Q(a, x) の a の逆関数</t>
    <phoneticPr fontId="1"/>
  </si>
  <si>
    <t>正規化された第1種不完全ガンマ関数 P(a, x) の導関数</t>
    <phoneticPr fontId="1"/>
  </si>
  <si>
    <t>不完全ベータ関数 Bx(a, b)</t>
    <phoneticPr fontId="1"/>
  </si>
  <si>
    <t>不完全ベータ補関数 1 - Bx(a, b)</t>
    <phoneticPr fontId="1"/>
  </si>
  <si>
    <t>正規化された不完全ベータ関数 Ix(a, b)</t>
    <phoneticPr fontId="1"/>
  </si>
  <si>
    <t>正規化された不完全ベータ補関数 1 - Ix(a, b)</t>
    <phoneticPr fontId="1"/>
  </si>
  <si>
    <t>正規化された不完全ベータ関数 Ix(a, b) の x の逆関数</t>
    <phoneticPr fontId="1"/>
  </si>
  <si>
    <t>正規化された不完全ベータ関数 Ix(a, b) の a の逆関数</t>
    <phoneticPr fontId="1"/>
  </si>
  <si>
    <t>正規化された不完全ベータ関数 Ix(a, b) の b の逆関数</t>
    <phoneticPr fontId="1"/>
  </si>
  <si>
    <t>正規化された不完全ベータ補関数 1 - Ix(a, b) の x の逆関数</t>
    <phoneticPr fontId="1"/>
  </si>
  <si>
    <t>正規化された不完全ベータ補関数 1 - Ix(a, b) の a の逆関数</t>
    <phoneticPr fontId="1"/>
  </si>
  <si>
    <t>正規化された不完全ベータ補関数 1 - Ix(a, b) の b の逆関数</t>
    <phoneticPr fontId="1"/>
  </si>
  <si>
    <t>正規化された不完全ベータ関数 Ix(a, b) の導関数</t>
    <phoneticPr fontId="1"/>
  </si>
  <si>
    <t>超幾何関数</t>
    <phoneticPr fontId="1"/>
  </si>
  <si>
    <t>第2種合流型超幾何関数 U(a, b, x)</t>
    <phoneticPr fontId="1"/>
  </si>
  <si>
    <t>超幾何関数 0F1(; b; z)</t>
    <phoneticPr fontId="1"/>
  </si>
  <si>
    <t>超幾何関数 1F0(a; z)</t>
    <phoneticPr fontId="1"/>
  </si>
  <si>
    <t>超幾何関数 1F1(a; b; z) (第1種合流型超幾何関数 / クンマーの関数 M(a, b, z))</t>
    <phoneticPr fontId="1"/>
  </si>
  <si>
    <t>正規化された超幾何関数 1F1(a; b; z)/Γ(b)</t>
    <phoneticPr fontId="1"/>
  </si>
  <si>
    <t>超幾何関数の対数 ln|1F1(a; b; z)|</t>
    <phoneticPr fontId="1"/>
  </si>
  <si>
    <t>超幾何関数 2F0(a1, a2; z)</t>
    <phoneticPr fontId="1"/>
  </si>
  <si>
    <t>超幾何関数 2F1(a1, a2; b; z) (第1種超幾何関数 / ガウス型超幾何関数)</t>
    <phoneticPr fontId="1"/>
  </si>
  <si>
    <t>ヤコビの楕円関数 ns(u, k)</t>
    <phoneticPr fontId="1"/>
  </si>
  <si>
    <t>ヤコビの楕円関数 nc(u, k)</t>
    <phoneticPr fontId="1"/>
  </si>
  <si>
    <t>ヤコビの楕円関数 nd(u, k)</t>
    <phoneticPr fontId="1"/>
  </si>
  <si>
    <t>ヤコビの楕円関数 sc(u, k)</t>
    <phoneticPr fontId="1"/>
  </si>
  <si>
    <t>ヤコビの楕円関数 sd(u, k)</t>
    <phoneticPr fontId="1"/>
  </si>
  <si>
    <t>ヤコビの楕円関数 dc(u, k)</t>
    <phoneticPr fontId="1"/>
  </si>
  <si>
    <t>ヤコビの楕円関数 ds(u, k)</t>
    <phoneticPr fontId="1"/>
  </si>
  <si>
    <t>ヤコビの楕円関数 cs(u, k)</t>
    <phoneticPr fontId="1"/>
  </si>
  <si>
    <t>ヤコビの楕円関数 cd(u, k)</t>
    <phoneticPr fontId="1"/>
  </si>
  <si>
    <t>ヤコビのテータ関数 θ1(x, q)</t>
    <phoneticPr fontId="1"/>
  </si>
  <si>
    <t>ヤコビのテータ関数 θ1(x, τ)</t>
    <phoneticPr fontId="1"/>
  </si>
  <si>
    <t>ヤコビのテータ関数 θ2(x, q)</t>
    <phoneticPr fontId="1"/>
  </si>
  <si>
    <t>ヤコビのテータ関数 θ2(x, τ)</t>
    <phoneticPr fontId="1"/>
  </si>
  <si>
    <t>ヤコビのテータ関数 θ3(x, q)</t>
    <phoneticPr fontId="1"/>
  </si>
  <si>
    <t>ヤコビのテータ関数 θ3(x, τ)</t>
    <phoneticPr fontId="1"/>
  </si>
  <si>
    <t>ヤコビのテータ関数 θ3(x, q) - 1</t>
    <phoneticPr fontId="1"/>
  </si>
  <si>
    <t>ヤコビのテータ関数 θ3(x, τ) - 1</t>
    <phoneticPr fontId="1"/>
  </si>
  <si>
    <t>ヤコビのテータ関数 θ4(x, q)</t>
    <phoneticPr fontId="1"/>
  </si>
  <si>
    <t>ヤコビのテータ関数 θ4(x, τ)</t>
    <phoneticPr fontId="1"/>
  </si>
  <si>
    <t>ヤコビのテータ関数 θ4(x, q) - 1</t>
    <phoneticPr fontId="1"/>
  </si>
  <si>
    <t>ヤコビのテータ関数 θ4(x, τ) - 1</t>
    <phoneticPr fontId="1"/>
  </si>
  <si>
    <t>ホイマンのラムダ関数 Λ0(φ, k)</t>
    <phoneticPr fontId="1"/>
  </si>
  <si>
    <t>ヤコビのゼータ関数 Z(φ, k)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</si>
</sst>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2" borderId="4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3" borderId="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AC3F-4CD1-4798-92EF-3825245E970D}">
  <sheetPr codeName="Sheet1">
    <pageSetUpPr fitToPage="1"/>
  </sheetPr>
  <dimension ref="A1:I219"/>
  <sheetViews>
    <sheetView tabSelected="1" workbookViewId="0"/>
  </sheetViews>
  <sheetFormatPr defaultColWidth="9" defaultRowHeight="13" x14ac:dyDescent="0.2"/>
  <cols>
    <col min="1" max="1" width="4.6328125" customWidth="1"/>
    <col min="2" max="2" width="60.6328125" customWidth="1"/>
    <col min="3" max="3" width="13.6328125" customWidth="1"/>
    <col min="4" max="8" width="18.36328125" customWidth="1"/>
  </cols>
  <sheetData>
    <row r="1" spans="1:8" x14ac:dyDescent="0.2">
      <c r="A1" s="1" t="s">
        <v>4</v>
      </c>
    </row>
    <row r="2" spans="1:8" x14ac:dyDescent="0.2">
      <c r="A2" s="14"/>
    </row>
    <row r="3" spans="1:8" x14ac:dyDescent="0.2">
      <c r="A3" s="1" t="s">
        <v>99</v>
      </c>
    </row>
    <row r="4" spans="1:8" x14ac:dyDescent="0.2">
      <c r="A4" s="1"/>
    </row>
    <row r="5" spans="1:8" x14ac:dyDescent="0.2">
      <c r="A5" s="14"/>
      <c r="B5" t="s">
        <v>100</v>
      </c>
      <c r="C5" s="4" t="s">
        <v>101</v>
      </c>
      <c r="D5" s="5">
        <v>0.2</v>
      </c>
      <c r="E5" s="5">
        <v>0.2</v>
      </c>
      <c r="F5" s="5">
        <v>0.2</v>
      </c>
      <c r="G5" s="13">
        <f>_xll.WFma(D5,E5,F5)</f>
        <v>0.24000000000000002</v>
      </c>
    </row>
    <row r="6" spans="1:8" x14ac:dyDescent="0.2">
      <c r="A6" s="14"/>
      <c r="B6" t="s">
        <v>102</v>
      </c>
      <c r="C6" s="4" t="s">
        <v>103</v>
      </c>
      <c r="D6" s="5">
        <v>1</v>
      </c>
      <c r="E6" s="5">
        <v>1</v>
      </c>
      <c r="F6" s="13">
        <f>_xll.WHypot(D6,E6)</f>
        <v>1.4142135623730951</v>
      </c>
    </row>
    <row r="7" spans="1:8" x14ac:dyDescent="0.2">
      <c r="A7" s="14"/>
      <c r="B7" t="s">
        <v>104</v>
      </c>
      <c r="C7" s="2" t="s">
        <v>105</v>
      </c>
      <c r="D7" s="3">
        <v>2</v>
      </c>
      <c r="E7" s="13">
        <f>_xll.WCbrt(D7)</f>
        <v>1.259921049894873</v>
      </c>
    </row>
    <row r="8" spans="1:8" x14ac:dyDescent="0.2">
      <c r="A8" s="14"/>
    </row>
    <row r="9" spans="1:8" x14ac:dyDescent="0.2">
      <c r="A9" s="1" t="s">
        <v>170</v>
      </c>
    </row>
    <row r="10" spans="1:8" x14ac:dyDescent="0.2">
      <c r="A10" s="14"/>
    </row>
    <row r="11" spans="1:8" x14ac:dyDescent="0.2">
      <c r="A11" s="14"/>
      <c r="B11" t="s">
        <v>241</v>
      </c>
      <c r="C11" s="4" t="s">
        <v>171</v>
      </c>
      <c r="D11" s="5">
        <v>2</v>
      </c>
      <c r="E11" s="5">
        <v>1</v>
      </c>
      <c r="F11" s="10">
        <f>_xll.WLaguerre(D11,E11)</f>
        <v>-0.5</v>
      </c>
    </row>
    <row r="12" spans="1:8" x14ac:dyDescent="0.2">
      <c r="A12" s="14"/>
      <c r="B12" t="s">
        <v>240</v>
      </c>
      <c r="C12" s="4" t="s">
        <v>172</v>
      </c>
      <c r="D12" s="5">
        <v>2</v>
      </c>
      <c r="E12" s="5">
        <v>3</v>
      </c>
      <c r="F12" s="5">
        <v>1</v>
      </c>
      <c r="G12" s="10">
        <f>_xll.WAlaguerre(D12,E12,F12)</f>
        <v>5.5</v>
      </c>
    </row>
    <row r="13" spans="1:8" x14ac:dyDescent="0.2">
      <c r="A13" s="14"/>
      <c r="B13" t="s">
        <v>242</v>
      </c>
      <c r="C13" s="4" t="s">
        <v>173</v>
      </c>
      <c r="D13" s="5">
        <v>2</v>
      </c>
      <c r="E13" s="5">
        <v>0.5</v>
      </c>
      <c r="F13" s="10">
        <f>_xll.WLegendre(D13,E13)</f>
        <v>-0.125</v>
      </c>
    </row>
    <row r="14" spans="1:8" x14ac:dyDescent="0.2">
      <c r="A14" s="14"/>
      <c r="B14" t="s">
        <v>243</v>
      </c>
      <c r="C14" s="4" t="s">
        <v>174</v>
      </c>
      <c r="D14" s="5">
        <v>2</v>
      </c>
      <c r="E14" s="5">
        <v>0.5</v>
      </c>
      <c r="F14" s="10">
        <f>_xll.WLegendred(D14,E14)</f>
        <v>1.5</v>
      </c>
    </row>
    <row r="15" spans="1:8" x14ac:dyDescent="0.2">
      <c r="A15" s="14"/>
      <c r="B15" t="s">
        <v>244</v>
      </c>
      <c r="C15" s="4" t="s">
        <v>175</v>
      </c>
      <c r="D15" s="5">
        <v>2</v>
      </c>
      <c r="E15" s="5">
        <v>2</v>
      </c>
      <c r="F15" s="5">
        <v>0.5</v>
      </c>
      <c r="G15" s="10">
        <f>_xll.WALegendre(D15,E15,F15)</f>
        <v>2.25</v>
      </c>
    </row>
    <row r="16" spans="1:8" x14ac:dyDescent="0.2">
      <c r="A16" s="14"/>
      <c r="B16" t="s">
        <v>245</v>
      </c>
      <c r="C16" s="4" t="s">
        <v>176</v>
      </c>
      <c r="D16" s="5">
        <v>3</v>
      </c>
      <c r="E16" s="5">
        <v>1</v>
      </c>
      <c r="F16" s="5">
        <f>40*PI()/180</f>
        <v>0.69813170079773179</v>
      </c>
      <c r="G16" s="5">
        <f>30*PI()/180</f>
        <v>0.52359877559829882</v>
      </c>
      <c r="H16" s="10" t="str">
        <f>_xll.WSharmonic(D16,E16,F16,G16)</f>
        <v>-0.347957633135239-0.200893433157215i</v>
      </c>
    </row>
    <row r="17" spans="1:9" x14ac:dyDescent="0.2">
      <c r="A17" s="14"/>
      <c r="B17" t="s">
        <v>246</v>
      </c>
      <c r="C17" s="4" t="s">
        <v>177</v>
      </c>
      <c r="D17" s="5">
        <v>3</v>
      </c>
      <c r="E17" s="5">
        <v>1</v>
      </c>
      <c r="F17" s="5">
        <f>40*PI()/180</f>
        <v>0.69813170079773179</v>
      </c>
      <c r="G17" s="5">
        <f>30*PI()/180</f>
        <v>0.52359877559829882</v>
      </c>
      <c r="H17" s="10">
        <f>_xll.WSharmonicr(D17,E17,F17,G17)</f>
        <v>-0.34795763313523914</v>
      </c>
    </row>
    <row r="18" spans="1:9" x14ac:dyDescent="0.2">
      <c r="A18" s="14"/>
      <c r="B18" t="s">
        <v>247</v>
      </c>
      <c r="C18" s="4" t="s">
        <v>178</v>
      </c>
      <c r="D18" s="5">
        <v>3</v>
      </c>
      <c r="E18" s="5">
        <v>1</v>
      </c>
      <c r="F18" s="5">
        <f>40*PI()/180</f>
        <v>0.69813170079773179</v>
      </c>
      <c r="G18" s="5">
        <f>30*PI()/180</f>
        <v>0.52359877559829882</v>
      </c>
      <c r="H18" s="10">
        <f>_xll.WSharmonici(D18,E18,F18,G18)</f>
        <v>-0.20089343315721531</v>
      </c>
    </row>
    <row r="19" spans="1:9" x14ac:dyDescent="0.2">
      <c r="A19" s="14"/>
      <c r="B19" t="s">
        <v>248</v>
      </c>
      <c r="C19" s="4" t="s">
        <v>179</v>
      </c>
      <c r="D19" s="5">
        <v>2</v>
      </c>
      <c r="E19" s="5">
        <v>1</v>
      </c>
      <c r="F19" s="10">
        <f>_xll.WHermite(D19,E19)</f>
        <v>2</v>
      </c>
    </row>
    <row r="20" spans="1:9" x14ac:dyDescent="0.2">
      <c r="A20" s="14"/>
      <c r="B20" t="s">
        <v>249</v>
      </c>
      <c r="C20" s="4" t="s">
        <v>180</v>
      </c>
      <c r="D20" s="5">
        <v>3</v>
      </c>
      <c r="E20" s="5">
        <v>1.1000000000000001</v>
      </c>
      <c r="F20" s="10">
        <f>_xll.WChebt(D20,E20)</f>
        <v>2.0240000000000009</v>
      </c>
    </row>
    <row r="21" spans="1:9" x14ac:dyDescent="0.2">
      <c r="A21" s="14"/>
      <c r="B21" t="s">
        <v>250</v>
      </c>
      <c r="C21" s="4" t="s">
        <v>181</v>
      </c>
      <c r="D21" s="5">
        <v>3</v>
      </c>
      <c r="E21" s="5">
        <v>1.1000000000000001</v>
      </c>
      <c r="F21" s="10">
        <f>_xll.WChebtd(D21,E21)</f>
        <v>11.52</v>
      </c>
    </row>
    <row r="22" spans="1:9" x14ac:dyDescent="0.2">
      <c r="A22" s="14"/>
      <c r="B22" t="s">
        <v>251</v>
      </c>
      <c r="C22" s="4" t="s">
        <v>182</v>
      </c>
      <c r="D22" s="5">
        <v>3</v>
      </c>
      <c r="E22" s="5">
        <v>3.1</v>
      </c>
      <c r="F22" s="10">
        <f>_xll.WChebu(D22,E22)</f>
        <v>225.92800000000005</v>
      </c>
    </row>
    <row r="23" spans="1:9" x14ac:dyDescent="0.2">
      <c r="A23" s="14"/>
      <c r="B23" t="s">
        <v>252</v>
      </c>
      <c r="C23" s="4" t="s">
        <v>183</v>
      </c>
      <c r="D23" s="5">
        <v>3</v>
      </c>
      <c r="E23" s="5">
        <v>2</v>
      </c>
      <c r="F23" s="5">
        <v>-0.2</v>
      </c>
      <c r="G23" s="10">
        <f>_xll.WGegenbauer(D23,E23,F23)</f>
        <v>2.1440000000000001</v>
      </c>
    </row>
    <row r="24" spans="1:9" x14ac:dyDescent="0.2">
      <c r="A24" s="14"/>
      <c r="B24" t="s">
        <v>253</v>
      </c>
      <c r="C24" s="4" t="s">
        <v>184</v>
      </c>
      <c r="D24" s="5">
        <v>3</v>
      </c>
      <c r="E24" s="5">
        <v>0.5</v>
      </c>
      <c r="F24" s="5">
        <v>0.5</v>
      </c>
      <c r="G24" s="10">
        <f>_xll.WGegenbauerd1(D24,E24,F24)</f>
        <v>0.375</v>
      </c>
    </row>
    <row r="25" spans="1:9" x14ac:dyDescent="0.2">
      <c r="A25" s="14"/>
      <c r="B25" t="s">
        <v>254</v>
      </c>
      <c r="C25" s="4" t="s">
        <v>185</v>
      </c>
      <c r="D25" s="5">
        <v>3</v>
      </c>
      <c r="E25" s="5">
        <v>0.5</v>
      </c>
      <c r="F25" s="5">
        <v>0.5</v>
      </c>
      <c r="G25" s="5">
        <v>1</v>
      </c>
      <c r="H25" s="10">
        <f>_xll.WGegenbauerd(D25,E25,F25,G25)</f>
        <v>0.375</v>
      </c>
    </row>
    <row r="26" spans="1:9" x14ac:dyDescent="0.2">
      <c r="A26" s="14"/>
      <c r="B26" t="s">
        <v>255</v>
      </c>
      <c r="C26" s="4" t="s">
        <v>186</v>
      </c>
      <c r="D26" s="5">
        <v>3</v>
      </c>
      <c r="E26" s="5">
        <v>2</v>
      </c>
      <c r="F26" s="5">
        <v>1</v>
      </c>
      <c r="G26" s="5">
        <v>-0.5</v>
      </c>
      <c r="H26" s="10">
        <f>_xll.WJacobi(D26,E26,F26,G26)</f>
        <v>0.8125</v>
      </c>
    </row>
    <row r="27" spans="1:9" x14ac:dyDescent="0.2">
      <c r="A27" s="14"/>
      <c r="B27" t="s">
        <v>256</v>
      </c>
      <c r="C27" s="4" t="s">
        <v>187</v>
      </c>
      <c r="D27" s="5">
        <v>3</v>
      </c>
      <c r="E27" s="5">
        <v>0.3</v>
      </c>
      <c r="F27" s="5">
        <v>7.2</v>
      </c>
      <c r="G27" s="5">
        <v>0.5</v>
      </c>
      <c r="H27" s="10">
        <f>_xll.WJacobid1(D27,E27,F27,G27)</f>
        <v>-7.1533593749999991</v>
      </c>
    </row>
    <row r="28" spans="1:9" x14ac:dyDescent="0.2">
      <c r="A28" s="14"/>
      <c r="B28" t="s">
        <v>257</v>
      </c>
      <c r="C28" s="4" t="s">
        <v>188</v>
      </c>
      <c r="D28" s="5">
        <v>3</v>
      </c>
      <c r="E28" s="5">
        <v>0.3</v>
      </c>
      <c r="F28" s="5">
        <v>7.2</v>
      </c>
      <c r="G28" s="5">
        <v>0.5</v>
      </c>
      <c r="H28" s="10">
        <f>_xll.WJacobid2(D28,E28,F28,G28)</f>
        <v>-2.6953125000000062</v>
      </c>
    </row>
    <row r="29" spans="1:9" x14ac:dyDescent="0.2">
      <c r="A29" s="14"/>
      <c r="B29" t="s">
        <v>258</v>
      </c>
      <c r="C29" s="2" t="s">
        <v>189</v>
      </c>
      <c r="D29" s="3">
        <v>3</v>
      </c>
      <c r="E29" s="3">
        <v>0.3</v>
      </c>
      <c r="F29" s="3">
        <v>7.2</v>
      </c>
      <c r="G29" s="3">
        <v>0.5</v>
      </c>
      <c r="H29" s="3">
        <v>2</v>
      </c>
      <c r="I29" s="13">
        <f>_xll.WJacobid(D29,E29,F29,G29,H29)</f>
        <v>-2.6953125000000062</v>
      </c>
    </row>
    <row r="30" spans="1:9" x14ac:dyDescent="0.2">
      <c r="A30" s="14"/>
    </row>
    <row r="31" spans="1:9" x14ac:dyDescent="0.2">
      <c r="A31" s="1" t="s">
        <v>106</v>
      </c>
    </row>
    <row r="32" spans="1:9" x14ac:dyDescent="0.2">
      <c r="A32" s="1"/>
    </row>
    <row r="33" spans="1:6" x14ac:dyDescent="0.2">
      <c r="A33" s="1"/>
      <c r="B33" t="s">
        <v>107</v>
      </c>
      <c r="C33" s="4" t="s">
        <v>108</v>
      </c>
      <c r="D33" s="5">
        <v>0.2</v>
      </c>
      <c r="E33" s="10">
        <f>_xll.WExpm1(D33)</f>
        <v>0.22140275816016985</v>
      </c>
    </row>
    <row r="34" spans="1:6" x14ac:dyDescent="0.2">
      <c r="A34" s="14"/>
      <c r="B34" t="s">
        <v>109</v>
      </c>
      <c r="C34" s="2" t="s">
        <v>110</v>
      </c>
      <c r="D34" s="3">
        <v>0.5</v>
      </c>
      <c r="E34" s="13">
        <f>_xll.WLog1p(D34)</f>
        <v>0.40546510810816438</v>
      </c>
    </row>
    <row r="35" spans="1:6" x14ac:dyDescent="0.2">
      <c r="A35" s="14"/>
    </row>
    <row r="36" spans="1:6" x14ac:dyDescent="0.2">
      <c r="A36" s="1" t="s">
        <v>0</v>
      </c>
    </row>
    <row r="38" spans="1:6" x14ac:dyDescent="0.2">
      <c r="B38" t="s">
        <v>111</v>
      </c>
      <c r="C38" s="4" t="s">
        <v>14</v>
      </c>
      <c r="D38" s="5">
        <v>2</v>
      </c>
      <c r="E38" s="10">
        <f>_xll.WLi(D38)</f>
        <v>1.0451637801174927</v>
      </c>
    </row>
    <row r="39" spans="1:6" x14ac:dyDescent="0.2">
      <c r="B39" t="s">
        <v>112</v>
      </c>
      <c r="C39" s="4" t="s">
        <v>15</v>
      </c>
      <c r="D39" s="5">
        <v>1</v>
      </c>
      <c r="E39" s="10">
        <f>_xll.WEi(D39)</f>
        <v>1.8951178163559366</v>
      </c>
    </row>
    <row r="40" spans="1:6" x14ac:dyDescent="0.2">
      <c r="B40" t="s">
        <v>168</v>
      </c>
      <c r="C40" s="4" t="s">
        <v>169</v>
      </c>
      <c r="D40" s="5">
        <v>1</v>
      </c>
      <c r="E40" s="10">
        <f>_xll.WE_1(D40)</f>
        <v>0.21938393439552029</v>
      </c>
    </row>
    <row r="41" spans="1:6" x14ac:dyDescent="0.2">
      <c r="B41" t="s">
        <v>113</v>
      </c>
      <c r="C41" s="4" t="s">
        <v>114</v>
      </c>
      <c r="D41" s="5">
        <v>1</v>
      </c>
      <c r="E41" s="5">
        <v>1</v>
      </c>
      <c r="F41" s="13">
        <f>_xll.WEn(D41,E41)</f>
        <v>0.21938393439552029</v>
      </c>
    </row>
    <row r="42" spans="1:6" x14ac:dyDescent="0.2">
      <c r="B42" t="s">
        <v>115</v>
      </c>
      <c r="C42" s="4" t="s">
        <v>116</v>
      </c>
      <c r="D42" s="5">
        <v>1</v>
      </c>
      <c r="E42" s="10">
        <f>_xll.WSpence(D42)</f>
        <v>1.644934066848226</v>
      </c>
    </row>
    <row r="44" spans="1:6" x14ac:dyDescent="0.2">
      <c r="A44" s="1" t="s">
        <v>1</v>
      </c>
    </row>
    <row r="46" spans="1:6" x14ac:dyDescent="0.2">
      <c r="B46" t="s">
        <v>5</v>
      </c>
      <c r="C46" s="4" t="s">
        <v>16</v>
      </c>
      <c r="D46" s="5">
        <v>1</v>
      </c>
      <c r="E46" s="10">
        <f>_xll.WCi(D46)</f>
        <v>0.33740392290096821</v>
      </c>
    </row>
    <row r="47" spans="1:6" x14ac:dyDescent="0.2">
      <c r="B47" t="s">
        <v>6</v>
      </c>
      <c r="C47" s="4" t="s">
        <v>17</v>
      </c>
      <c r="D47" s="5">
        <v>1</v>
      </c>
      <c r="E47" s="10">
        <f>_xll.WSi(D47)</f>
        <v>0.94608307036718298</v>
      </c>
    </row>
    <row r="48" spans="1:6" x14ac:dyDescent="0.2">
      <c r="B48" t="s">
        <v>7</v>
      </c>
      <c r="C48" s="15" t="s">
        <v>18</v>
      </c>
      <c r="D48" s="16">
        <v>1</v>
      </c>
      <c r="E48" s="17">
        <f>_xll.WChi(D48)</f>
        <v>0.8378669409802082</v>
      </c>
    </row>
    <row r="49" spans="1:6" x14ac:dyDescent="0.2">
      <c r="B49" t="s">
        <v>8</v>
      </c>
      <c r="C49" s="2" t="s">
        <v>19</v>
      </c>
      <c r="D49" s="3">
        <v>1</v>
      </c>
      <c r="E49" s="13">
        <f>_xll.WShi(D49)</f>
        <v>1.0572508753757284</v>
      </c>
    </row>
    <row r="51" spans="1:6" x14ac:dyDescent="0.2">
      <c r="A51" s="1" t="s">
        <v>117</v>
      </c>
    </row>
    <row r="53" spans="1:6" x14ac:dyDescent="0.2">
      <c r="B53" t="s">
        <v>84</v>
      </c>
      <c r="C53" s="4" t="s">
        <v>20</v>
      </c>
      <c r="D53" s="5">
        <v>3.5</v>
      </c>
      <c r="E53" s="10">
        <f>_xll.WGamr(D53)</f>
        <v>0.30090111122547003</v>
      </c>
    </row>
    <row r="54" spans="1:6" x14ac:dyDescent="0.2">
      <c r="B54" t="s">
        <v>85</v>
      </c>
      <c r="C54" s="4" t="s">
        <v>21</v>
      </c>
      <c r="D54" s="5">
        <v>-10</v>
      </c>
      <c r="E54" s="5">
        <v>6</v>
      </c>
      <c r="F54" s="10">
        <f>_xll.WPoch(D54,E54)</f>
        <v>151200</v>
      </c>
    </row>
    <row r="55" spans="1:6" x14ac:dyDescent="0.2">
      <c r="B55" t="s">
        <v>86</v>
      </c>
      <c r="C55" s="2" t="s">
        <v>22</v>
      </c>
      <c r="D55" s="3">
        <v>-10</v>
      </c>
      <c r="E55" s="3">
        <v>6</v>
      </c>
      <c r="F55" s="13">
        <f>_xll.WPoch1(D55,E55)</f>
        <v>25199.833333333332</v>
      </c>
    </row>
    <row r="57" spans="1:6" x14ac:dyDescent="0.2">
      <c r="A57" s="1" t="s">
        <v>118</v>
      </c>
    </row>
    <row r="59" spans="1:6" x14ac:dyDescent="0.2">
      <c r="B59" t="s">
        <v>87</v>
      </c>
      <c r="C59" s="4" t="s">
        <v>23</v>
      </c>
      <c r="D59" s="5">
        <v>1.5</v>
      </c>
      <c r="E59" s="5">
        <v>0.2</v>
      </c>
      <c r="F59" s="10">
        <f>_xll.WBeta(D59,E59)</f>
        <v>4.4776093743471668</v>
      </c>
    </row>
    <row r="60" spans="1:6" x14ac:dyDescent="0.2">
      <c r="B60" t="s">
        <v>88</v>
      </c>
      <c r="C60" s="2" t="s">
        <v>24</v>
      </c>
      <c r="D60" s="3">
        <v>1.5</v>
      </c>
      <c r="E60" s="3">
        <v>0.2</v>
      </c>
      <c r="F60" s="13">
        <f>_xll.WLnbeta(D60,E60)</f>
        <v>1.4990892822026054</v>
      </c>
    </row>
    <row r="62" spans="1:6" x14ac:dyDescent="0.2">
      <c r="A62" s="1" t="s">
        <v>119</v>
      </c>
    </row>
    <row r="64" spans="1:6" x14ac:dyDescent="0.2">
      <c r="B64" t="s">
        <v>120</v>
      </c>
      <c r="C64" s="4" t="s">
        <v>121</v>
      </c>
      <c r="D64" s="5">
        <v>3.5</v>
      </c>
      <c r="E64" s="10">
        <f>_xll.WDigamma(D64)</f>
        <v>1.1031566406452433</v>
      </c>
    </row>
    <row r="65" spans="1:6" x14ac:dyDescent="0.2">
      <c r="B65" t="s">
        <v>259</v>
      </c>
      <c r="C65" s="4" t="s">
        <v>190</v>
      </c>
      <c r="D65" s="5">
        <v>3.5</v>
      </c>
      <c r="E65" s="10" cm="1">
        <f t="array" ref="E65">_xll.WTrigamma(D65)</f>
        <v>0.33035775610023482</v>
      </c>
    </row>
    <row r="66" spans="1:6" x14ac:dyDescent="0.2">
      <c r="B66" t="s">
        <v>122</v>
      </c>
      <c r="C66" s="4" t="s">
        <v>123</v>
      </c>
      <c r="D66" s="5">
        <v>3.5</v>
      </c>
      <c r="E66" s="5">
        <v>1</v>
      </c>
      <c r="F66" s="10">
        <f>_xll.WPolygamma(D66,E66)</f>
        <v>0.33035775610023482</v>
      </c>
    </row>
    <row r="68" spans="1:6" x14ac:dyDescent="0.2">
      <c r="A68" s="1" t="s">
        <v>124</v>
      </c>
    </row>
    <row r="70" spans="1:6" x14ac:dyDescent="0.2">
      <c r="B70" t="s">
        <v>89</v>
      </c>
      <c r="C70" s="4" t="s">
        <v>25</v>
      </c>
      <c r="D70" s="5">
        <v>1</v>
      </c>
      <c r="E70" s="5">
        <v>2</v>
      </c>
      <c r="F70" s="10">
        <f>_xll.WGami(D70,E70)</f>
        <v>0.8646647167633873</v>
      </c>
    </row>
    <row r="71" spans="1:6" x14ac:dyDescent="0.2">
      <c r="B71" t="s">
        <v>90</v>
      </c>
      <c r="C71" s="4" t="s">
        <v>26</v>
      </c>
      <c r="D71" s="5">
        <v>1</v>
      </c>
      <c r="E71" s="5">
        <v>2</v>
      </c>
      <c r="F71" s="10">
        <f>_xll.WGamic(D71,E71)</f>
        <v>0.1353352832366127</v>
      </c>
    </row>
    <row r="72" spans="1:6" x14ac:dyDescent="0.2">
      <c r="B72" t="s">
        <v>91</v>
      </c>
      <c r="C72" s="2" t="s">
        <v>27</v>
      </c>
      <c r="D72" s="3">
        <v>1</v>
      </c>
      <c r="E72" s="3">
        <v>2</v>
      </c>
      <c r="F72" s="13">
        <f>_xll.WGamit(D72,E72)</f>
        <v>0.43233235838169365</v>
      </c>
    </row>
    <row r="73" spans="1:6" x14ac:dyDescent="0.2">
      <c r="B73" t="s">
        <v>260</v>
      </c>
      <c r="C73" s="4" t="s">
        <v>191</v>
      </c>
      <c r="D73" s="5">
        <v>1</v>
      </c>
      <c r="E73" s="5">
        <v>2</v>
      </c>
      <c r="F73" s="10">
        <f>_xll.WGammap(D73,E73)</f>
        <v>0.8646647167633873</v>
      </c>
    </row>
    <row r="74" spans="1:6" x14ac:dyDescent="0.2">
      <c r="B74" t="s">
        <v>261</v>
      </c>
      <c r="C74" s="4" t="s">
        <v>192</v>
      </c>
      <c r="D74" s="5">
        <v>1</v>
      </c>
      <c r="E74" s="5">
        <v>2</v>
      </c>
      <c r="F74" s="10">
        <f>_xll.WGammaq(D74,E74)</f>
        <v>0.1353352832366127</v>
      </c>
    </row>
    <row r="75" spans="1:6" x14ac:dyDescent="0.2">
      <c r="B75" t="s">
        <v>262</v>
      </c>
      <c r="C75" s="4" t="s">
        <v>193</v>
      </c>
      <c r="D75" s="5">
        <f>D73</f>
        <v>1</v>
      </c>
      <c r="E75" s="5">
        <f>F73</f>
        <v>0.8646647167633873</v>
      </c>
      <c r="F75" s="10">
        <f>_xll.WGammapi(D75,E75)</f>
        <v>2</v>
      </c>
    </row>
    <row r="76" spans="1:6" x14ac:dyDescent="0.2">
      <c r="B76" t="s">
        <v>263</v>
      </c>
      <c r="C76" s="4" t="s">
        <v>194</v>
      </c>
      <c r="D76" s="5">
        <f>D74</f>
        <v>1</v>
      </c>
      <c r="E76" s="5">
        <f>F74</f>
        <v>0.1353352832366127</v>
      </c>
      <c r="F76" s="10">
        <f>_xll.WGammaqi(D76,E76)</f>
        <v>2</v>
      </c>
    </row>
    <row r="77" spans="1:6" x14ac:dyDescent="0.2">
      <c r="B77" t="s">
        <v>264</v>
      </c>
      <c r="C77" s="4" t="s">
        <v>195</v>
      </c>
      <c r="D77" s="5">
        <f>E73</f>
        <v>2</v>
      </c>
      <c r="E77" s="5">
        <f>F73</f>
        <v>0.8646647167633873</v>
      </c>
      <c r="F77" s="10">
        <f>_xll.WGammapia(D77,E77)</f>
        <v>1</v>
      </c>
    </row>
    <row r="78" spans="1:6" x14ac:dyDescent="0.2">
      <c r="B78" t="s">
        <v>265</v>
      </c>
      <c r="C78" s="4" t="s">
        <v>196</v>
      </c>
      <c r="D78" s="5">
        <f>E74</f>
        <v>2</v>
      </c>
      <c r="E78" s="5">
        <f>F74</f>
        <v>0.1353352832366127</v>
      </c>
      <c r="F78" s="10">
        <f>_xll.WGammaqia(D78,E78)</f>
        <v>1</v>
      </c>
    </row>
    <row r="79" spans="1:6" x14ac:dyDescent="0.2">
      <c r="B79" t="s">
        <v>266</v>
      </c>
      <c r="C79" s="2" t="s">
        <v>197</v>
      </c>
      <c r="D79" s="3">
        <v>1</v>
      </c>
      <c r="E79" s="3">
        <v>2</v>
      </c>
      <c r="F79" s="13">
        <f>_xll.WGammapd(D79,E79)</f>
        <v>0.13533528323661267</v>
      </c>
    </row>
    <row r="81" spans="1:7" x14ac:dyDescent="0.2">
      <c r="A81" s="1" t="s">
        <v>125</v>
      </c>
    </row>
    <row r="83" spans="1:7" x14ac:dyDescent="0.2">
      <c r="B83" t="s">
        <v>267</v>
      </c>
      <c r="C83" s="4" t="s">
        <v>198</v>
      </c>
      <c r="D83" s="5">
        <v>1</v>
      </c>
      <c r="E83" s="5">
        <v>3</v>
      </c>
      <c r="F83" s="5">
        <v>0.2</v>
      </c>
      <c r="G83" s="10">
        <f>_xll.WBetax(D83,E83,F83)</f>
        <v>0.16266666666666671</v>
      </c>
    </row>
    <row r="84" spans="1:7" x14ac:dyDescent="0.2">
      <c r="B84" t="s">
        <v>268</v>
      </c>
      <c r="C84" s="4" t="s">
        <v>199</v>
      </c>
      <c r="D84" s="5">
        <v>1</v>
      </c>
      <c r="E84" s="5">
        <v>3</v>
      </c>
      <c r="F84" s="5">
        <v>0.2</v>
      </c>
      <c r="G84" s="10">
        <f>_xll.WBetaxc(D84,E84,F84)</f>
        <v>0.17066666666666663</v>
      </c>
    </row>
    <row r="85" spans="1:7" x14ac:dyDescent="0.2">
      <c r="B85" t="s">
        <v>269</v>
      </c>
      <c r="C85" s="4" t="s">
        <v>126</v>
      </c>
      <c r="D85" s="5">
        <v>1</v>
      </c>
      <c r="E85" s="5">
        <v>3</v>
      </c>
      <c r="F85" s="5">
        <v>0.2</v>
      </c>
      <c r="G85" s="10">
        <f>_xll.WIbeta(D85,E85,F85)</f>
        <v>0.4880000000000001</v>
      </c>
    </row>
    <row r="86" spans="1:7" x14ac:dyDescent="0.2">
      <c r="B86" t="s">
        <v>270</v>
      </c>
      <c r="C86" s="4" t="s">
        <v>200</v>
      </c>
      <c r="D86" s="5">
        <v>1</v>
      </c>
      <c r="E86" s="5">
        <v>3</v>
      </c>
      <c r="F86" s="5">
        <v>0.2</v>
      </c>
      <c r="G86" s="10">
        <f>_xll.WIbetac(D86,E86,F86)</f>
        <v>0.5119999999999999</v>
      </c>
    </row>
    <row r="87" spans="1:7" x14ac:dyDescent="0.2">
      <c r="B87" t="s">
        <v>271</v>
      </c>
      <c r="C87" s="4" t="s">
        <v>201</v>
      </c>
      <c r="D87" s="5">
        <v>1</v>
      </c>
      <c r="E87" s="5">
        <v>3</v>
      </c>
      <c r="F87" s="5">
        <v>0.48799999999999999</v>
      </c>
      <c r="G87" s="10">
        <f>_xll.WIbetai(D87,E87,F87)</f>
        <v>0.19999999999999998</v>
      </c>
    </row>
    <row r="88" spans="1:7" x14ac:dyDescent="0.2">
      <c r="B88" t="s">
        <v>272</v>
      </c>
      <c r="C88" s="4" t="s">
        <v>202</v>
      </c>
      <c r="D88" s="5">
        <v>3</v>
      </c>
      <c r="E88" s="5">
        <v>0.4</v>
      </c>
      <c r="F88" s="5">
        <v>0.78400000000000003</v>
      </c>
      <c r="G88" s="10">
        <f>_xll.WIbetaia(D88,E88,F88)</f>
        <v>1</v>
      </c>
    </row>
    <row r="89" spans="1:7" x14ac:dyDescent="0.2">
      <c r="B89" t="s">
        <v>273</v>
      </c>
      <c r="C89" s="4" t="s">
        <v>203</v>
      </c>
      <c r="D89" s="5">
        <v>1</v>
      </c>
      <c r="E89" s="5">
        <v>0.4</v>
      </c>
      <c r="F89" s="5">
        <v>0.78400000000000003</v>
      </c>
      <c r="G89" s="10">
        <f>_xll.WIbetaib(D89,E89,F89)</f>
        <v>3</v>
      </c>
    </row>
    <row r="90" spans="1:7" x14ac:dyDescent="0.2">
      <c r="B90" t="s">
        <v>274</v>
      </c>
      <c r="C90" s="4" t="s">
        <v>204</v>
      </c>
      <c r="D90" s="5">
        <f>D86</f>
        <v>1</v>
      </c>
      <c r="E90" s="5">
        <f>E86</f>
        <v>3</v>
      </c>
      <c r="F90" s="5">
        <f>G86</f>
        <v>0.5119999999999999</v>
      </c>
      <c r="G90" s="10">
        <f>_xll.WIbetaci(D90,E90,F90)</f>
        <v>0.20000000000000012</v>
      </c>
    </row>
    <row r="91" spans="1:7" x14ac:dyDescent="0.2">
      <c r="B91" t="s">
        <v>275</v>
      </c>
      <c r="C91" s="4" t="s">
        <v>205</v>
      </c>
      <c r="D91" s="5">
        <f>E86</f>
        <v>3</v>
      </c>
      <c r="E91" s="5">
        <f>F86</f>
        <v>0.2</v>
      </c>
      <c r="F91" s="5">
        <f>G86</f>
        <v>0.5119999999999999</v>
      </c>
      <c r="G91" s="10">
        <f>_xll.WIbetacia(D91,E91,F91)</f>
        <v>0.99999999999999933</v>
      </c>
    </row>
    <row r="92" spans="1:7" x14ac:dyDescent="0.2">
      <c r="B92" t="s">
        <v>276</v>
      </c>
      <c r="C92" s="4" t="s">
        <v>206</v>
      </c>
      <c r="D92" s="5">
        <f>D86</f>
        <v>1</v>
      </c>
      <c r="E92" s="5">
        <f>F86</f>
        <v>0.2</v>
      </c>
      <c r="F92" s="5">
        <f>G86</f>
        <v>0.5119999999999999</v>
      </c>
      <c r="G92" s="10">
        <f>_xll.WIbetacib(D92,E92,F92)</f>
        <v>3</v>
      </c>
    </row>
    <row r="93" spans="1:7" x14ac:dyDescent="0.2">
      <c r="B93" t="s">
        <v>277</v>
      </c>
      <c r="C93" s="2" t="s">
        <v>207</v>
      </c>
      <c r="D93" s="3">
        <v>1</v>
      </c>
      <c r="E93" s="3">
        <v>3</v>
      </c>
      <c r="F93" s="3">
        <v>0.2</v>
      </c>
      <c r="G93" s="13">
        <f>_xll.WIbetad(D93,E93,F93)</f>
        <v>1.9199999999999997</v>
      </c>
    </row>
    <row r="95" spans="1:7" x14ac:dyDescent="0.2">
      <c r="A95" s="1" t="s">
        <v>127</v>
      </c>
    </row>
    <row r="97" spans="1:6" x14ac:dyDescent="0.2">
      <c r="B97" t="s">
        <v>128</v>
      </c>
      <c r="C97" s="2" t="s">
        <v>129</v>
      </c>
      <c r="D97" s="3">
        <v>7</v>
      </c>
      <c r="E97" s="13">
        <f>_xll.WZeta(D97)</f>
        <v>1.0083492773819229</v>
      </c>
    </row>
    <row r="99" spans="1:6" x14ac:dyDescent="0.2">
      <c r="A99" s="1" t="s">
        <v>2</v>
      </c>
    </row>
    <row r="101" spans="1:6" x14ac:dyDescent="0.2">
      <c r="B101" t="s">
        <v>92</v>
      </c>
      <c r="C101" s="4" t="s">
        <v>130</v>
      </c>
      <c r="D101" s="5">
        <v>0.5</v>
      </c>
      <c r="E101" s="10">
        <f>_xll.WDawson(D101)</f>
        <v>0.42443638350202229</v>
      </c>
    </row>
    <row r="102" spans="1:6" x14ac:dyDescent="0.2">
      <c r="B102" t="s">
        <v>93</v>
      </c>
      <c r="C102" s="4" t="s">
        <v>28</v>
      </c>
      <c r="D102" s="5">
        <v>1</v>
      </c>
      <c r="E102" s="10">
        <f>_xll.WFresc(D102)</f>
        <v>0.77989340037682298</v>
      </c>
    </row>
    <row r="103" spans="1:6" x14ac:dyDescent="0.2">
      <c r="B103" t="s">
        <v>94</v>
      </c>
      <c r="C103" s="2" t="s">
        <v>29</v>
      </c>
      <c r="D103" s="3">
        <v>1</v>
      </c>
      <c r="E103" s="13">
        <f>_xll.WFress(D103)</f>
        <v>0.43825914739035471</v>
      </c>
    </row>
    <row r="105" spans="1:6" x14ac:dyDescent="0.2">
      <c r="A105" s="1" t="s">
        <v>131</v>
      </c>
    </row>
    <row r="107" spans="1:6" x14ac:dyDescent="0.2">
      <c r="B107" t="s">
        <v>149</v>
      </c>
      <c r="C107" s="4" t="s">
        <v>132</v>
      </c>
      <c r="D107" s="5">
        <v>1</v>
      </c>
      <c r="E107" s="5">
        <v>1.5</v>
      </c>
      <c r="F107" s="10">
        <f>_xll.WBesj(D107,E107)</f>
        <v>0.240297839123427</v>
      </c>
    </row>
    <row r="108" spans="1:6" x14ac:dyDescent="0.2">
      <c r="B108" t="s">
        <v>150</v>
      </c>
      <c r="C108" s="4" t="s">
        <v>133</v>
      </c>
      <c r="D108" s="5">
        <v>1</v>
      </c>
      <c r="E108" s="5">
        <v>1.5</v>
      </c>
      <c r="F108" s="10">
        <f>_xll.WBesy(D108,E108)</f>
        <v>-1.1024955751601793</v>
      </c>
    </row>
    <row r="109" spans="1:6" x14ac:dyDescent="0.2">
      <c r="B109" t="s">
        <v>151</v>
      </c>
      <c r="C109" s="4" t="s">
        <v>134</v>
      </c>
      <c r="D109" s="5">
        <v>1</v>
      </c>
      <c r="E109" s="5">
        <v>1.5</v>
      </c>
      <c r="F109" s="10">
        <f>_xll.WBesjd(D109,E109)</f>
        <v>0.31094994845666257</v>
      </c>
    </row>
    <row r="110" spans="1:6" x14ac:dyDescent="0.2">
      <c r="B110" t="s">
        <v>152</v>
      </c>
      <c r="C110" s="4" t="s">
        <v>135</v>
      </c>
      <c r="D110" s="5">
        <v>1</v>
      </c>
      <c r="E110" s="5">
        <v>1.5</v>
      </c>
      <c r="F110" s="10">
        <f>_xll.WBesyd(D110,E110)</f>
        <v>1.2226444947218926</v>
      </c>
    </row>
    <row r="111" spans="1:6" x14ac:dyDescent="0.2">
      <c r="B111" t="s">
        <v>153</v>
      </c>
      <c r="C111" s="2" t="s">
        <v>30</v>
      </c>
      <c r="D111" s="3">
        <v>1</v>
      </c>
      <c r="E111" s="3">
        <v>1.5</v>
      </c>
      <c r="F111" s="13">
        <f>_xll.WSbesj(D111,E111)</f>
        <v>0.1440101620919694</v>
      </c>
    </row>
    <row r="112" spans="1:6" x14ac:dyDescent="0.2">
      <c r="B112" t="s">
        <v>154</v>
      </c>
      <c r="C112" s="2" t="s">
        <v>31</v>
      </c>
      <c r="D112" s="3">
        <v>1</v>
      </c>
      <c r="E112" s="3">
        <v>1.5</v>
      </c>
      <c r="F112" s="13">
        <f>_xll.WSbesy(D112,E112)</f>
        <v>-2.0688238473436149</v>
      </c>
    </row>
    <row r="114" spans="1:7" x14ac:dyDescent="0.2">
      <c r="A114" s="1" t="s">
        <v>136</v>
      </c>
    </row>
    <row r="116" spans="1:7" x14ac:dyDescent="0.2">
      <c r="B116" t="s">
        <v>155</v>
      </c>
      <c r="C116" s="4" t="s">
        <v>137</v>
      </c>
      <c r="D116" s="5">
        <v>1</v>
      </c>
      <c r="E116" s="5">
        <v>1.5</v>
      </c>
      <c r="F116" s="10">
        <f>_xll.WBesi(D116,E116)</f>
        <v>0.29352532634747958</v>
      </c>
    </row>
    <row r="117" spans="1:7" x14ac:dyDescent="0.2">
      <c r="B117" t="s">
        <v>156</v>
      </c>
      <c r="C117" s="4" t="s">
        <v>138</v>
      </c>
      <c r="D117" s="5">
        <v>1</v>
      </c>
      <c r="E117" s="5">
        <v>1.5</v>
      </c>
      <c r="F117" s="10">
        <f>_xll.WBesk(D117,E117)</f>
        <v>0.92213700889578964</v>
      </c>
    </row>
    <row r="118" spans="1:7" x14ac:dyDescent="0.2">
      <c r="B118" t="s">
        <v>157</v>
      </c>
      <c r="C118" s="4" t="s">
        <v>139</v>
      </c>
      <c r="D118" s="5">
        <v>1</v>
      </c>
      <c r="E118" s="5">
        <v>1.5</v>
      </c>
      <c r="F118" s="10">
        <f>_xll.WBesid(D118,E118)</f>
        <v>0.49738689872426789</v>
      </c>
    </row>
    <row r="119" spans="1:7" x14ac:dyDescent="0.2">
      <c r="B119" t="s">
        <v>158</v>
      </c>
      <c r="C119" s="4" t="s">
        <v>140</v>
      </c>
      <c r="D119" s="5">
        <v>1</v>
      </c>
      <c r="E119" s="5">
        <v>1.5</v>
      </c>
      <c r="F119" s="10">
        <f>_xll.WBeskd(D119,E119)</f>
        <v>-1.84427401779158</v>
      </c>
    </row>
    <row r="120" spans="1:7" x14ac:dyDescent="0.2">
      <c r="B120" t="s">
        <v>159</v>
      </c>
      <c r="C120" s="4" t="s">
        <v>32</v>
      </c>
      <c r="D120" s="5">
        <v>1</v>
      </c>
      <c r="E120" s="5">
        <v>1.5</v>
      </c>
      <c r="F120" s="5"/>
      <c r="G120" s="10">
        <f>_xll.WSbesi(D120,E120,F120)</f>
        <v>0.17013447362666501</v>
      </c>
    </row>
    <row r="121" spans="1:7" x14ac:dyDescent="0.2">
      <c r="B121" t="s">
        <v>160</v>
      </c>
      <c r="C121" s="2" t="s">
        <v>33</v>
      </c>
      <c r="D121" s="3">
        <v>1</v>
      </c>
      <c r="E121" s="3">
        <v>1.5</v>
      </c>
      <c r="F121" s="3"/>
      <c r="G121" s="13">
        <f>_xll.WSbesk(D121,E121,F121)</f>
        <v>1.2964338710129399</v>
      </c>
    </row>
    <row r="123" spans="1:7" x14ac:dyDescent="0.2">
      <c r="A123" s="1" t="s">
        <v>141</v>
      </c>
    </row>
    <row r="125" spans="1:7" x14ac:dyDescent="0.2">
      <c r="B125" t="s">
        <v>95</v>
      </c>
      <c r="C125" s="4" t="s">
        <v>142</v>
      </c>
      <c r="D125" s="5">
        <v>1</v>
      </c>
      <c r="E125" s="10">
        <f>_xll.WAiryai(D125)</f>
        <v>0.13529241631288147</v>
      </c>
    </row>
    <row r="126" spans="1:7" x14ac:dyDescent="0.2">
      <c r="B126" t="s">
        <v>96</v>
      </c>
      <c r="C126" s="4" t="s">
        <v>143</v>
      </c>
      <c r="D126" s="5">
        <v>1</v>
      </c>
      <c r="E126" s="10">
        <f>_xll.WAiryaid(D126)</f>
        <v>-0.1591474412967932</v>
      </c>
    </row>
    <row r="127" spans="1:7" x14ac:dyDescent="0.2">
      <c r="B127" t="s">
        <v>97</v>
      </c>
      <c r="C127" s="4" t="s">
        <v>144</v>
      </c>
      <c r="D127" s="5">
        <v>1</v>
      </c>
      <c r="E127" s="10">
        <f>_xll.WAirybi(D127)</f>
        <v>1.2074235949528715</v>
      </c>
    </row>
    <row r="128" spans="1:7" x14ac:dyDescent="0.2">
      <c r="B128" t="s">
        <v>98</v>
      </c>
      <c r="C128" s="2" t="s">
        <v>145</v>
      </c>
      <c r="D128" s="3">
        <v>1</v>
      </c>
      <c r="E128" s="13">
        <f>_xll.WAirybid(D128)</f>
        <v>0.93243593339277586</v>
      </c>
    </row>
    <row r="130" spans="1:8" x14ac:dyDescent="0.2">
      <c r="A130" s="1" t="s">
        <v>208</v>
      </c>
      <c r="B130" s="1" t="s">
        <v>278</v>
      </c>
    </row>
    <row r="132" spans="1:8" x14ac:dyDescent="0.2">
      <c r="B132" t="s">
        <v>280</v>
      </c>
      <c r="C132" s="4" t="s">
        <v>209</v>
      </c>
      <c r="D132" s="5">
        <v>0.5</v>
      </c>
      <c r="E132" s="5">
        <v>-0.25</v>
      </c>
      <c r="F132" s="10">
        <f>_xll.WHyp0f1(D132,E132)</f>
        <v>0.54030230586813965</v>
      </c>
    </row>
    <row r="133" spans="1:8" x14ac:dyDescent="0.2">
      <c r="B133" t="s">
        <v>281</v>
      </c>
      <c r="C133" s="4" t="s">
        <v>210</v>
      </c>
      <c r="D133" s="5">
        <v>1.5</v>
      </c>
      <c r="E133" s="5">
        <v>0.5</v>
      </c>
      <c r="F133" s="10">
        <f>_xll.WHyp1f0(D133,E133)</f>
        <v>2.8284271247461903</v>
      </c>
    </row>
    <row r="134" spans="1:8" x14ac:dyDescent="0.2">
      <c r="B134" t="s">
        <v>282</v>
      </c>
      <c r="C134" s="4" t="s">
        <v>211</v>
      </c>
      <c r="D134" s="5">
        <v>2</v>
      </c>
      <c r="E134" s="5">
        <v>3</v>
      </c>
      <c r="F134" s="5">
        <v>0.5</v>
      </c>
      <c r="G134" s="10">
        <f>_xll.WHyp1f1(D134,E134,F134)</f>
        <v>1.4051149171994872</v>
      </c>
    </row>
    <row r="135" spans="1:8" x14ac:dyDescent="0.2">
      <c r="B135" t="s">
        <v>283</v>
      </c>
      <c r="C135" s="4" t="s">
        <v>212</v>
      </c>
      <c r="D135" s="5">
        <v>2</v>
      </c>
      <c r="E135" s="5">
        <v>3</v>
      </c>
      <c r="F135" s="5">
        <v>0.5</v>
      </c>
      <c r="G135" s="10">
        <f>_xll.WHyp1f1r(D135,E135,F135)</f>
        <v>0.70255745859974361</v>
      </c>
    </row>
    <row r="136" spans="1:8" x14ac:dyDescent="0.2">
      <c r="B136" t="s">
        <v>284</v>
      </c>
      <c r="C136" s="4" t="s">
        <v>213</v>
      </c>
      <c r="D136" s="5">
        <v>2</v>
      </c>
      <c r="E136" s="5">
        <v>3</v>
      </c>
      <c r="F136" s="5">
        <v>0.5</v>
      </c>
      <c r="G136" s="10">
        <f>_xll.WLhyp1f1(D136,E136,F136)</f>
        <v>0.34011909104201699</v>
      </c>
    </row>
    <row r="137" spans="1:8" x14ac:dyDescent="0.2">
      <c r="B137" t="s">
        <v>285</v>
      </c>
      <c r="C137" s="4" t="s">
        <v>214</v>
      </c>
      <c r="D137" s="5">
        <v>1.5</v>
      </c>
      <c r="E137" s="5">
        <v>-2</v>
      </c>
      <c r="F137" s="5">
        <v>0.5</v>
      </c>
      <c r="G137" s="10">
        <f>_xll.WHyp2f0(D137,E137,F137)</f>
        <v>0.4375</v>
      </c>
    </row>
    <row r="138" spans="1:8" x14ac:dyDescent="0.2">
      <c r="B138" t="s">
        <v>286</v>
      </c>
      <c r="C138" s="4" t="s">
        <v>215</v>
      </c>
      <c r="D138" s="5">
        <v>2</v>
      </c>
      <c r="E138" s="5">
        <v>3</v>
      </c>
      <c r="F138" s="5">
        <v>4</v>
      </c>
      <c r="G138" s="5">
        <v>0.5</v>
      </c>
      <c r="H138" s="13">
        <f>_xll.WHyp2f1(D138,E138,F138,G138)</f>
        <v>2.7289353331226254</v>
      </c>
    </row>
    <row r="139" spans="1:8" x14ac:dyDescent="0.2">
      <c r="B139" t="s">
        <v>279</v>
      </c>
      <c r="C139" s="2" t="s">
        <v>216</v>
      </c>
      <c r="D139" s="3">
        <v>1.5</v>
      </c>
      <c r="E139" s="3">
        <v>3</v>
      </c>
      <c r="F139" s="3">
        <v>0.5</v>
      </c>
      <c r="G139" s="13">
        <f>_xll.WChu(D139,E139,F139)</f>
        <v>5.4289442692265606</v>
      </c>
    </row>
    <row r="141" spans="1:8" x14ac:dyDescent="0.2">
      <c r="A141" s="1" t="s">
        <v>161</v>
      </c>
    </row>
    <row r="143" spans="1:8" x14ac:dyDescent="0.2">
      <c r="B143" t="s">
        <v>162</v>
      </c>
      <c r="C143" s="4" t="s">
        <v>165</v>
      </c>
      <c r="D143" s="5">
        <v>1</v>
      </c>
      <c r="E143" s="5">
        <v>0.5</v>
      </c>
      <c r="F143" s="10">
        <f>_xll.WJsn(D143,E143)</f>
        <v>0.82263557812986232</v>
      </c>
    </row>
    <row r="144" spans="1:8" x14ac:dyDescent="0.2">
      <c r="B144" t="s">
        <v>163</v>
      </c>
      <c r="C144" s="6" t="s">
        <v>166</v>
      </c>
      <c r="D144" s="7">
        <v>1</v>
      </c>
      <c r="E144" s="7">
        <v>0.5</v>
      </c>
      <c r="F144" s="12">
        <f>_xll.WJcn(D144,E144)</f>
        <v>0.56856899809517147</v>
      </c>
    </row>
    <row r="145" spans="2:6" x14ac:dyDescent="0.2">
      <c r="B145" t="s">
        <v>164</v>
      </c>
      <c r="C145" s="8" t="s">
        <v>167</v>
      </c>
      <c r="D145" s="9">
        <v>1</v>
      </c>
      <c r="E145" s="9">
        <v>0.5</v>
      </c>
      <c r="F145" s="11">
        <f>_xll.WJdn(D145,E145)</f>
        <v>0.91149200566913191</v>
      </c>
    </row>
    <row r="146" spans="2:6" x14ac:dyDescent="0.2">
      <c r="B146" t="s">
        <v>287</v>
      </c>
      <c r="C146" s="4" t="s">
        <v>217</v>
      </c>
      <c r="D146" s="5">
        <v>1</v>
      </c>
      <c r="E146" s="5">
        <v>0.5</v>
      </c>
      <c r="F146" s="10">
        <f>_xll.WJns(D146,E146)</f>
        <v>1.2156050948748762</v>
      </c>
    </row>
    <row r="147" spans="2:6" x14ac:dyDescent="0.2">
      <c r="B147" t="s">
        <v>288</v>
      </c>
      <c r="C147" s="4" t="s">
        <v>218</v>
      </c>
      <c r="D147" s="5">
        <v>1</v>
      </c>
      <c r="E147" s="5">
        <v>0.5</v>
      </c>
      <c r="F147" s="10">
        <f>_xll.WJnc(D147,E147)</f>
        <v>1.7588014882102527</v>
      </c>
    </row>
    <row r="148" spans="2:6" x14ac:dyDescent="0.2">
      <c r="B148" t="s">
        <v>289</v>
      </c>
      <c r="C148" s="4" t="s">
        <v>219</v>
      </c>
      <c r="D148" s="5">
        <v>1</v>
      </c>
      <c r="E148" s="5">
        <v>0.5</v>
      </c>
      <c r="F148" s="10">
        <f>_xll.WJnd(D148,E148)</f>
        <v>1.0971023264936852</v>
      </c>
    </row>
    <row r="149" spans="2:6" x14ac:dyDescent="0.2">
      <c r="B149" t="s">
        <v>290</v>
      </c>
      <c r="C149" s="4" t="s">
        <v>220</v>
      </c>
      <c r="D149" s="5">
        <v>1</v>
      </c>
      <c r="E149" s="5">
        <v>0.5</v>
      </c>
      <c r="F149" s="10">
        <f>_xll.WJsc(D149,E149)</f>
        <v>1.4468526790695035</v>
      </c>
    </row>
    <row r="150" spans="2:6" x14ac:dyDescent="0.2">
      <c r="B150" t="s">
        <v>291</v>
      </c>
      <c r="C150" s="4" t="s">
        <v>221</v>
      </c>
      <c r="D150" s="5">
        <v>1</v>
      </c>
      <c r="E150" s="5">
        <v>0.5</v>
      </c>
      <c r="F150" s="10">
        <f>_xll.WJsd(D150,E150)</f>
        <v>0.90251540662274976</v>
      </c>
    </row>
    <row r="151" spans="2:6" x14ac:dyDescent="0.2">
      <c r="B151" t="s">
        <v>292</v>
      </c>
      <c r="C151" s="4" t="s">
        <v>222</v>
      </c>
      <c r="D151" s="5">
        <v>1</v>
      </c>
      <c r="E151" s="5">
        <v>0.5</v>
      </c>
      <c r="F151" s="10">
        <f>_xll.WJdc(D151,E151)</f>
        <v>1.6031334960626173</v>
      </c>
    </row>
    <row r="152" spans="2:6" x14ac:dyDescent="0.2">
      <c r="B152" t="s">
        <v>293</v>
      </c>
      <c r="C152" s="4" t="s">
        <v>223</v>
      </c>
      <c r="D152" s="5">
        <v>1</v>
      </c>
      <c r="E152" s="5">
        <v>0.5</v>
      </c>
      <c r="F152" s="10">
        <f>_xll.WJds(D152,E152)</f>
        <v>1.1080143260291164</v>
      </c>
    </row>
    <row r="153" spans="2:6" x14ac:dyDescent="0.2">
      <c r="B153" t="s">
        <v>294</v>
      </c>
      <c r="C153" s="4" t="s">
        <v>224</v>
      </c>
      <c r="D153" s="5">
        <v>1</v>
      </c>
      <c r="E153" s="5">
        <v>0.5</v>
      </c>
      <c r="F153" s="10">
        <f>_xll.WJcs(D153,E153)</f>
        <v>0.69115537087239431</v>
      </c>
    </row>
    <row r="154" spans="2:6" x14ac:dyDescent="0.2">
      <c r="B154" t="s">
        <v>295</v>
      </c>
      <c r="C154" s="4" t="s">
        <v>225</v>
      </c>
      <c r="D154" s="5">
        <v>1</v>
      </c>
      <c r="E154" s="5">
        <v>0.5</v>
      </c>
      <c r="F154" s="10">
        <f>_xll.WJcd(D154,E154)</f>
        <v>0.62377837058239638</v>
      </c>
    </row>
    <row r="155" spans="2:6" x14ac:dyDescent="0.2">
      <c r="B155" t="s">
        <v>296</v>
      </c>
      <c r="C155" s="4" t="s">
        <v>226</v>
      </c>
      <c r="D155" s="5">
        <v>1.5</v>
      </c>
      <c r="E155" s="5">
        <v>0.5</v>
      </c>
      <c r="F155" s="10">
        <f>_xll.WJtheta1(D155,E155)</f>
        <v>2.1135919664234617</v>
      </c>
    </row>
    <row r="156" spans="2:6" x14ac:dyDescent="0.2">
      <c r="B156" t="s">
        <v>297</v>
      </c>
      <c r="C156" s="4" t="s">
        <v>227</v>
      </c>
      <c r="D156" s="5">
        <v>1.5</v>
      </c>
      <c r="E156" s="5">
        <v>0.5</v>
      </c>
      <c r="F156" s="10">
        <f>_xll.WJtheta1t(D156,E156)</f>
        <v>1.4042306327500327</v>
      </c>
    </row>
    <row r="157" spans="2:6" x14ac:dyDescent="0.2">
      <c r="B157" t="s">
        <v>298</v>
      </c>
      <c r="C157" s="4" t="s">
        <v>228</v>
      </c>
      <c r="D157" s="5">
        <v>1.5</v>
      </c>
      <c r="E157" s="5">
        <v>0.5</v>
      </c>
      <c r="F157" s="10">
        <f>_xll.WJtheta2(D157,E157)</f>
        <v>3.9251190445316032E-2</v>
      </c>
    </row>
    <row r="158" spans="2:6" x14ac:dyDescent="0.2">
      <c r="B158" t="s">
        <v>299</v>
      </c>
      <c r="C158" s="4" t="s">
        <v>229</v>
      </c>
      <c r="D158" s="5">
        <v>1.5</v>
      </c>
      <c r="E158" s="5">
        <v>0.5</v>
      </c>
      <c r="F158" s="10">
        <f>_xll.WJtheta2t(D158,E158)</f>
        <v>8.3264007034514559E-2</v>
      </c>
    </row>
    <row r="159" spans="2:6" x14ac:dyDescent="0.2">
      <c r="B159" t="s">
        <v>300</v>
      </c>
      <c r="C159" s="4" t="s">
        <v>230</v>
      </c>
      <c r="D159" s="5">
        <v>1.5</v>
      </c>
      <c r="E159" s="5">
        <v>0.5</v>
      </c>
      <c r="F159" s="10">
        <f>_xll.WJtheta3(D159,E159)</f>
        <v>0.12649539376276259</v>
      </c>
    </row>
    <row r="160" spans="2:6" x14ac:dyDescent="0.2">
      <c r="B160" t="s">
        <v>301</v>
      </c>
      <c r="C160" s="4" t="s">
        <v>231</v>
      </c>
      <c r="D160" s="5">
        <v>1.5</v>
      </c>
      <c r="E160" s="5">
        <v>0.5</v>
      </c>
      <c r="F160" s="10">
        <f>_xll.WJtheta3t(D160,E160)</f>
        <v>0.59198636345631384</v>
      </c>
    </row>
    <row r="161" spans="1:7" x14ac:dyDescent="0.2">
      <c r="B161" t="s">
        <v>302</v>
      </c>
      <c r="C161" s="4" t="s">
        <v>232</v>
      </c>
      <c r="D161" s="5">
        <v>1.5</v>
      </c>
      <c r="E161" s="5">
        <v>0.5</v>
      </c>
      <c r="F161" s="10">
        <f>_xll.WJtheta3m1(D161,E161)</f>
        <v>-0.87350460623723736</v>
      </c>
    </row>
    <row r="162" spans="1:7" x14ac:dyDescent="0.2">
      <c r="B162" t="s">
        <v>303</v>
      </c>
      <c r="C162" s="4" t="s">
        <v>233</v>
      </c>
      <c r="D162" s="5">
        <v>1.5</v>
      </c>
      <c r="E162" s="5">
        <v>0.5</v>
      </c>
      <c r="F162" s="10">
        <f>_xll.WJtheta3m1t(D162,E162)</f>
        <v>-0.40801363654368616</v>
      </c>
    </row>
    <row r="163" spans="1:7" x14ac:dyDescent="0.2">
      <c r="B163" t="s">
        <v>304</v>
      </c>
      <c r="C163" s="4" t="s">
        <v>234</v>
      </c>
      <c r="D163" s="5">
        <v>1.5</v>
      </c>
      <c r="E163" s="5">
        <v>0.5</v>
      </c>
      <c r="F163" s="10">
        <f>_xll.WJtheta4(D163,E163)</f>
        <v>2.1135986826964874</v>
      </c>
    </row>
    <row r="164" spans="1:7" x14ac:dyDescent="0.2">
      <c r="B164" t="s">
        <v>305</v>
      </c>
      <c r="C164" s="4" t="s">
        <v>235</v>
      </c>
      <c r="D164" s="5">
        <v>1.5</v>
      </c>
      <c r="E164" s="5">
        <v>0.5</v>
      </c>
      <c r="F164" s="10">
        <f>_xll.WJtheta4t(D164,E164)</f>
        <v>1.4151858886767656</v>
      </c>
    </row>
    <row r="165" spans="1:7" x14ac:dyDescent="0.2">
      <c r="B165" t="s">
        <v>306</v>
      </c>
      <c r="C165" s="4" t="s">
        <v>236</v>
      </c>
      <c r="D165" s="5">
        <v>1.5</v>
      </c>
      <c r="E165" s="5">
        <v>0.5</v>
      </c>
      <c r="F165" s="10">
        <f>_xll.WJtheta4m1(D165,E165)</f>
        <v>1.1135986826964874</v>
      </c>
    </row>
    <row r="166" spans="1:7" x14ac:dyDescent="0.2">
      <c r="B166" t="s">
        <v>307</v>
      </c>
      <c r="C166" s="2" t="s">
        <v>237</v>
      </c>
      <c r="D166" s="3">
        <v>1.5</v>
      </c>
      <c r="E166" s="3">
        <v>0.5</v>
      </c>
      <c r="F166" s="13">
        <f>_xll.WJtheta4m1t(D166,E166)</f>
        <v>0.41518588867676565</v>
      </c>
    </row>
    <row r="168" spans="1:7" x14ac:dyDescent="0.2">
      <c r="A168" s="1" t="s">
        <v>3</v>
      </c>
    </row>
    <row r="170" spans="1:7" x14ac:dyDescent="0.2">
      <c r="B170" t="s">
        <v>146</v>
      </c>
      <c r="C170" s="4" t="s">
        <v>34</v>
      </c>
      <c r="D170" s="5">
        <v>0.5</v>
      </c>
      <c r="E170" s="10">
        <f>_xll.WCelli1(D170)</f>
        <v>1.6857503548125961</v>
      </c>
    </row>
    <row r="171" spans="1:7" x14ac:dyDescent="0.2">
      <c r="B171" t="s">
        <v>9</v>
      </c>
      <c r="C171" s="4" t="s">
        <v>35</v>
      </c>
      <c r="D171" s="5">
        <v>0.5</v>
      </c>
      <c r="E171" s="10">
        <f>_xll.WCelli2(D171)</f>
        <v>1.4674622093394272</v>
      </c>
    </row>
    <row r="172" spans="1:7" x14ac:dyDescent="0.2">
      <c r="B172" t="s">
        <v>10</v>
      </c>
      <c r="C172" s="4" t="s">
        <v>36</v>
      </c>
      <c r="D172" s="5">
        <v>0.7</v>
      </c>
      <c r="E172" s="5">
        <v>0.5</v>
      </c>
      <c r="F172" s="10">
        <f>_xll.WCelli3(D172,E172)</f>
        <v>3.1433945297859216</v>
      </c>
    </row>
    <row r="173" spans="1:7" x14ac:dyDescent="0.2">
      <c r="B173" t="s">
        <v>11</v>
      </c>
      <c r="C173" s="4" t="s">
        <v>37</v>
      </c>
      <c r="D173" s="5">
        <f>PI()/2</f>
        <v>1.5707963267948966</v>
      </c>
      <c r="E173" s="5">
        <v>0.5</v>
      </c>
      <c r="F173" s="10">
        <f>_xll.WElli1(D173,E173)</f>
        <v>1.6857503548125963</v>
      </c>
    </row>
    <row r="174" spans="1:7" x14ac:dyDescent="0.2">
      <c r="B174" t="s">
        <v>12</v>
      </c>
      <c r="C174" s="4" t="s">
        <v>38</v>
      </c>
      <c r="D174" s="5">
        <f t="shared" ref="D174:D175" si="0">PI()/2</f>
        <v>1.5707963267948966</v>
      </c>
      <c r="E174" s="5">
        <v>0.5</v>
      </c>
      <c r="F174" s="10">
        <f>_xll.WElli2(D174,E174)</f>
        <v>1.4674622093394274</v>
      </c>
    </row>
    <row r="175" spans="1:7" x14ac:dyDescent="0.2">
      <c r="B175" t="s">
        <v>13</v>
      </c>
      <c r="C175" s="2" t="s">
        <v>39</v>
      </c>
      <c r="D175" s="3">
        <f t="shared" si="0"/>
        <v>1.5707963267948966</v>
      </c>
      <c r="E175" s="3">
        <v>0.8</v>
      </c>
      <c r="F175" s="3">
        <v>0.3</v>
      </c>
      <c r="G175" s="13">
        <f>_xll.WElli3(D175,E175, F175)</f>
        <v>3.628305048456717</v>
      </c>
    </row>
    <row r="176" spans="1:7" x14ac:dyDescent="0.2">
      <c r="B176" t="s">
        <v>42</v>
      </c>
      <c r="C176" s="2" t="s">
        <v>43</v>
      </c>
      <c r="D176" s="3">
        <v>0.5</v>
      </c>
      <c r="E176" s="3">
        <v>0.5</v>
      </c>
      <c r="F176" s="13">
        <f>_xll.WRc(D176,E176)</f>
        <v>1.4142135623730949</v>
      </c>
    </row>
    <row r="177" spans="1:8" x14ac:dyDescent="0.2">
      <c r="B177" t="s">
        <v>44</v>
      </c>
      <c r="C177" s="4" t="s">
        <v>45</v>
      </c>
      <c r="D177" s="5">
        <v>0.5</v>
      </c>
      <c r="E177" s="5">
        <v>0.5</v>
      </c>
      <c r="F177" s="5">
        <v>0.5</v>
      </c>
      <c r="G177" s="10">
        <f>_xll.WRd(D177,E177, F177)</f>
        <v>2.8284271247461898</v>
      </c>
    </row>
    <row r="178" spans="1:8" x14ac:dyDescent="0.2">
      <c r="B178" t="s">
        <v>147</v>
      </c>
      <c r="C178" s="4" t="s">
        <v>148</v>
      </c>
      <c r="D178" s="5">
        <v>0.5</v>
      </c>
      <c r="E178" s="5">
        <v>0.5</v>
      </c>
      <c r="F178" s="5">
        <v>0.5</v>
      </c>
      <c r="G178" s="10">
        <f>_xll.WRg(D178,E178, F178)</f>
        <v>0.70710678118654757</v>
      </c>
    </row>
    <row r="179" spans="1:8" x14ac:dyDescent="0.2">
      <c r="B179" t="s">
        <v>46</v>
      </c>
      <c r="C179" s="4" t="s">
        <v>47</v>
      </c>
      <c r="D179" s="5">
        <v>0.5</v>
      </c>
      <c r="E179" s="5">
        <v>0.5</v>
      </c>
      <c r="F179" s="5">
        <v>0.5</v>
      </c>
      <c r="G179" s="10">
        <f>_xll.WRf(D179,E179, F179)</f>
        <v>1.4142135623730949</v>
      </c>
    </row>
    <row r="180" spans="1:8" x14ac:dyDescent="0.2">
      <c r="B180" t="s">
        <v>48</v>
      </c>
      <c r="C180" s="2" t="s">
        <v>49</v>
      </c>
      <c r="D180" s="3">
        <v>0.5</v>
      </c>
      <c r="E180" s="3">
        <v>0.5</v>
      </c>
      <c r="F180" s="3">
        <v>0.5</v>
      </c>
      <c r="G180" s="3">
        <v>0.5</v>
      </c>
      <c r="H180" s="13">
        <f>_xll.WRj(D180,E180,F180,G180)</f>
        <v>2.8284271247461898</v>
      </c>
    </row>
    <row r="181" spans="1:8" x14ac:dyDescent="0.2">
      <c r="B181" t="s">
        <v>309</v>
      </c>
      <c r="C181" s="2" t="s">
        <v>238</v>
      </c>
      <c r="D181" s="3">
        <f>PI()/3</f>
        <v>1.0471975511965976</v>
      </c>
      <c r="E181" s="3">
        <v>0.7</v>
      </c>
      <c r="F181" s="13">
        <f>_xll.WJzeta(D181,E181)</f>
        <v>0.12936094548213592</v>
      </c>
    </row>
    <row r="182" spans="1:8" x14ac:dyDescent="0.2">
      <c r="B182" t="s">
        <v>308</v>
      </c>
      <c r="C182" s="2" t="s">
        <v>239</v>
      </c>
      <c r="D182" s="3">
        <f>PI()/4</f>
        <v>0.78539816339744828</v>
      </c>
      <c r="E182" s="3">
        <v>0.5</v>
      </c>
      <c r="F182" s="13">
        <f>_xll.WHlambda(D182,E182)</f>
        <v>0.66322543356309138</v>
      </c>
    </row>
    <row r="184" spans="1:8" x14ac:dyDescent="0.2">
      <c r="A184" s="1" t="s">
        <v>40</v>
      </c>
    </row>
    <row r="186" spans="1:8" x14ac:dyDescent="0.2">
      <c r="B186" t="s">
        <v>50</v>
      </c>
      <c r="C186" s="4" t="s">
        <v>41</v>
      </c>
      <c r="D186" s="5">
        <v>1</v>
      </c>
      <c r="E186" s="10">
        <f>_xll.WDconst(D186)</f>
        <v>1.4142135623730951</v>
      </c>
    </row>
    <row r="187" spans="1:8" x14ac:dyDescent="0.2">
      <c r="B187" t="s">
        <v>51</v>
      </c>
      <c r="C187" s="6" t="s">
        <v>41</v>
      </c>
      <c r="D187" s="7">
        <v>2</v>
      </c>
      <c r="E187" s="12">
        <f>_xll.WDconst(D187)</f>
        <v>1.7320508075688772</v>
      </c>
    </row>
    <row r="188" spans="1:8" x14ac:dyDescent="0.2">
      <c r="B188" t="s">
        <v>52</v>
      </c>
      <c r="C188" s="6" t="s">
        <v>41</v>
      </c>
      <c r="D188" s="7">
        <v>3</v>
      </c>
      <c r="E188" s="12">
        <f>_xll.WDconst(D188)</f>
        <v>2.2360679774997898</v>
      </c>
    </row>
    <row r="189" spans="1:8" x14ac:dyDescent="0.2">
      <c r="B189" t="s">
        <v>53</v>
      </c>
      <c r="C189" s="6" t="s">
        <v>41</v>
      </c>
      <c r="D189" s="7">
        <v>4</v>
      </c>
      <c r="E189" s="12">
        <f>_xll.WDconst(D189)</f>
        <v>3.1622776601683795</v>
      </c>
    </row>
    <row r="190" spans="1:8" x14ac:dyDescent="0.2">
      <c r="B190" t="s">
        <v>54</v>
      </c>
      <c r="C190" s="8" t="s">
        <v>41</v>
      </c>
      <c r="D190" s="9">
        <v>5</v>
      </c>
      <c r="E190" s="11">
        <f>_xll.WDconst(D190)</f>
        <v>1.2599210498948732</v>
      </c>
    </row>
    <row r="191" spans="1:8" x14ac:dyDescent="0.2">
      <c r="B191" t="s">
        <v>55</v>
      </c>
      <c r="C191" s="4" t="s">
        <v>41</v>
      </c>
      <c r="D191" s="5">
        <v>6</v>
      </c>
      <c r="E191" s="10">
        <f>_xll.WDconst(D191)</f>
        <v>1.4422495703074083</v>
      </c>
    </row>
    <row r="192" spans="1:8" x14ac:dyDescent="0.2">
      <c r="B192" t="s">
        <v>56</v>
      </c>
      <c r="C192" s="6" t="s">
        <v>41</v>
      </c>
      <c r="D192" s="7">
        <v>7</v>
      </c>
      <c r="E192" s="12">
        <f>_xll.WDconst(D192)</f>
        <v>1.189207115002721</v>
      </c>
    </row>
    <row r="193" spans="2:5" x14ac:dyDescent="0.2">
      <c r="B193" t="s">
        <v>57</v>
      </c>
      <c r="C193" s="6" t="s">
        <v>41</v>
      </c>
      <c r="D193" s="7">
        <v>8</v>
      </c>
      <c r="E193" s="12">
        <f>_xll.WDconst(D193)</f>
        <v>0.69314718055994529</v>
      </c>
    </row>
    <row r="194" spans="2:5" x14ac:dyDescent="0.2">
      <c r="B194" t="s">
        <v>58</v>
      </c>
      <c r="C194" s="6" t="s">
        <v>41</v>
      </c>
      <c r="D194" s="7">
        <v>9</v>
      </c>
      <c r="E194" s="12">
        <f>_xll.WDconst(D194)</f>
        <v>1.0986122886681098</v>
      </c>
    </row>
    <row r="195" spans="2:5" x14ac:dyDescent="0.2">
      <c r="B195" t="s">
        <v>59</v>
      </c>
      <c r="C195" s="8" t="s">
        <v>41</v>
      </c>
      <c r="D195" s="9">
        <v>10</v>
      </c>
      <c r="E195" s="11">
        <f>_xll.WDconst(D195)</f>
        <v>2.3025850929940459</v>
      </c>
    </row>
    <row r="196" spans="2:5" x14ac:dyDescent="0.2">
      <c r="B196" t="s">
        <v>60</v>
      </c>
      <c r="C196" s="4" t="s">
        <v>41</v>
      </c>
      <c r="D196" s="5">
        <v>11</v>
      </c>
      <c r="E196" s="10">
        <f>_xll.WDconst(D196)</f>
        <v>1.4426950408889634</v>
      </c>
    </row>
    <row r="197" spans="2:5" x14ac:dyDescent="0.2">
      <c r="B197" t="s">
        <v>61</v>
      </c>
      <c r="C197" s="6" t="s">
        <v>41</v>
      </c>
      <c r="D197" s="7">
        <v>12</v>
      </c>
      <c r="E197" s="12">
        <f>_xll.WDconst(D197)</f>
        <v>0.43429448190325182</v>
      </c>
    </row>
    <row r="198" spans="2:5" x14ac:dyDescent="0.2">
      <c r="B198" t="s">
        <v>62</v>
      </c>
      <c r="C198" s="6" t="s">
        <v>41</v>
      </c>
      <c r="D198" s="7">
        <v>13</v>
      </c>
      <c r="E198" s="12">
        <f>_xll.WDconst(D198)</f>
        <v>3.1415926535897931</v>
      </c>
    </row>
    <row r="199" spans="2:5" x14ac:dyDescent="0.2">
      <c r="B199" t="s">
        <v>63</v>
      </c>
      <c r="C199" s="6" t="s">
        <v>41</v>
      </c>
      <c r="D199" s="7">
        <v>14</v>
      </c>
      <c r="E199" s="12">
        <f>_xll.WDconst(D199)</f>
        <v>1.7453292519943295E-2</v>
      </c>
    </row>
    <row r="200" spans="2:5" x14ac:dyDescent="0.2">
      <c r="B200" t="s">
        <v>64</v>
      </c>
      <c r="C200" s="8" t="s">
        <v>41</v>
      </c>
      <c r="D200" s="9">
        <v>15</v>
      </c>
      <c r="E200" s="11">
        <f>_xll.WDconst(D200)</f>
        <v>0.31830988618379069</v>
      </c>
    </row>
    <row r="201" spans="2:5" x14ac:dyDescent="0.2">
      <c r="B201" t="s">
        <v>65</v>
      </c>
      <c r="C201" s="4" t="s">
        <v>41</v>
      </c>
      <c r="D201" s="5">
        <v>16</v>
      </c>
      <c r="E201" s="10">
        <f>_xll.WDconst(D201)</f>
        <v>9.869604401089358</v>
      </c>
    </row>
    <row r="202" spans="2:5" x14ac:dyDescent="0.2">
      <c r="B202" t="s">
        <v>66</v>
      </c>
      <c r="C202" s="6" t="s">
        <v>41</v>
      </c>
      <c r="D202" s="7">
        <v>17</v>
      </c>
      <c r="E202" s="12">
        <f>_xll.WDconst(D202)</f>
        <v>1.7724538509055161</v>
      </c>
    </row>
    <row r="203" spans="2:5" x14ac:dyDescent="0.2">
      <c r="B203" t="s">
        <v>67</v>
      </c>
      <c r="C203" s="6" t="s">
        <v>41</v>
      </c>
      <c r="D203" s="7">
        <v>18</v>
      </c>
      <c r="E203" s="12">
        <f>_xll.WDconst(D203)</f>
        <v>2.6789385347077475</v>
      </c>
    </row>
    <row r="204" spans="2:5" x14ac:dyDescent="0.2">
      <c r="B204" t="s">
        <v>68</v>
      </c>
      <c r="C204" s="6" t="s">
        <v>41</v>
      </c>
      <c r="D204" s="7">
        <v>19</v>
      </c>
      <c r="E204" s="12">
        <f>_xll.WDconst(D204)</f>
        <v>1.3541179394264005</v>
      </c>
    </row>
    <row r="205" spans="2:5" x14ac:dyDescent="0.2">
      <c r="B205" t="s">
        <v>69</v>
      </c>
      <c r="C205" s="8" t="s">
        <v>41</v>
      </c>
      <c r="D205" s="9">
        <v>20</v>
      </c>
      <c r="E205" s="11">
        <f>_xll.WDconst(D205)</f>
        <v>2.7182818284590451</v>
      </c>
    </row>
    <row r="206" spans="2:5" x14ac:dyDescent="0.2">
      <c r="B206" t="s">
        <v>70</v>
      </c>
      <c r="C206" s="4" t="s">
        <v>41</v>
      </c>
      <c r="D206" s="5">
        <v>21</v>
      </c>
      <c r="E206" s="10">
        <f>_xll.WDconst(D206)</f>
        <v>0.36787944117144233</v>
      </c>
    </row>
    <row r="207" spans="2:5" x14ac:dyDescent="0.2">
      <c r="B207" t="s">
        <v>71</v>
      </c>
      <c r="C207" s="6" t="s">
        <v>41</v>
      </c>
      <c r="D207" s="7">
        <v>22</v>
      </c>
      <c r="E207" s="12">
        <f>_xll.WDconst(D207)</f>
        <v>7.3890560989306504</v>
      </c>
    </row>
    <row r="208" spans="2:5" x14ac:dyDescent="0.2">
      <c r="B208" t="s">
        <v>72</v>
      </c>
      <c r="C208" s="6" t="s">
        <v>41</v>
      </c>
      <c r="D208" s="7">
        <v>23</v>
      </c>
      <c r="E208" s="12">
        <f>_xll.WDconst(D208)</f>
        <v>0.57721566490153287</v>
      </c>
    </row>
    <row r="209" spans="2:5" x14ac:dyDescent="0.2">
      <c r="B209" t="s">
        <v>73</v>
      </c>
      <c r="C209" s="6" t="s">
        <v>41</v>
      </c>
      <c r="D209" s="7">
        <v>24</v>
      </c>
      <c r="E209" s="12">
        <f>_xll.WDconst(D209)</f>
        <v>1.1447298858494002</v>
      </c>
    </row>
    <row r="210" spans="2:5" x14ac:dyDescent="0.2">
      <c r="B210" t="s">
        <v>74</v>
      </c>
      <c r="C210" s="8" t="s">
        <v>41</v>
      </c>
      <c r="D210" s="9">
        <v>25</v>
      </c>
      <c r="E210" s="11">
        <f>_xll.WDconst(D210)</f>
        <v>1.6180339887498949</v>
      </c>
    </row>
    <row r="211" spans="2:5" x14ac:dyDescent="0.2">
      <c r="B211" t="s">
        <v>75</v>
      </c>
      <c r="C211" s="4" t="s">
        <v>41</v>
      </c>
      <c r="D211" s="5">
        <v>26</v>
      </c>
      <c r="E211" s="10">
        <f>_xll.WDconst(D211)</f>
        <v>1.781072417990198</v>
      </c>
    </row>
    <row r="212" spans="2:5" x14ac:dyDescent="0.2">
      <c r="B212" t="s">
        <v>76</v>
      </c>
      <c r="C212" s="6" t="s">
        <v>41</v>
      </c>
      <c r="D212" s="7">
        <v>27</v>
      </c>
      <c r="E212" s="12">
        <f>_xll.WDconst(D212)</f>
        <v>2.1932800507380152</v>
      </c>
    </row>
    <row r="213" spans="2:5" x14ac:dyDescent="0.2">
      <c r="B213" t="s">
        <v>77</v>
      </c>
      <c r="C213" s="6" t="s">
        <v>41</v>
      </c>
      <c r="D213" s="7">
        <v>28</v>
      </c>
      <c r="E213" s="12">
        <f>_xll.WDconst(D213)</f>
        <v>0.8414709848078965</v>
      </c>
    </row>
    <row r="214" spans="2:5" x14ac:dyDescent="0.2">
      <c r="B214" t="s">
        <v>78</v>
      </c>
      <c r="C214" s="6" t="s">
        <v>41</v>
      </c>
      <c r="D214" s="7">
        <v>29</v>
      </c>
      <c r="E214" s="12">
        <f>_xll.WDconst(D214)</f>
        <v>0.54030230586813977</v>
      </c>
    </row>
    <row r="215" spans="2:5" x14ac:dyDescent="0.2">
      <c r="B215" t="s">
        <v>79</v>
      </c>
      <c r="C215" s="8" t="s">
        <v>41</v>
      </c>
      <c r="D215" s="9">
        <v>30</v>
      </c>
      <c r="E215" s="11">
        <f>_xll.WDconst(D215)</f>
        <v>0.93754825431584377</v>
      </c>
    </row>
    <row r="216" spans="2:5" x14ac:dyDescent="0.2">
      <c r="B216" t="s">
        <v>80</v>
      </c>
      <c r="C216" s="4" t="s">
        <v>41</v>
      </c>
      <c r="D216" s="5">
        <v>31</v>
      </c>
      <c r="E216" s="10">
        <f>_xll.WDconst(D216)</f>
        <v>1.2020569031595942</v>
      </c>
    </row>
    <row r="217" spans="2:5" x14ac:dyDescent="0.2">
      <c r="B217" t="s">
        <v>81</v>
      </c>
      <c r="C217" s="6" t="s">
        <v>41</v>
      </c>
      <c r="D217" s="7">
        <v>32</v>
      </c>
      <c r="E217" s="12">
        <f>_xll.WDconst(D217)</f>
        <v>0.48121182505960347</v>
      </c>
    </row>
    <row r="218" spans="2:5" x14ac:dyDescent="0.2">
      <c r="B218" t="s">
        <v>82</v>
      </c>
      <c r="C218" s="6" t="s">
        <v>41</v>
      </c>
      <c r="D218" s="7">
        <v>33</v>
      </c>
      <c r="E218" s="12">
        <f>_xll.WDconst(D218)</f>
        <v>2.0780869212350277</v>
      </c>
    </row>
    <row r="219" spans="2:5" x14ac:dyDescent="0.2">
      <c r="B219" t="s">
        <v>83</v>
      </c>
      <c r="C219" s="8" t="s">
        <v>41</v>
      </c>
      <c r="D219" s="9">
        <v>34</v>
      </c>
      <c r="E219" s="11">
        <f>_xll.WDconst(D219)</f>
        <v>0.36651292058166435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特殊関数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2024-07-24T01:05:03Z</dcterms:created>
  <dcterms:modified xsi:type="dcterms:W3CDTF">2024-07-24T01:05:15Z</dcterms:modified>
</cp:coreProperties>
</file>