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ownloads\"/>
    </mc:Choice>
  </mc:AlternateContent>
  <xr:revisionPtr revIDLastSave="0" documentId="13_ncr:1_{5DC771CD-3E3B-4A70-BDE4-857BFAF38720}" xr6:coauthVersionLast="36" xr6:coauthVersionMax="36" xr10:uidLastSave="{00000000-0000-0000-0000-000000000000}"/>
  <bookViews>
    <workbookView xWindow="0" yWindow="0" windowWidth="12540" windowHeight="6540" activeTab="1" xr2:uid="{00000000-000D-0000-FFFF-FFFF00000000}"/>
  </bookViews>
  <sheets>
    <sheet name="inputs" sheetId="2" r:id="rId1"/>
    <sheet name="pro_forma" sheetId="3" r:id="rId2"/>
    <sheet name="debt" sheetId="1" r:id="rId3"/>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2" l="1"/>
  <c r="H11" i="2"/>
  <c r="G11" i="3"/>
  <c r="A33" i="3" l="1"/>
  <c r="A32" i="3"/>
  <c r="F37" i="3"/>
  <c r="F32" i="3"/>
  <c r="E13" i="2" l="1"/>
  <c r="H2" i="3" l="1"/>
  <c r="I2" i="3" s="1"/>
  <c r="J2" i="3" s="1"/>
  <c r="K2" i="3" s="1"/>
  <c r="L2" i="3" s="1"/>
  <c r="M2" i="3" s="1"/>
  <c r="N2" i="3" s="1"/>
  <c r="O2" i="3" s="1"/>
  <c r="P2" i="3" s="1"/>
  <c r="Q2" i="3" s="1"/>
  <c r="G4" i="3" l="1"/>
  <c r="G8" i="3" l="1"/>
  <c r="A6" i="1"/>
  <c r="A7" i="1" s="1"/>
  <c r="J7" i="1"/>
  <c r="J9" i="1" s="1"/>
  <c r="K7" i="2"/>
  <c r="J5" i="1" s="1"/>
  <c r="E10" i="2"/>
  <c r="E7" i="2"/>
  <c r="F89" i="3" l="1"/>
  <c r="F64" i="3"/>
  <c r="F57" i="3"/>
  <c r="E6" i="2"/>
  <c r="E18" i="2" s="1"/>
  <c r="B4" i="3"/>
  <c r="B16" i="3" l="1"/>
  <c r="G15" i="3"/>
  <c r="B15" i="3"/>
  <c r="G14" i="3"/>
  <c r="B14" i="3"/>
  <c r="B13" i="3"/>
  <c r="B12" i="3"/>
  <c r="B5" i="3"/>
  <c r="B11" i="3"/>
  <c r="G7" i="3"/>
  <c r="G6" i="3"/>
  <c r="G5" i="3"/>
  <c r="B7" i="3"/>
  <c r="B6" i="3"/>
  <c r="G9" i="3" l="1"/>
  <c r="G21" i="3" s="1"/>
  <c r="G16" i="3"/>
  <c r="G13" i="3"/>
  <c r="G12" i="3"/>
  <c r="H1" i="3"/>
  <c r="H63" i="3" s="1"/>
  <c r="H4" i="3" l="1"/>
  <c r="H61" i="3"/>
  <c r="H35" i="3" s="1"/>
  <c r="G17" i="3"/>
  <c r="G19" i="3" s="1"/>
  <c r="H15" i="3"/>
  <c r="H14" i="3"/>
  <c r="H16" i="3"/>
  <c r="H6" i="3"/>
  <c r="H5" i="3"/>
  <c r="H7" i="3"/>
  <c r="H11" i="3"/>
  <c r="I1" i="3"/>
  <c r="I63" i="3" s="1"/>
  <c r="H12" i="3"/>
  <c r="H13" i="3"/>
  <c r="B6" i="1"/>
  <c r="J6" i="1"/>
  <c r="E6" i="1" l="1"/>
  <c r="H62" i="3"/>
  <c r="H36" i="3" s="1"/>
  <c r="H34" i="3" s="1"/>
  <c r="H38" i="3" s="1"/>
  <c r="H8" i="3"/>
  <c r="H9" i="3" s="1"/>
  <c r="H21" i="3" s="1"/>
  <c r="I62" i="3"/>
  <c r="I36" i="3" s="1"/>
  <c r="I61" i="3"/>
  <c r="I35" i="3" s="1"/>
  <c r="G23" i="3"/>
  <c r="H17" i="3"/>
  <c r="I15" i="3"/>
  <c r="I14" i="3"/>
  <c r="I16" i="3"/>
  <c r="I5" i="3"/>
  <c r="I4" i="3"/>
  <c r="I6" i="3"/>
  <c r="I7" i="3"/>
  <c r="I11" i="3"/>
  <c r="J1" i="3"/>
  <c r="J63" i="3" s="1"/>
  <c r="I13" i="3"/>
  <c r="I12"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G63" i="3" s="1"/>
  <c r="I34" i="3" l="1"/>
  <c r="I38" i="3" s="1"/>
  <c r="G58" i="3"/>
  <c r="G33" i="3" s="1"/>
  <c r="G39" i="3" s="1"/>
  <c r="G48" i="3" s="1"/>
  <c r="H60" i="3"/>
  <c r="H65" i="3" s="1"/>
  <c r="I60" i="3"/>
  <c r="J62" i="3"/>
  <c r="J36" i="3" s="1"/>
  <c r="J61" i="3"/>
  <c r="J35" i="3" s="1"/>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I17" i="3"/>
  <c r="J15" i="3"/>
  <c r="J14" i="3"/>
  <c r="J16" i="3"/>
  <c r="J4" i="3"/>
  <c r="J5" i="3"/>
  <c r="J6" i="3"/>
  <c r="J7" i="3"/>
  <c r="H19" i="3"/>
  <c r="K1" i="3"/>
  <c r="J11" i="3"/>
  <c r="J13" i="3"/>
  <c r="J12" i="3"/>
  <c r="I8" i="3"/>
  <c r="I9" i="3" s="1"/>
  <c r="I21" i="3" s="1"/>
  <c r="J14" i="1"/>
  <c r="H23" i="3" l="1"/>
  <c r="G61" i="3"/>
  <c r="G59" i="3"/>
  <c r="G66" i="3" s="1"/>
  <c r="C6" i="1"/>
  <c r="D6" i="1" s="1"/>
  <c r="J34" i="3"/>
  <c r="I65" i="3"/>
  <c r="H58" i="3"/>
  <c r="H33" i="3" s="1"/>
  <c r="H39" i="3" s="1"/>
  <c r="J60" i="3"/>
  <c r="J17" i="3"/>
  <c r="K15" i="3"/>
  <c r="K14" i="3"/>
  <c r="K16" i="3"/>
  <c r="K4" i="3"/>
  <c r="K5" i="3"/>
  <c r="K6" i="3"/>
  <c r="K7" i="3"/>
  <c r="L1" i="3"/>
  <c r="L63" i="3" s="1"/>
  <c r="K13" i="3"/>
  <c r="K12" i="3"/>
  <c r="K11" i="3"/>
  <c r="J8" i="3"/>
  <c r="J9" i="3" s="1"/>
  <c r="J21" i="3" s="1"/>
  <c r="J16" i="1"/>
  <c r="J15" i="1" s="1"/>
  <c r="G35" i="3" l="1"/>
  <c r="G62" i="3"/>
  <c r="G36" i="3" s="1"/>
  <c r="H37" i="3"/>
  <c r="H48" i="3"/>
  <c r="G78" i="3"/>
  <c r="G75" i="3"/>
  <c r="J38" i="3"/>
  <c r="J65" i="3"/>
  <c r="L61" i="3"/>
  <c r="L35" i="3" s="1"/>
  <c r="L62" i="3"/>
  <c r="L36" i="3" s="1"/>
  <c r="K17" i="3"/>
  <c r="L15" i="3"/>
  <c r="L14" i="3"/>
  <c r="L16" i="3"/>
  <c r="L7" i="3"/>
  <c r="L4" i="3"/>
  <c r="L5" i="3"/>
  <c r="L6" i="3"/>
  <c r="I19" i="3"/>
  <c r="I23" i="3" s="1"/>
  <c r="I58" i="3" s="1"/>
  <c r="I33" i="3" s="1"/>
  <c r="I39" i="3" s="1"/>
  <c r="K8" i="3"/>
  <c r="K9" i="3" s="1"/>
  <c r="K21" i="3" s="1"/>
  <c r="M1" i="3"/>
  <c r="M63" i="3" s="1"/>
  <c r="L13" i="3"/>
  <c r="L12" i="3"/>
  <c r="L11" i="3"/>
  <c r="G60" i="3" l="1"/>
  <c r="G65" i="3" s="1"/>
  <c r="G64" i="3" s="1"/>
  <c r="G34" i="3"/>
  <c r="G38" i="3" s="1"/>
  <c r="G37" i="3" s="1"/>
  <c r="I37" i="3"/>
  <c r="I48" i="3"/>
  <c r="F6" i="1"/>
  <c r="G6" i="1" s="1"/>
  <c r="L34" i="3"/>
  <c r="M61" i="3"/>
  <c r="M35" i="3" s="1"/>
  <c r="L60" i="3"/>
  <c r="L17" i="3"/>
  <c r="M16" i="3"/>
  <c r="M15" i="3"/>
  <c r="M14" i="3"/>
  <c r="M7" i="3"/>
  <c r="M5" i="3"/>
  <c r="M6" i="3"/>
  <c r="M4" i="3"/>
  <c r="J19" i="3"/>
  <c r="J23" i="3" s="1"/>
  <c r="J58" i="3" s="1"/>
  <c r="J33" i="3" s="1"/>
  <c r="J39" i="3" s="1"/>
  <c r="L8" i="3"/>
  <c r="L9" i="3" s="1"/>
  <c r="L21" i="3" s="1"/>
  <c r="N1" i="3"/>
  <c r="N63" i="3" s="1"/>
  <c r="M11" i="3"/>
  <c r="M13" i="3"/>
  <c r="M12" i="3"/>
  <c r="J37" i="3" l="1"/>
  <c r="J48" i="3"/>
  <c r="L38" i="3"/>
  <c r="L65" i="3"/>
  <c r="M62" i="3"/>
  <c r="M36" i="3" s="1"/>
  <c r="M34" i="3" s="1"/>
  <c r="N61" i="3"/>
  <c r="N35" i="3" s="1"/>
  <c r="N62" i="3"/>
  <c r="N36" i="3" s="1"/>
  <c r="M17" i="3"/>
  <c r="N15" i="3"/>
  <c r="N14" i="3"/>
  <c r="N16" i="3"/>
  <c r="N6" i="3"/>
  <c r="N4" i="3"/>
  <c r="N5" i="3"/>
  <c r="N7" i="3"/>
  <c r="K19" i="3"/>
  <c r="K23" i="3" s="1"/>
  <c r="K58" i="3" s="1"/>
  <c r="K33" i="3" s="1"/>
  <c r="K39" i="3" s="1"/>
  <c r="K48" i="3" s="1"/>
  <c r="O1" i="3"/>
  <c r="O63" i="3" s="1"/>
  <c r="N11" i="3"/>
  <c r="N13" i="3"/>
  <c r="N12" i="3"/>
  <c r="M8" i="3"/>
  <c r="M9" i="3" s="1"/>
  <c r="M21" i="3" s="1"/>
  <c r="B7" i="1"/>
  <c r="C7" i="1" s="1"/>
  <c r="E7" i="1" l="1"/>
  <c r="D7" i="1" s="1"/>
  <c r="N34" i="3"/>
  <c r="N38" i="3" s="1"/>
  <c r="M38" i="3"/>
  <c r="M60" i="3"/>
  <c r="N60" i="3"/>
  <c r="O61" i="3"/>
  <c r="O35" i="3" s="1"/>
  <c r="O62" i="3"/>
  <c r="O36" i="3" s="1"/>
  <c r="N17" i="3"/>
  <c r="O15" i="3"/>
  <c r="O14" i="3"/>
  <c r="O16" i="3"/>
  <c r="O5" i="3"/>
  <c r="O4" i="3"/>
  <c r="O6" i="3"/>
  <c r="O7" i="3"/>
  <c r="L19" i="3"/>
  <c r="P1" i="3"/>
  <c r="O13" i="3"/>
  <c r="O12" i="3"/>
  <c r="O11" i="3"/>
  <c r="N8" i="3"/>
  <c r="N9" i="3" s="1"/>
  <c r="N21" i="3" s="1"/>
  <c r="H59" i="3" l="1"/>
  <c r="H66" i="3" s="1"/>
  <c r="O34" i="3"/>
  <c r="O38" i="3" s="1"/>
  <c r="L23" i="3"/>
  <c r="L58" i="3" s="1"/>
  <c r="L33" i="3" s="1"/>
  <c r="L39" i="3" s="1"/>
  <c r="K61" i="3"/>
  <c r="N65" i="3"/>
  <c r="M65" i="3"/>
  <c r="O60" i="3"/>
  <c r="O17" i="3"/>
  <c r="P15" i="3"/>
  <c r="P14" i="3"/>
  <c r="P16" i="3"/>
  <c r="P4" i="3"/>
  <c r="P5" i="3"/>
  <c r="P6" i="3"/>
  <c r="P7" i="3"/>
  <c r="M19" i="3"/>
  <c r="M23" i="3" s="1"/>
  <c r="M58" i="3" s="1"/>
  <c r="M33" i="3" s="1"/>
  <c r="M39" i="3" s="1"/>
  <c r="O8" i="3"/>
  <c r="O9" i="3" s="1"/>
  <c r="O21" i="3" s="1"/>
  <c r="Q1" i="3"/>
  <c r="P13" i="3"/>
  <c r="P12" i="3"/>
  <c r="P11" i="3"/>
  <c r="M37" i="3" l="1"/>
  <c r="M48" i="3"/>
  <c r="L37" i="3"/>
  <c r="L48" i="3"/>
  <c r="F7" i="1"/>
  <c r="G7" i="1" s="1"/>
  <c r="K62" i="3"/>
  <c r="K36" i="3" s="1"/>
  <c r="K35" i="3"/>
  <c r="H64" i="3"/>
  <c r="H78" i="3"/>
  <c r="O65" i="3"/>
  <c r="H75" i="3"/>
  <c r="P17" i="3"/>
  <c r="Q14" i="3"/>
  <c r="Q15" i="3"/>
  <c r="Q16" i="3"/>
  <c r="Q4" i="3"/>
  <c r="Q5" i="3"/>
  <c r="Q6" i="3"/>
  <c r="Q7" i="3"/>
  <c r="N19" i="3"/>
  <c r="N23" i="3" s="1"/>
  <c r="N58" i="3" s="1"/>
  <c r="N33" i="3" s="1"/>
  <c r="N39" i="3" s="1"/>
  <c r="P8" i="3"/>
  <c r="P9" i="3" s="1"/>
  <c r="P21" i="3" s="1"/>
  <c r="Q11" i="3"/>
  <c r="Q13" i="3"/>
  <c r="Q12" i="3"/>
  <c r="N37" i="3" l="1"/>
  <c r="N48" i="3"/>
  <c r="B8" i="1"/>
  <c r="C8" i="1" s="1"/>
  <c r="K34" i="3"/>
  <c r="K38" i="3" s="1"/>
  <c r="K37" i="3" s="1"/>
  <c r="Q17" i="3"/>
  <c r="O19" i="3"/>
  <c r="O23" i="3" s="1"/>
  <c r="O58" i="3" s="1"/>
  <c r="O33" i="3" s="1"/>
  <c r="O39" i="3" s="1"/>
  <c r="Q8" i="3"/>
  <c r="Q9" i="3" s="1"/>
  <c r="Q21" i="3" s="1"/>
  <c r="O37" i="3" l="1"/>
  <c r="O48" i="3"/>
  <c r="E8" i="1"/>
  <c r="D8" i="1" s="1"/>
  <c r="Q19" i="3"/>
  <c r="P61" i="3" s="1"/>
  <c r="P35" i="3" s="1"/>
  <c r="P19" i="3"/>
  <c r="P23" i="3" s="1"/>
  <c r="P58" i="3" s="1"/>
  <c r="P33" i="3" s="1"/>
  <c r="P39" i="3" s="1"/>
  <c r="P48" i="3" s="1"/>
  <c r="I59" i="3" l="1"/>
  <c r="I66" i="3" s="1"/>
  <c r="I64" i="3" s="1"/>
  <c r="F8" i="1"/>
  <c r="P62" i="3"/>
  <c r="P36" i="3" s="1"/>
  <c r="P34" i="3" s="1"/>
  <c r="Q23" i="3"/>
  <c r="I75" i="3" l="1"/>
  <c r="I78" i="3"/>
  <c r="B9" i="1"/>
  <c r="C9" i="1" s="1"/>
  <c r="G8" i="1"/>
  <c r="P38" i="3"/>
  <c r="P37" i="3" s="1"/>
  <c r="F42" i="3" s="1"/>
  <c r="F45" i="3"/>
  <c r="F44" i="3" l="1"/>
  <c r="E9" i="1"/>
  <c r="D9" i="1" l="1"/>
  <c r="J59" i="3"/>
  <c r="F9" i="1" l="1"/>
  <c r="J66" i="3"/>
  <c r="J75" i="3"/>
  <c r="J64" i="3" l="1"/>
  <c r="J78" i="3"/>
  <c r="B10" i="1"/>
  <c r="C10" i="1" s="1"/>
  <c r="G9" i="1"/>
  <c r="E10" i="1" l="1"/>
  <c r="K59" i="3" l="1"/>
  <c r="D10" i="1" l="1"/>
  <c r="F10" i="1" s="1"/>
  <c r="K66" i="3"/>
  <c r="K78" i="3" s="1"/>
  <c r="K75" i="3"/>
  <c r="B11" i="1" l="1"/>
  <c r="C11" i="1" s="1"/>
  <c r="G10" i="1"/>
  <c r="E11" i="1" l="1"/>
  <c r="L59" i="3" l="1"/>
  <c r="D11" i="1"/>
  <c r="F11" i="1" s="1"/>
  <c r="B12" i="1" l="1"/>
  <c r="C12" i="1" s="1"/>
  <c r="G11" i="1"/>
  <c r="L66" i="3"/>
  <c r="L75" i="3"/>
  <c r="L64" i="3" l="1"/>
  <c r="L78" i="3"/>
  <c r="E12" i="1"/>
  <c r="M59" i="3" l="1"/>
  <c r="D12" i="1"/>
  <c r="F12" i="1" s="1"/>
  <c r="G12" i="1" l="1"/>
  <c r="B13" i="1"/>
  <c r="C13" i="1" s="1"/>
  <c r="M66" i="3"/>
  <c r="M75" i="3"/>
  <c r="N59" i="3" l="1"/>
  <c r="E13" i="1"/>
  <c r="M64" i="3"/>
  <c r="M78" i="3"/>
  <c r="D13" i="1" l="1"/>
  <c r="F13" i="1" s="1"/>
  <c r="N66" i="3"/>
  <c r="N75" i="3"/>
  <c r="B14" i="1" l="1"/>
  <c r="G13" i="1"/>
  <c r="N78" i="3"/>
  <c r="N64" i="3"/>
  <c r="O59" i="3"/>
  <c r="E14" i="1" l="1"/>
  <c r="C14" i="1"/>
  <c r="O66" i="3"/>
  <c r="O75" i="3"/>
  <c r="D14" i="1" l="1"/>
  <c r="F14" i="1" s="1"/>
  <c r="B15" i="1" s="1"/>
  <c r="C15" i="1" s="1"/>
  <c r="O64" i="3"/>
  <c r="O78" i="3"/>
  <c r="G14" i="1" l="1"/>
  <c r="E15" i="1"/>
  <c r="P59" i="3" l="1"/>
  <c r="D15" i="1"/>
  <c r="F15" i="1" s="1"/>
  <c r="B16" i="1" l="1"/>
  <c r="C16" i="1" s="1"/>
  <c r="G15" i="1"/>
  <c r="P66" i="3"/>
  <c r="P75" i="3"/>
  <c r="F87" i="3" l="1"/>
  <c r="P78" i="3"/>
  <c r="E16" i="1"/>
  <c r="D16" i="1" l="1"/>
  <c r="F16" i="1" s="1"/>
  <c r="B17" i="1" l="1"/>
  <c r="C17" i="1" s="1"/>
  <c r="G16" i="1"/>
  <c r="E17" i="1" l="1"/>
  <c r="D17" i="1" l="1"/>
  <c r="F17" i="1" s="1"/>
  <c r="G17" i="1" s="1"/>
  <c r="B18" i="1" l="1"/>
  <c r="C18" i="1" s="1"/>
  <c r="E18" i="1" l="1"/>
  <c r="D18" i="1" s="1"/>
  <c r="F18" i="1" s="1"/>
  <c r="B19" i="1" l="1"/>
  <c r="C19" i="1" s="1"/>
  <c r="G18" i="1"/>
  <c r="E19" i="1" l="1"/>
  <c r="D19" i="1" l="1"/>
  <c r="F19" i="1" s="1"/>
  <c r="B20" i="1" s="1"/>
  <c r="C20" i="1" s="1"/>
  <c r="G19" i="1" l="1"/>
  <c r="E20" i="1"/>
  <c r="D20" i="1" s="1"/>
  <c r="F20" i="1" s="1"/>
  <c r="B21" i="1" l="1"/>
  <c r="C21" i="1" s="1"/>
  <c r="G20" i="1"/>
  <c r="E21" i="1" l="1"/>
  <c r="D21" i="1" s="1"/>
  <c r="F21" i="1" s="1"/>
  <c r="B22" i="1" l="1"/>
  <c r="C22" i="1" s="1"/>
  <c r="G21" i="1"/>
  <c r="E22" i="1" l="1"/>
  <c r="D22" i="1" l="1"/>
  <c r="F22" i="1" s="1"/>
  <c r="G22" i="1" l="1"/>
  <c r="B23" i="1"/>
  <c r="C23" i="1" s="1"/>
  <c r="E23" i="1" l="1"/>
  <c r="D23" i="1" l="1"/>
  <c r="F23" i="1" s="1"/>
  <c r="B24" i="1" s="1"/>
  <c r="C24" i="1" s="1"/>
  <c r="G23" i="1" l="1"/>
  <c r="E24" i="1"/>
  <c r="D24" i="1" l="1"/>
  <c r="F24" i="1" s="1"/>
  <c r="B25" i="1" s="1"/>
  <c r="C25" i="1" s="1"/>
  <c r="G24" i="1" l="1"/>
  <c r="E25" i="1"/>
  <c r="D25" i="1" l="1"/>
  <c r="F25" i="1" s="1"/>
  <c r="G25" i="1" l="1"/>
  <c r="B26" i="1"/>
  <c r="C26" i="1" s="1"/>
  <c r="E26" i="1" l="1"/>
  <c r="D26" i="1" l="1"/>
  <c r="F26" i="1" s="1"/>
  <c r="B27" i="1" s="1"/>
  <c r="C27" i="1" s="1"/>
  <c r="G26" i="1" l="1"/>
  <c r="E27" i="1"/>
  <c r="D27" i="1" l="1"/>
  <c r="F27" i="1" s="1"/>
  <c r="B28" i="1" s="1"/>
  <c r="C28" i="1" s="1"/>
  <c r="G27" i="1" l="1"/>
  <c r="E28" i="1"/>
  <c r="D28" i="1" l="1"/>
  <c r="F28" i="1" s="1"/>
  <c r="B29" i="1" s="1"/>
  <c r="C29" i="1" s="1"/>
  <c r="G28" i="1" l="1"/>
  <c r="E29" i="1"/>
  <c r="D29" i="1" l="1"/>
  <c r="F29" i="1" s="1"/>
  <c r="G29" i="1" l="1"/>
  <c r="B30" i="1"/>
  <c r="C30" i="1" s="1"/>
  <c r="E30" i="1" l="1"/>
  <c r="D30" i="1" l="1"/>
  <c r="F30" i="1" s="1"/>
  <c r="B31" i="1" s="1"/>
  <c r="C31" i="1" s="1"/>
  <c r="G30" i="1" l="1"/>
  <c r="E31" i="1"/>
  <c r="D31" i="1" l="1"/>
  <c r="F31" i="1" s="1"/>
  <c r="B32" i="1" s="1"/>
  <c r="C32" i="1" s="1"/>
  <c r="G31" i="1" l="1"/>
  <c r="E32" i="1"/>
  <c r="D32" i="1" s="1"/>
  <c r="F32" i="1" s="1"/>
  <c r="B33" i="1" l="1"/>
  <c r="C33" i="1" s="1"/>
  <c r="G32" i="1"/>
  <c r="E33" i="1" l="1"/>
  <c r="D33" i="1" l="1"/>
  <c r="F33" i="1" s="1"/>
  <c r="B34" i="1" l="1"/>
  <c r="C34" i="1" s="1"/>
  <c r="G33" i="1"/>
  <c r="E34" i="1" l="1"/>
  <c r="D34" i="1" s="1"/>
  <c r="F34" i="1" s="1"/>
  <c r="B35" i="1" l="1"/>
  <c r="C35" i="1" s="1"/>
  <c r="G34" i="1"/>
  <c r="E35" i="1" l="1"/>
  <c r="D35" i="1" s="1"/>
  <c r="F35" i="1" s="1"/>
  <c r="B36" i="1" l="1"/>
  <c r="C36" i="1" s="1"/>
  <c r="G35" i="1"/>
  <c r="E36" i="1" l="1"/>
  <c r="D36" i="1" l="1"/>
  <c r="F36" i="1" s="1"/>
  <c r="G36" i="1" s="1"/>
  <c r="B37" i="1" l="1"/>
  <c r="C37" i="1" s="1"/>
  <c r="E37" i="1" l="1"/>
  <c r="D37" i="1" s="1"/>
  <c r="F37" i="1" s="1"/>
  <c r="G37" i="1" s="1"/>
  <c r="B38" i="1" l="1"/>
  <c r="C38" i="1" s="1"/>
  <c r="E38" i="1" l="1"/>
  <c r="D38" i="1" s="1"/>
  <c r="F38" i="1" s="1"/>
  <c r="B39" i="1" l="1"/>
  <c r="C39" i="1" s="1"/>
  <c r="G38" i="1"/>
  <c r="E39" i="1" l="1"/>
  <c r="D39" i="1" s="1"/>
  <c r="F39" i="1" s="1"/>
  <c r="B40" i="1" l="1"/>
  <c r="C40" i="1" s="1"/>
  <c r="G39" i="1"/>
  <c r="E40" i="1" l="1"/>
  <c r="D40" i="1" s="1"/>
  <c r="F40" i="1" s="1"/>
  <c r="B41" i="1" l="1"/>
  <c r="C41" i="1" s="1"/>
  <c r="G40" i="1"/>
  <c r="E41" i="1" l="1"/>
  <c r="D41" i="1" l="1"/>
  <c r="F41" i="1" s="1"/>
  <c r="B42" i="1" l="1"/>
  <c r="C42" i="1" s="1"/>
  <c r="G41" i="1"/>
  <c r="E42" i="1" l="1"/>
  <c r="D42" i="1" s="1"/>
  <c r="F42" i="1" s="1"/>
  <c r="B43" i="1" l="1"/>
  <c r="C43" i="1" s="1"/>
  <c r="G42" i="1"/>
  <c r="E43" i="1" l="1"/>
  <c r="D43" i="1" s="1"/>
  <c r="F43" i="1" s="1"/>
  <c r="B44" i="1" l="1"/>
  <c r="C44" i="1" s="1"/>
  <c r="G43" i="1"/>
  <c r="E44" i="1" l="1"/>
  <c r="D44" i="1" l="1"/>
  <c r="F44" i="1" s="1"/>
  <c r="B45" i="1" l="1"/>
  <c r="C45" i="1" s="1"/>
  <c r="G44" i="1"/>
  <c r="E45" i="1" l="1"/>
  <c r="D45" i="1" s="1"/>
  <c r="F45" i="1" s="1"/>
  <c r="B46" i="1" l="1"/>
  <c r="C46" i="1" s="1"/>
  <c r="G45" i="1"/>
  <c r="E46" i="1" l="1"/>
  <c r="D46" i="1" l="1"/>
  <c r="F46" i="1" s="1"/>
  <c r="B47" i="1" l="1"/>
  <c r="C47" i="1" s="1"/>
  <c r="G46" i="1"/>
  <c r="E47" i="1" l="1"/>
  <c r="D47" i="1" s="1"/>
  <c r="F47" i="1" s="1"/>
  <c r="B48" i="1" l="1"/>
  <c r="C48" i="1" s="1"/>
  <c r="G47" i="1"/>
  <c r="E48" i="1" l="1"/>
  <c r="D48" i="1" s="1"/>
  <c r="F48" i="1" s="1"/>
  <c r="B49" i="1" l="1"/>
  <c r="C49" i="1" s="1"/>
  <c r="G48" i="1"/>
  <c r="E49" i="1" l="1"/>
  <c r="D49" i="1" s="1"/>
  <c r="F49" i="1" s="1"/>
  <c r="B50" i="1" l="1"/>
  <c r="C50" i="1" s="1"/>
  <c r="G49" i="1"/>
  <c r="E50" i="1" l="1"/>
  <c r="D50" i="1" l="1"/>
  <c r="F50" i="1" s="1"/>
  <c r="B51" i="1" l="1"/>
  <c r="C51" i="1" s="1"/>
  <c r="G50" i="1"/>
  <c r="E51" i="1" l="1"/>
  <c r="D51" i="1" l="1"/>
  <c r="F51" i="1" s="1"/>
  <c r="G51" i="1" l="1"/>
  <c r="B52" i="1"/>
  <c r="C52" i="1" s="1"/>
  <c r="E52" i="1" l="1"/>
  <c r="D52" i="1" s="1"/>
  <c r="F52" i="1" s="1"/>
  <c r="B53" i="1" l="1"/>
  <c r="C53" i="1" s="1"/>
  <c r="G52" i="1"/>
  <c r="E53" i="1" l="1"/>
  <c r="D53" i="1" s="1"/>
  <c r="F53" i="1" s="1"/>
  <c r="B54" i="1" l="1"/>
  <c r="C54" i="1" s="1"/>
  <c r="G53" i="1"/>
  <c r="E54" i="1" l="1"/>
  <c r="D54" i="1" s="1"/>
  <c r="F54" i="1" s="1"/>
  <c r="G54" i="1" l="1"/>
  <c r="B55" i="1"/>
  <c r="C55" i="1" s="1"/>
  <c r="E55" i="1" l="1"/>
  <c r="D55" i="1" s="1"/>
  <c r="F55" i="1" s="1"/>
  <c r="B56" i="1" l="1"/>
  <c r="C56" i="1" s="1"/>
  <c r="G55" i="1"/>
  <c r="E56" i="1" l="1"/>
  <c r="D56" i="1" s="1"/>
  <c r="F56" i="1" s="1"/>
  <c r="B57" i="1" l="1"/>
  <c r="C57" i="1" s="1"/>
  <c r="G56" i="1"/>
  <c r="E57" i="1" l="1"/>
  <c r="D57" i="1" l="1"/>
  <c r="F57" i="1" s="1"/>
  <c r="B58" i="1" l="1"/>
  <c r="C58" i="1" s="1"/>
  <c r="G57" i="1"/>
  <c r="E58" i="1" l="1"/>
  <c r="D58" i="1"/>
  <c r="F58" i="1" s="1"/>
  <c r="B59" i="1" l="1"/>
  <c r="C59" i="1" s="1"/>
  <c r="G58" i="1"/>
  <c r="E59" i="1" l="1"/>
  <c r="D59" i="1" l="1"/>
  <c r="F59" i="1" s="1"/>
  <c r="B60" i="1" l="1"/>
  <c r="C60" i="1" s="1"/>
  <c r="G59" i="1"/>
  <c r="E60" i="1" l="1"/>
  <c r="D60" i="1" l="1"/>
  <c r="F60" i="1" s="1"/>
  <c r="B61" i="1" l="1"/>
  <c r="C61" i="1" s="1"/>
  <c r="G60" i="1"/>
  <c r="E61" i="1" l="1"/>
  <c r="D61" i="1" s="1"/>
  <c r="F61" i="1" s="1"/>
  <c r="B62" i="1" l="1"/>
  <c r="C62" i="1" s="1"/>
  <c r="G61" i="1"/>
  <c r="E62" i="1" l="1"/>
  <c r="D62" i="1" s="1"/>
  <c r="F62" i="1" s="1"/>
  <c r="B63" i="1" l="1"/>
  <c r="C63" i="1" s="1"/>
  <c r="G62" i="1"/>
  <c r="E63" i="1" l="1"/>
  <c r="D63" i="1" s="1"/>
  <c r="F63" i="1" s="1"/>
  <c r="B64" i="1" l="1"/>
  <c r="C64" i="1" s="1"/>
  <c r="G63" i="1"/>
  <c r="E64" i="1" l="1"/>
  <c r="D64" i="1" l="1"/>
  <c r="F64" i="1" s="1"/>
  <c r="B65" i="1" l="1"/>
  <c r="C65" i="1" s="1"/>
  <c r="G64" i="1"/>
  <c r="E65" i="1" l="1"/>
  <c r="D65" i="1" l="1"/>
  <c r="F65" i="1" s="1"/>
  <c r="K63" i="3" l="1"/>
  <c r="K60" i="3" s="1"/>
  <c r="K65" i="3" s="1"/>
  <c r="K64" i="3" s="1"/>
  <c r="B66" i="1"/>
  <c r="C66" i="1" s="1"/>
  <c r="G65" i="1"/>
  <c r="E66" i="1" l="1"/>
  <c r="D66" i="1" s="1"/>
  <c r="F66" i="1" s="1"/>
  <c r="B67" i="1" l="1"/>
  <c r="C67" i="1" s="1"/>
  <c r="G66" i="1"/>
  <c r="E67" i="1" l="1"/>
  <c r="D67" i="1"/>
  <c r="F67" i="1" s="1"/>
  <c r="B68" i="1" l="1"/>
  <c r="C68" i="1" s="1"/>
  <c r="G67" i="1"/>
  <c r="E68" i="1" l="1"/>
  <c r="D68" i="1" l="1"/>
  <c r="F68" i="1" s="1"/>
  <c r="B69" i="1" l="1"/>
  <c r="C69" i="1" s="1"/>
  <c r="G68" i="1"/>
  <c r="E69" i="1" l="1"/>
  <c r="D69" i="1" s="1"/>
  <c r="F69" i="1" s="1"/>
  <c r="B70" i="1" l="1"/>
  <c r="C70" i="1" s="1"/>
  <c r="G69" i="1"/>
  <c r="E70" i="1" l="1"/>
  <c r="D70" i="1" l="1"/>
  <c r="F70" i="1" s="1"/>
  <c r="B71" i="1" l="1"/>
  <c r="C71" i="1" s="1"/>
  <c r="G70" i="1"/>
  <c r="E71" i="1" l="1"/>
  <c r="D71" i="1" s="1"/>
  <c r="F71" i="1" s="1"/>
  <c r="G71" i="1" l="1"/>
  <c r="B72" i="1"/>
  <c r="C72" i="1" s="1"/>
  <c r="E72" i="1" l="1"/>
  <c r="D72" i="1" l="1"/>
  <c r="F72" i="1" s="1"/>
  <c r="B73" i="1" l="1"/>
  <c r="C73" i="1" s="1"/>
  <c r="G72" i="1"/>
  <c r="E73" i="1" l="1"/>
  <c r="D73" i="1" s="1"/>
  <c r="F73" i="1" s="1"/>
  <c r="B74" i="1" l="1"/>
  <c r="C74" i="1" s="1"/>
  <c r="G73" i="1"/>
  <c r="E74" i="1" l="1"/>
  <c r="D74" i="1" l="1"/>
  <c r="F74" i="1" s="1"/>
  <c r="G74" i="1" l="1"/>
  <c r="B75" i="1"/>
  <c r="C75" i="1" s="1"/>
  <c r="E75" i="1" l="1"/>
  <c r="D75" i="1" s="1"/>
  <c r="F75" i="1" s="1"/>
  <c r="B76" i="1" l="1"/>
  <c r="C76" i="1" s="1"/>
  <c r="G75" i="1"/>
  <c r="E76" i="1" l="1"/>
  <c r="D76" i="1"/>
  <c r="F76" i="1" s="1"/>
  <c r="B77" i="1" l="1"/>
  <c r="C77" i="1" s="1"/>
  <c r="G76" i="1"/>
  <c r="E77" i="1" l="1"/>
  <c r="D77" i="1" s="1"/>
  <c r="F77" i="1" s="1"/>
  <c r="B78" i="1" l="1"/>
  <c r="C78" i="1" s="1"/>
  <c r="G77" i="1"/>
  <c r="E78" i="1" l="1"/>
  <c r="D78" i="1" s="1"/>
  <c r="F78" i="1" s="1"/>
  <c r="B79" i="1" l="1"/>
  <c r="C79" i="1" s="1"/>
  <c r="G78" i="1"/>
  <c r="E79" i="1" l="1"/>
  <c r="D79" i="1" s="1"/>
  <c r="F79" i="1" s="1"/>
  <c r="B80" i="1" l="1"/>
  <c r="C80" i="1" s="1"/>
  <c r="G79" i="1"/>
  <c r="E80" i="1" l="1"/>
  <c r="D80" i="1" l="1"/>
  <c r="F80" i="1" s="1"/>
  <c r="B81" i="1" l="1"/>
  <c r="C81" i="1" s="1"/>
  <c r="G80" i="1"/>
  <c r="E81" i="1" l="1"/>
  <c r="D81" i="1" s="1"/>
  <c r="F81" i="1" s="1"/>
  <c r="B82" i="1" l="1"/>
  <c r="C82" i="1" s="1"/>
  <c r="G81" i="1"/>
  <c r="E82" i="1" l="1"/>
  <c r="D82" i="1" s="1"/>
  <c r="F82" i="1" s="1"/>
  <c r="B83" i="1" l="1"/>
  <c r="C83" i="1" s="1"/>
  <c r="G82" i="1"/>
  <c r="E83" i="1" l="1"/>
  <c r="D83" i="1" s="1"/>
  <c r="F83" i="1" s="1"/>
  <c r="B84" i="1" l="1"/>
  <c r="C84" i="1" s="1"/>
  <c r="G83" i="1"/>
  <c r="E84" i="1" l="1"/>
  <c r="D84" i="1" s="1"/>
  <c r="F84" i="1" s="1"/>
  <c r="B85" i="1" l="1"/>
  <c r="C85" i="1" s="1"/>
  <c r="G84" i="1"/>
  <c r="E85" i="1" l="1"/>
  <c r="D85" i="1" l="1"/>
  <c r="F85" i="1" s="1"/>
  <c r="G85" i="1" l="1"/>
  <c r="B86" i="1"/>
  <c r="C86" i="1" s="1"/>
  <c r="E86" i="1" l="1"/>
  <c r="D86" i="1" s="1"/>
  <c r="F86" i="1" s="1"/>
  <c r="B87" i="1" l="1"/>
  <c r="C87" i="1" s="1"/>
  <c r="G86" i="1"/>
  <c r="E87" i="1" l="1"/>
  <c r="D87" i="1" s="1"/>
  <c r="F87" i="1" s="1"/>
  <c r="B88" i="1" l="1"/>
  <c r="C88" i="1" s="1"/>
  <c r="G87" i="1"/>
  <c r="E88" i="1" l="1"/>
  <c r="D88" i="1" l="1"/>
  <c r="F88" i="1" s="1"/>
  <c r="B89" i="1" l="1"/>
  <c r="C89" i="1" s="1"/>
  <c r="G88" i="1"/>
  <c r="E89" i="1" l="1"/>
  <c r="D89" i="1"/>
  <c r="F89" i="1" s="1"/>
  <c r="G89" i="1" l="1"/>
  <c r="B90" i="1"/>
  <c r="C90" i="1" s="1"/>
  <c r="E90" i="1" l="1"/>
  <c r="D90" i="1" s="1"/>
  <c r="F90" i="1" s="1"/>
  <c r="B91" i="1" l="1"/>
  <c r="C91" i="1" s="1"/>
  <c r="G90" i="1"/>
  <c r="E91" i="1" l="1"/>
  <c r="D91" i="1" l="1"/>
  <c r="F91" i="1" s="1"/>
  <c r="B92" i="1" l="1"/>
  <c r="C92" i="1" s="1"/>
  <c r="G91" i="1"/>
  <c r="E92" i="1" l="1"/>
  <c r="D92" i="1" l="1"/>
  <c r="F92" i="1" s="1"/>
  <c r="B93" i="1" l="1"/>
  <c r="C93" i="1" s="1"/>
  <c r="G92" i="1"/>
  <c r="E93" i="1" l="1"/>
  <c r="D93" i="1" l="1"/>
  <c r="F93" i="1" s="1"/>
  <c r="B94" i="1" l="1"/>
  <c r="C94" i="1" s="1"/>
  <c r="G93" i="1"/>
  <c r="E94" i="1" l="1"/>
  <c r="D94" i="1" s="1"/>
  <c r="F94" i="1" s="1"/>
  <c r="B95" i="1" l="1"/>
  <c r="C95" i="1" s="1"/>
  <c r="G94" i="1"/>
  <c r="E95" i="1" l="1"/>
  <c r="D95" i="1" s="1"/>
  <c r="F95" i="1" s="1"/>
  <c r="B96" i="1" l="1"/>
  <c r="C96" i="1" s="1"/>
  <c r="G95" i="1"/>
  <c r="E96" i="1" l="1"/>
  <c r="D96" i="1" l="1"/>
  <c r="F96" i="1" s="1"/>
  <c r="B97" i="1" l="1"/>
  <c r="C97" i="1" s="1"/>
  <c r="G96" i="1"/>
  <c r="E97" i="1" l="1"/>
  <c r="D97" i="1" l="1"/>
  <c r="F97" i="1" s="1"/>
  <c r="B98" i="1" l="1"/>
  <c r="C98" i="1" s="1"/>
  <c r="G97" i="1"/>
  <c r="E98" i="1" l="1"/>
  <c r="D98" i="1" l="1"/>
  <c r="F98" i="1" s="1"/>
  <c r="B99" i="1" l="1"/>
  <c r="C99" i="1" s="1"/>
  <c r="G98" i="1"/>
  <c r="E99" i="1" l="1"/>
  <c r="D99" i="1" s="1"/>
  <c r="F99" i="1" s="1"/>
  <c r="B100" i="1" l="1"/>
  <c r="C100" i="1" s="1"/>
  <c r="G99" i="1"/>
  <c r="E100" i="1" l="1"/>
  <c r="D100" i="1" s="1"/>
  <c r="F100" i="1" s="1"/>
  <c r="B101" i="1" l="1"/>
  <c r="C101" i="1" s="1"/>
  <c r="G100" i="1"/>
  <c r="E101" i="1" l="1"/>
  <c r="D101" i="1" s="1"/>
  <c r="F101" i="1" s="1"/>
  <c r="B102" i="1" l="1"/>
  <c r="C102" i="1" s="1"/>
  <c r="G101" i="1"/>
  <c r="E102" i="1" l="1"/>
  <c r="D102" i="1" s="1"/>
  <c r="F102" i="1" s="1"/>
  <c r="G102" i="1" l="1"/>
  <c r="B103" i="1"/>
  <c r="C103" i="1" s="1"/>
  <c r="E103" i="1" l="1"/>
  <c r="D103" i="1" l="1"/>
  <c r="F103" i="1" s="1"/>
  <c r="B104" i="1" l="1"/>
  <c r="C104" i="1" s="1"/>
  <c r="G103" i="1"/>
  <c r="E104" i="1" l="1"/>
  <c r="D104" i="1" s="1"/>
  <c r="F104" i="1" s="1"/>
  <c r="B105" i="1" l="1"/>
  <c r="C105" i="1" s="1"/>
  <c r="G104" i="1"/>
  <c r="E105" i="1" l="1"/>
  <c r="D105" i="1" l="1"/>
  <c r="F105" i="1" s="1"/>
  <c r="B106" i="1" l="1"/>
  <c r="C106" i="1" s="1"/>
  <c r="G105" i="1"/>
  <c r="E106" i="1" l="1"/>
  <c r="D106" i="1" l="1"/>
  <c r="F106" i="1" s="1"/>
  <c r="B107" i="1" l="1"/>
  <c r="C107" i="1" s="1"/>
  <c r="G106" i="1"/>
  <c r="E107" i="1" l="1"/>
  <c r="D107" i="1" l="1"/>
  <c r="F107" i="1" s="1"/>
  <c r="B108" i="1" l="1"/>
  <c r="C108" i="1" s="1"/>
  <c r="G107" i="1"/>
  <c r="E108" i="1" l="1"/>
  <c r="D108" i="1" l="1"/>
  <c r="F108" i="1" s="1"/>
  <c r="B109" i="1" l="1"/>
  <c r="C109" i="1" s="1"/>
  <c r="G108" i="1"/>
  <c r="E109" i="1" l="1"/>
  <c r="D109" i="1" s="1"/>
  <c r="F109" i="1" s="1"/>
  <c r="B110" i="1" l="1"/>
  <c r="C110" i="1" s="1"/>
  <c r="G109" i="1"/>
  <c r="E110" i="1" l="1"/>
  <c r="D110" i="1" s="1"/>
  <c r="F110" i="1" s="1"/>
  <c r="B111" i="1" l="1"/>
  <c r="C111" i="1" s="1"/>
  <c r="G110" i="1"/>
  <c r="E111" i="1" l="1"/>
  <c r="D111" i="1" s="1"/>
  <c r="F111" i="1" s="1"/>
  <c r="B112" i="1" l="1"/>
  <c r="C112" i="1" s="1"/>
  <c r="G111" i="1"/>
  <c r="E112" i="1" l="1"/>
  <c r="D112" i="1" l="1"/>
  <c r="F112" i="1" s="1"/>
  <c r="B113" i="1" l="1"/>
  <c r="C113" i="1" s="1"/>
  <c r="G112" i="1"/>
  <c r="E113" i="1" l="1"/>
  <c r="D113" i="1" l="1"/>
  <c r="F113" i="1" s="1"/>
  <c r="B114" i="1" l="1"/>
  <c r="C114" i="1" s="1"/>
  <c r="G113" i="1"/>
  <c r="E114" i="1" l="1"/>
  <c r="D114" i="1" l="1"/>
  <c r="F114" i="1" s="1"/>
  <c r="B115" i="1" l="1"/>
  <c r="C115" i="1" s="1"/>
  <c r="G114" i="1"/>
  <c r="E115" i="1" l="1"/>
  <c r="D115" i="1" l="1"/>
  <c r="F115" i="1" s="1"/>
  <c r="B116" i="1" l="1"/>
  <c r="C116" i="1" s="1"/>
  <c r="G115" i="1"/>
  <c r="E116" i="1" l="1"/>
  <c r="D116" i="1" s="1"/>
  <c r="F116" i="1" s="1"/>
  <c r="B117" i="1" l="1"/>
  <c r="C117" i="1" s="1"/>
  <c r="G116" i="1"/>
  <c r="E117" i="1" l="1"/>
  <c r="D117" i="1" s="1"/>
  <c r="F117" i="1" s="1"/>
  <c r="B118" i="1" l="1"/>
  <c r="C118" i="1" s="1"/>
  <c r="G117" i="1"/>
  <c r="E118" i="1" l="1"/>
  <c r="D118" i="1" l="1"/>
  <c r="F118" i="1" s="1"/>
  <c r="B119" i="1" l="1"/>
  <c r="C119" i="1" s="1"/>
  <c r="G118" i="1"/>
  <c r="E119" i="1" l="1"/>
  <c r="D119" i="1" l="1"/>
  <c r="F119" i="1" s="1"/>
  <c r="B120" i="1" s="1"/>
  <c r="C120" i="1" s="1"/>
  <c r="G119" i="1" l="1"/>
  <c r="E120" i="1"/>
  <c r="D120" i="1" l="1"/>
  <c r="F120" i="1" s="1"/>
  <c r="G120" i="1" l="1"/>
  <c r="B121" i="1"/>
  <c r="C121" i="1" s="1"/>
  <c r="E121" i="1" l="1"/>
  <c r="D121" i="1" l="1"/>
  <c r="F121" i="1" s="1"/>
  <c r="B122" i="1" s="1"/>
  <c r="C122" i="1" s="1"/>
  <c r="G121" i="1" l="1"/>
  <c r="E122" i="1"/>
  <c r="D122" i="1" s="1"/>
  <c r="F122" i="1" s="1"/>
  <c r="B123" i="1" l="1"/>
  <c r="C123" i="1" s="1"/>
  <c r="G122" i="1"/>
  <c r="E123" i="1" l="1"/>
  <c r="D123" i="1" s="1"/>
  <c r="F123" i="1" s="1"/>
  <c r="B124" i="1" l="1"/>
  <c r="C124" i="1" s="1"/>
  <c r="G123" i="1"/>
  <c r="E124" i="1" l="1"/>
  <c r="D124" i="1" l="1"/>
  <c r="F124" i="1" s="1"/>
  <c r="B125" i="1" l="1"/>
  <c r="C125" i="1" s="1"/>
  <c r="G124" i="1"/>
  <c r="E125" i="1" l="1"/>
  <c r="D125" i="1" l="1"/>
  <c r="F125" i="1" s="1"/>
  <c r="P63" i="3" l="1"/>
  <c r="P60" i="3" s="1"/>
  <c r="P65" i="3" s="1"/>
  <c r="B126" i="1"/>
  <c r="C126" i="1" s="1"/>
  <c r="G125" i="1"/>
  <c r="E126" i="1" l="1"/>
  <c r="D126" i="1" s="1"/>
  <c r="F126" i="1" s="1"/>
  <c r="F86" i="3"/>
  <c r="P64" i="3"/>
  <c r="F71" i="3" l="1"/>
  <c r="F69" i="3"/>
  <c r="F91" i="3"/>
  <c r="F72" i="3"/>
  <c r="B127" i="1"/>
  <c r="C127" i="1" s="1"/>
  <c r="G126" i="1"/>
  <c r="F88" i="3"/>
  <c r="G86" i="3" s="1"/>
  <c r="F90" i="3" l="1"/>
  <c r="G87" i="3"/>
  <c r="E127" i="1"/>
  <c r="D127" i="1" l="1"/>
  <c r="F127" i="1" s="1"/>
  <c r="G127" i="1" s="1"/>
  <c r="B128" i="1" l="1"/>
  <c r="C128" i="1" s="1"/>
  <c r="E128" i="1" l="1"/>
  <c r="D128" i="1" s="1"/>
  <c r="F128" i="1" s="1"/>
  <c r="B129" i="1" l="1"/>
  <c r="C129" i="1" s="1"/>
  <c r="G128" i="1"/>
  <c r="E129" i="1" l="1"/>
  <c r="D129" i="1" s="1"/>
  <c r="F129" i="1" s="1"/>
  <c r="B130" i="1" l="1"/>
  <c r="C130" i="1" s="1"/>
  <c r="G129" i="1"/>
  <c r="E130" i="1" l="1"/>
  <c r="D130" i="1" l="1"/>
  <c r="F130" i="1" s="1"/>
  <c r="B131" i="1" l="1"/>
  <c r="C131" i="1" s="1"/>
  <c r="G130" i="1"/>
  <c r="E131" i="1" l="1"/>
  <c r="D131" i="1" l="1"/>
  <c r="F131" i="1" s="1"/>
  <c r="B132" i="1" l="1"/>
  <c r="C132" i="1" s="1"/>
  <c r="G131" i="1"/>
  <c r="E132" i="1" l="1"/>
  <c r="D132" i="1" s="1"/>
  <c r="F132" i="1" s="1"/>
  <c r="B133" i="1" l="1"/>
  <c r="C133" i="1" s="1"/>
  <c r="G132" i="1"/>
  <c r="E133" i="1" l="1"/>
  <c r="D133" i="1" l="1"/>
  <c r="F133" i="1" s="1"/>
  <c r="B134" i="1" l="1"/>
  <c r="C134" i="1" s="1"/>
  <c r="G133" i="1"/>
  <c r="E134" i="1" l="1"/>
  <c r="D134" i="1" s="1"/>
  <c r="F134" i="1" s="1"/>
  <c r="B135" i="1" l="1"/>
  <c r="C135" i="1" s="1"/>
  <c r="G134" i="1"/>
  <c r="E135" i="1" l="1"/>
  <c r="D135" i="1" l="1"/>
  <c r="F135" i="1" s="1"/>
  <c r="G135" i="1" l="1"/>
  <c r="B136" i="1"/>
  <c r="C136" i="1" s="1"/>
  <c r="E136" i="1" l="1"/>
  <c r="D136" i="1" s="1"/>
  <c r="F136" i="1" s="1"/>
  <c r="B137" i="1" l="1"/>
  <c r="C137" i="1" s="1"/>
  <c r="G136" i="1"/>
  <c r="E137" i="1" l="1"/>
  <c r="D137" i="1"/>
  <c r="F137" i="1" s="1"/>
  <c r="B138" i="1" l="1"/>
  <c r="C138" i="1" s="1"/>
  <c r="G137" i="1"/>
  <c r="E138" i="1" l="1"/>
  <c r="D138" i="1" s="1"/>
  <c r="F138" i="1" s="1"/>
  <c r="B139" i="1" l="1"/>
  <c r="C139" i="1" s="1"/>
  <c r="G138" i="1"/>
  <c r="E139" i="1" l="1"/>
  <c r="D139" i="1" l="1"/>
  <c r="F139" i="1" s="1"/>
  <c r="G139" i="1" l="1"/>
  <c r="B140" i="1"/>
  <c r="C140" i="1" s="1"/>
  <c r="E140" i="1" l="1"/>
  <c r="D140" i="1" s="1"/>
  <c r="F140" i="1" s="1"/>
  <c r="B141" i="1" l="1"/>
  <c r="C141" i="1" s="1"/>
  <c r="G140" i="1"/>
  <c r="E141" i="1" l="1"/>
  <c r="D141" i="1" s="1"/>
  <c r="F141" i="1" s="1"/>
  <c r="B142" i="1" l="1"/>
  <c r="C142" i="1" s="1"/>
  <c r="G141" i="1"/>
  <c r="E142" i="1" l="1"/>
  <c r="D142" i="1" s="1"/>
  <c r="F142" i="1" s="1"/>
  <c r="B143" i="1" l="1"/>
  <c r="C143" i="1" s="1"/>
  <c r="G142" i="1"/>
  <c r="E143" i="1" l="1"/>
  <c r="D143" i="1"/>
  <c r="F143" i="1" s="1"/>
  <c r="G143" i="1" l="1"/>
  <c r="B144" i="1"/>
  <c r="C144" i="1" s="1"/>
  <c r="E144" i="1" l="1"/>
  <c r="D144" i="1" s="1"/>
  <c r="F144" i="1" s="1"/>
  <c r="B145" i="1" l="1"/>
  <c r="C145" i="1" s="1"/>
  <c r="G144" i="1"/>
  <c r="E145" i="1" l="1"/>
  <c r="D145" i="1" l="1"/>
  <c r="F145" i="1" s="1"/>
  <c r="B146" i="1" l="1"/>
  <c r="C146" i="1" s="1"/>
  <c r="G145" i="1"/>
  <c r="E146" i="1" l="1"/>
  <c r="D146" i="1" l="1"/>
  <c r="F146" i="1" s="1"/>
  <c r="B147" i="1" l="1"/>
  <c r="C147" i="1" s="1"/>
  <c r="G146" i="1"/>
  <c r="E147" i="1" l="1"/>
  <c r="D147" i="1" l="1"/>
  <c r="F147" i="1" s="1"/>
  <c r="B148" i="1" l="1"/>
  <c r="C148" i="1" s="1"/>
  <c r="G147" i="1"/>
  <c r="E148" i="1" l="1"/>
  <c r="D148" i="1" s="1"/>
  <c r="F148" i="1" s="1"/>
  <c r="B149" i="1" l="1"/>
  <c r="C149" i="1" s="1"/>
  <c r="G148" i="1"/>
  <c r="E149" i="1" l="1"/>
  <c r="D149" i="1" l="1"/>
  <c r="F149" i="1" s="1"/>
  <c r="B150" i="1" l="1"/>
  <c r="C150" i="1" s="1"/>
  <c r="G149" i="1"/>
  <c r="E150" i="1" l="1"/>
  <c r="D150" i="1" s="1"/>
  <c r="F150" i="1" s="1"/>
  <c r="B151" i="1" l="1"/>
  <c r="C151" i="1" s="1"/>
  <c r="G150" i="1"/>
  <c r="E151" i="1" l="1"/>
  <c r="D151" i="1" l="1"/>
  <c r="F151" i="1" s="1"/>
  <c r="B152" i="1" l="1"/>
  <c r="C152" i="1" s="1"/>
  <c r="G151" i="1"/>
  <c r="E152" i="1" l="1"/>
  <c r="D152" i="1" l="1"/>
  <c r="F152" i="1" s="1"/>
  <c r="B153" i="1" l="1"/>
  <c r="C153" i="1" s="1"/>
  <c r="G152" i="1"/>
  <c r="E153" i="1" l="1"/>
  <c r="D153" i="1"/>
  <c r="F153" i="1" s="1"/>
  <c r="B154" i="1" l="1"/>
  <c r="C154" i="1" s="1"/>
  <c r="G153" i="1"/>
  <c r="E154" i="1" l="1"/>
  <c r="D154" i="1" l="1"/>
  <c r="F154" i="1" s="1"/>
  <c r="B155" i="1" l="1"/>
  <c r="C155" i="1" s="1"/>
  <c r="G154" i="1"/>
  <c r="E155" i="1" l="1"/>
  <c r="D155" i="1" s="1"/>
  <c r="F155" i="1" s="1"/>
  <c r="B156" i="1" l="1"/>
  <c r="C156" i="1" s="1"/>
  <c r="G155" i="1"/>
  <c r="E156" i="1" l="1"/>
  <c r="D156" i="1" l="1"/>
  <c r="F156" i="1" s="1"/>
  <c r="B157" i="1" l="1"/>
  <c r="C157" i="1" s="1"/>
  <c r="G156" i="1"/>
  <c r="E157" i="1" l="1"/>
  <c r="D157" i="1" l="1"/>
  <c r="F157" i="1" s="1"/>
  <c r="B158" i="1" l="1"/>
  <c r="C158" i="1" s="1"/>
  <c r="G157" i="1"/>
  <c r="E158" i="1" l="1"/>
  <c r="D158" i="1" s="1"/>
  <c r="F158" i="1" s="1"/>
  <c r="B159" i="1" l="1"/>
  <c r="C159" i="1" s="1"/>
  <c r="G158" i="1"/>
  <c r="E159" i="1" l="1"/>
  <c r="D159" i="1" s="1"/>
  <c r="F159" i="1" s="1"/>
  <c r="B160" i="1" l="1"/>
  <c r="C160" i="1" s="1"/>
  <c r="G159" i="1"/>
  <c r="E160" i="1" l="1"/>
  <c r="D160" i="1" l="1"/>
  <c r="F160" i="1" s="1"/>
  <c r="G160" i="1" l="1"/>
  <c r="B161" i="1"/>
  <c r="C161" i="1" s="1"/>
  <c r="E161" i="1" l="1"/>
  <c r="D161" i="1" s="1"/>
  <c r="F161" i="1" s="1"/>
  <c r="B162" i="1" l="1"/>
  <c r="C162" i="1" s="1"/>
  <c r="G161" i="1"/>
  <c r="E162" i="1" l="1"/>
  <c r="D162" i="1" l="1"/>
  <c r="F162" i="1" s="1"/>
  <c r="B163" i="1" l="1"/>
  <c r="C163" i="1" s="1"/>
  <c r="G162" i="1"/>
  <c r="E163" i="1" l="1"/>
  <c r="D163" i="1"/>
  <c r="F163" i="1" s="1"/>
  <c r="B164" i="1" l="1"/>
  <c r="C164" i="1" s="1"/>
  <c r="G163" i="1"/>
  <c r="E164" i="1" l="1"/>
  <c r="D164" i="1" s="1"/>
  <c r="F164" i="1" s="1"/>
  <c r="B165" i="1" l="1"/>
  <c r="C165" i="1" s="1"/>
  <c r="G164" i="1"/>
  <c r="E165" i="1" l="1"/>
  <c r="D165" i="1" s="1"/>
  <c r="F165" i="1" s="1"/>
  <c r="B166" i="1" l="1"/>
  <c r="C166" i="1" s="1"/>
  <c r="G165" i="1"/>
  <c r="E166" i="1" l="1"/>
  <c r="D166" i="1" s="1"/>
  <c r="F166" i="1" s="1"/>
  <c r="B167" i="1" l="1"/>
  <c r="C167" i="1" s="1"/>
  <c r="G166" i="1"/>
  <c r="E167" i="1" l="1"/>
  <c r="D167" i="1" l="1"/>
  <c r="F167" i="1" s="1"/>
  <c r="B168" i="1" s="1"/>
  <c r="C168" i="1" s="1"/>
  <c r="G167" i="1" l="1"/>
  <c r="E168" i="1"/>
  <c r="D168" i="1" l="1"/>
  <c r="F168" i="1" s="1"/>
  <c r="B169" i="1" l="1"/>
  <c r="C169" i="1" s="1"/>
  <c r="G168" i="1"/>
  <c r="E169" i="1" l="1"/>
  <c r="D169" i="1" s="1"/>
  <c r="F169" i="1" s="1"/>
  <c r="B170" i="1" l="1"/>
  <c r="C170" i="1" s="1"/>
  <c r="G169" i="1"/>
  <c r="E170" i="1" l="1"/>
  <c r="D170" i="1"/>
  <c r="F170" i="1" s="1"/>
  <c r="B171" i="1" l="1"/>
  <c r="C171" i="1" s="1"/>
  <c r="G170" i="1"/>
  <c r="E171" i="1" l="1"/>
  <c r="D171" i="1" s="1"/>
  <c r="F171" i="1" s="1"/>
  <c r="B172" i="1" l="1"/>
  <c r="C172" i="1" s="1"/>
  <c r="G171" i="1"/>
  <c r="E172" i="1" l="1"/>
  <c r="D172" i="1" l="1"/>
  <c r="F172" i="1" s="1"/>
  <c r="B173" i="1" l="1"/>
  <c r="C173" i="1" s="1"/>
  <c r="G172" i="1"/>
  <c r="E173" i="1" l="1"/>
  <c r="D173" i="1" l="1"/>
  <c r="F173" i="1" s="1"/>
  <c r="B174" i="1" l="1"/>
  <c r="C174" i="1" s="1"/>
  <c r="G173" i="1"/>
  <c r="E174" i="1" l="1"/>
  <c r="D174" i="1" l="1"/>
  <c r="F174" i="1" s="1"/>
  <c r="B175" i="1" l="1"/>
  <c r="C175" i="1" s="1"/>
  <c r="G174" i="1"/>
  <c r="E175" i="1" l="1"/>
  <c r="D175" i="1" s="1"/>
  <c r="F175" i="1" s="1"/>
  <c r="B176" i="1" l="1"/>
  <c r="C176" i="1" s="1"/>
  <c r="G175" i="1"/>
  <c r="E176" i="1" l="1"/>
  <c r="D176" i="1" s="1"/>
  <c r="F176" i="1" s="1"/>
  <c r="G176" i="1" l="1"/>
  <c r="B177" i="1"/>
  <c r="C177" i="1" s="1"/>
  <c r="E177" i="1" l="1"/>
  <c r="D177" i="1" s="1"/>
  <c r="F177" i="1" s="1"/>
  <c r="B178" i="1" l="1"/>
  <c r="C178" i="1" s="1"/>
  <c r="G177" i="1"/>
  <c r="E178" i="1" l="1"/>
  <c r="D178" i="1" l="1"/>
  <c r="F178" i="1" s="1"/>
  <c r="B179" i="1" l="1"/>
  <c r="C179" i="1" s="1"/>
  <c r="G178" i="1"/>
  <c r="E179" i="1" l="1"/>
  <c r="D179" i="1" l="1"/>
  <c r="F179" i="1" s="1"/>
  <c r="B180" i="1" l="1"/>
  <c r="C180" i="1" s="1"/>
  <c r="G179" i="1"/>
  <c r="E180" i="1" l="1"/>
  <c r="D180" i="1" l="1"/>
  <c r="F180" i="1" s="1"/>
  <c r="B181" i="1" s="1"/>
  <c r="C181" i="1" s="1"/>
  <c r="G180" i="1" l="1"/>
  <c r="E181" i="1"/>
  <c r="D181" i="1" l="1"/>
  <c r="F181" i="1" s="1"/>
  <c r="B182" i="1" s="1"/>
  <c r="C182" i="1" s="1"/>
  <c r="G181" i="1" l="1"/>
  <c r="E182" i="1"/>
  <c r="D182" i="1" s="1"/>
  <c r="F182" i="1" s="1"/>
  <c r="G182" i="1" l="1"/>
  <c r="B183" i="1"/>
  <c r="C183" i="1" s="1"/>
  <c r="E183" i="1" l="1"/>
  <c r="D183" i="1"/>
  <c r="F183" i="1" s="1"/>
  <c r="G183" i="1" s="1"/>
  <c r="B184" i="1" l="1"/>
  <c r="C184" i="1" s="1"/>
  <c r="E184" i="1" l="1"/>
  <c r="D184" i="1" s="1"/>
  <c r="F184" i="1" s="1"/>
  <c r="B185" i="1" s="1"/>
  <c r="C185" i="1" s="1"/>
  <c r="G184" i="1" l="1"/>
  <c r="E185" i="1"/>
  <c r="D185" i="1" l="1"/>
  <c r="F185" i="1" s="1"/>
  <c r="B186" i="1" s="1"/>
  <c r="C186" i="1" s="1"/>
  <c r="G185" i="1" l="1"/>
  <c r="E186" i="1"/>
  <c r="D186" i="1" s="1"/>
  <c r="F186" i="1" s="1"/>
  <c r="B187" i="1" l="1"/>
  <c r="C187" i="1" s="1"/>
  <c r="G186" i="1"/>
  <c r="E187" i="1" l="1"/>
  <c r="D187" i="1" l="1"/>
  <c r="F187" i="1" s="1"/>
  <c r="B188" i="1" s="1"/>
  <c r="C188" i="1" s="1"/>
  <c r="G187" i="1" l="1"/>
  <c r="E188" i="1"/>
  <c r="D188" i="1" s="1"/>
  <c r="F188" i="1" s="1"/>
  <c r="B189" i="1" l="1"/>
  <c r="C189" i="1" s="1"/>
  <c r="G188" i="1"/>
  <c r="E189" i="1" l="1"/>
  <c r="D189" i="1" l="1"/>
  <c r="F189" i="1" s="1"/>
  <c r="B190" i="1" l="1"/>
  <c r="C190" i="1" s="1"/>
  <c r="G189" i="1"/>
  <c r="E190" i="1" l="1"/>
  <c r="D190" i="1" l="1"/>
  <c r="F190" i="1" s="1"/>
  <c r="B191" i="1" s="1"/>
  <c r="C191" i="1" s="1"/>
  <c r="G190" i="1" l="1"/>
  <c r="E191" i="1"/>
  <c r="D191" i="1" l="1"/>
  <c r="F191" i="1" s="1"/>
  <c r="B192" i="1" s="1"/>
  <c r="C192" i="1" s="1"/>
  <c r="G191" i="1" l="1"/>
  <c r="E192" i="1"/>
  <c r="D192" i="1" l="1"/>
  <c r="F192" i="1" s="1"/>
  <c r="B193" i="1" s="1"/>
  <c r="C193" i="1" s="1"/>
  <c r="G192" i="1" l="1"/>
  <c r="E193" i="1"/>
  <c r="D193" i="1" l="1"/>
  <c r="F193" i="1" s="1"/>
  <c r="B194" i="1" l="1"/>
  <c r="C194" i="1" s="1"/>
  <c r="G193" i="1"/>
  <c r="E194" i="1" l="1"/>
  <c r="D194" i="1" l="1"/>
  <c r="F194" i="1" s="1"/>
  <c r="B195" i="1" s="1"/>
  <c r="C195" i="1" s="1"/>
  <c r="G194" i="1" l="1"/>
  <c r="E195" i="1"/>
  <c r="D195" i="1" l="1"/>
  <c r="F195" i="1" s="1"/>
  <c r="B196" i="1" s="1"/>
  <c r="C196" i="1" s="1"/>
  <c r="G195" i="1" l="1"/>
  <c r="E196" i="1"/>
  <c r="D196" i="1" l="1"/>
  <c r="F196" i="1" s="1"/>
  <c r="B197" i="1" l="1"/>
  <c r="C197" i="1" s="1"/>
  <c r="G196" i="1"/>
  <c r="E197" i="1" l="1"/>
  <c r="D197" i="1" l="1"/>
  <c r="F197" i="1" s="1"/>
  <c r="B198" i="1" s="1"/>
  <c r="C198" i="1" s="1"/>
  <c r="G197" i="1" l="1"/>
  <c r="E198" i="1"/>
  <c r="D198" i="1" s="1"/>
  <c r="F198" i="1" s="1"/>
  <c r="B199" i="1" l="1"/>
  <c r="C199" i="1" s="1"/>
  <c r="G198" i="1"/>
  <c r="E199" i="1" l="1"/>
  <c r="D199" i="1" l="1"/>
  <c r="F199" i="1" s="1"/>
  <c r="B200" i="1" l="1"/>
  <c r="C200" i="1" s="1"/>
  <c r="G199" i="1"/>
  <c r="E200" i="1" l="1"/>
  <c r="D200" i="1" s="1"/>
  <c r="F200" i="1" s="1"/>
  <c r="B201" i="1" l="1"/>
  <c r="C201" i="1" s="1"/>
  <c r="G200" i="1"/>
  <c r="E201" i="1" l="1"/>
  <c r="D201" i="1" l="1"/>
  <c r="F201" i="1" s="1"/>
  <c r="B202" i="1" s="1"/>
  <c r="C202" i="1" s="1"/>
  <c r="G201" i="1" l="1"/>
  <c r="E202" i="1"/>
  <c r="D202" i="1" s="1"/>
  <c r="F202" i="1" s="1"/>
  <c r="B203" i="1" l="1"/>
  <c r="C203" i="1" s="1"/>
  <c r="G202" i="1"/>
  <c r="E203" i="1" l="1"/>
  <c r="D203" i="1" l="1"/>
  <c r="F203" i="1" s="1"/>
  <c r="B204" i="1" l="1"/>
  <c r="C204" i="1" s="1"/>
  <c r="G203" i="1"/>
  <c r="E204" i="1" l="1"/>
  <c r="D204" i="1" l="1"/>
  <c r="F204" i="1" s="1"/>
  <c r="B205" i="1" l="1"/>
  <c r="C205" i="1" s="1"/>
  <c r="G204" i="1"/>
  <c r="E205" i="1" l="1"/>
  <c r="D205" i="1" l="1"/>
  <c r="F205" i="1" s="1"/>
  <c r="B206" i="1" s="1"/>
  <c r="C206" i="1" s="1"/>
  <c r="G205" i="1" l="1"/>
  <c r="E206" i="1"/>
  <c r="D206" i="1" l="1"/>
  <c r="F206" i="1" s="1"/>
  <c r="B207" i="1" l="1"/>
  <c r="C207" i="1" s="1"/>
  <c r="G206" i="1"/>
  <c r="E207" i="1" l="1"/>
  <c r="D207" i="1" s="1"/>
  <c r="F207" i="1" s="1"/>
  <c r="B208" i="1" l="1"/>
  <c r="C208" i="1" s="1"/>
  <c r="G207" i="1"/>
  <c r="E208" i="1" l="1"/>
  <c r="D208" i="1" l="1"/>
  <c r="F208" i="1" s="1"/>
  <c r="B209" i="1" l="1"/>
  <c r="C209" i="1" s="1"/>
  <c r="G208" i="1"/>
  <c r="E209" i="1" l="1"/>
  <c r="D209" i="1" s="1"/>
  <c r="F209" i="1" s="1"/>
  <c r="B210" i="1" l="1"/>
  <c r="C210" i="1" s="1"/>
  <c r="G209" i="1"/>
  <c r="E210" i="1" l="1"/>
  <c r="D210" i="1" l="1"/>
  <c r="F210" i="1" s="1"/>
  <c r="B211" i="1" s="1"/>
  <c r="C211" i="1" s="1"/>
  <c r="G210" i="1" l="1"/>
  <c r="E211" i="1"/>
  <c r="D211" i="1" l="1"/>
  <c r="F211" i="1" s="1"/>
  <c r="B212" i="1" s="1"/>
  <c r="C212" i="1" s="1"/>
  <c r="G211" i="1" l="1"/>
  <c r="E212" i="1"/>
  <c r="D212" i="1" l="1"/>
  <c r="F212" i="1" s="1"/>
  <c r="B213" i="1" l="1"/>
  <c r="C213" i="1" s="1"/>
  <c r="G212" i="1"/>
  <c r="E213" i="1" l="1"/>
  <c r="D213" i="1" l="1"/>
  <c r="F213" i="1" s="1"/>
  <c r="B214" i="1" s="1"/>
  <c r="C214" i="1" s="1"/>
  <c r="G213" i="1" l="1"/>
  <c r="E214" i="1"/>
  <c r="D214" i="1" l="1"/>
  <c r="F214" i="1" s="1"/>
  <c r="B215" i="1" s="1"/>
  <c r="C215" i="1" s="1"/>
  <c r="G214" i="1" l="1"/>
  <c r="E215" i="1"/>
  <c r="D215" i="1" l="1"/>
  <c r="F215" i="1" s="1"/>
  <c r="B216" i="1" l="1"/>
  <c r="C216" i="1" s="1"/>
  <c r="G215" i="1"/>
  <c r="E216" i="1" l="1"/>
  <c r="D216" i="1" l="1"/>
  <c r="F216" i="1" s="1"/>
  <c r="B217" i="1" l="1"/>
  <c r="C217" i="1" s="1"/>
  <c r="G216" i="1"/>
  <c r="E217" i="1" l="1"/>
  <c r="D217" i="1" l="1"/>
  <c r="F217" i="1" s="1"/>
  <c r="B218" i="1" l="1"/>
  <c r="C218" i="1" s="1"/>
  <c r="G217" i="1"/>
  <c r="E218" i="1" l="1"/>
  <c r="D218" i="1" l="1"/>
  <c r="F218" i="1" s="1"/>
  <c r="B219" i="1" s="1"/>
  <c r="C219" i="1" s="1"/>
  <c r="G218" i="1" l="1"/>
  <c r="E219" i="1"/>
  <c r="D219" i="1" l="1"/>
  <c r="F219" i="1" s="1"/>
  <c r="B220" i="1" l="1"/>
  <c r="C220" i="1" s="1"/>
  <c r="G219" i="1"/>
  <c r="E220" i="1" l="1"/>
  <c r="D220" i="1" l="1"/>
  <c r="F220" i="1" s="1"/>
  <c r="B221" i="1" s="1"/>
  <c r="C221" i="1" s="1"/>
  <c r="G220" i="1" l="1"/>
  <c r="E221" i="1"/>
  <c r="D221" i="1" s="1"/>
  <c r="F221" i="1" s="1"/>
  <c r="B222" i="1" l="1"/>
  <c r="C222" i="1" s="1"/>
  <c r="G221" i="1"/>
  <c r="E222" i="1" l="1"/>
  <c r="D222" i="1" l="1"/>
  <c r="F222" i="1" s="1"/>
  <c r="B223" i="1" s="1"/>
  <c r="C223" i="1" s="1"/>
  <c r="G222" i="1" l="1"/>
  <c r="E223" i="1"/>
  <c r="D223" i="1" l="1"/>
  <c r="F223" i="1" s="1"/>
  <c r="B224" i="1" s="1"/>
  <c r="C224" i="1" s="1"/>
  <c r="G223" i="1" l="1"/>
  <c r="E224" i="1"/>
  <c r="D224" i="1" s="1"/>
  <c r="F224" i="1" s="1"/>
  <c r="B225" i="1" l="1"/>
  <c r="C225" i="1" s="1"/>
  <c r="G224" i="1"/>
  <c r="E225" i="1" l="1"/>
  <c r="D225" i="1" l="1"/>
  <c r="F225" i="1" s="1"/>
  <c r="B226" i="1" l="1"/>
  <c r="C226" i="1" s="1"/>
  <c r="G225" i="1"/>
  <c r="E226" i="1" l="1"/>
  <c r="D226" i="1" l="1"/>
  <c r="F226" i="1" s="1"/>
  <c r="B227" i="1" s="1"/>
  <c r="C227" i="1" s="1"/>
  <c r="G226" i="1" l="1"/>
  <c r="E227" i="1"/>
  <c r="D227" i="1" l="1"/>
  <c r="F227" i="1" s="1"/>
  <c r="B228" i="1" s="1"/>
  <c r="C228" i="1" s="1"/>
  <c r="G227" i="1" l="1"/>
  <c r="E228" i="1"/>
  <c r="D228" i="1" l="1"/>
  <c r="F228" i="1" s="1"/>
  <c r="B229" i="1" s="1"/>
  <c r="C229" i="1" s="1"/>
  <c r="G228" i="1" l="1"/>
  <c r="E229" i="1"/>
  <c r="D229" i="1" l="1"/>
  <c r="F229" i="1" s="1"/>
  <c r="B230" i="1" l="1"/>
  <c r="C230" i="1" s="1"/>
  <c r="G229" i="1"/>
  <c r="E230" i="1" l="1"/>
  <c r="D230" i="1" l="1"/>
  <c r="F230" i="1" s="1"/>
  <c r="B231" i="1" s="1"/>
  <c r="C231" i="1" s="1"/>
  <c r="G230" i="1" l="1"/>
  <c r="E231" i="1"/>
  <c r="D231" i="1" l="1"/>
  <c r="F231" i="1" s="1"/>
  <c r="B232" i="1" s="1"/>
  <c r="C232" i="1" s="1"/>
  <c r="G231" i="1" l="1"/>
  <c r="E232" i="1"/>
  <c r="D232" i="1" l="1"/>
  <c r="F232" i="1" s="1"/>
  <c r="B233" i="1" l="1"/>
  <c r="C233" i="1" s="1"/>
  <c r="G232" i="1"/>
  <c r="E233" i="1" l="1"/>
  <c r="D233" i="1" l="1"/>
  <c r="F233" i="1" s="1"/>
  <c r="B234" i="1" l="1"/>
  <c r="C234" i="1" s="1"/>
  <c r="G233" i="1"/>
  <c r="E234" i="1" l="1"/>
  <c r="D234" i="1" l="1"/>
  <c r="F234" i="1" s="1"/>
  <c r="B235" i="1" s="1"/>
  <c r="C235" i="1" s="1"/>
  <c r="G234" i="1" l="1"/>
  <c r="E235" i="1"/>
  <c r="D235" i="1" l="1"/>
  <c r="F235" i="1" s="1"/>
  <c r="B236" i="1" s="1"/>
  <c r="C236" i="1" s="1"/>
  <c r="G235" i="1" l="1"/>
  <c r="E236" i="1"/>
  <c r="D236" i="1" l="1"/>
  <c r="F236" i="1" s="1"/>
  <c r="B237" i="1" s="1"/>
  <c r="C237" i="1" s="1"/>
  <c r="G236" i="1" l="1"/>
  <c r="E237" i="1"/>
  <c r="D237" i="1" l="1"/>
  <c r="F237" i="1" s="1"/>
  <c r="B238" i="1" l="1"/>
  <c r="C238" i="1" s="1"/>
  <c r="G237" i="1"/>
  <c r="E238" i="1" l="1"/>
  <c r="D238" i="1" l="1"/>
  <c r="F238" i="1" s="1"/>
  <c r="B239" i="1" s="1"/>
  <c r="C239" i="1" s="1"/>
  <c r="G238" i="1" l="1"/>
  <c r="E239" i="1"/>
  <c r="D239" i="1" l="1"/>
  <c r="F239" i="1" s="1"/>
  <c r="B240" i="1" s="1"/>
  <c r="C240" i="1" s="1"/>
  <c r="G239" i="1" l="1"/>
  <c r="E240" i="1"/>
  <c r="D240" i="1" l="1"/>
  <c r="F240" i="1" s="1"/>
  <c r="B241" i="1" l="1"/>
  <c r="C241" i="1" s="1"/>
  <c r="G240" i="1"/>
  <c r="E241" i="1" l="1"/>
  <c r="D241" i="1" l="1"/>
  <c r="F241" i="1" s="1"/>
  <c r="B242" i="1" s="1"/>
  <c r="C242" i="1" s="1"/>
  <c r="G241" i="1" l="1"/>
  <c r="E242" i="1"/>
  <c r="D242" i="1" l="1"/>
  <c r="F242" i="1" s="1"/>
  <c r="B243" i="1" l="1"/>
  <c r="C243" i="1" s="1"/>
  <c r="G242" i="1"/>
  <c r="E243" i="1" l="1"/>
  <c r="D243" i="1" l="1"/>
  <c r="F243" i="1" s="1"/>
  <c r="B244" i="1" l="1"/>
  <c r="C244" i="1" s="1"/>
  <c r="G243" i="1"/>
  <c r="E244" i="1" l="1"/>
  <c r="D244" i="1" l="1"/>
  <c r="F244" i="1" s="1"/>
  <c r="B245" i="1" s="1"/>
  <c r="C245" i="1" s="1"/>
  <c r="G244" i="1" l="1"/>
  <c r="E245" i="1"/>
  <c r="D245" i="1" s="1"/>
  <c r="F245" i="1" s="1"/>
  <c r="B246" i="1" l="1"/>
  <c r="C246" i="1" s="1"/>
  <c r="G245" i="1"/>
  <c r="E246" i="1" l="1"/>
  <c r="D246" i="1" l="1"/>
  <c r="F246" i="1" s="1"/>
  <c r="B247" i="1" s="1"/>
  <c r="C247" i="1" s="1"/>
  <c r="G246" i="1" l="1"/>
  <c r="E247" i="1"/>
  <c r="D247" i="1" l="1"/>
  <c r="F247" i="1" s="1"/>
  <c r="B248" i="1" l="1"/>
  <c r="C248" i="1" s="1"/>
  <c r="G247" i="1"/>
  <c r="E248" i="1" l="1"/>
  <c r="D248" i="1" l="1"/>
  <c r="F248" i="1" s="1"/>
  <c r="B249" i="1" s="1"/>
  <c r="C249" i="1" s="1"/>
  <c r="G248" i="1" l="1"/>
  <c r="E249" i="1"/>
  <c r="D249" i="1" s="1"/>
  <c r="F249" i="1" s="1"/>
  <c r="B250" i="1" l="1"/>
  <c r="C250" i="1" s="1"/>
  <c r="G249" i="1"/>
  <c r="E250" i="1" l="1"/>
  <c r="D250" i="1" l="1"/>
  <c r="F250" i="1" s="1"/>
  <c r="B251" i="1" l="1"/>
  <c r="C251" i="1" s="1"/>
  <c r="G250" i="1"/>
  <c r="E251" i="1" l="1"/>
  <c r="D251" i="1" l="1"/>
  <c r="F251" i="1" s="1"/>
  <c r="B252" i="1" l="1"/>
  <c r="C252" i="1" s="1"/>
  <c r="G251" i="1"/>
  <c r="E252" i="1" l="1"/>
  <c r="D252" i="1" l="1"/>
  <c r="F252" i="1" s="1"/>
  <c r="B253" i="1" s="1"/>
  <c r="C253" i="1" s="1"/>
  <c r="G252" i="1" l="1"/>
  <c r="E253" i="1"/>
  <c r="D253" i="1" l="1"/>
  <c r="F253" i="1" s="1"/>
  <c r="B254" i="1" s="1"/>
  <c r="C254" i="1" s="1"/>
  <c r="G253" i="1" l="1"/>
  <c r="E254" i="1"/>
  <c r="D254" i="1" s="1"/>
  <c r="F254" i="1" s="1"/>
  <c r="B255" i="1" l="1"/>
  <c r="C255" i="1" s="1"/>
  <c r="G254" i="1"/>
  <c r="E255" i="1" l="1"/>
  <c r="D255" i="1"/>
  <c r="F255" i="1" s="1"/>
  <c r="B256" i="1" l="1"/>
  <c r="C256" i="1" s="1"/>
  <c r="G255" i="1"/>
  <c r="E256" i="1" l="1"/>
  <c r="D256" i="1" l="1"/>
  <c r="F256" i="1" s="1"/>
  <c r="B257" i="1" s="1"/>
  <c r="C257" i="1" s="1"/>
  <c r="G256" i="1" l="1"/>
  <c r="E257" i="1"/>
  <c r="D257" i="1" l="1"/>
  <c r="F257" i="1" s="1"/>
  <c r="B258" i="1" l="1"/>
  <c r="C258" i="1" s="1"/>
  <c r="G257" i="1"/>
  <c r="E258" i="1" l="1"/>
  <c r="D258" i="1" l="1"/>
  <c r="F258" i="1" s="1"/>
  <c r="B259" i="1" l="1"/>
  <c r="C259" i="1" s="1"/>
  <c r="G258" i="1"/>
  <c r="E259" i="1" l="1"/>
  <c r="D259" i="1" l="1"/>
  <c r="F259" i="1" s="1"/>
  <c r="B260" i="1" l="1"/>
  <c r="C260" i="1" s="1"/>
  <c r="G259" i="1"/>
  <c r="E260" i="1" l="1"/>
  <c r="D260" i="1" l="1"/>
  <c r="F260" i="1" s="1"/>
  <c r="B261" i="1" s="1"/>
  <c r="C261" i="1" s="1"/>
  <c r="G260" i="1" l="1"/>
  <c r="E261" i="1"/>
  <c r="D261" i="1" l="1"/>
  <c r="F261" i="1" s="1"/>
  <c r="B262" i="1" l="1"/>
  <c r="C262" i="1" s="1"/>
  <c r="G261" i="1"/>
  <c r="E262" i="1" l="1"/>
  <c r="D262" i="1" l="1"/>
  <c r="F262" i="1" s="1"/>
  <c r="B263" i="1" s="1"/>
  <c r="C263" i="1" s="1"/>
  <c r="G262" i="1" l="1"/>
  <c r="E263" i="1"/>
  <c r="D263" i="1" l="1"/>
  <c r="F263" i="1" s="1"/>
  <c r="B264" i="1"/>
  <c r="C264" i="1" s="1"/>
  <c r="G263" i="1"/>
  <c r="E264" i="1" l="1"/>
  <c r="D264" i="1" l="1"/>
  <c r="F264" i="1" s="1"/>
  <c r="B265" i="1" l="1"/>
  <c r="C265" i="1" s="1"/>
  <c r="G264" i="1"/>
  <c r="E265" i="1" l="1"/>
  <c r="D265" i="1" l="1"/>
  <c r="F265" i="1" s="1"/>
  <c r="B266" i="1" l="1"/>
  <c r="C266" i="1" s="1"/>
  <c r="G265" i="1"/>
  <c r="E266" i="1" l="1"/>
  <c r="D266" i="1"/>
  <c r="F266" i="1" s="1"/>
  <c r="B267" i="1" l="1"/>
  <c r="C267" i="1" s="1"/>
  <c r="G266" i="1"/>
  <c r="E267" i="1" l="1"/>
  <c r="D267" i="1" l="1"/>
  <c r="F267" i="1" s="1"/>
  <c r="B268" i="1" s="1"/>
  <c r="C268" i="1" s="1"/>
  <c r="G267" i="1" l="1"/>
  <c r="E268" i="1"/>
  <c r="D268" i="1" l="1"/>
  <c r="F268" i="1" s="1"/>
  <c r="B269" i="1" s="1"/>
  <c r="C269" i="1" s="1"/>
  <c r="G268" i="1" l="1"/>
  <c r="E269" i="1"/>
  <c r="D269" i="1" l="1"/>
  <c r="F269" i="1" s="1"/>
  <c r="B270" i="1" l="1"/>
  <c r="C270" i="1" s="1"/>
  <c r="G269" i="1"/>
  <c r="E270" i="1" l="1"/>
  <c r="D270" i="1" l="1"/>
  <c r="F270" i="1" s="1"/>
  <c r="B271" i="1" s="1"/>
  <c r="C271" i="1" s="1"/>
  <c r="G270" i="1" l="1"/>
  <c r="E271" i="1"/>
  <c r="D271" i="1" l="1"/>
  <c r="F271" i="1" s="1"/>
  <c r="B272" i="1" l="1"/>
  <c r="C272" i="1" s="1"/>
  <c r="G271" i="1"/>
  <c r="E272" i="1" l="1"/>
  <c r="D272" i="1" l="1"/>
  <c r="F272" i="1" s="1"/>
  <c r="B273" i="1" s="1"/>
  <c r="C273" i="1" s="1"/>
  <c r="G272" i="1" l="1"/>
  <c r="E273" i="1"/>
  <c r="D273" i="1" l="1"/>
  <c r="F273" i="1" s="1"/>
  <c r="B274" i="1" s="1"/>
  <c r="C274" i="1" s="1"/>
  <c r="G273" i="1"/>
  <c r="E274" i="1" l="1"/>
  <c r="D274" i="1" l="1"/>
  <c r="F274" i="1" s="1"/>
  <c r="B275" i="1" s="1"/>
  <c r="C275" i="1" s="1"/>
  <c r="G274" i="1" l="1"/>
  <c r="E275" i="1"/>
  <c r="D275" i="1" l="1"/>
  <c r="F275" i="1" s="1"/>
  <c r="B276" i="1" l="1"/>
  <c r="C276" i="1" s="1"/>
  <c r="G275" i="1"/>
  <c r="E276" i="1" l="1"/>
  <c r="D276" i="1" l="1"/>
  <c r="F276" i="1" s="1"/>
  <c r="B277" i="1" s="1"/>
  <c r="C277" i="1" s="1"/>
  <c r="G276" i="1" l="1"/>
  <c r="E277" i="1"/>
  <c r="D277" i="1" s="1"/>
  <c r="F277" i="1" s="1"/>
  <c r="B278" i="1" l="1"/>
  <c r="C278" i="1" s="1"/>
  <c r="G277" i="1"/>
  <c r="E278" i="1" l="1"/>
  <c r="D278" i="1" l="1"/>
  <c r="F278" i="1" s="1"/>
  <c r="B279" i="1" s="1"/>
  <c r="C279" i="1" s="1"/>
  <c r="G278" i="1" l="1"/>
  <c r="E279" i="1"/>
  <c r="D279" i="1" l="1"/>
  <c r="F279" i="1" s="1"/>
  <c r="B280" i="1" s="1"/>
  <c r="C280" i="1" s="1"/>
  <c r="G279" i="1"/>
  <c r="E280" i="1" l="1"/>
  <c r="D280" i="1" l="1"/>
  <c r="F280" i="1" s="1"/>
  <c r="B281" i="1" l="1"/>
  <c r="C281" i="1" s="1"/>
  <c r="G280" i="1"/>
  <c r="E281" i="1" l="1"/>
  <c r="D281" i="1" l="1"/>
  <c r="F281" i="1" s="1"/>
  <c r="B282" i="1" s="1"/>
  <c r="C282" i="1" s="1"/>
  <c r="G281" i="1" l="1"/>
  <c r="E282" i="1"/>
  <c r="D282" i="1" l="1"/>
  <c r="F282" i="1" s="1"/>
  <c r="B283" i="1" s="1"/>
  <c r="C283" i="1" s="1"/>
  <c r="G282" i="1" l="1"/>
  <c r="E283" i="1"/>
  <c r="D283" i="1" l="1"/>
  <c r="F283" i="1" s="1"/>
  <c r="B284" i="1" l="1"/>
  <c r="C284" i="1" s="1"/>
  <c r="G283" i="1"/>
  <c r="E284" i="1" l="1"/>
  <c r="D284" i="1" s="1"/>
  <c r="F284" i="1" s="1"/>
  <c r="B285" i="1" l="1"/>
  <c r="C285" i="1" s="1"/>
  <c r="G284" i="1"/>
  <c r="E285" i="1" l="1"/>
  <c r="D285" i="1" l="1"/>
  <c r="F285" i="1" s="1"/>
  <c r="B286" i="1" s="1"/>
  <c r="C286" i="1" s="1"/>
  <c r="G285" i="1" l="1"/>
  <c r="E286" i="1"/>
  <c r="D286" i="1" l="1"/>
  <c r="F286" i="1" s="1"/>
  <c r="B287" i="1" l="1"/>
  <c r="C287" i="1" s="1"/>
  <c r="G286" i="1"/>
  <c r="E287" i="1" l="1"/>
  <c r="D287" i="1" s="1"/>
  <c r="F287" i="1" s="1"/>
  <c r="B288" i="1" l="1"/>
  <c r="C288" i="1" s="1"/>
  <c r="G287" i="1"/>
  <c r="E288" i="1" l="1"/>
  <c r="D288" i="1" l="1"/>
  <c r="F288" i="1" s="1"/>
  <c r="B289" i="1" l="1"/>
  <c r="C289" i="1" s="1"/>
  <c r="G288" i="1"/>
  <c r="E289" i="1" l="1"/>
  <c r="D289" i="1" l="1"/>
  <c r="F289" i="1" s="1"/>
  <c r="B290" i="1" l="1"/>
  <c r="C290" i="1" s="1"/>
  <c r="G289" i="1"/>
  <c r="E290" i="1" l="1"/>
  <c r="D290" i="1" l="1"/>
  <c r="F290" i="1" s="1"/>
  <c r="B291" i="1" s="1"/>
  <c r="C291" i="1" s="1"/>
  <c r="G290" i="1" l="1"/>
  <c r="E291" i="1"/>
  <c r="D291" i="1" l="1"/>
  <c r="F291" i="1" s="1"/>
  <c r="B292" i="1" l="1"/>
  <c r="C292" i="1" s="1"/>
  <c r="G291" i="1"/>
  <c r="E292" i="1" l="1"/>
  <c r="D292" i="1" s="1"/>
  <c r="F292" i="1" s="1"/>
  <c r="B293" i="1" l="1"/>
  <c r="C293" i="1" s="1"/>
  <c r="G292" i="1"/>
  <c r="E293" i="1" l="1"/>
  <c r="D293" i="1" s="1"/>
  <c r="F293" i="1" s="1"/>
  <c r="B294" i="1" l="1"/>
  <c r="C294" i="1" s="1"/>
  <c r="G293" i="1"/>
  <c r="E294" i="1" l="1"/>
  <c r="D294" i="1" l="1"/>
  <c r="F294" i="1" s="1"/>
  <c r="B295" i="1" l="1"/>
  <c r="C295" i="1" s="1"/>
  <c r="G294" i="1"/>
  <c r="E295" i="1" l="1"/>
  <c r="D295" i="1" l="1"/>
  <c r="F295" i="1" s="1"/>
  <c r="B296" i="1" s="1"/>
  <c r="C296" i="1" s="1"/>
  <c r="G295" i="1" l="1"/>
  <c r="E296" i="1"/>
  <c r="D296" i="1" s="1"/>
  <c r="F296" i="1" s="1"/>
  <c r="B297" i="1" l="1"/>
  <c r="C297" i="1" s="1"/>
  <c r="G296" i="1"/>
  <c r="E297" i="1" l="1"/>
  <c r="D297" i="1" l="1"/>
  <c r="F297" i="1" s="1"/>
  <c r="B298" i="1" l="1"/>
  <c r="C298" i="1" s="1"/>
  <c r="G297" i="1"/>
  <c r="E298" i="1" l="1"/>
  <c r="D298" i="1" l="1"/>
  <c r="F298" i="1" s="1"/>
  <c r="B299" i="1" s="1"/>
  <c r="C299" i="1" s="1"/>
  <c r="G298" i="1" l="1"/>
  <c r="E299" i="1"/>
  <c r="D299" i="1" l="1"/>
  <c r="F299" i="1" s="1"/>
  <c r="B300" i="1" s="1"/>
  <c r="C300" i="1" s="1"/>
  <c r="G299" i="1" l="1"/>
  <c r="E300" i="1"/>
  <c r="D300" i="1" l="1"/>
  <c r="F300" i="1" s="1"/>
  <c r="B301" i="1" l="1"/>
  <c r="C301" i="1" s="1"/>
  <c r="G300" i="1"/>
  <c r="E301" i="1" l="1"/>
  <c r="D301" i="1" l="1"/>
  <c r="F301" i="1" s="1"/>
  <c r="B302" i="1" s="1"/>
  <c r="C302" i="1" s="1"/>
  <c r="G301" i="1" l="1"/>
  <c r="E302" i="1"/>
  <c r="D302" i="1" s="1"/>
  <c r="F302" i="1" s="1"/>
  <c r="B303" i="1" l="1"/>
  <c r="C303" i="1" s="1"/>
  <c r="G302" i="1"/>
  <c r="E303" i="1" l="1"/>
  <c r="D303" i="1" l="1"/>
  <c r="F303" i="1" s="1"/>
  <c r="B304" i="1" s="1"/>
  <c r="C304" i="1" s="1"/>
  <c r="G303" i="1" l="1"/>
  <c r="E304" i="1"/>
  <c r="D304" i="1" l="1"/>
  <c r="F304" i="1" s="1"/>
  <c r="B305" i="1" s="1"/>
  <c r="C305" i="1" s="1"/>
  <c r="G304" i="1" l="1"/>
  <c r="E305" i="1"/>
  <c r="D305" i="1" l="1"/>
  <c r="F305" i="1" s="1"/>
  <c r="B306" i="1" l="1"/>
  <c r="C306" i="1" s="1"/>
  <c r="G305" i="1"/>
  <c r="E306" i="1" l="1"/>
  <c r="D306" i="1" l="1"/>
  <c r="F306" i="1" s="1"/>
  <c r="B307" i="1" s="1"/>
  <c r="C307" i="1" s="1"/>
  <c r="G306" i="1" l="1"/>
  <c r="E307" i="1"/>
  <c r="D307" i="1" l="1"/>
  <c r="F307" i="1" s="1"/>
  <c r="B308" i="1" l="1"/>
  <c r="C308" i="1" s="1"/>
  <c r="G307" i="1"/>
  <c r="E308" i="1" l="1"/>
  <c r="D308" i="1" l="1"/>
  <c r="F308" i="1" s="1"/>
  <c r="B309" i="1" s="1"/>
  <c r="C309" i="1" s="1"/>
  <c r="G308" i="1" l="1"/>
  <c r="E309" i="1"/>
  <c r="D309" i="1" l="1"/>
  <c r="F309" i="1" s="1"/>
  <c r="B310" i="1" l="1"/>
  <c r="C310" i="1" s="1"/>
  <c r="G309" i="1"/>
  <c r="E310" i="1" l="1"/>
  <c r="D310" i="1" l="1"/>
  <c r="F310" i="1" s="1"/>
  <c r="B311" i="1" s="1"/>
  <c r="C311" i="1" s="1"/>
  <c r="G310" i="1" l="1"/>
  <c r="E311" i="1"/>
  <c r="D311" i="1" l="1"/>
  <c r="F311" i="1" s="1"/>
  <c r="B312" i="1" l="1"/>
  <c r="C312" i="1" s="1"/>
  <c r="G311" i="1"/>
  <c r="E312" i="1" l="1"/>
  <c r="D312" i="1" l="1"/>
  <c r="F312" i="1" s="1"/>
  <c r="B313" i="1" l="1"/>
  <c r="C313" i="1" s="1"/>
  <c r="G312" i="1"/>
  <c r="E313" i="1" l="1"/>
  <c r="D313" i="1" l="1"/>
  <c r="F313" i="1" s="1"/>
  <c r="B314" i="1" s="1"/>
  <c r="C314" i="1" s="1"/>
  <c r="G313" i="1" l="1"/>
  <c r="E314" i="1"/>
  <c r="D314" i="1" l="1"/>
  <c r="F314" i="1" s="1"/>
  <c r="B315" i="1" l="1"/>
  <c r="C315" i="1" s="1"/>
  <c r="G314" i="1"/>
  <c r="E315" i="1" l="1"/>
  <c r="D315" i="1" l="1"/>
  <c r="F315" i="1" s="1"/>
  <c r="B316" i="1" l="1"/>
  <c r="C316" i="1" s="1"/>
  <c r="G315" i="1"/>
  <c r="E316" i="1" l="1"/>
  <c r="D316" i="1" l="1"/>
  <c r="F316" i="1" s="1"/>
  <c r="B317" i="1" l="1"/>
  <c r="C317" i="1" s="1"/>
  <c r="G316" i="1"/>
  <c r="E317" i="1" l="1"/>
  <c r="D317" i="1" l="1"/>
  <c r="F317" i="1" s="1"/>
  <c r="B318" i="1" s="1"/>
  <c r="C318" i="1" s="1"/>
  <c r="G317" i="1" l="1"/>
  <c r="E318" i="1"/>
  <c r="D318" i="1" l="1"/>
  <c r="F318" i="1" s="1"/>
  <c r="B319" i="1" s="1"/>
  <c r="C319" i="1" s="1"/>
  <c r="G318" i="1" l="1"/>
  <c r="E319" i="1"/>
  <c r="D319" i="1" l="1"/>
  <c r="F319" i="1" s="1"/>
  <c r="B320" i="1" s="1"/>
  <c r="C320" i="1" s="1"/>
  <c r="G319" i="1" l="1"/>
  <c r="E320" i="1"/>
  <c r="D320" i="1" l="1"/>
  <c r="F320" i="1" s="1"/>
  <c r="B321" i="1" s="1"/>
  <c r="C321" i="1" s="1"/>
  <c r="G320" i="1" l="1"/>
  <c r="E321" i="1"/>
  <c r="D321" i="1" l="1"/>
  <c r="F321" i="1" s="1"/>
  <c r="B322" i="1" l="1"/>
  <c r="C322" i="1" s="1"/>
  <c r="G321" i="1"/>
  <c r="E322" i="1" l="1"/>
  <c r="D322" i="1" l="1"/>
  <c r="F322" i="1" s="1"/>
  <c r="B323" i="1" s="1"/>
  <c r="C323" i="1" s="1"/>
  <c r="G322" i="1"/>
  <c r="E323" i="1" l="1"/>
  <c r="D323" i="1" l="1"/>
  <c r="F323" i="1" s="1"/>
  <c r="B324" i="1" s="1"/>
  <c r="C324" i="1" s="1"/>
  <c r="G323" i="1" l="1"/>
  <c r="E324" i="1"/>
  <c r="D324" i="1" l="1"/>
  <c r="F324" i="1" s="1"/>
  <c r="B325" i="1" s="1"/>
  <c r="C325" i="1" s="1"/>
  <c r="G324" i="1" l="1"/>
  <c r="E325" i="1"/>
  <c r="D325" i="1" l="1"/>
  <c r="F325" i="1" s="1"/>
  <c r="B326" i="1" l="1"/>
  <c r="C326" i="1" s="1"/>
  <c r="G325" i="1"/>
  <c r="E326" i="1" l="1"/>
  <c r="D326" i="1" l="1"/>
  <c r="F326" i="1" s="1"/>
  <c r="B327" i="1" s="1"/>
  <c r="C327" i="1" s="1"/>
  <c r="G326" i="1" l="1"/>
  <c r="E327" i="1"/>
  <c r="D327" i="1" l="1"/>
  <c r="F327" i="1" s="1"/>
  <c r="B328" i="1" s="1"/>
  <c r="C328" i="1" s="1"/>
  <c r="G327" i="1" l="1"/>
  <c r="E328" i="1"/>
  <c r="D328" i="1" l="1"/>
  <c r="F328" i="1" s="1"/>
  <c r="B329" i="1" s="1"/>
  <c r="C329" i="1" s="1"/>
  <c r="G328" i="1" l="1"/>
  <c r="E329" i="1"/>
  <c r="D329" i="1" l="1"/>
  <c r="F329" i="1" s="1"/>
  <c r="B330" i="1" l="1"/>
  <c r="C330" i="1" s="1"/>
  <c r="G329" i="1"/>
  <c r="E330" i="1" l="1"/>
  <c r="D330" i="1" l="1"/>
  <c r="F330" i="1" s="1"/>
  <c r="B331" i="1" s="1"/>
  <c r="C331" i="1" s="1"/>
  <c r="G330" i="1" l="1"/>
  <c r="E331" i="1"/>
  <c r="D331" i="1" l="1"/>
  <c r="F331" i="1" s="1"/>
  <c r="B332" i="1" l="1"/>
  <c r="C332" i="1" s="1"/>
  <c r="G331" i="1"/>
  <c r="E332" i="1" l="1"/>
  <c r="D332" i="1" l="1"/>
  <c r="F332" i="1" s="1"/>
  <c r="B333" i="1" s="1"/>
  <c r="C333" i="1" s="1"/>
  <c r="G332" i="1" l="1"/>
  <c r="E333" i="1"/>
  <c r="D333" i="1" s="1"/>
  <c r="F333" i="1" s="1"/>
  <c r="B334" i="1" l="1"/>
  <c r="C334" i="1" s="1"/>
  <c r="G333" i="1"/>
  <c r="E334" i="1" l="1"/>
  <c r="D334" i="1" l="1"/>
  <c r="F334" i="1" s="1"/>
  <c r="B335" i="1" s="1"/>
  <c r="C335" i="1" s="1"/>
  <c r="G334" i="1" l="1"/>
  <c r="E335" i="1"/>
  <c r="D335" i="1" l="1"/>
  <c r="F335" i="1" s="1"/>
  <c r="B336" i="1" s="1"/>
  <c r="C336" i="1" s="1"/>
  <c r="G335" i="1"/>
  <c r="E336" i="1" l="1"/>
  <c r="D336" i="1" l="1"/>
  <c r="F336" i="1" s="1"/>
  <c r="G336" i="1" s="1"/>
  <c r="B337" i="1" l="1"/>
  <c r="C337" i="1" s="1"/>
  <c r="E337" i="1"/>
  <c r="D337" i="1" l="1"/>
  <c r="F337" i="1" s="1"/>
  <c r="B338" i="1" l="1"/>
  <c r="C338" i="1" s="1"/>
  <c r="G337" i="1"/>
  <c r="E338" i="1" l="1"/>
  <c r="D338" i="1"/>
  <c r="F338" i="1" s="1"/>
  <c r="B339" i="1" l="1"/>
  <c r="C339" i="1" s="1"/>
  <c r="G338" i="1"/>
  <c r="E339" i="1" l="1"/>
  <c r="D339" i="1" l="1"/>
  <c r="F339" i="1" s="1"/>
  <c r="B340" i="1" l="1"/>
  <c r="C340" i="1" s="1"/>
  <c r="G339" i="1"/>
  <c r="E340" i="1" l="1"/>
  <c r="D340" i="1" l="1"/>
  <c r="F340" i="1" s="1"/>
  <c r="B341" i="1" s="1"/>
  <c r="C341" i="1" s="1"/>
  <c r="G340" i="1" l="1"/>
  <c r="E341" i="1"/>
  <c r="D341" i="1" l="1"/>
  <c r="F341" i="1" s="1"/>
  <c r="B342" i="1" l="1"/>
  <c r="C342" i="1" s="1"/>
  <c r="G341" i="1"/>
  <c r="E342" i="1" l="1"/>
  <c r="D342" i="1" l="1"/>
  <c r="F342" i="1" s="1"/>
  <c r="B343" i="1" l="1"/>
  <c r="C343" i="1" s="1"/>
  <c r="G342" i="1"/>
  <c r="E343" i="1" l="1"/>
  <c r="D343" i="1" l="1"/>
  <c r="F343" i="1" s="1"/>
  <c r="B344" i="1" l="1"/>
  <c r="C344" i="1" s="1"/>
  <c r="G343" i="1"/>
  <c r="E344" i="1" l="1"/>
  <c r="D344" i="1" s="1"/>
  <c r="F344" i="1" s="1"/>
  <c r="B345" i="1" l="1"/>
  <c r="C345" i="1" s="1"/>
  <c r="G344" i="1"/>
  <c r="E345" i="1" l="1"/>
  <c r="D345" i="1" l="1"/>
  <c r="F345" i="1" s="1"/>
  <c r="B346" i="1" s="1"/>
  <c r="C346" i="1" s="1"/>
  <c r="G345" i="1" l="1"/>
  <c r="E346" i="1"/>
  <c r="D346" i="1" l="1"/>
  <c r="F346" i="1" s="1"/>
  <c r="B347" i="1" l="1"/>
  <c r="C347" i="1" s="1"/>
  <c r="G346" i="1"/>
  <c r="E347" i="1" l="1"/>
  <c r="D347" i="1" l="1"/>
  <c r="F347" i="1" s="1"/>
  <c r="B348" i="1" l="1"/>
  <c r="C348" i="1" s="1"/>
  <c r="G347" i="1"/>
  <c r="E348" i="1" l="1"/>
  <c r="D348" i="1" l="1"/>
  <c r="F348" i="1" s="1"/>
  <c r="B349" i="1" s="1"/>
  <c r="C349" i="1" s="1"/>
  <c r="G348" i="1" l="1"/>
  <c r="E349" i="1"/>
  <c r="D349" i="1" l="1"/>
  <c r="F349" i="1" s="1"/>
  <c r="B350" i="1" s="1"/>
  <c r="C350" i="1" s="1"/>
  <c r="G349" i="1" l="1"/>
  <c r="E350" i="1"/>
  <c r="D350" i="1" l="1"/>
  <c r="F350" i="1" s="1"/>
  <c r="B351" i="1" s="1"/>
  <c r="C351" i="1" s="1"/>
  <c r="G350" i="1" l="1"/>
  <c r="E351" i="1"/>
  <c r="D351" i="1" l="1"/>
  <c r="F351" i="1" s="1"/>
  <c r="B352" i="1" l="1"/>
  <c r="C352" i="1" s="1"/>
  <c r="G351" i="1"/>
  <c r="E352" i="1" l="1"/>
  <c r="D352" i="1" l="1"/>
  <c r="F352" i="1" s="1"/>
  <c r="B353" i="1" s="1"/>
  <c r="C353" i="1" s="1"/>
  <c r="G352" i="1" l="1"/>
  <c r="E353" i="1"/>
  <c r="D353" i="1" s="1"/>
  <c r="F353" i="1" s="1"/>
  <c r="B354" i="1" l="1"/>
  <c r="C354" i="1" s="1"/>
  <c r="G353" i="1"/>
  <c r="E354" i="1" l="1"/>
  <c r="D354" i="1" l="1"/>
  <c r="F354" i="1" s="1"/>
  <c r="B355" i="1" l="1"/>
  <c r="C355" i="1" s="1"/>
  <c r="G354" i="1"/>
  <c r="E355" i="1" l="1"/>
  <c r="D355" i="1"/>
  <c r="F355" i="1" s="1"/>
  <c r="B356" i="1" l="1"/>
  <c r="C356" i="1" s="1"/>
  <c r="G355" i="1"/>
  <c r="E356" i="1" l="1"/>
  <c r="D356" i="1" s="1"/>
  <c r="F356" i="1" s="1"/>
  <c r="B357" i="1" l="1"/>
  <c r="C357" i="1" s="1"/>
  <c r="G356" i="1"/>
  <c r="E357" i="1" l="1"/>
  <c r="D357" i="1" l="1"/>
  <c r="F357" i="1" s="1"/>
  <c r="B358" i="1" l="1"/>
  <c r="C358" i="1" s="1"/>
  <c r="G357" i="1"/>
  <c r="E358" i="1" l="1"/>
  <c r="D358" i="1" l="1"/>
  <c r="F358" i="1" s="1"/>
  <c r="B359" i="1" s="1"/>
  <c r="C359" i="1" s="1"/>
  <c r="G358" i="1" l="1"/>
  <c r="E359" i="1"/>
  <c r="D359" i="1" l="1"/>
  <c r="F359" i="1" s="1"/>
  <c r="B360" i="1" s="1"/>
  <c r="C360" i="1" s="1"/>
  <c r="G359" i="1"/>
  <c r="E360" i="1" l="1"/>
  <c r="D360" i="1"/>
  <c r="F360" i="1" s="1"/>
  <c r="B361" i="1" l="1"/>
  <c r="C361" i="1" s="1"/>
  <c r="G360" i="1"/>
  <c r="E361" i="1" l="1"/>
  <c r="D361" i="1" l="1"/>
  <c r="F361" i="1" s="1"/>
  <c r="B362" i="1" s="1"/>
  <c r="C362" i="1" s="1"/>
  <c r="G361" i="1"/>
  <c r="E362" i="1" l="1"/>
  <c r="D362" i="1" s="1"/>
  <c r="F362" i="1" s="1"/>
  <c r="B363" i="1" l="1"/>
  <c r="C363" i="1" s="1"/>
  <c r="G362" i="1"/>
  <c r="E363" i="1" l="1"/>
  <c r="D363" i="1" s="1"/>
  <c r="F363" i="1" s="1"/>
  <c r="B364" i="1" l="1"/>
  <c r="C364" i="1" s="1"/>
  <c r="G363" i="1"/>
  <c r="E364" i="1" l="1"/>
  <c r="D364" i="1" l="1"/>
  <c r="F364" i="1" s="1"/>
  <c r="B365" i="1" s="1"/>
  <c r="C365" i="1" s="1"/>
  <c r="G364" i="1" l="1"/>
  <c r="E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J12"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G15"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G16"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G18" authorId="0" shapeId="0" xr:uid="{048C2206-08BB-429B-9E28-D6F272682075}">
      <text>
        <r>
          <rPr>
            <b/>
            <sz val="9"/>
            <color indexed="81"/>
            <rFont val="Tahoma"/>
            <family val="2"/>
            <charset val="204"/>
          </rPr>
          <t xml:space="preserve">==
OPEX COSTS 
+
AM Fees </t>
        </r>
      </text>
    </comment>
    <comment ref="G26"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Администратор</author>
  </authors>
  <commentList>
    <comment ref="B38" authorId="0" shapeId="0" xr:uid="{243001EC-5CAC-4052-AD19-B90F6D3F10AF}">
      <text>
        <r>
          <rPr>
            <b/>
            <sz val="9"/>
            <color indexed="81"/>
            <rFont val="Tahoma"/>
            <family val="2"/>
            <charset val="204"/>
          </rPr>
          <t xml:space="preserve"> free cash from sale and is largely dictated by market
conditions, that is inflation</t>
        </r>
      </text>
    </comment>
    <comment ref="B39" authorId="0" shapeId="0" xr:uid="{9F536C5C-711D-4579-A44D-ECDF10B8C776}">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45" authorId="1" shapeId="0" xr:uid="{3F49026C-9A8E-4E5A-8FAB-26BB94FC7EB0}">
      <text>
        <r>
          <rPr>
            <b/>
            <sz val="9"/>
            <color indexed="81"/>
            <rFont val="Tahoma"/>
            <family val="2"/>
            <charset val="204"/>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48" authorId="0" shapeId="0" xr:uid="{A2BD9604-53CD-4C8E-929E-5211935C8B1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59"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65" authorId="0" shapeId="0" xr:uid="{00000000-0006-0000-0300-000004000000}">
      <text>
        <r>
          <rPr>
            <b/>
            <sz val="9"/>
            <color indexed="81"/>
            <rFont val="Tahoma"/>
            <family val="2"/>
            <charset val="204"/>
          </rPr>
          <t xml:space="preserve"> free cash from sale and is largely dictated by market
conditions, that is inflation</t>
        </r>
      </text>
    </comment>
    <comment ref="B66"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72" authorId="1" shapeId="0" xr:uid="{F676C79D-9337-46FA-96A8-4F576277BAD5}">
      <text>
        <r>
          <rPr>
            <b/>
            <sz val="9"/>
            <color indexed="81"/>
            <rFont val="Tahoma"/>
            <family val="2"/>
            <charset val="204"/>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75"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78"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86"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87"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89" authorId="0" shapeId="0" xr:uid="{00000000-0006-0000-0300-00000A000000}">
      <text>
        <r>
          <rPr>
            <b/>
            <sz val="9"/>
            <color indexed="81"/>
            <rFont val="Tahoma"/>
            <family val="2"/>
            <charset val="204"/>
          </rPr>
          <t xml:space="preserve"> initial cash outflow</t>
        </r>
      </text>
    </comment>
    <comment ref="B90"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91" authorId="0" shapeId="0" xr:uid="{00000000-0006-0000-0300-00000C000000}">
      <text>
        <r>
          <rPr>
            <b/>
            <sz val="9"/>
            <color indexed="81"/>
            <rFont val="Tahoma"/>
            <family val="2"/>
            <charset val="204"/>
          </rPr>
          <t>annualized return 
over the course of you In period you will have received x% effectively every year</t>
        </r>
      </text>
    </comment>
  </commentList>
</comments>
</file>

<file path=xl/sharedStrings.xml><?xml version="1.0" encoding="utf-8"?>
<sst xmlns="http://schemas.openxmlformats.org/spreadsheetml/2006/main" count="101" uniqueCount="86">
  <si>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</si>
  <si>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</si>
  <si>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</si>
  <si>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</si>
  <si>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</si>
  <si>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</si>
  <si>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</si>
  <si>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</si>
  <si>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</si>
  <si>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</si>
  <si>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</si>
  <si>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</si>
  <si>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</si>
  <si>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</si>
  <si>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</si>
  <si>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</si>
  <si>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</si>
  <si>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</si>
  <si>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</si>
  <si>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</si>
  <si>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</si>
  <si>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</si>
  <si>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</si>
  <si>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</si>
  <si>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</si>
  <si>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</si>
  <si>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</si>
  <si>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Net Operating Income (NOI)</t>
  </si>
  <si>
    <t>Sales Price</t>
  </si>
  <si>
    <t>Principal Repayment</t>
  </si>
  <si>
    <t>Net Sales Proceeds</t>
  </si>
  <si>
    <t>Free CF Reversions</t>
  </si>
  <si>
    <t>Free CF Operations</t>
  </si>
  <si>
    <t>Debt Service Coverage Ratio</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</si>
  <si>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</si>
  <si>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</si>
  <si>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</si>
  <si>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</si>
  <si>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</si>
  <si>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</si>
  <si>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</si>
  <si>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</si>
  <si>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</si>
  <si>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</si>
  <si>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</si>
  <si>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</si>
  <si>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</si>
  <si>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</si>
  <si>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</si>
  <si>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</si>
  <si>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</si>
  <si>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</si>
  <si>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</si>
  <si>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</si>
  <si>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</si>
  <si>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</si>
  <si>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</si>
  <si>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</si>
  <si>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Year</t>
  </si>
  <si>
    <t>Uses of Funds</t>
  </si>
  <si>
    <t>Sources of Funds</t>
  </si>
  <si>
    <t>Maintenance(5%)/mo</t>
  </si>
  <si>
    <t>Capitalization Rate</t>
  </si>
  <si>
    <t>CapEx(5%)/mo</t>
  </si>
  <si>
    <t xml:space="preserve">Asset Management Fees </t>
  </si>
  <si>
    <t>Date</t>
  </si>
  <si>
    <t>Vacancy (Occupancy)</t>
  </si>
  <si>
    <t>Asset Management Fees</t>
  </si>
  <si>
    <t>Asset Cash Flows</t>
  </si>
  <si>
    <t>Exit Year</t>
  </si>
  <si>
    <t>ASSET CASH FLOWS</t>
  </si>
  <si>
    <t>Profit / Loss</t>
  </si>
  <si>
    <t>MOIC</t>
  </si>
  <si>
    <t>LEVERED CASH FLOWS</t>
  </si>
  <si>
    <t>Levered Cash Flows</t>
  </si>
  <si>
    <t>Growth Rate, Expense (Inflation)</t>
  </si>
  <si>
    <t>Unlevered Cash Flows</t>
  </si>
  <si>
    <t>UNLEVERED CASH FLOWS</t>
  </si>
  <si>
    <t>Total Gross Revenue</t>
  </si>
  <si>
    <t>Total Operating Expenses (OPEX)</t>
  </si>
  <si>
    <t>XIRR</t>
  </si>
  <si>
    <t>(HOA) Insurance/mo</t>
  </si>
  <si>
    <t>Growth Rate, Income</t>
  </si>
  <si>
    <t>Vacancy(5-10%)/yr</t>
  </si>
  <si>
    <t>Property Square Footage</t>
  </si>
  <si>
    <t>Debt Service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</si>
</sst>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0.000"/>
    <numFmt numFmtId="174" formatCode="_-* #,##0\ _₽_-;\-* #,##0\ _₽_-;_-* &quot;-&quot;?\ _₽_-;_-@_-"/>
  </numFmts>
  <fonts count="4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
      <b/>
      <sz val="11"/>
      <color rgb="FFC00000"/>
      <name val="Calibri"/>
      <family val="2"/>
      <charset val="204"/>
      <scheme val="minor"/>
    </font>
    <font>
      <sz val="11"/>
      <color rgb="FFFF0000"/>
      <name val="Calibri"/>
      <family val="2"/>
      <charset val="204"/>
      <scheme val="minor"/>
    </font>
    <font>
      <b/>
      <sz val="11"/>
      <color rgb="FF0000FF"/>
      <name val="Arial Narrow"/>
      <family val="2"/>
      <charset val="204"/>
    </font>
    <font>
      <b/>
      <sz val="11"/>
      <color theme="0" tint="-0.249977111117893"/>
      <name val="Calibri"/>
      <family val="2"/>
      <scheme val="minor"/>
    </font>
    <font>
      <sz val="11"/>
      <color theme="0" tint="-0.249977111117893"/>
      <name val="Calibri"/>
      <family val="2"/>
      <scheme val="minor"/>
    </font>
    <font>
      <b/>
      <sz val="11"/>
      <color theme="0" tint="-0.249977111117893"/>
      <name val="Calibri"/>
      <family val="2"/>
      <charset val="204"/>
      <scheme val="minor"/>
    </font>
    <font>
      <sz val="11"/>
      <color rgb="FFFFC000"/>
      <name val="Calibri"/>
      <family val="2"/>
      <charset val="204"/>
      <scheme val="minor"/>
    </font>
  </fonts>
  <fills count="7">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9" tint="0.8999908444471571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15">
    <xf numFmtId="0" fontId="0" fillId="0" borderId="0"/>
    <xf numFmtId="164" fontId="5" fillId="0" borderId="0" applyFont="0" applyFill="0" applyBorder="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7" fillId="0" borderId="0"/>
    <xf numFmtId="0" fontId="8" fillId="0" borderId="0" applyNumberFormat="0" applyFill="0" applyBorder="0" applyAlignment="0" applyProtection="0">
      <alignment horizontal="left" indent="1"/>
    </xf>
    <xf numFmtId="0" fontId="7" fillId="0" borderId="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5" fillId="0" borderId="0"/>
    <xf numFmtId="0" fontId="11" fillId="0" borderId="0" applyNumberFormat="0" applyFill="0" applyBorder="0" applyAlignment="0" applyProtection="0"/>
    <xf numFmtId="0" fontId="12" fillId="0" borderId="0" applyNumberFormat="0" applyFill="0" applyBorder="0" applyAlignment="0" applyProtection="0"/>
    <xf numFmtId="9" fontId="5" fillId="0" borderId="0" applyFont="0" applyFill="0" applyBorder="0" applyAlignment="0" applyProtection="0"/>
  </cellStyleXfs>
  <cellXfs count="212">
    <xf numFmtId="0" fontId="0" fillId="0" borderId="0" xfId="0"/>
    <xf numFmtId="0" fontId="6" fillId="0" borderId="0" xfId="0" applyFont="1"/>
    <xf numFmtId="0" fontId="14" fillId="0" borderId="0" xfId="0" applyFont="1"/>
    <xf numFmtId="0" fontId="15" fillId="4" borderId="0" xfId="0" applyFont="1" applyFill="1"/>
    <xf numFmtId="0" fontId="16" fillId="0" borderId="0" xfId="0" applyFont="1"/>
    <xf numFmtId="0" fontId="7" fillId="0" borderId="0" xfId="0" applyFont="1"/>
    <xf numFmtId="0" fontId="13" fillId="0" borderId="0" xfId="0" applyFont="1"/>
    <xf numFmtId="0" fontId="6" fillId="2" borderId="0" xfId="0" applyFont="1" applyFill="1"/>
    <xf numFmtId="0" fontId="15" fillId="2" borderId="0" xfId="0" applyFont="1" applyFill="1"/>
    <xf numFmtId="0" fontId="18" fillId="4" borderId="0" xfId="0" applyFont="1" applyFill="1" applyAlignment="1">
      <alignment vertical="center"/>
    </xf>
    <xf numFmtId="0" fontId="16" fillId="3" borderId="0" xfId="0" applyFont="1" applyFill="1"/>
    <xf numFmtId="0" fontId="6" fillId="3" borderId="0" xfId="0" applyFont="1" applyFill="1"/>
    <xf numFmtId="0" fontId="18" fillId="3" borderId="0" xfId="0" applyFont="1" applyFill="1" applyAlignment="1">
      <alignment vertical="center"/>
    </xf>
    <xf numFmtId="0" fontId="15" fillId="3" borderId="0" xfId="0" applyFont="1" applyFill="1"/>
    <xf numFmtId="168" fontId="16" fillId="0" borderId="0" xfId="0" applyNumberFormat="1" applyFont="1"/>
    <xf numFmtId="166" fontId="7" fillId="0" borderId="0" xfId="0" applyNumberFormat="1" applyFont="1"/>
    <xf numFmtId="169" fontId="0" fillId="0" borderId="0" xfId="0" applyNumberFormat="1"/>
    <xf numFmtId="170" fontId="16" fillId="0" borderId="0" xfId="0" applyNumberFormat="1" applyFont="1"/>
    <xf numFmtId="0" fontId="19" fillId="2" borderId="1" xfId="0" applyFont="1" applyFill="1" applyBorder="1" applyAlignment="1">
      <alignment horizontal="center"/>
    </xf>
    <xf numFmtId="0" fontId="19" fillId="2" borderId="2" xfId="0" applyFont="1" applyFill="1" applyBorder="1" applyAlignment="1">
      <alignment horizontal="center"/>
    </xf>
    <xf numFmtId="0" fontId="6" fillId="3" borderId="0" xfId="14" applyNumberFormat="1" applyFont="1" applyFill="1"/>
    <xf numFmtId="2" fontId="16" fillId="0" borderId="0" xfId="0" applyNumberFormat="1" applyFont="1"/>
    <xf numFmtId="165" fontId="20" fillId="0" borderId="0" xfId="0" applyNumberFormat="1" applyFont="1"/>
    <xf numFmtId="165" fontId="6" fillId="0" borderId="0" xfId="0" applyNumberFormat="1" applyFont="1"/>
    <xf numFmtId="0" fontId="19" fillId="2" borderId="0" xfId="0" applyFont="1" applyFill="1" applyAlignment="1">
      <alignment horizontal="center"/>
    </xf>
    <xf numFmtId="0" fontId="16"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6"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22" fillId="0" borderId="12" xfId="0" applyFont="1" applyBorder="1" applyAlignment="1">
      <alignment horizontal="right" vertical="center"/>
    </xf>
    <xf numFmtId="2" fontId="16" fillId="3" borderId="0" xfId="14" applyNumberFormat="1" applyFont="1" applyFill="1"/>
    <xf numFmtId="167" fontId="16" fillId="3" borderId="0" xfId="14" applyNumberFormat="1" applyFont="1" applyFill="1"/>
    <xf numFmtId="0" fontId="16" fillId="3" borderId="0" xfId="14" applyNumberFormat="1" applyFont="1" applyFill="1"/>
    <xf numFmtId="0" fontId="22" fillId="0" borderId="0" xfId="0" applyFont="1"/>
    <xf numFmtId="0" fontId="0" fillId="0" borderId="8" xfId="0" applyBorder="1"/>
    <xf numFmtId="171" fontId="22" fillId="0" borderId="0" xfId="1" applyNumberFormat="1" applyFont="1"/>
    <xf numFmtId="171" fontId="22" fillId="0" borderId="0" xfId="0" applyNumberFormat="1" applyFont="1"/>
    <xf numFmtId="0" fontId="22" fillId="0" borderId="17" xfId="0" applyFont="1" applyBorder="1"/>
    <xf numFmtId="0" fontId="22" fillId="0" borderId="0" xfId="0" applyFont="1" applyAlignment="1">
      <alignment horizontal="center" vertical="center"/>
    </xf>
    <xf numFmtId="171" fontId="0" fillId="0" borderId="8" xfId="0" applyNumberFormat="1" applyBorder="1"/>
    <xf numFmtId="0" fontId="22" fillId="0" borderId="19" xfId="0" applyFont="1" applyBorder="1"/>
    <xf numFmtId="0" fontId="0" fillId="0" borderId="19" xfId="0" applyBorder="1"/>
    <xf numFmtId="0" fontId="22" fillId="0" borderId="8" xfId="0" applyFont="1" applyBorder="1"/>
    <xf numFmtId="0" fontId="22" fillId="0" borderId="20" xfId="0" applyFont="1" applyBorder="1"/>
    <xf numFmtId="0" fontId="0" fillId="0" borderId="21" xfId="0" applyBorder="1"/>
    <xf numFmtId="0" fontId="22" fillId="0" borderId="15" xfId="0" applyFont="1" applyBorder="1"/>
    <xf numFmtId="0" fontId="0" fillId="0" borderId="13" xfId="0" applyBorder="1"/>
    <xf numFmtId="0" fontId="0" fillId="0" borderId="16" xfId="0" applyBorder="1"/>
    <xf numFmtId="0" fontId="22" fillId="0" borderId="0" xfId="0" applyFont="1" applyAlignment="1">
      <alignment vertical="center"/>
    </xf>
    <xf numFmtId="171" fontId="0" fillId="0" borderId="0" xfId="0" applyNumberFormat="1"/>
    <xf numFmtId="0" fontId="26" fillId="0" borderId="13" xfId="0" applyFont="1" applyBorder="1" applyAlignment="1">
      <alignment vertical="center"/>
    </xf>
    <xf numFmtId="0" fontId="26" fillId="0" borderId="13" xfId="0" applyFont="1" applyBorder="1"/>
    <xf numFmtId="0" fontId="26" fillId="0" borderId="16" xfId="0" applyFont="1" applyBorder="1" applyAlignment="1">
      <alignment vertical="center"/>
    </xf>
    <xf numFmtId="0" fontId="22" fillId="0" borderId="0" xfId="0" applyFont="1" applyAlignment="1">
      <alignment horizontal="right"/>
    </xf>
    <xf numFmtId="0" fontId="4" fillId="0" borderId="0" xfId="0" applyFont="1"/>
    <xf numFmtId="171" fontId="22" fillId="0" borderId="8" xfId="0" applyNumberFormat="1" applyFont="1" applyBorder="1"/>
    <xf numFmtId="171" fontId="22" fillId="0" borderId="21" xfId="0" applyNumberFormat="1" applyFont="1" applyBorder="1"/>
    <xf numFmtId="10" fontId="22" fillId="0" borderId="22" xfId="14" applyNumberFormat="1" applyFont="1" applyBorder="1"/>
    <xf numFmtId="10" fontId="22" fillId="0" borderId="23" xfId="14" applyNumberFormat="1" applyFont="1" applyBorder="1"/>
    <xf numFmtId="171" fontId="0" fillId="0" borderId="14" xfId="0" applyNumberFormat="1" applyBorder="1"/>
    <xf numFmtId="10" fontId="22" fillId="0" borderId="17" xfId="14" applyNumberFormat="1" applyFont="1" applyBorder="1"/>
    <xf numFmtId="171" fontId="0" fillId="0" borderId="18" xfId="0" applyNumberFormat="1" applyBorder="1"/>
    <xf numFmtId="0" fontId="0" fillId="0" borderId="0" xfId="0" applyAlignment="1">
      <alignment horizontal="center" vertical="center"/>
    </xf>
    <xf numFmtId="171" fontId="23" fillId="0" borderId="0" xfId="1" applyNumberFormat="1" applyFont="1" applyBorder="1" applyAlignment="1">
      <alignment vertical="center"/>
    </xf>
    <xf numFmtId="0" fontId="26" fillId="0" borderId="3" xfId="0" applyFont="1" applyBorder="1" applyAlignment="1">
      <alignment horizontal="center" vertical="center"/>
    </xf>
    <xf numFmtId="9" fontId="0" fillId="0" borderId="0" xfId="0" applyNumberFormat="1"/>
    <xf numFmtId="0" fontId="4" fillId="0" borderId="0" xfId="0" applyFont="1" applyAlignment="1">
      <alignment vertical="center"/>
    </xf>
    <xf numFmtId="171" fontId="4" fillId="0" borderId="0" xfId="0" applyNumberFormat="1" applyFont="1"/>
    <xf numFmtId="0" fontId="22" fillId="0" borderId="0" xfId="0" applyFont="1" applyFill="1" applyAlignment="1">
      <alignment vertical="center"/>
    </xf>
    <xf numFmtId="10" fontId="22" fillId="0" borderId="0" xfId="14" applyNumberFormat="1" applyFont="1" applyBorder="1" applyAlignment="1">
      <alignment horizontal="center" vertical="center"/>
    </xf>
    <xf numFmtId="171" fontId="23" fillId="0" borderId="0" xfId="1" applyNumberFormat="1" applyFont="1" applyBorder="1" applyAlignment="1">
      <alignment horizontal="center" vertical="center"/>
    </xf>
    <xf numFmtId="171" fontId="22" fillId="0" borderId="0" xfId="0" applyNumberFormat="1" applyFont="1" applyBorder="1" applyAlignment="1">
      <alignment vertical="center"/>
    </xf>
    <xf numFmtId="0" fontId="4" fillId="0" borderId="0" xfId="0" applyFont="1" applyBorder="1" applyAlignment="1">
      <alignment vertical="center"/>
    </xf>
    <xf numFmtId="0" fontId="22" fillId="0" borderId="9" xfId="0" applyFont="1" applyBorder="1" applyAlignment="1">
      <alignment horizontal="center" vertical="center"/>
    </xf>
    <xf numFmtId="0" fontId="22" fillId="0" borderId="8" xfId="0" applyFont="1" applyBorder="1" applyAlignment="1">
      <alignment horizontal="center" vertical="center"/>
    </xf>
    <xf numFmtId="0" fontId="4" fillId="0" borderId="9" xfId="0" applyFont="1" applyBorder="1" applyAlignment="1">
      <alignment vertical="center"/>
    </xf>
    <xf numFmtId="0" fontId="4" fillId="0" borderId="0" xfId="0" applyFont="1" applyBorder="1"/>
    <xf numFmtId="0" fontId="4" fillId="0" borderId="0" xfId="0" applyFont="1" applyBorder="1" applyAlignment="1">
      <alignment horizontal="center"/>
    </xf>
    <xf numFmtId="171" fontId="29" fillId="0" borderId="0" xfId="1" applyNumberFormat="1" applyFont="1" applyBorder="1" applyAlignment="1">
      <alignment horizontal="center" vertical="center"/>
    </xf>
    <xf numFmtId="0" fontId="4" fillId="0" borderId="8" xfId="0" applyFont="1" applyBorder="1" applyAlignment="1">
      <alignment vertical="center"/>
    </xf>
    <xf numFmtId="171" fontId="29" fillId="0" borderId="0" xfId="1" applyNumberFormat="1" applyFont="1" applyBorder="1" applyAlignment="1">
      <alignment vertical="center"/>
    </xf>
    <xf numFmtId="171" fontId="4" fillId="0" borderId="0" xfId="0" applyNumberFormat="1" applyFont="1" applyBorder="1" applyAlignment="1">
      <alignment vertical="center"/>
    </xf>
    <xf numFmtId="171" fontId="4" fillId="0" borderId="0" xfId="0" applyNumberFormat="1" applyFont="1" applyAlignment="1">
      <alignment vertical="center"/>
    </xf>
    <xf numFmtId="0" fontId="4" fillId="0" borderId="0" xfId="0" applyFont="1" applyFill="1" applyAlignment="1">
      <alignment vertical="center"/>
    </xf>
    <xf numFmtId="0" fontId="4" fillId="0" borderId="11" xfId="0" applyFont="1" applyBorder="1" applyAlignment="1">
      <alignment vertical="center"/>
    </xf>
    <xf numFmtId="0" fontId="4" fillId="0" borderId="13" xfId="0" applyFont="1" applyBorder="1" applyAlignment="1">
      <alignment vertical="center"/>
    </xf>
    <xf numFmtId="0" fontId="22" fillId="0" borderId="13" xfId="0" applyFont="1" applyBorder="1" applyAlignment="1">
      <alignment horizontal="center" vertical="center"/>
    </xf>
    <xf numFmtId="171" fontId="26" fillId="0" borderId="14" xfId="1" applyNumberFormat="1" applyFont="1" applyBorder="1" applyAlignment="1">
      <alignment vertical="center"/>
    </xf>
    <xf numFmtId="0" fontId="24" fillId="0" borderId="13" xfId="0" applyFont="1" applyBorder="1" applyAlignment="1">
      <alignment horizontal="center" vertical="center"/>
    </xf>
    <xf numFmtId="0" fontId="4" fillId="0" borderId="17" xfId="0" applyFont="1" applyBorder="1" applyAlignment="1">
      <alignment vertical="center"/>
    </xf>
    <xf numFmtId="172" fontId="22" fillId="0" borderId="0" xfId="0" applyNumberFormat="1" applyFont="1" applyAlignment="1">
      <alignment horizontal="center" vertical="center"/>
    </xf>
    <xf numFmtId="172" fontId="32" fillId="0" borderId="0" xfId="0" applyNumberFormat="1" applyFont="1" applyAlignment="1">
      <alignment horizontal="center" vertical="center"/>
    </xf>
    <xf numFmtId="171" fontId="31" fillId="0" borderId="14" xfId="1" applyNumberFormat="1" applyFont="1" applyFill="1" applyBorder="1" applyAlignment="1">
      <alignment horizontal="right" vertical="center"/>
    </xf>
    <xf numFmtId="0" fontId="4" fillId="0" borderId="0" xfId="0" applyFont="1" applyFill="1" applyBorder="1" applyAlignment="1">
      <alignment horizontal="center"/>
    </xf>
    <xf numFmtId="0" fontId="4" fillId="0" borderId="13" xfId="0" applyFont="1" applyFill="1" applyBorder="1" applyAlignment="1">
      <alignment vertical="center"/>
    </xf>
    <xf numFmtId="10" fontId="4" fillId="0" borderId="0" xfId="14" applyNumberFormat="1" applyFont="1" applyFill="1" applyBorder="1" applyAlignment="1">
      <alignment horizontal="center"/>
    </xf>
    <xf numFmtId="0" fontId="4" fillId="0" borderId="16" xfId="0" applyFont="1" applyFill="1" applyBorder="1" applyAlignment="1">
      <alignment vertical="center"/>
    </xf>
    <xf numFmtId="0" fontId="22" fillId="0" borderId="12" xfId="0" applyFont="1" applyFill="1" applyBorder="1" applyAlignment="1">
      <alignment horizontal="right" vertical="center"/>
    </xf>
    <xf numFmtId="10" fontId="31" fillId="0" borderId="14" xfId="14" applyNumberFormat="1" applyFont="1" applyFill="1" applyBorder="1" applyAlignment="1">
      <alignment horizontal="right" vertical="center"/>
    </xf>
    <xf numFmtId="10" fontId="31" fillId="0" borderId="14" xfId="0" applyNumberFormat="1" applyFont="1" applyFill="1" applyBorder="1" applyAlignment="1">
      <alignment vertical="center"/>
    </xf>
    <xf numFmtId="0" fontId="4" fillId="0" borderId="14" xfId="0" applyFont="1" applyFill="1" applyBorder="1" applyAlignment="1">
      <alignment horizontal="right" vertical="center"/>
    </xf>
    <xf numFmtId="0" fontId="4" fillId="0" borderId="0" xfId="0" applyFont="1" applyFill="1"/>
    <xf numFmtId="171" fontId="22" fillId="0" borderId="12" xfId="0" applyNumberFormat="1" applyFont="1" applyFill="1" applyBorder="1" applyAlignment="1">
      <alignment horizontal="right" vertical="center"/>
    </xf>
    <xf numFmtId="171" fontId="22" fillId="0" borderId="24" xfId="0" applyNumberFormat="1" applyFont="1" applyFill="1" applyBorder="1" applyAlignment="1">
      <alignment horizontal="right" vertical="center"/>
    </xf>
    <xf numFmtId="171" fontId="4" fillId="0" borderId="14" xfId="0" applyNumberFormat="1" applyFont="1" applyFill="1" applyBorder="1" applyAlignment="1">
      <alignment horizontal="right" vertical="center"/>
    </xf>
    <xf numFmtId="171" fontId="4" fillId="0" borderId="18" xfId="0" applyNumberFormat="1" applyFont="1" applyFill="1" applyBorder="1" applyAlignment="1">
      <alignment horizontal="right" vertical="center"/>
    </xf>
    <xf numFmtId="171" fontId="4" fillId="0" borderId="0" xfId="0" applyNumberFormat="1" applyFont="1" applyFill="1" applyAlignment="1">
      <alignment vertical="center"/>
    </xf>
    <xf numFmtId="0" fontId="24" fillId="0" borderId="10" xfId="0" applyFont="1" applyBorder="1" applyAlignment="1">
      <alignment vertical="center"/>
    </xf>
    <xf numFmtId="0" fontId="24" fillId="0" borderId="15" xfId="0" applyFont="1" applyBorder="1" applyAlignment="1">
      <alignment vertical="center"/>
    </xf>
    <xf numFmtId="0" fontId="24" fillId="0" borderId="16" xfId="0" applyFont="1" applyBorder="1" applyAlignment="1">
      <alignment vertical="center"/>
    </xf>
    <xf numFmtId="0" fontId="24" fillId="0" borderId="10" xfId="0" applyFont="1" applyFill="1" applyBorder="1" applyAlignment="1">
      <alignment vertical="center"/>
    </xf>
    <xf numFmtId="0" fontId="4" fillId="0" borderId="13" xfId="0" applyFont="1" applyBorder="1"/>
    <xf numFmtId="0" fontId="4" fillId="0" borderId="14" xfId="0" applyFont="1" applyBorder="1"/>
    <xf numFmtId="0" fontId="3" fillId="0" borderId="16" xfId="0" applyFont="1" applyFill="1" applyBorder="1" applyAlignment="1">
      <alignment vertical="center"/>
    </xf>
    <xf numFmtId="0" fontId="33" fillId="0" borderId="0" xfId="0" applyFont="1"/>
    <xf numFmtId="0" fontId="24" fillId="0" borderId="0" xfId="0" applyFont="1"/>
    <xf numFmtId="0" fontId="30" fillId="6" borderId="0" xfId="0" applyFont="1" applyFill="1" applyBorder="1"/>
    <xf numFmtId="0" fontId="0" fillId="6" borderId="0" xfId="0" applyFont="1" applyFill="1" applyBorder="1"/>
    <xf numFmtId="0" fontId="22" fillId="6" borderId="0" xfId="0" applyFont="1" applyFill="1" applyBorder="1"/>
    <xf numFmtId="0" fontId="0" fillId="6" borderId="0" xfId="0" applyFill="1" applyBorder="1"/>
    <xf numFmtId="0" fontId="3" fillId="0" borderId="0" xfId="0" applyFont="1"/>
    <xf numFmtId="171" fontId="0" fillId="0" borderId="0" xfId="0" applyNumberFormat="1" applyAlignment="1">
      <alignment horizontal="right" vertical="center"/>
    </xf>
    <xf numFmtId="171" fontId="22" fillId="0" borderId="0" xfId="1" applyNumberFormat="1" applyFont="1" applyAlignment="1">
      <alignment horizontal="right" vertical="center"/>
    </xf>
    <xf numFmtId="171" fontId="0" fillId="0" borderId="0" xfId="1" applyNumberFormat="1" applyFont="1" applyAlignment="1">
      <alignment horizontal="right" vertical="center"/>
    </xf>
    <xf numFmtId="171" fontId="0" fillId="0" borderId="8" xfId="1" applyNumberFormat="1" applyFont="1" applyBorder="1" applyAlignment="1">
      <alignment horizontal="right" vertical="center"/>
    </xf>
    <xf numFmtId="171" fontId="0" fillId="0" borderId="0" xfId="1" applyNumberFormat="1" applyFont="1" applyBorder="1" applyAlignment="1">
      <alignment horizontal="right" vertical="center"/>
    </xf>
    <xf numFmtId="171" fontId="22" fillId="0" borderId="19" xfId="1" applyNumberFormat="1" applyFont="1" applyBorder="1" applyAlignment="1">
      <alignment horizontal="right" vertical="center"/>
    </xf>
    <xf numFmtId="171" fontId="30" fillId="6" borderId="0" xfId="0" applyNumberFormat="1" applyFont="1" applyFill="1" applyBorder="1" applyAlignment="1">
      <alignment horizontal="right" vertical="center"/>
    </xf>
    <xf numFmtId="0" fontId="0" fillId="0" borderId="0" xfId="0" applyBorder="1"/>
    <xf numFmtId="0" fontId="3" fillId="0" borderId="0" xfId="0" applyFont="1" applyBorder="1"/>
    <xf numFmtId="171" fontId="0" fillId="0" borderId="0" xfId="0" applyNumberFormat="1" applyBorder="1"/>
    <xf numFmtId="171" fontId="22" fillId="0" borderId="0" xfId="0" applyNumberFormat="1" applyFont="1" applyBorder="1"/>
    <xf numFmtId="0" fontId="26" fillId="0" borderId="0" xfId="0" applyFont="1" applyBorder="1"/>
    <xf numFmtId="171" fontId="22" fillId="6" borderId="0" xfId="0" applyNumberFormat="1" applyFont="1" applyFill="1" applyBorder="1" applyAlignment="1">
      <alignment horizontal="right" vertical="center"/>
    </xf>
    <xf numFmtId="0" fontId="22" fillId="6" borderId="0" xfId="0" applyFont="1" applyFill="1"/>
    <xf numFmtId="0" fontId="22" fillId="0" borderId="0" xfId="0" applyFont="1" applyBorder="1"/>
    <xf numFmtId="171" fontId="22" fillId="0" borderId="0" xfId="1" applyNumberFormat="1" applyFont="1" applyBorder="1" applyAlignment="1">
      <alignment horizontal="right" vertical="center"/>
    </xf>
    <xf numFmtId="0" fontId="2" fillId="0" borderId="0" xfId="0" applyFont="1"/>
    <xf numFmtId="171" fontId="22" fillId="6" borderId="0" xfId="1" applyNumberFormat="1" applyFont="1" applyFill="1"/>
    <xf numFmtId="0" fontId="22" fillId="0" borderId="20" xfId="0" applyFont="1" applyFill="1" applyBorder="1"/>
    <xf numFmtId="0" fontId="22" fillId="0" borderId="13" xfId="0" applyFont="1" applyFill="1" applyBorder="1"/>
    <xf numFmtId="0" fontId="22" fillId="0" borderId="16" xfId="0" applyFont="1" applyFill="1" applyBorder="1"/>
    <xf numFmtId="10" fontId="22" fillId="0" borderId="8" xfId="14" applyNumberFormat="1" applyFont="1" applyBorder="1"/>
    <xf numFmtId="10" fontId="22" fillId="0" borderId="0" xfId="14" applyNumberFormat="1" applyFont="1"/>
    <xf numFmtId="171" fontId="0" fillId="0" borderId="4" xfId="0" applyNumberFormat="1" applyBorder="1"/>
    <xf numFmtId="171" fontId="22" fillId="6" borderId="4" xfId="0" applyNumberFormat="1" applyFont="1" applyFill="1" applyBorder="1"/>
    <xf numFmtId="0" fontId="0" fillId="0" borderId="4" xfId="0" applyBorder="1"/>
    <xf numFmtId="171" fontId="0" fillId="0" borderId="6" xfId="0" applyNumberFormat="1" applyBorder="1"/>
    <xf numFmtId="171" fontId="0" fillId="0" borderId="25" xfId="0" applyNumberFormat="1" applyBorder="1"/>
    <xf numFmtId="171" fontId="0" fillId="6" borderId="4" xfId="0" applyNumberFormat="1" applyFont="1" applyFill="1" applyBorder="1"/>
    <xf numFmtId="171" fontId="0" fillId="6" borderId="4" xfId="0" applyNumberFormat="1" applyFill="1" applyBorder="1"/>
    <xf numFmtId="0" fontId="32" fillId="0" borderId="26" xfId="0" applyFont="1" applyBorder="1" applyAlignment="1">
      <alignment horizontal="center" vertical="center"/>
    </xf>
    <xf numFmtId="172" fontId="32" fillId="0" borderId="26" xfId="0" applyNumberFormat="1" applyFont="1" applyBorder="1" applyAlignment="1">
      <alignment horizontal="center" vertical="center"/>
    </xf>
    <xf numFmtId="164" fontId="0" fillId="0" borderId="4" xfId="1" applyNumberFormat="1" applyFont="1" applyBorder="1" applyAlignment="1">
      <alignment horizontal="center" vertical="center"/>
    </xf>
    <xf numFmtId="164" fontId="21" fillId="0" borderId="4"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21" fillId="0" borderId="0" xfId="1" applyNumberFormat="1" applyFont="1" applyAlignment="1">
      <alignment horizontal="center" vertical="center"/>
    </xf>
    <xf numFmtId="164" fontId="21" fillId="0" borderId="3"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164" fontId="21" fillId="0" borderId="6" xfId="1" applyNumberFormat="1" applyFont="1" applyBorder="1" applyAlignment="1">
      <alignment horizontal="center" vertical="center"/>
    </xf>
    <xf numFmtId="0" fontId="35" fillId="3" borderId="0" xfId="14" applyNumberFormat="1" applyFont="1" applyFill="1"/>
    <xf numFmtId="0" fontId="22" fillId="0" borderId="0" xfId="0" applyFont="1" applyFill="1" applyBorder="1"/>
    <xf numFmtId="0" fontId="0" fillId="0" borderId="0" xfId="0" applyFill="1" applyBorder="1"/>
    <xf numFmtId="171" fontId="0" fillId="0" borderId="0" xfId="0" applyNumberFormat="1" applyFill="1" applyBorder="1"/>
    <xf numFmtId="171" fontId="22" fillId="0" borderId="0" xfId="0" applyNumberFormat="1" applyFont="1" applyFill="1" applyBorder="1" applyAlignment="1">
      <alignment horizontal="right" vertical="center"/>
    </xf>
    <xf numFmtId="10" fontId="0" fillId="0" borderId="0" xfId="0" applyNumberFormat="1"/>
    <xf numFmtId="173" fontId="0" fillId="0" borderId="0" xfId="0" applyNumberFormat="1" applyBorder="1"/>
    <xf numFmtId="10" fontId="31" fillId="0" borderId="18" xfId="14" applyNumberFormat="1" applyFont="1" applyFill="1" applyBorder="1" applyAlignment="1">
      <alignment horizontal="right" vertical="center"/>
    </xf>
    <xf numFmtId="171" fontId="31" fillId="0" borderId="14" xfId="1" applyNumberFormat="1" applyFont="1" applyFill="1" applyBorder="1" applyAlignment="1">
      <alignment vertical="center"/>
    </xf>
    <xf numFmtId="10" fontId="31" fillId="0" borderId="18" xfId="14" applyNumberFormat="1" applyFont="1" applyFill="1" applyBorder="1" applyAlignment="1">
      <alignment vertical="center"/>
    </xf>
    <xf numFmtId="0" fontId="31" fillId="0" borderId="18" xfId="0" applyFont="1" applyFill="1" applyBorder="1" applyAlignment="1">
      <alignment vertical="center"/>
    </xf>
    <xf numFmtId="171" fontId="22" fillId="0" borderId="0" xfId="1" applyNumberFormat="1" applyFont="1" applyFill="1" applyAlignment="1">
      <alignment horizontal="right" vertical="center"/>
    </xf>
    <xf numFmtId="0" fontId="36" fillId="0" borderId="0" xfId="0" applyFont="1" applyFill="1" applyAlignment="1">
      <alignment horizontal="center" vertical="center"/>
    </xf>
    <xf numFmtId="172" fontId="36" fillId="0" borderId="0" xfId="0" applyNumberFormat="1" applyFont="1" applyFill="1" applyAlignment="1">
      <alignment horizontal="center" vertical="center"/>
    </xf>
    <xf numFmtId="171" fontId="37" fillId="0" borderId="0" xfId="1" applyNumberFormat="1" applyFont="1" applyFill="1" applyAlignment="1">
      <alignment horizontal="right" vertical="center"/>
    </xf>
    <xf numFmtId="171" fontId="37" fillId="0" borderId="8" xfId="1" applyNumberFormat="1" applyFont="1" applyFill="1" applyBorder="1" applyAlignment="1">
      <alignment horizontal="right" vertical="center"/>
    </xf>
    <xf numFmtId="171" fontId="37" fillId="0" borderId="0" xfId="0" applyNumberFormat="1" applyFont="1" applyFill="1" applyAlignment="1">
      <alignment horizontal="right" vertical="center"/>
    </xf>
    <xf numFmtId="171" fontId="37" fillId="0" borderId="0" xfId="1" applyNumberFormat="1" applyFont="1" applyFill="1" applyBorder="1" applyAlignment="1">
      <alignment horizontal="right" vertical="center"/>
    </xf>
    <xf numFmtId="171" fontId="36" fillId="0" borderId="19" xfId="1" applyNumberFormat="1" applyFont="1" applyFill="1" applyBorder="1" applyAlignment="1">
      <alignment horizontal="right" vertical="center"/>
    </xf>
    <xf numFmtId="171" fontId="36" fillId="0" borderId="0" xfId="1" applyNumberFormat="1" applyFont="1" applyFill="1" applyBorder="1" applyAlignment="1">
      <alignment horizontal="right" vertical="center"/>
    </xf>
    <xf numFmtId="171" fontId="36" fillId="0" borderId="0" xfId="0" applyNumberFormat="1" applyFont="1" applyFill="1" applyBorder="1" applyAlignment="1">
      <alignment horizontal="right" vertical="center"/>
    </xf>
    <xf numFmtId="0" fontId="37" fillId="0" borderId="0" xfId="0" applyFont="1" applyFill="1"/>
    <xf numFmtId="1" fontId="0" fillId="0" borderId="0" xfId="0" applyNumberFormat="1"/>
    <xf numFmtId="171" fontId="22" fillId="0" borderId="4" xfId="0" applyNumberFormat="1" applyFont="1" applyBorder="1"/>
    <xf numFmtId="171" fontId="38" fillId="0" borderId="0" xfId="1" applyNumberFormat="1" applyFont="1" applyFill="1" applyAlignment="1">
      <alignment horizontal="right" vertical="center"/>
    </xf>
    <xf numFmtId="0" fontId="22" fillId="0" borderId="21" xfId="0" applyFont="1" applyBorder="1"/>
    <xf numFmtId="171" fontId="22" fillId="0" borderId="14" xfId="0" applyNumberFormat="1" applyFont="1" applyBorder="1"/>
    <xf numFmtId="173" fontId="22" fillId="0" borderId="18" xfId="0" applyNumberFormat="1" applyFont="1" applyBorder="1"/>
    <xf numFmtId="164" fontId="0" fillId="0" borderId="3" xfId="1" applyNumberFormat="1" applyFont="1" applyFill="1" applyBorder="1" applyAlignment="1">
      <alignment horizontal="center" vertical="center"/>
    </xf>
    <xf numFmtId="164" fontId="0" fillId="0" borderId="4" xfId="1" applyNumberFormat="1" applyFont="1" applyFill="1" applyBorder="1" applyAlignment="1">
      <alignment horizontal="center" vertical="center"/>
    </xf>
    <xf numFmtId="10" fontId="4" fillId="0" borderId="0" xfId="0" applyNumberFormat="1" applyFont="1"/>
    <xf numFmtId="10" fontId="34" fillId="0" borderId="0" xfId="0" applyNumberFormat="1" applyFont="1"/>
    <xf numFmtId="174" fontId="4" fillId="0" borderId="0" xfId="0" applyNumberFormat="1" applyFont="1"/>
    <xf numFmtId="174" fontId="34" fillId="0" borderId="0" xfId="0" applyNumberFormat="1" applyFont="1"/>
    <xf numFmtId="10" fontId="4" fillId="0" borderId="0" xfId="14" applyNumberFormat="1" applyFont="1"/>
    <xf numFmtId="10" fontId="39" fillId="0" borderId="14" xfId="0" applyNumberFormat="1" applyFont="1" applyFill="1" applyBorder="1" applyAlignment="1">
      <alignment vertical="center"/>
    </xf>
    <xf numFmtId="0" fontId="35" fillId="0" borderId="0" xfId="0" applyFont="1"/>
    <xf numFmtId="0" fontId="24" fillId="0" borderId="20" xfId="0" applyFont="1" applyBorder="1" applyAlignment="1">
      <alignment vertical="center"/>
    </xf>
    <xf numFmtId="164" fontId="31" fillId="0" borderId="14" xfId="1" applyNumberFormat="1" applyFont="1" applyFill="1" applyBorder="1" applyAlignment="1">
      <alignment horizontal="right" vertical="center"/>
    </xf>
    <xf numFmtId="164" fontId="31" fillId="0" borderId="14" xfId="0" applyNumberFormat="1" applyFont="1" applyFill="1" applyBorder="1" applyAlignment="1">
      <alignment horizontal="right" vertical="center"/>
    </xf>
    <xf numFmtId="0" fontId="1" fillId="0" borderId="13" xfId="0" applyFont="1" applyBorder="1"/>
    <xf numFmtId="0" fontId="4" fillId="0" borderId="14" xfId="0" applyFont="1" applyBorder="1" applyAlignment="1">
      <alignment horizontal="right" vertical="center"/>
    </xf>
    <xf numFmtId="0" fontId="22" fillId="0" borderId="22" xfId="0" applyFont="1" applyBorder="1" applyAlignment="1">
      <alignment horizontal="center" vertical="center"/>
    </xf>
    <xf numFmtId="0" fontId="31" fillId="0" borderId="14" xfId="0" applyFont="1" applyBorder="1"/>
    <xf numFmtId="0" fontId="17" fillId="5" borderId="0" xfId="0" applyFont="1" applyFill="1" applyAlignment="1">
      <alignment horizontal="center" vertical="center"/>
    </xf>
    <xf numFmtId="0" fontId="7" fillId="5" borderId="0" xfId="0" applyFont="1" applyFill="1" applyAlignment="1">
      <alignment horizontal="center" vertical="center"/>
    </xf>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P45"/>
  <sheetViews>
    <sheetView showGridLines="0" zoomScale="70" zoomScaleNormal="70" workbookViewId="0">
      <selection activeCell="K16" sqref="K16"/>
    </sheetView>
  </sheetViews>
  <sheetFormatPr defaultColWidth="8.85546875" defaultRowHeight="15" x14ac:dyDescent="0.25"/>
  <cols>
    <col min="1" max="1" width="8.85546875" style="59"/>
    <col min="2" max="2" width="8" style="59" customWidth="1"/>
    <col min="3" max="3" width="10.5703125" style="59" customWidth="1"/>
    <col min="4" max="4" width="14.42578125" style="59" bestFit="1" customWidth="1"/>
    <col min="5" max="5" width="11.28515625" style="59" bestFit="1" customWidth="1"/>
    <col min="6" max="6" width="11.28515625" style="59" customWidth="1"/>
    <col min="7" max="7" width="44.7109375" style="59" bestFit="1" customWidth="1"/>
    <col min="8" max="8" width="11.7109375" style="59" bestFit="1" customWidth="1"/>
    <col min="9" max="9" width="11.28515625" style="81" bestFit="1" customWidth="1"/>
    <col min="10" max="10" width="28" style="59" customWidth="1"/>
    <col min="11" max="11" width="11.28515625" style="59" bestFit="1" customWidth="1"/>
    <col min="12" max="12" width="14" style="59" bestFit="1" customWidth="1"/>
    <col min="13" max="13" width="15" style="59" bestFit="1" customWidth="1"/>
    <col min="14" max="14" width="12" style="59" bestFit="1" customWidth="1"/>
    <col min="15" max="15" width="13.28515625" style="59" bestFit="1" customWidth="1"/>
    <col min="16" max="16" width="12.28515625" style="59" bestFit="1" customWidth="1"/>
    <col min="17" max="16384" width="8.85546875" style="59"/>
  </cols>
  <sheetData>
    <row r="5" spans="2:12" ht="15.75" thickBot="1" x14ac:dyDescent="0.3">
      <c r="E5" s="106"/>
    </row>
    <row r="6" spans="2:12" x14ac:dyDescent="0.25">
      <c r="B6" s="112" t="s">
        <v>60</v>
      </c>
      <c r="C6" s="89"/>
      <c r="D6" s="89"/>
      <c r="E6" s="107">
        <f>SUBTOTAL(9,E7:E12)</f>
        <v>1000000</v>
      </c>
      <c r="F6" s="74"/>
      <c r="G6" s="203" t="s">
        <v>0</v>
      </c>
      <c r="H6" s="208"/>
      <c r="J6" s="112" t="s">
        <v>1</v>
      </c>
      <c r="K6" s="34"/>
    </row>
    <row r="7" spans="2:12" x14ac:dyDescent="0.25">
      <c r="B7" s="90"/>
      <c r="C7" s="78" t="s">
        <v>2</v>
      </c>
      <c r="D7" s="80"/>
      <c r="E7" s="108">
        <f>SUBTOTAL(9,E8:E9)</f>
        <v>300000</v>
      </c>
      <c r="F7" s="74"/>
      <c r="G7" s="116"/>
      <c r="H7" s="117"/>
      <c r="I7" s="82"/>
      <c r="J7" s="90" t="s">
        <v>3</v>
      </c>
      <c r="K7" s="92">
        <f>E11</f>
        <v>700000</v>
      </c>
    </row>
    <row r="8" spans="2:12" x14ac:dyDescent="0.25">
      <c r="B8" s="90"/>
      <c r="C8" s="77"/>
      <c r="D8" s="77" t="s">
        <v>4</v>
      </c>
      <c r="E8" s="97">
        <v>300000</v>
      </c>
      <c r="F8" s="75"/>
      <c r="G8" s="206" t="s">
        <v>84</v>
      </c>
      <c r="H8" s="209">
        <v>10000</v>
      </c>
      <c r="I8" s="98"/>
      <c r="J8" s="99" t="s">
        <v>6</v>
      </c>
      <c r="K8" s="174">
        <v>25</v>
      </c>
    </row>
    <row r="9" spans="2:12" ht="15.75" thickBot="1" x14ac:dyDescent="0.3">
      <c r="B9" s="90"/>
      <c r="C9" s="77"/>
      <c r="D9" s="77" t="s">
        <v>7</v>
      </c>
      <c r="E9" s="97">
        <v>0</v>
      </c>
      <c r="F9" s="83"/>
      <c r="G9" s="116"/>
      <c r="H9" s="117"/>
      <c r="I9" s="100"/>
      <c r="J9" s="101" t="s">
        <v>47</v>
      </c>
      <c r="K9" s="175">
        <v>0.06</v>
      </c>
    </row>
    <row r="10" spans="2:12" ht="15.75" thickBot="1" x14ac:dyDescent="0.3">
      <c r="B10" s="90"/>
      <c r="C10" s="79" t="s">
        <v>10</v>
      </c>
      <c r="D10" s="84"/>
      <c r="E10" s="108">
        <f>SUBTOTAL(9,E11:E12)</f>
        <v>700000</v>
      </c>
      <c r="F10" s="74"/>
      <c r="G10" s="91" t="s">
        <v>26</v>
      </c>
      <c r="H10" s="207"/>
      <c r="I10" s="100"/>
      <c r="J10" s="88"/>
      <c r="K10" s="88"/>
      <c r="L10" s="71"/>
    </row>
    <row r="11" spans="2:12" x14ac:dyDescent="0.25">
      <c r="B11" s="90"/>
      <c r="C11" s="77"/>
      <c r="D11" s="77" t="s">
        <v>12</v>
      </c>
      <c r="E11" s="97">
        <v>700000</v>
      </c>
      <c r="F11" s="68"/>
      <c r="G11" s="55" t="s">
        <v>5</v>
      </c>
      <c r="H11" s="204">
        <f>20*H8/12</f>
        <v>16666.666666666668</v>
      </c>
      <c r="I11" s="100"/>
      <c r="J11" s="115" t="s">
        <v>14</v>
      </c>
      <c r="K11" s="102"/>
    </row>
    <row r="12" spans="2:12" x14ac:dyDescent="0.25">
      <c r="B12" s="90"/>
      <c r="C12" s="77"/>
      <c r="D12" s="77" t="s">
        <v>15</v>
      </c>
      <c r="E12" s="97">
        <v>0</v>
      </c>
      <c r="F12" s="85"/>
      <c r="G12" s="56" t="s">
        <v>8</v>
      </c>
      <c r="H12" s="204">
        <v>0</v>
      </c>
      <c r="I12" s="98"/>
      <c r="J12" s="99" t="s">
        <v>62</v>
      </c>
      <c r="K12" s="104">
        <v>0.08</v>
      </c>
    </row>
    <row r="13" spans="2:12" x14ac:dyDescent="0.25">
      <c r="B13" s="113" t="s">
        <v>59</v>
      </c>
      <c r="C13" s="84"/>
      <c r="D13" s="84"/>
      <c r="E13" s="108">
        <f>SUBTOTAL(9,E14:E16)</f>
        <v>1000000</v>
      </c>
      <c r="F13" s="76"/>
      <c r="G13" s="56" t="s">
        <v>11</v>
      </c>
      <c r="H13" s="205">
        <v>0</v>
      </c>
      <c r="I13" s="98"/>
      <c r="J13" s="99" t="s">
        <v>16</v>
      </c>
      <c r="K13" s="104">
        <v>0</v>
      </c>
    </row>
    <row r="14" spans="2:12" x14ac:dyDescent="0.25">
      <c r="B14" s="90"/>
      <c r="C14" s="81"/>
      <c r="D14" s="77" t="s">
        <v>17</v>
      </c>
      <c r="E14" s="97">
        <v>1000000</v>
      </c>
      <c r="F14" s="68"/>
      <c r="G14" s="56" t="s">
        <v>13</v>
      </c>
      <c r="H14" s="204">
        <v>0</v>
      </c>
      <c r="I14" s="98"/>
      <c r="J14" s="99" t="s">
        <v>18</v>
      </c>
      <c r="K14" s="201">
        <v>0.1</v>
      </c>
    </row>
    <row r="15" spans="2:12" ht="15.75" thickBot="1" x14ac:dyDescent="0.3">
      <c r="B15" s="90"/>
      <c r="C15" s="81"/>
      <c r="D15" s="77" t="s">
        <v>19</v>
      </c>
      <c r="E15" s="97"/>
      <c r="F15" s="68"/>
      <c r="G15" s="55" t="s">
        <v>82</v>
      </c>
      <c r="H15" s="103">
        <v>0.03</v>
      </c>
      <c r="I15" s="98"/>
      <c r="J15" s="118" t="s">
        <v>69</v>
      </c>
      <c r="K15" s="176">
        <v>5</v>
      </c>
      <c r="L15" s="71"/>
    </row>
    <row r="16" spans="2:12" x14ac:dyDescent="0.25">
      <c r="B16" s="90"/>
      <c r="C16" s="81"/>
      <c r="D16" s="77" t="s">
        <v>21</v>
      </c>
      <c r="E16" s="97"/>
      <c r="F16" s="68"/>
      <c r="G16" s="55" t="s">
        <v>83</v>
      </c>
      <c r="H16" s="103">
        <v>0.1</v>
      </c>
      <c r="I16" s="100"/>
      <c r="J16" s="88"/>
      <c r="K16" s="88"/>
      <c r="L16" s="71"/>
    </row>
    <row r="17" spans="2:12" x14ac:dyDescent="0.25">
      <c r="B17" s="90"/>
      <c r="C17" s="77"/>
      <c r="D17" s="77"/>
      <c r="E17" s="109"/>
      <c r="F17" s="86"/>
      <c r="G17" s="116"/>
      <c r="H17" s="105"/>
      <c r="I17" s="100"/>
      <c r="J17" s="88"/>
      <c r="K17" s="88"/>
      <c r="L17" s="71"/>
    </row>
    <row r="18" spans="2:12" ht="15.75" thickBot="1" x14ac:dyDescent="0.3">
      <c r="B18" s="114" t="s">
        <v>24</v>
      </c>
      <c r="C18" s="94"/>
      <c r="D18" s="94"/>
      <c r="E18" s="110">
        <f>E6-E13</f>
        <v>0</v>
      </c>
      <c r="F18" s="86"/>
      <c r="G18" s="93" t="s">
        <v>20</v>
      </c>
      <c r="H18" s="117"/>
      <c r="I18" s="100"/>
      <c r="J18" s="88"/>
      <c r="K18" s="88"/>
      <c r="L18" s="71"/>
    </row>
    <row r="19" spans="2:12" x14ac:dyDescent="0.25">
      <c r="B19" s="73"/>
      <c r="C19" s="71"/>
      <c r="D19" s="71"/>
      <c r="E19" s="111"/>
      <c r="F19" s="86"/>
      <c r="G19" s="55" t="s">
        <v>22</v>
      </c>
      <c r="H19" s="204">
        <v>0</v>
      </c>
      <c r="I19" s="100"/>
      <c r="J19" s="88"/>
      <c r="K19" s="88"/>
      <c r="L19" s="71"/>
    </row>
    <row r="20" spans="2:12" x14ac:dyDescent="0.25">
      <c r="B20" s="53"/>
      <c r="C20" s="71"/>
      <c r="D20" s="71"/>
      <c r="E20" s="87"/>
      <c r="F20" s="87"/>
      <c r="G20" s="55" t="s">
        <v>23</v>
      </c>
      <c r="H20" s="204">
        <v>0</v>
      </c>
      <c r="I20" s="100"/>
      <c r="J20" s="88"/>
      <c r="K20" s="88"/>
      <c r="L20" s="71"/>
    </row>
    <row r="21" spans="2:12" x14ac:dyDescent="0.25">
      <c r="B21" s="53"/>
      <c r="C21" s="71"/>
      <c r="D21" s="71"/>
      <c r="E21" s="87"/>
      <c r="F21" s="87"/>
      <c r="G21" s="55" t="s">
        <v>25</v>
      </c>
      <c r="H21" s="205">
        <f>10*H8/12</f>
        <v>8333.3333333333339</v>
      </c>
      <c r="I21" s="100"/>
      <c r="J21" s="88"/>
      <c r="K21" s="88"/>
      <c r="L21" s="71"/>
    </row>
    <row r="22" spans="2:12" x14ac:dyDescent="0.25">
      <c r="B22" s="53"/>
      <c r="C22" s="71"/>
      <c r="D22" s="71"/>
      <c r="E22" s="87"/>
      <c r="F22" s="87"/>
      <c r="G22" s="55" t="s">
        <v>81</v>
      </c>
      <c r="H22" s="204">
        <v>0</v>
      </c>
      <c r="I22" s="98"/>
      <c r="J22" s="88"/>
      <c r="K22" s="88"/>
      <c r="L22" s="71"/>
    </row>
    <row r="23" spans="2:12" x14ac:dyDescent="0.25">
      <c r="B23" s="53"/>
      <c r="C23" s="71"/>
      <c r="D23" s="71"/>
      <c r="E23" s="87"/>
      <c r="F23" s="87"/>
      <c r="G23" s="55" t="s">
        <v>61</v>
      </c>
      <c r="H23" s="205">
        <v>0</v>
      </c>
      <c r="I23" s="98"/>
      <c r="J23" s="88"/>
      <c r="K23" s="88"/>
      <c r="L23" s="71"/>
    </row>
    <row r="24" spans="2:12" x14ac:dyDescent="0.25">
      <c r="B24" s="53"/>
      <c r="C24" s="71"/>
      <c r="D24" s="71"/>
      <c r="E24" s="87"/>
      <c r="F24" s="87"/>
      <c r="G24" s="56" t="s">
        <v>63</v>
      </c>
      <c r="H24" s="205">
        <v>0</v>
      </c>
      <c r="I24" s="98"/>
      <c r="J24" s="88"/>
      <c r="K24" s="88"/>
      <c r="L24" s="71"/>
    </row>
    <row r="25" spans="2:12" x14ac:dyDescent="0.25">
      <c r="B25" s="53"/>
      <c r="C25" s="71"/>
      <c r="D25" s="71"/>
      <c r="E25" s="87"/>
      <c r="F25" s="87"/>
      <c r="G25" s="56" t="s">
        <v>64</v>
      </c>
      <c r="H25" s="103"/>
      <c r="J25" s="71"/>
      <c r="K25" s="71"/>
      <c r="L25" s="71"/>
    </row>
    <row r="26" spans="2:12" ht="15.75" thickBot="1" x14ac:dyDescent="0.3">
      <c r="G26" s="57" t="s">
        <v>75</v>
      </c>
      <c r="H26" s="173">
        <v>0.02</v>
      </c>
    </row>
    <row r="28" spans="2:12" x14ac:dyDescent="0.25">
      <c r="B28" s="88"/>
    </row>
    <row r="40" spans="11:16" x14ac:dyDescent="0.25">
      <c r="K40" s="197"/>
      <c r="L40" s="198"/>
      <c r="M40" s="198"/>
      <c r="N40" s="199"/>
      <c r="O40" s="198"/>
      <c r="P40" s="198"/>
    </row>
    <row r="41" spans="11:16" x14ac:dyDescent="0.25">
      <c r="K41" s="196"/>
      <c r="L41" s="200"/>
      <c r="M41" s="200"/>
      <c r="N41" s="200"/>
      <c r="O41" s="200"/>
      <c r="P41" s="200"/>
    </row>
    <row r="42" spans="11:16" x14ac:dyDescent="0.25">
      <c r="K42" s="196"/>
      <c r="L42" s="200"/>
      <c r="M42" s="200"/>
      <c r="N42" s="200"/>
      <c r="O42" s="200"/>
      <c r="P42" s="200"/>
    </row>
    <row r="43" spans="11:16" x14ac:dyDescent="0.25">
      <c r="K43" s="197"/>
      <c r="L43" s="200"/>
      <c r="M43" s="200"/>
      <c r="N43" s="200"/>
      <c r="O43" s="200"/>
      <c r="P43" s="200"/>
    </row>
    <row r="44" spans="11:16" x14ac:dyDescent="0.25">
      <c r="K44" s="196"/>
      <c r="L44" s="200"/>
      <c r="M44" s="200"/>
      <c r="N44" s="200"/>
      <c r="O44" s="200"/>
      <c r="P44" s="200"/>
    </row>
    <row r="45" spans="11:16" x14ac:dyDescent="0.25">
      <c r="K45" s="196"/>
      <c r="L45" s="200"/>
      <c r="M45" s="200"/>
      <c r="N45" s="200"/>
      <c r="O45" s="200"/>
      <c r="P45" s="200"/>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0"/>
  <sheetViews>
    <sheetView showGridLines="0" tabSelected="1" zoomScale="70" zoomScaleNormal="70" workbookViewId="0">
      <pane ySplit="2" topLeftCell="A9" activePane="bottomLeft" state="frozen"/>
      <selection pane="bottomLeft" activeCell="G17" sqref="G17"/>
    </sheetView>
  </sheetViews>
  <sheetFormatPr defaultRowHeight="15" x14ac:dyDescent="0.25"/>
  <cols>
    <col min="1" max="2" width="2.7109375" customWidth="1"/>
    <col min="3" max="3" width="10.42578125" customWidth="1"/>
    <col min="4" max="5" width="2.7109375" customWidth="1"/>
    <col min="6" max="6" width="14.7109375" customWidth="1"/>
    <col min="7" max="17" width="12.7109375" customWidth="1"/>
    <col min="18" max="18" width="9.140625" customWidth="1"/>
  </cols>
  <sheetData>
    <row r="1" spans="1:18" x14ac:dyDescent="0.25">
      <c r="C1" s="38"/>
      <c r="F1" s="58" t="s">
        <v>58</v>
      </c>
      <c r="G1" s="156">
        <v>1</v>
      </c>
      <c r="H1" s="43">
        <f>+G1+1</f>
        <v>2</v>
      </c>
      <c r="I1" s="43">
        <f>+H1+1</f>
        <v>3</v>
      </c>
      <c r="J1" s="43">
        <f t="shared" ref="J1:Q1" si="0">+I1+1</f>
        <v>4</v>
      </c>
      <c r="K1" s="43">
        <f t="shared" si="0"/>
        <v>5</v>
      </c>
      <c r="L1" s="43">
        <f t="shared" si="0"/>
        <v>6</v>
      </c>
      <c r="M1" s="43">
        <f t="shared" si="0"/>
        <v>7</v>
      </c>
      <c r="N1" s="43">
        <f t="shared" si="0"/>
        <v>8</v>
      </c>
      <c r="O1" s="43">
        <f t="shared" si="0"/>
        <v>9</v>
      </c>
      <c r="P1" s="43">
        <f t="shared" si="0"/>
        <v>10</v>
      </c>
      <c r="Q1" s="178">
        <f t="shared" si="0"/>
        <v>11</v>
      </c>
    </row>
    <row r="2" spans="1:18" x14ac:dyDescent="0.25">
      <c r="C2" s="38"/>
      <c r="F2" s="58" t="s">
        <v>65</v>
      </c>
      <c r="G2" s="157">
        <v>45261</v>
      </c>
      <c r="H2" s="95">
        <f t="shared" ref="H2:Q2" si="1">EOMONTH(G2,12)</f>
        <v>45657</v>
      </c>
      <c r="I2" s="95">
        <f t="shared" si="1"/>
        <v>46022</v>
      </c>
      <c r="J2" s="95">
        <f t="shared" si="1"/>
        <v>46387</v>
      </c>
      <c r="K2" s="95">
        <f t="shared" si="1"/>
        <v>46752</v>
      </c>
      <c r="L2" s="95">
        <f t="shared" si="1"/>
        <v>47118</v>
      </c>
      <c r="M2" s="95">
        <f t="shared" si="1"/>
        <v>47483</v>
      </c>
      <c r="N2" s="95">
        <f t="shared" si="1"/>
        <v>47848</v>
      </c>
      <c r="O2" s="95">
        <f t="shared" si="1"/>
        <v>48213</v>
      </c>
      <c r="P2" s="95">
        <f t="shared" si="1"/>
        <v>48579</v>
      </c>
      <c r="Q2" s="179">
        <f t="shared" si="1"/>
        <v>48944</v>
      </c>
    </row>
    <row r="3" spans="1:18" x14ac:dyDescent="0.25">
      <c r="A3" s="119" t="s">
        <v>70</v>
      </c>
      <c r="C3" s="38"/>
      <c r="F3" s="58"/>
      <c r="G3" s="96"/>
      <c r="H3" s="95"/>
      <c r="I3" s="95"/>
      <c r="J3" s="95"/>
      <c r="K3" s="95"/>
      <c r="L3" s="95"/>
      <c r="M3" s="95"/>
      <c r="N3" s="95"/>
      <c r="O3" s="95"/>
      <c r="P3" s="95"/>
      <c r="Q3" s="179"/>
    </row>
    <row r="4" spans="1:18" x14ac:dyDescent="0.25">
      <c r="B4" t="str">
        <f>inputs!G11</f>
        <v>Rental/mo</v>
      </c>
      <c r="F4" s="149"/>
      <c r="G4" s="128">
        <f>inputs!$H$11*12*(1+inputs!$H$15)^(G$1-1)</f>
        <v>200000</v>
      </c>
      <c r="H4" s="128">
        <f>inputs!$H$11*12*(1+inputs!$H$15)^(H$1-1)</f>
        <v>206000</v>
      </c>
      <c r="I4" s="128">
        <f>inputs!$H$11*12*(1+inputs!$H$15)^(I$1-1)</f>
        <v>212180</v>
      </c>
      <c r="J4" s="128">
        <f>inputs!$H$11*12*(1+inputs!$H$15)^(J$1-1)</f>
        <v>218545.4</v>
      </c>
      <c r="K4" s="128">
        <f>inputs!$H$11*12*(1+inputs!$H$15)^(K$1-1)</f>
        <v>225101.76199999999</v>
      </c>
      <c r="L4" s="128">
        <f>inputs!$H$11*12*(1+inputs!$H$15)^(L$1-1)</f>
        <v>231854.81485999995</v>
      </c>
      <c r="M4" s="128">
        <f>inputs!$H$11*12*(1+inputs!$H$15)^(M$1-1)</f>
        <v>238810.45930579997</v>
      </c>
      <c r="N4" s="128">
        <f>inputs!$H$11*12*(1+inputs!$H$15)^(N$1-1)</f>
        <v>245974.773084974</v>
      </c>
      <c r="O4" s="128">
        <f>inputs!$H$11*12*(1+inputs!$H$15)^(O$1-1)</f>
        <v>253354.01627752319</v>
      </c>
      <c r="P4" s="128">
        <f>inputs!$H$11*12*(1+inputs!$H$15)^(P$1-1)</f>
        <v>260954.6367658489</v>
      </c>
      <c r="Q4" s="180">
        <f>inputs!$H$11*12*(1+inputs!$H$15)^(Q$1-1)</f>
        <v>268783.27586882433</v>
      </c>
      <c r="R4" s="54"/>
    </row>
    <row r="5" spans="1:18" x14ac:dyDescent="0.25">
      <c r="B5" t="str">
        <f>inputs!G12</f>
        <v>Laundry/mo</v>
      </c>
      <c r="F5" s="149"/>
      <c r="G5" s="128">
        <f>inputs!$H$12*12*(1+inputs!$H$15)^(G$1-1)</f>
        <v>0</v>
      </c>
      <c r="H5" s="128">
        <f>inputs!$H$12*12*(1+inputs!$H$15)^(H$1-1)</f>
        <v>0</v>
      </c>
      <c r="I5" s="128">
        <f>inputs!$H$12*12*(1+inputs!$H$15)^(I$1-1)</f>
        <v>0</v>
      </c>
      <c r="J5" s="128">
        <f>inputs!$H$12*12*(1+inputs!$H$15)^(J$1-1)</f>
        <v>0</v>
      </c>
      <c r="K5" s="128">
        <f>inputs!$H$12*12*(1+inputs!$H$15)^(K$1-1)</f>
        <v>0</v>
      </c>
      <c r="L5" s="128">
        <f>inputs!$H$12*12*(1+inputs!$H$15)^(L$1-1)</f>
        <v>0</v>
      </c>
      <c r="M5" s="128">
        <f>inputs!$H$12*12*(1+inputs!$H$15)^(M$1-1)</f>
        <v>0</v>
      </c>
      <c r="N5" s="128">
        <f>inputs!$H$12*12*(1+inputs!$H$15)^(N$1-1)</f>
        <v>0</v>
      </c>
      <c r="O5" s="128">
        <f>inputs!$H$12*12*(1+inputs!$H$15)^(O$1-1)</f>
        <v>0</v>
      </c>
      <c r="P5" s="128">
        <f>inputs!$H$12*12*(1+inputs!$H$15)^(P$1-1)</f>
        <v>0</v>
      </c>
      <c r="Q5" s="180">
        <f>inputs!$H$12*12*(1+inputs!$H$15)^(Q$1-1)</f>
        <v>0</v>
      </c>
      <c r="R5" s="54"/>
    </row>
    <row r="6" spans="1:18" x14ac:dyDescent="0.25">
      <c r="B6" t="str">
        <f>inputs!G13</f>
        <v>Storage/mo</v>
      </c>
      <c r="F6" s="149"/>
      <c r="G6" s="128">
        <f>inputs!$H$13*12*(1+inputs!$H$15)^(G$1-1)</f>
        <v>0</v>
      </c>
      <c r="H6" s="128">
        <f>inputs!$H$13*12*(1+inputs!$H$15)^(H$1-1)</f>
        <v>0</v>
      </c>
      <c r="I6" s="128">
        <f>inputs!$H$13*12*(1+inputs!$H$15)^(I$1-1)</f>
        <v>0</v>
      </c>
      <c r="J6" s="128">
        <f>inputs!$H$13*12*(1+inputs!$H$15)^(J$1-1)</f>
        <v>0</v>
      </c>
      <c r="K6" s="128">
        <f>inputs!$H$13*12*(1+inputs!$H$15)^(K$1-1)</f>
        <v>0</v>
      </c>
      <c r="L6" s="128">
        <f>inputs!$H$13*12*(1+inputs!$H$15)^(L$1-1)</f>
        <v>0</v>
      </c>
      <c r="M6" s="128">
        <f>inputs!$H$13*12*(1+inputs!$H$15)^(M$1-1)</f>
        <v>0</v>
      </c>
      <c r="N6" s="128">
        <f>inputs!$H$13*12*(1+inputs!$H$15)^(N$1-1)</f>
        <v>0</v>
      </c>
      <c r="O6" s="128">
        <f>inputs!$H$13*12*(1+inputs!$H$15)^(O$1-1)</f>
        <v>0</v>
      </c>
      <c r="P6" s="128">
        <f>inputs!$H$13*12*(1+inputs!$H$15)^(P$1-1)</f>
        <v>0</v>
      </c>
      <c r="Q6" s="180">
        <f>inputs!$H$13*12*(1+inputs!$H$15)^(Q$1-1)</f>
        <v>0</v>
      </c>
      <c r="R6" s="54"/>
    </row>
    <row r="7" spans="1:18" x14ac:dyDescent="0.25">
      <c r="B7" t="str">
        <f>inputs!G14</f>
        <v>Other/mo</v>
      </c>
      <c r="F7" s="149"/>
      <c r="G7" s="128">
        <f>inputs!$H$14*12*(1+inputs!$H$15)^(G$1-1)</f>
        <v>0</v>
      </c>
      <c r="H7" s="128">
        <f>inputs!$H$14*12*(1+inputs!$H$15)^(H$1-1)</f>
        <v>0</v>
      </c>
      <c r="I7" s="128">
        <f>inputs!$H$14*12*(1+inputs!$H$15)^(I$1-1)</f>
        <v>0</v>
      </c>
      <c r="J7" s="128">
        <f>inputs!$H$14*12*(1+inputs!$H$15)^(J$1-1)</f>
        <v>0</v>
      </c>
      <c r="K7" s="128">
        <f>inputs!$H$14*12*(1+inputs!$H$15)^(K$1-1)</f>
        <v>0</v>
      </c>
      <c r="L7" s="128">
        <f>inputs!$H$14*12*(1+inputs!$H$15)^(L$1-1)</f>
        <v>0</v>
      </c>
      <c r="M7" s="128">
        <f>inputs!$H$14*12*(1+inputs!$H$15)^(M$1-1)</f>
        <v>0</v>
      </c>
      <c r="N7" s="128">
        <f>inputs!$H$14*12*(1+inputs!$H$15)^(N$1-1)</f>
        <v>0</v>
      </c>
      <c r="O7" s="128">
        <f>inputs!$H$14*12*(1+inputs!$H$15)^(O$1-1)</f>
        <v>0</v>
      </c>
      <c r="P7" s="128">
        <f>inputs!$H$14*12*(1+inputs!$H$15)^(P$1-1)</f>
        <v>0</v>
      </c>
      <c r="Q7" s="180">
        <f>inputs!$H$14*12*(1+inputs!$H$15)^(Q$1-1)</f>
        <v>0</v>
      </c>
      <c r="R7" s="54"/>
    </row>
    <row r="8" spans="1:18" x14ac:dyDescent="0.25">
      <c r="B8" s="39" t="s">
        <v>66</v>
      </c>
      <c r="C8" s="39"/>
      <c r="D8" s="39"/>
      <c r="E8" s="39"/>
      <c r="F8" s="152"/>
      <c r="G8" s="129">
        <f>PRODUCT(G4,inputs!$H$16)</f>
        <v>20000</v>
      </c>
      <c r="H8" s="129">
        <f>PRODUCT(H4,inputs!$H$16)</f>
        <v>20600</v>
      </c>
      <c r="I8" s="129">
        <f>PRODUCT(I4,inputs!$H$16)</f>
        <v>21218</v>
      </c>
      <c r="J8" s="129">
        <f>PRODUCT(J4,inputs!$H$16)</f>
        <v>21854.54</v>
      </c>
      <c r="K8" s="129">
        <f>PRODUCT(K4,inputs!$H$16)</f>
        <v>22510.176200000002</v>
      </c>
      <c r="L8" s="129">
        <f>PRODUCT(L4,inputs!$H$16)</f>
        <v>23185.481485999997</v>
      </c>
      <c r="M8" s="129">
        <f>PRODUCT(M4,inputs!$H$16)</f>
        <v>23881.04593058</v>
      </c>
      <c r="N8" s="129">
        <f>PRODUCT(N4,inputs!$H$16)</f>
        <v>24597.4773084974</v>
      </c>
      <c r="O8" s="129">
        <f>PRODUCT(O4,inputs!$H$16)</f>
        <v>25335.401627752319</v>
      </c>
      <c r="P8" s="129">
        <f>PRODUCT(P4,inputs!$H$16)</f>
        <v>26095.463676584892</v>
      </c>
      <c r="Q8" s="181">
        <f>PRODUCT(Q4,inputs!$H$16)</f>
        <v>26878.327586882435</v>
      </c>
      <c r="R8" s="54"/>
    </row>
    <row r="9" spans="1:18" x14ac:dyDescent="0.25">
      <c r="C9" s="38" t="s">
        <v>78</v>
      </c>
      <c r="D9" s="38"/>
      <c r="E9" s="38"/>
      <c r="F9" s="189"/>
      <c r="G9" s="127">
        <f>SUM(G4:G7)-G8</f>
        <v>180000</v>
      </c>
      <c r="H9" s="127">
        <f t="shared" ref="H9:Q9" si="2">SUM(H4:H7)-H8</f>
        <v>185400</v>
      </c>
      <c r="I9" s="127">
        <f t="shared" si="2"/>
        <v>190962</v>
      </c>
      <c r="J9" s="127">
        <f t="shared" si="2"/>
        <v>196690.86</v>
      </c>
      <c r="K9" s="127">
        <f t="shared" si="2"/>
        <v>202591.5858</v>
      </c>
      <c r="L9" s="127">
        <f t="shared" si="2"/>
        <v>208669.33337399995</v>
      </c>
      <c r="M9" s="127">
        <f t="shared" si="2"/>
        <v>214929.41337521997</v>
      </c>
      <c r="N9" s="127">
        <f t="shared" si="2"/>
        <v>221377.29577647662</v>
      </c>
      <c r="O9" s="127">
        <f t="shared" si="2"/>
        <v>228018.61464977087</v>
      </c>
      <c r="P9" s="127">
        <f t="shared" si="2"/>
        <v>234859.17308926402</v>
      </c>
      <c r="Q9" s="190">
        <f t="shared" si="2"/>
        <v>241904.94828194191</v>
      </c>
      <c r="R9" s="54"/>
    </row>
    <row r="10" spans="1:18" x14ac:dyDescent="0.25">
      <c r="F10" s="149"/>
      <c r="G10" s="126"/>
      <c r="H10" s="126"/>
      <c r="I10" s="126"/>
      <c r="J10" s="126"/>
      <c r="K10" s="126"/>
      <c r="L10" s="126"/>
      <c r="M10" s="126"/>
      <c r="N10" s="126"/>
      <c r="O10" s="126"/>
      <c r="P10" s="126"/>
      <c r="Q10" s="182"/>
      <c r="R10" s="54"/>
    </row>
    <row r="11" spans="1:18" x14ac:dyDescent="0.25">
      <c r="A11" s="38"/>
      <c r="B11" t="str">
        <f>inputs!G19</f>
        <v>Property Tax/yr</v>
      </c>
      <c r="F11" s="149"/>
      <c r="G11" s="128">
        <f>inputs!$H$19*(1+inputs!$H$26)^(G1-1)</f>
        <v>0</v>
      </c>
      <c r="H11" s="128">
        <f>inputs!$H$19*(1+inputs!$H$26)^(H1-1)</f>
        <v>0</v>
      </c>
      <c r="I11" s="128">
        <f>inputs!$H$19*(1+inputs!$H$26)^(I1-1)</f>
        <v>0</v>
      </c>
      <c r="J11" s="128">
        <f>inputs!$H$19*(1+inputs!$H$26)^(J1-1)</f>
        <v>0</v>
      </c>
      <c r="K11" s="128">
        <f>inputs!$H$19*(1+inputs!$H$26)^(K1-1)</f>
        <v>0</v>
      </c>
      <c r="L11" s="128">
        <f>inputs!$H$19*(1+inputs!$H$26)^(L1-1)</f>
        <v>0</v>
      </c>
      <c r="M11" s="128">
        <f>inputs!$H$19*(1+inputs!$H$26)^(M1-1)</f>
        <v>0</v>
      </c>
      <c r="N11" s="128">
        <f>inputs!$H$19*(1+inputs!$H$26)^(N1-1)</f>
        <v>0</v>
      </c>
      <c r="O11" s="128">
        <f>inputs!$H$19*(1+inputs!$H$26)^(O1-1)</f>
        <v>0</v>
      </c>
      <c r="P11" s="128">
        <f>inputs!$H$19*(1+inputs!$H$26)^(P1-1)</f>
        <v>0</v>
      </c>
      <c r="Q11" s="180">
        <f>inputs!$H$19*(1+inputs!$H$26)^(Q1-1)</f>
        <v>0</v>
      </c>
      <c r="R11" s="54"/>
    </row>
    <row r="12" spans="1:18" x14ac:dyDescent="0.25">
      <c r="A12" s="38"/>
      <c r="B12" t="str">
        <f>inputs!G20</f>
        <v>Insurance/yr</v>
      </c>
      <c r="F12" s="149"/>
      <c r="G12" s="130">
        <f>inputs!$H$20*(1+inputs!$H$26)^(G1-1)</f>
        <v>0</v>
      </c>
      <c r="H12" s="130">
        <f>inputs!$H$20*(1+inputs!$H$26)^(H1-1)</f>
        <v>0</v>
      </c>
      <c r="I12" s="130">
        <f>inputs!$H$20*(1+inputs!$H$26)^(I1-1)</f>
        <v>0</v>
      </c>
      <c r="J12" s="130">
        <f>inputs!$H$20*(1+inputs!$H$26)^(J1-1)</f>
        <v>0</v>
      </c>
      <c r="K12" s="130">
        <f>inputs!$H$20*(1+inputs!$H$26)^(K1-1)</f>
        <v>0</v>
      </c>
      <c r="L12" s="130">
        <f>inputs!$H$20*(1+inputs!$H$26)^(L1-1)</f>
        <v>0</v>
      </c>
      <c r="M12" s="130">
        <f>inputs!$H$20*(1+inputs!$H$26)^(M1-1)</f>
        <v>0</v>
      </c>
      <c r="N12" s="130">
        <f>inputs!$H$20*(1+inputs!$H$26)^(N1-1)</f>
        <v>0</v>
      </c>
      <c r="O12" s="130">
        <f>inputs!$H$20*(1+inputs!$H$26)^(O1-1)</f>
        <v>0</v>
      </c>
      <c r="P12" s="130">
        <f>inputs!$H$20*(1+inputs!$H$26)^(P1-1)</f>
        <v>0</v>
      </c>
      <c r="Q12" s="183">
        <f>inputs!$H$20*(1+inputs!$H$26)^(Q1-1)</f>
        <v>0</v>
      </c>
      <c r="R12" s="54"/>
    </row>
    <row r="13" spans="1:18" x14ac:dyDescent="0.25">
      <c r="B13" t="str">
        <f>inputs!G22</f>
        <v>(HOA) Insurance/mo</v>
      </c>
      <c r="F13" s="149"/>
      <c r="G13" s="128">
        <f>inputs!$H$22*12*(1+inputs!$H$26)^(G1-1)</f>
        <v>0</v>
      </c>
      <c r="H13" s="128">
        <f>inputs!$H$22*12*(1+inputs!$H$26)^(H1-1)</f>
        <v>0</v>
      </c>
      <c r="I13" s="128">
        <f>inputs!$H$22*12*(1+inputs!$H$26)^(I1-1)</f>
        <v>0</v>
      </c>
      <c r="J13" s="128">
        <f>inputs!$H$22*12*(1+inputs!$H$26)^(J1-1)</f>
        <v>0</v>
      </c>
      <c r="K13" s="128">
        <f>inputs!$H$22*12*(1+inputs!$H$26)^(K1-1)</f>
        <v>0</v>
      </c>
      <c r="L13" s="128">
        <f>inputs!$H$22*12*(1+inputs!$H$26)^(L1-1)</f>
        <v>0</v>
      </c>
      <c r="M13" s="128">
        <f>inputs!$H$22*12*(1+inputs!$H$26)^(M1-1)</f>
        <v>0</v>
      </c>
      <c r="N13" s="128">
        <f>inputs!$H$22*12*(1+inputs!$H$26)^(N1-1)</f>
        <v>0</v>
      </c>
      <c r="O13" s="128">
        <f>inputs!$H$22*12*(1+inputs!$H$26)^(O1-1)</f>
        <v>0</v>
      </c>
      <c r="P13" s="128">
        <f>inputs!$H$22*12*(1+inputs!$H$26)^(P1-1)</f>
        <v>0</v>
      </c>
      <c r="Q13" s="180">
        <f>inputs!$H$22*12*(1+inputs!$H$26)^(Q1-1)</f>
        <v>0</v>
      </c>
      <c r="R13" s="54"/>
    </row>
    <row r="14" spans="1:18" x14ac:dyDescent="0.25">
      <c r="B14" t="str">
        <f>inputs!G23</f>
        <v>Maintenance(5%)/mo</v>
      </c>
      <c r="F14" s="149"/>
      <c r="G14" s="128">
        <f>inputs!$H$23*12*(1+inputs!$H$26)^(G1-1)</f>
        <v>0</v>
      </c>
      <c r="H14" s="128">
        <f>inputs!$H$23*12*(1+inputs!$H$26)^(H1-1)</f>
        <v>0</v>
      </c>
      <c r="I14" s="128">
        <f>inputs!$H$23*12*(1+inputs!$H$26)^(I1-1)</f>
        <v>0</v>
      </c>
      <c r="J14" s="128">
        <f>inputs!$H$23*12*(1+inputs!$H$26)^(J1-1)</f>
        <v>0</v>
      </c>
      <c r="K14" s="128">
        <f>inputs!$H$23*12*(1+inputs!$H$26)^(K1-1)</f>
        <v>0</v>
      </c>
      <c r="L14" s="128">
        <f>inputs!$H$23*12*(1+inputs!$H$26)^(L1-1)</f>
        <v>0</v>
      </c>
      <c r="M14" s="128">
        <f>inputs!$H$23*12*(1+inputs!$H$26)^(M1-1)</f>
        <v>0</v>
      </c>
      <c r="N14" s="128">
        <f>inputs!$H$23*12*(1+inputs!$H$26)^(N1-1)</f>
        <v>0</v>
      </c>
      <c r="O14" s="128">
        <f>inputs!$H$23*12*(1+inputs!$H$26)^(O1-1)</f>
        <v>0</v>
      </c>
      <c r="P14" s="128">
        <f>inputs!$H$23*12*(1+inputs!$H$26)^(P1-1)</f>
        <v>0</v>
      </c>
      <c r="Q14" s="180">
        <f>inputs!$H$23*12*(1+inputs!$H$26)^(Q1-1)</f>
        <v>0</v>
      </c>
      <c r="R14" s="54"/>
    </row>
    <row r="15" spans="1:18" x14ac:dyDescent="0.25">
      <c r="B15" t="str">
        <f>inputs!G24</f>
        <v>CapEx(5%)/mo</v>
      </c>
      <c r="F15" s="149"/>
      <c r="G15" s="128">
        <f>inputs!$H$24*12*(1+inputs!$H$26)^(G1-1)</f>
        <v>0</v>
      </c>
      <c r="H15" s="128">
        <f>inputs!$H$24*12*(1+inputs!$H$26)^(H1-1)</f>
        <v>0</v>
      </c>
      <c r="I15" s="128">
        <f>inputs!$H$24*12*(1+inputs!$H$26)^(I1-1)</f>
        <v>0</v>
      </c>
      <c r="J15" s="128">
        <f>inputs!$H$24*12*(1+inputs!$H$26)^(J1-1)</f>
        <v>0</v>
      </c>
      <c r="K15" s="128">
        <f>inputs!$H$24*12*(1+inputs!$H$26)^(K1-1)</f>
        <v>0</v>
      </c>
      <c r="L15" s="128">
        <f>inputs!$H$24*12*(1+inputs!$H$26)^(L1-1)</f>
        <v>0</v>
      </c>
      <c r="M15" s="128">
        <f>inputs!$H$24*12*(1+inputs!$H$26)^(M1-1)</f>
        <v>0</v>
      </c>
      <c r="N15" s="128">
        <f>inputs!$H$24*12*(1+inputs!$H$26)^(N1-1)</f>
        <v>0</v>
      </c>
      <c r="O15" s="128">
        <f>inputs!$H$24*12*(1+inputs!$H$26)^(O1-1)</f>
        <v>0</v>
      </c>
      <c r="P15" s="128">
        <f>inputs!$H$24*12*(1+inputs!$H$26)^(P1-1)</f>
        <v>0</v>
      </c>
      <c r="Q15" s="180">
        <f>inputs!$H$24*12*(1+inputs!$H$26)^(Q1-1)</f>
        <v>0</v>
      </c>
      <c r="R15" s="54"/>
    </row>
    <row r="16" spans="1:18" x14ac:dyDescent="0.25">
      <c r="B16" s="39" t="str">
        <f>inputs!G21</f>
        <v>Utilities/mo</v>
      </c>
      <c r="F16" s="149"/>
      <c r="G16" s="128">
        <f>inputs!$H$21*12*(1+inputs!$H$26)^(G1-1)</f>
        <v>100000</v>
      </c>
      <c r="H16" s="128">
        <f>inputs!$H$21*12*(1+inputs!$H$26)^(H1-1)</f>
        <v>102000</v>
      </c>
      <c r="I16" s="128">
        <f>inputs!$H$21*12*(1+inputs!$H$26)^(I1-1)</f>
        <v>104040</v>
      </c>
      <c r="J16" s="128">
        <f>inputs!$H$21*12*(1+inputs!$H$26)^(J1-1)</f>
        <v>106120.79999999999</v>
      </c>
      <c r="K16" s="128">
        <f>inputs!$H$21*12*(1+inputs!$H$26)^(K1-1)</f>
        <v>108243.216</v>
      </c>
      <c r="L16" s="128">
        <f>inputs!$H$21*12*(1+inputs!$H$26)^(L1-1)</f>
        <v>110408.08032000001</v>
      </c>
      <c r="M16" s="128">
        <f>inputs!$H$21*12*(1+inputs!$H$26)^(M1-1)</f>
        <v>112616.24192640001</v>
      </c>
      <c r="N16" s="128">
        <f>inputs!$H$21*12*(1+inputs!$H$26)^(N1-1)</f>
        <v>114868.56676492798</v>
      </c>
      <c r="O16" s="128">
        <f>inputs!$H$21*12*(1+inputs!$H$26)^(O1-1)</f>
        <v>117165.93810022656</v>
      </c>
      <c r="P16" s="128">
        <f>inputs!$H$21*12*(1+inputs!$H$26)^(P1-1)</f>
        <v>119509.25686223108</v>
      </c>
      <c r="Q16" s="180">
        <f>inputs!$H$21*12*(1+inputs!$H$26)^(Q1-1)</f>
        <v>121899.4419994757</v>
      </c>
      <c r="R16" s="54"/>
    </row>
    <row r="17" spans="1:18" x14ac:dyDescent="0.25">
      <c r="C17" s="45" t="s">
        <v>79</v>
      </c>
      <c r="D17" s="46"/>
      <c r="E17" s="46"/>
      <c r="F17" s="153"/>
      <c r="G17" s="131">
        <f>SUM(G11:G16)</f>
        <v>100000</v>
      </c>
      <c r="H17" s="131">
        <f t="shared" ref="H17:Q17" si="3">SUM(H11:H16)</f>
        <v>102000</v>
      </c>
      <c r="I17" s="131">
        <f t="shared" si="3"/>
        <v>104040</v>
      </c>
      <c r="J17" s="131">
        <f t="shared" si="3"/>
        <v>106120.79999999999</v>
      </c>
      <c r="K17" s="131">
        <f t="shared" si="3"/>
        <v>108243.216</v>
      </c>
      <c r="L17" s="131">
        <f t="shared" si="3"/>
        <v>110408.08032000001</v>
      </c>
      <c r="M17" s="131">
        <f t="shared" si="3"/>
        <v>112616.24192640001</v>
      </c>
      <c r="N17" s="131">
        <f t="shared" si="3"/>
        <v>114868.56676492798</v>
      </c>
      <c r="O17" s="131">
        <f t="shared" si="3"/>
        <v>117165.93810022656</v>
      </c>
      <c r="P17" s="131">
        <f t="shared" si="3"/>
        <v>119509.25686223108</v>
      </c>
      <c r="Q17" s="184">
        <f t="shared" si="3"/>
        <v>121899.4419994757</v>
      </c>
      <c r="R17" s="54"/>
    </row>
    <row r="18" spans="1:18" x14ac:dyDescent="0.25">
      <c r="C18" s="140"/>
      <c r="D18" s="133"/>
      <c r="E18" s="133"/>
      <c r="F18" s="149"/>
      <c r="G18" s="141"/>
      <c r="H18" s="141"/>
      <c r="I18" s="141"/>
      <c r="J18" s="141"/>
      <c r="K18" s="141"/>
      <c r="L18" s="141"/>
      <c r="M18" s="141"/>
      <c r="N18" s="141"/>
      <c r="O18" s="141"/>
      <c r="P18" s="141"/>
      <c r="Q18" s="185"/>
      <c r="R18" s="54"/>
    </row>
    <row r="19" spans="1:18" x14ac:dyDescent="0.25">
      <c r="A19" s="121" t="s">
        <v>27</v>
      </c>
      <c r="B19" s="122"/>
      <c r="C19" s="122"/>
      <c r="D19" s="122"/>
      <c r="E19" s="122"/>
      <c r="F19" s="154"/>
      <c r="G19" s="132">
        <f t="shared" ref="G19:Q19" si="4">G9-G17</f>
        <v>80000</v>
      </c>
      <c r="H19" s="132">
        <f t="shared" si="4"/>
        <v>83400</v>
      </c>
      <c r="I19" s="132">
        <f t="shared" si="4"/>
        <v>86922</v>
      </c>
      <c r="J19" s="132">
        <f t="shared" si="4"/>
        <v>90570.06</v>
      </c>
      <c r="K19" s="132">
        <f t="shared" si="4"/>
        <v>94348.3698</v>
      </c>
      <c r="L19" s="132">
        <f t="shared" si="4"/>
        <v>98261.253053999942</v>
      </c>
      <c r="M19" s="132">
        <f t="shared" si="4"/>
        <v>102313.17144881997</v>
      </c>
      <c r="N19" s="132">
        <f t="shared" si="4"/>
        <v>106508.72901154864</v>
      </c>
      <c r="O19" s="132">
        <f t="shared" si="4"/>
        <v>110852.67654954431</v>
      </c>
      <c r="P19" s="132">
        <f t="shared" si="4"/>
        <v>115349.91622703294</v>
      </c>
      <c r="Q19" s="186">
        <f t="shared" si="4"/>
        <v>120005.5062824662</v>
      </c>
      <c r="R19" s="54"/>
    </row>
    <row r="20" spans="1:18" x14ac:dyDescent="0.25">
      <c r="F20" s="151"/>
      <c r="Q20" s="187"/>
    </row>
    <row r="21" spans="1:18" x14ac:dyDescent="0.25">
      <c r="B21" s="142" t="s">
        <v>67</v>
      </c>
      <c r="F21" s="149"/>
      <c r="G21" s="126">
        <f>inputs!$H$25*pro_forma!G9</f>
        <v>0</v>
      </c>
      <c r="H21" s="126">
        <f>inputs!$H$25*pro_forma!H9</f>
        <v>0</v>
      </c>
      <c r="I21" s="126">
        <f>inputs!$H$25*pro_forma!I9</f>
        <v>0</v>
      </c>
      <c r="J21" s="126">
        <f>inputs!$H$25*pro_forma!J9</f>
        <v>0</v>
      </c>
      <c r="K21" s="126">
        <f>inputs!$H$25*pro_forma!K9</f>
        <v>0</v>
      </c>
      <c r="L21" s="126">
        <f>inputs!$H$25*pro_forma!L9</f>
        <v>0</v>
      </c>
      <c r="M21" s="126">
        <f>inputs!$H$25*pro_forma!M9</f>
        <v>0</v>
      </c>
      <c r="N21" s="126">
        <f>inputs!$H$25*pro_forma!N9</f>
        <v>0</v>
      </c>
      <c r="O21" s="126">
        <f>inputs!$H$25*pro_forma!O9</f>
        <v>0</v>
      </c>
      <c r="P21" s="126">
        <f>inputs!$H$25*pro_forma!P9</f>
        <v>0</v>
      </c>
      <c r="Q21" s="126">
        <f>inputs!$H$25*pro_forma!Q9</f>
        <v>0</v>
      </c>
      <c r="R21" s="54"/>
    </row>
    <row r="22" spans="1:18" x14ac:dyDescent="0.25">
      <c r="A22" s="38"/>
      <c r="B22" s="38"/>
      <c r="F22" s="149"/>
      <c r="G22" s="126"/>
      <c r="H22" s="126"/>
      <c r="I22" s="126"/>
      <c r="J22" s="126"/>
      <c r="K22" s="126"/>
      <c r="L22" s="126"/>
      <c r="M22" s="126"/>
      <c r="N22" s="126"/>
      <c r="O22" s="126"/>
      <c r="P22" s="126"/>
      <c r="Q22" s="182"/>
      <c r="R22" s="54"/>
    </row>
    <row r="23" spans="1:18" s="133" customFormat="1" x14ac:dyDescent="0.25">
      <c r="A23" s="123" t="s">
        <v>68</v>
      </c>
      <c r="B23" s="124"/>
      <c r="C23" s="124"/>
      <c r="D23" s="124"/>
      <c r="E23" s="124"/>
      <c r="F23" s="155"/>
      <c r="G23" s="138">
        <f t="shared" ref="G23:Q23" si="5">G19-G21</f>
        <v>80000</v>
      </c>
      <c r="H23" s="138">
        <f t="shared" si="5"/>
        <v>83400</v>
      </c>
      <c r="I23" s="138">
        <f t="shared" si="5"/>
        <v>86922</v>
      </c>
      <c r="J23" s="138">
        <f t="shared" si="5"/>
        <v>90570.06</v>
      </c>
      <c r="K23" s="138">
        <f t="shared" si="5"/>
        <v>94348.3698</v>
      </c>
      <c r="L23" s="138">
        <f t="shared" si="5"/>
        <v>98261.253053999942</v>
      </c>
      <c r="M23" s="138">
        <f t="shared" si="5"/>
        <v>102313.17144881997</v>
      </c>
      <c r="N23" s="138">
        <f t="shared" si="5"/>
        <v>106508.72901154864</v>
      </c>
      <c r="O23" s="138">
        <f t="shared" si="5"/>
        <v>110852.67654954431</v>
      </c>
      <c r="P23" s="138">
        <f t="shared" si="5"/>
        <v>115349.91622703294</v>
      </c>
      <c r="Q23" s="186">
        <f t="shared" si="5"/>
        <v>120005.5062824662</v>
      </c>
      <c r="R23" s="135"/>
    </row>
    <row r="24" spans="1:18" s="168" customFormat="1" x14ac:dyDescent="0.25">
      <c r="A24" s="167"/>
      <c r="F24" s="169"/>
      <c r="G24" s="170"/>
      <c r="H24" s="170"/>
      <c r="I24" s="170"/>
      <c r="J24" s="170"/>
      <c r="K24" s="170"/>
      <c r="L24" s="170"/>
      <c r="M24" s="170"/>
      <c r="N24" s="170"/>
      <c r="O24" s="170"/>
      <c r="P24" s="170"/>
      <c r="Q24" s="170"/>
      <c r="R24" s="169"/>
    </row>
    <row r="25" spans="1:18" s="168" customFormat="1" x14ac:dyDescent="0.25">
      <c r="A25" s="167"/>
      <c r="F25" s="169"/>
      <c r="G25" s="170"/>
      <c r="H25" s="170"/>
      <c r="I25" s="170"/>
      <c r="J25" s="170"/>
      <c r="K25" s="170"/>
      <c r="L25" s="170"/>
      <c r="M25" s="170"/>
      <c r="N25" s="170"/>
      <c r="O25" s="170"/>
      <c r="P25" s="170"/>
      <c r="Q25" s="170"/>
      <c r="R25" s="169"/>
    </row>
    <row r="26" spans="1:18" s="168" customFormat="1" x14ac:dyDescent="0.25">
      <c r="A26" s="167"/>
      <c r="F26" s="169"/>
      <c r="G26" s="170"/>
      <c r="H26" s="170"/>
      <c r="I26" s="170"/>
      <c r="J26" s="170"/>
      <c r="K26" s="170"/>
      <c r="L26" s="170"/>
      <c r="M26" s="170"/>
      <c r="N26" s="170"/>
      <c r="O26" s="170"/>
      <c r="P26" s="170"/>
      <c r="Q26" s="170"/>
      <c r="R26" s="169"/>
    </row>
    <row r="27" spans="1:18" s="168" customFormat="1" x14ac:dyDescent="0.25">
      <c r="A27" s="167"/>
      <c r="C27" s="167"/>
      <c r="F27" s="169"/>
      <c r="G27" s="170"/>
      <c r="H27" s="170"/>
      <c r="I27" s="170"/>
      <c r="J27" s="170"/>
      <c r="K27" s="170"/>
      <c r="L27" s="170"/>
      <c r="M27" s="170"/>
      <c r="N27" s="170"/>
      <c r="O27" s="170"/>
      <c r="P27" s="170"/>
      <c r="Q27" s="170"/>
      <c r="R27" s="169"/>
    </row>
    <row r="28" spans="1:18" s="168" customFormat="1" x14ac:dyDescent="0.25">
      <c r="A28" s="167"/>
      <c r="F28" s="169"/>
      <c r="G28" s="170"/>
      <c r="H28" s="170"/>
      <c r="I28" s="170"/>
      <c r="J28" s="170"/>
      <c r="K28" s="170"/>
      <c r="L28" s="170"/>
      <c r="M28" s="170"/>
      <c r="N28" s="170"/>
      <c r="O28" s="170"/>
      <c r="P28" s="170"/>
      <c r="Q28" s="170"/>
      <c r="R28" s="169"/>
    </row>
    <row r="29" spans="1:18" s="168" customFormat="1" x14ac:dyDescent="0.25">
      <c r="A29" s="167"/>
      <c r="F29" s="169"/>
      <c r="G29" s="170"/>
      <c r="H29" s="170"/>
      <c r="I29" s="170"/>
      <c r="J29" s="170"/>
      <c r="K29" s="170"/>
      <c r="L29" s="170"/>
      <c r="M29" s="170"/>
      <c r="N29" s="170"/>
      <c r="O29" s="170"/>
      <c r="P29" s="170"/>
      <c r="Q29" s="170"/>
      <c r="R29" s="169"/>
    </row>
    <row r="30" spans="1:18" s="168" customFormat="1" x14ac:dyDescent="0.25">
      <c r="A30" s="167"/>
      <c r="F30" s="169"/>
      <c r="G30" s="170"/>
      <c r="H30" s="170"/>
      <c r="I30" s="170"/>
      <c r="J30" s="170"/>
      <c r="K30" s="170"/>
      <c r="L30" s="170"/>
      <c r="M30" s="170"/>
      <c r="N30" s="170"/>
      <c r="O30" s="170"/>
      <c r="P30" s="170"/>
      <c r="Q30" s="170"/>
      <c r="R30" s="169"/>
    </row>
    <row r="31" spans="1:18" x14ac:dyDescent="0.25">
      <c r="A31" s="119" t="s">
        <v>77</v>
      </c>
      <c r="F31" s="54"/>
      <c r="G31" s="54"/>
      <c r="H31" s="54"/>
      <c r="I31" s="54"/>
      <c r="J31" s="54"/>
      <c r="K31" s="54"/>
      <c r="L31" s="54"/>
      <c r="M31" s="54"/>
      <c r="N31" s="54"/>
      <c r="O31" s="54"/>
      <c r="P31" s="54"/>
      <c r="Q31" s="72"/>
      <c r="R31" s="54"/>
    </row>
    <row r="32" spans="1:18" x14ac:dyDescent="0.25">
      <c r="A32" s="38" t="str">
        <f>inputs!D14</f>
        <v>Purchase Price</v>
      </c>
      <c r="B32" s="38"/>
      <c r="C32" s="38"/>
      <c r="D32" s="38"/>
      <c r="E32" s="38"/>
      <c r="F32" s="189">
        <f>-inputs!E14</f>
        <v>-1000000</v>
      </c>
      <c r="G32" s="41"/>
      <c r="H32" s="41"/>
      <c r="I32" s="41"/>
      <c r="J32" s="41"/>
      <c r="K32" s="41"/>
      <c r="L32" s="41"/>
      <c r="M32" s="41"/>
      <c r="N32" s="41"/>
      <c r="O32" s="41"/>
      <c r="P32" s="41"/>
      <c r="Q32" s="72"/>
      <c r="R32" s="54"/>
    </row>
    <row r="33" spans="1:18" x14ac:dyDescent="0.25">
      <c r="A33" s="120" t="str">
        <f>A23</f>
        <v>Asset Cash Flows</v>
      </c>
      <c r="B33" s="38"/>
      <c r="C33" s="38"/>
      <c r="D33" s="38"/>
      <c r="E33" s="38"/>
      <c r="F33" s="189"/>
      <c r="G33" s="41">
        <f>G58</f>
        <v>80000</v>
      </c>
      <c r="H33" s="41">
        <f t="shared" ref="H33:P33" si="6">H58</f>
        <v>83400</v>
      </c>
      <c r="I33" s="41">
        <f t="shared" si="6"/>
        <v>86922</v>
      </c>
      <c r="J33" s="41">
        <f t="shared" si="6"/>
        <v>90570.06</v>
      </c>
      <c r="K33" s="41">
        <f t="shared" si="6"/>
        <v>94348.3698</v>
      </c>
      <c r="L33" s="41">
        <f t="shared" si="6"/>
        <v>0</v>
      </c>
      <c r="M33" s="41">
        <f t="shared" si="6"/>
        <v>0</v>
      </c>
      <c r="N33" s="41">
        <f t="shared" si="6"/>
        <v>0</v>
      </c>
      <c r="O33" s="41">
        <f t="shared" si="6"/>
        <v>0</v>
      </c>
      <c r="P33" s="41">
        <f t="shared" si="6"/>
        <v>0</v>
      </c>
      <c r="Q33" s="54"/>
      <c r="R33" s="54"/>
    </row>
    <row r="34" spans="1:18" x14ac:dyDescent="0.25">
      <c r="A34" s="38" t="s">
        <v>30</v>
      </c>
      <c r="B34" s="140"/>
      <c r="C34" s="140"/>
      <c r="D34" s="140"/>
      <c r="E34" s="140"/>
      <c r="F34" s="189"/>
      <c r="G34" s="136">
        <f t="shared" ref="G34:O34" si="7">SUM(G35:G36)</f>
        <v>0</v>
      </c>
      <c r="H34" s="136">
        <f t="shared" si="7"/>
        <v>0</v>
      </c>
      <c r="I34" s="136">
        <f t="shared" si="7"/>
        <v>0</v>
      </c>
      <c r="J34" s="136">
        <f t="shared" si="7"/>
        <v>0</v>
      </c>
      <c r="K34" s="136">
        <f t="shared" si="7"/>
        <v>1228265.6631749992</v>
      </c>
      <c r="L34" s="136">
        <f t="shared" si="7"/>
        <v>0</v>
      </c>
      <c r="M34" s="136">
        <f t="shared" si="7"/>
        <v>0</v>
      </c>
      <c r="N34" s="136">
        <f t="shared" si="7"/>
        <v>0</v>
      </c>
      <c r="O34" s="136">
        <f t="shared" si="7"/>
        <v>0</v>
      </c>
      <c r="P34" s="136">
        <f>SUM(P35:P36)</f>
        <v>0</v>
      </c>
      <c r="Q34" s="135"/>
      <c r="R34" s="54"/>
    </row>
    <row r="35" spans="1:18" x14ac:dyDescent="0.25">
      <c r="B35" s="137" t="s">
        <v>28</v>
      </c>
      <c r="C35" s="133"/>
      <c r="D35" s="133"/>
      <c r="E35" s="133"/>
      <c r="F35" s="149"/>
      <c r="G35" s="135">
        <f>G61</f>
        <v>0</v>
      </c>
      <c r="H35" s="135">
        <f t="shared" ref="H35:P35" si="8">H61</f>
        <v>0</v>
      </c>
      <c r="I35" s="135">
        <f t="shared" si="8"/>
        <v>0</v>
      </c>
      <c r="J35" s="135">
        <f t="shared" si="8"/>
        <v>0</v>
      </c>
      <c r="K35" s="135">
        <f t="shared" si="8"/>
        <v>1228265.6631749992</v>
      </c>
      <c r="L35" s="135">
        <f t="shared" si="8"/>
        <v>0</v>
      </c>
      <c r="M35" s="135">
        <f t="shared" si="8"/>
        <v>0</v>
      </c>
      <c r="N35" s="135">
        <f t="shared" si="8"/>
        <v>0</v>
      </c>
      <c r="O35" s="135">
        <f t="shared" si="8"/>
        <v>0</v>
      </c>
      <c r="P35" s="135">
        <f t="shared" si="8"/>
        <v>0</v>
      </c>
      <c r="Q35" s="72"/>
      <c r="R35" s="54"/>
    </row>
    <row r="36" spans="1:18" x14ac:dyDescent="0.25">
      <c r="B36" s="125" t="s">
        <v>16</v>
      </c>
      <c r="F36" s="149"/>
      <c r="G36" s="54">
        <f>G62</f>
        <v>0</v>
      </c>
      <c r="H36" s="54">
        <f t="shared" ref="H36:P36" si="9">H62</f>
        <v>0</v>
      </c>
      <c r="I36" s="54">
        <f t="shared" si="9"/>
        <v>0</v>
      </c>
      <c r="J36" s="54">
        <f t="shared" si="9"/>
        <v>0</v>
      </c>
      <c r="K36" s="54">
        <f t="shared" si="9"/>
        <v>0</v>
      </c>
      <c r="L36" s="54">
        <f t="shared" si="9"/>
        <v>0</v>
      </c>
      <c r="M36" s="54">
        <f t="shared" si="9"/>
        <v>0</v>
      </c>
      <c r="N36" s="54">
        <f t="shared" si="9"/>
        <v>0</v>
      </c>
      <c r="O36" s="54">
        <f t="shared" si="9"/>
        <v>0</v>
      </c>
      <c r="P36" s="54">
        <f t="shared" si="9"/>
        <v>0</v>
      </c>
      <c r="Q36" s="72"/>
      <c r="R36" s="54"/>
    </row>
    <row r="37" spans="1:18" x14ac:dyDescent="0.25">
      <c r="A37" s="139" t="s">
        <v>76</v>
      </c>
      <c r="B37" s="139"/>
      <c r="C37" s="139"/>
      <c r="D37" s="139"/>
      <c r="E37" s="139"/>
      <c r="F37" s="150">
        <f>-inputs!E14</f>
        <v>-1000000</v>
      </c>
      <c r="G37" s="143">
        <f>SUM(G38:G39)</f>
        <v>80000</v>
      </c>
      <c r="H37" s="143">
        <f t="shared" ref="H37:J37" si="10">SUM(H38:H39)</f>
        <v>83400</v>
      </c>
      <c r="I37" s="143">
        <f t="shared" si="10"/>
        <v>86922</v>
      </c>
      <c r="J37" s="143">
        <f t="shared" si="10"/>
        <v>90570.06</v>
      </c>
      <c r="K37" s="143">
        <f>SUM(K38:K39)</f>
        <v>1322614.0329749992</v>
      </c>
      <c r="L37" s="143">
        <f t="shared" ref="L37:P37" si="11">SUM(L38:L39)</f>
        <v>0</v>
      </c>
      <c r="M37" s="143">
        <f t="shared" si="11"/>
        <v>0</v>
      </c>
      <c r="N37" s="143">
        <f t="shared" si="11"/>
        <v>0</v>
      </c>
      <c r="O37" s="143">
        <f t="shared" si="11"/>
        <v>0</v>
      </c>
      <c r="P37" s="143">
        <f t="shared" si="11"/>
        <v>0</v>
      </c>
      <c r="R37" s="54"/>
    </row>
    <row r="38" spans="1:18" x14ac:dyDescent="0.25">
      <c r="B38" s="59" t="s">
        <v>31</v>
      </c>
      <c r="F38" s="151"/>
      <c r="G38" s="54">
        <f>G34</f>
        <v>0</v>
      </c>
      <c r="H38" s="54">
        <f t="shared" ref="H38:P38" si="12">H34</f>
        <v>0</v>
      </c>
      <c r="I38" s="54">
        <f t="shared" si="12"/>
        <v>0</v>
      </c>
      <c r="J38" s="54">
        <f t="shared" si="12"/>
        <v>0</v>
      </c>
      <c r="K38" s="54">
        <f t="shared" si="12"/>
        <v>1228265.6631749992</v>
      </c>
      <c r="L38" s="54">
        <f t="shared" si="12"/>
        <v>0</v>
      </c>
      <c r="M38" s="54">
        <f t="shared" si="12"/>
        <v>0</v>
      </c>
      <c r="N38" s="54">
        <f t="shared" si="12"/>
        <v>0</v>
      </c>
      <c r="O38" s="54">
        <f t="shared" si="12"/>
        <v>0</v>
      </c>
      <c r="P38" s="54">
        <f t="shared" si="12"/>
        <v>0</v>
      </c>
      <c r="R38" s="54"/>
    </row>
    <row r="39" spans="1:18" x14ac:dyDescent="0.25">
      <c r="A39" s="133"/>
      <c r="B39" s="81" t="s">
        <v>32</v>
      </c>
      <c r="C39" s="133"/>
      <c r="F39" s="151"/>
      <c r="G39" s="135">
        <f>G33</f>
        <v>80000</v>
      </c>
      <c r="H39" s="135">
        <f t="shared" ref="H39:P39" si="13">H33</f>
        <v>83400</v>
      </c>
      <c r="I39" s="135">
        <f t="shared" si="13"/>
        <v>86922</v>
      </c>
      <c r="J39" s="135">
        <f t="shared" si="13"/>
        <v>90570.06</v>
      </c>
      <c r="K39" s="135">
        <f t="shared" si="13"/>
        <v>94348.3698</v>
      </c>
      <c r="L39" s="135">
        <f t="shared" si="13"/>
        <v>0</v>
      </c>
      <c r="M39" s="135">
        <f t="shared" si="13"/>
        <v>0</v>
      </c>
      <c r="N39" s="135">
        <f t="shared" si="13"/>
        <v>0</v>
      </c>
      <c r="O39" s="135">
        <f t="shared" si="13"/>
        <v>0</v>
      </c>
      <c r="P39" s="135">
        <f t="shared" si="13"/>
        <v>0</v>
      </c>
      <c r="R39" s="54"/>
    </row>
    <row r="40" spans="1:18" x14ac:dyDescent="0.25">
      <c r="A40" s="133"/>
      <c r="B40" s="81"/>
      <c r="C40" s="133"/>
      <c r="G40" s="135"/>
      <c r="H40" s="135"/>
      <c r="I40" s="135"/>
      <c r="J40" s="135"/>
      <c r="K40" s="135"/>
      <c r="L40" s="135"/>
      <c r="M40" s="135"/>
      <c r="N40" s="135"/>
      <c r="O40" s="135"/>
      <c r="P40" s="135"/>
      <c r="R40" s="54"/>
    </row>
    <row r="41" spans="1:18" ht="15.75" thickBot="1" x14ac:dyDescent="0.3">
      <c r="A41" s="133"/>
      <c r="H41" s="135"/>
      <c r="I41" s="135"/>
      <c r="J41" s="135"/>
      <c r="K41" s="135"/>
      <c r="L41" s="135"/>
      <c r="M41" s="135"/>
      <c r="N41" s="135"/>
      <c r="O41" s="135"/>
      <c r="P41" s="135"/>
      <c r="R41" s="54"/>
    </row>
    <row r="42" spans="1:18" x14ac:dyDescent="0.25">
      <c r="A42" s="133"/>
      <c r="B42" s="144" t="s">
        <v>40</v>
      </c>
      <c r="C42" s="191"/>
      <c r="D42" s="191"/>
      <c r="E42" s="191"/>
      <c r="F42" s="62">
        <f>IRR(F37:P37)</f>
        <v>0.1220157334645724</v>
      </c>
      <c r="H42" s="135"/>
      <c r="I42" s="135"/>
      <c r="J42" s="135"/>
      <c r="K42" s="135"/>
      <c r="L42" s="135"/>
      <c r="M42" s="135"/>
      <c r="N42" s="135"/>
      <c r="O42" s="135"/>
      <c r="P42" s="135"/>
      <c r="R42" s="54"/>
    </row>
    <row r="43" spans="1:18" x14ac:dyDescent="0.25">
      <c r="A43" s="133"/>
      <c r="B43" s="167" t="s">
        <v>80</v>
      </c>
      <c r="H43" s="133"/>
      <c r="I43" s="133"/>
      <c r="J43" s="133"/>
      <c r="K43" s="133"/>
      <c r="L43" s="133"/>
      <c r="M43" s="133"/>
      <c r="N43" s="133"/>
      <c r="O43" s="133"/>
      <c r="P43" s="133"/>
      <c r="R43" s="54"/>
    </row>
    <row r="44" spans="1:18" x14ac:dyDescent="0.25">
      <c r="A44" s="133"/>
      <c r="B44" s="145" t="s">
        <v>71</v>
      </c>
      <c r="C44" s="140"/>
      <c r="D44" s="140"/>
      <c r="E44" s="140"/>
      <c r="F44" s="192">
        <f>SUM(F37:P37)</f>
        <v>663506.09297499922</v>
      </c>
      <c r="G44" s="133"/>
      <c r="H44" s="133"/>
      <c r="I44" s="133"/>
      <c r="J44" s="133"/>
      <c r="K44" s="133"/>
      <c r="L44" s="133"/>
      <c r="M44" s="133"/>
      <c r="N44" s="133"/>
      <c r="O44" s="133"/>
      <c r="P44" s="133"/>
      <c r="R44" s="54"/>
    </row>
    <row r="45" spans="1:18" ht="15.75" thickBot="1" x14ac:dyDescent="0.3">
      <c r="A45" s="133"/>
      <c r="B45" s="146" t="s">
        <v>72</v>
      </c>
      <c r="C45" s="42"/>
      <c r="D45" s="42"/>
      <c r="E45" s="42"/>
      <c r="F45" s="193">
        <f>SUMIF(F37:P37,"&gt;0")/SUMIF(F37:P37,"&lt;0")*-1</f>
        <v>1.6635060929749992</v>
      </c>
      <c r="G45" s="133"/>
      <c r="H45" s="133"/>
      <c r="I45" s="133"/>
      <c r="J45" s="133"/>
      <c r="K45" s="133"/>
      <c r="L45" s="133"/>
      <c r="M45" s="133"/>
      <c r="N45" s="133"/>
      <c r="O45" s="133"/>
      <c r="P45" s="133"/>
      <c r="R45" s="54"/>
    </row>
    <row r="46" spans="1:18" x14ac:dyDescent="0.25">
      <c r="A46" s="133"/>
      <c r="B46" s="167"/>
      <c r="C46" s="133"/>
      <c r="D46" s="133"/>
      <c r="E46" s="133"/>
      <c r="F46" s="172"/>
      <c r="G46" s="133"/>
      <c r="H46" s="133"/>
      <c r="I46" s="133"/>
      <c r="J46" s="133"/>
      <c r="K46" s="133"/>
      <c r="L46" s="133"/>
      <c r="M46" s="133"/>
      <c r="N46" s="133"/>
      <c r="O46" s="133"/>
      <c r="P46" s="133"/>
      <c r="R46" s="54"/>
    </row>
    <row r="47" spans="1:18" x14ac:dyDescent="0.25">
      <c r="A47" s="133"/>
      <c r="B47" s="167"/>
      <c r="C47" s="133"/>
      <c r="D47" s="133"/>
      <c r="E47" s="133"/>
      <c r="F47" s="172"/>
      <c r="G47" s="133"/>
      <c r="H47" s="133"/>
      <c r="I47" s="133"/>
      <c r="J47" s="133"/>
      <c r="K47" s="133"/>
      <c r="L47" s="133"/>
      <c r="M47" s="133"/>
      <c r="N47" s="133"/>
      <c r="O47" s="133"/>
      <c r="P47" s="133"/>
      <c r="R47" s="54"/>
    </row>
    <row r="48" spans="1:18" x14ac:dyDescent="0.25">
      <c r="A48" s="47" t="s">
        <v>34</v>
      </c>
      <c r="B48" s="39"/>
      <c r="C48" s="39"/>
      <c r="D48" s="39"/>
      <c r="E48" s="39"/>
      <c r="F48" s="44"/>
      <c r="G48" s="147">
        <f>G39/inputs!$E$7</f>
        <v>0.26666666666666666</v>
      </c>
      <c r="H48" s="147">
        <f>H39/inputs!$E$7</f>
        <v>0.27800000000000002</v>
      </c>
      <c r="I48" s="147">
        <f>I39/inputs!$E$7</f>
        <v>0.28974</v>
      </c>
      <c r="J48" s="147">
        <f>J39/inputs!$E$7</f>
        <v>0.30190020000000001</v>
      </c>
      <c r="K48" s="147">
        <f>K39/inputs!$E$7</f>
        <v>0.31449456599999998</v>
      </c>
      <c r="L48" s="147">
        <f>L39/inputs!$E$7</f>
        <v>0</v>
      </c>
      <c r="M48" s="147">
        <f>M39/inputs!$E$7</f>
        <v>0</v>
      </c>
      <c r="N48" s="147">
        <f>N39/inputs!$E$7</f>
        <v>0</v>
      </c>
      <c r="O48" s="147">
        <f>O39/inputs!$E$7</f>
        <v>0</v>
      </c>
      <c r="P48" s="147">
        <f>P39/inputs!$E$7</f>
        <v>0</v>
      </c>
      <c r="R48" s="54"/>
    </row>
    <row r="49" spans="1:18" x14ac:dyDescent="0.25">
      <c r="F49" s="41"/>
      <c r="G49" s="148"/>
      <c r="H49" s="70"/>
      <c r="I49" s="70"/>
      <c r="J49" s="70"/>
      <c r="K49" s="70"/>
      <c r="L49" s="70"/>
      <c r="M49" s="70"/>
      <c r="N49" s="70"/>
      <c r="O49" s="70"/>
      <c r="P49" s="70"/>
      <c r="R49" s="54"/>
    </row>
    <row r="50" spans="1:18" x14ac:dyDescent="0.25">
      <c r="A50" s="133"/>
      <c r="B50" s="167"/>
      <c r="C50" s="133"/>
      <c r="D50" s="133"/>
      <c r="E50" s="133"/>
      <c r="F50" s="172"/>
      <c r="G50" s="133"/>
      <c r="H50" s="133"/>
      <c r="I50" s="133"/>
      <c r="J50" s="133"/>
      <c r="K50" s="133"/>
      <c r="L50" s="133"/>
      <c r="M50" s="133"/>
      <c r="N50" s="133"/>
      <c r="O50" s="133"/>
      <c r="P50" s="133"/>
      <c r="R50" s="54"/>
    </row>
    <row r="51" spans="1:18" x14ac:dyDescent="0.25">
      <c r="A51" s="133"/>
      <c r="B51" s="167"/>
      <c r="C51" s="133"/>
      <c r="D51" s="133"/>
      <c r="E51" s="133"/>
      <c r="F51" s="172"/>
      <c r="G51" s="133"/>
      <c r="H51" s="133"/>
      <c r="I51" s="133"/>
      <c r="J51" s="133"/>
      <c r="K51" s="133"/>
      <c r="L51" s="133"/>
      <c r="M51" s="133"/>
      <c r="N51" s="133"/>
      <c r="O51" s="133"/>
      <c r="P51" s="133"/>
      <c r="R51" s="54"/>
    </row>
    <row r="52" spans="1:18" x14ac:dyDescent="0.25">
      <c r="A52" s="133"/>
      <c r="B52" s="167"/>
      <c r="C52" s="133"/>
      <c r="D52" s="133"/>
      <c r="E52" s="133"/>
      <c r="F52" s="172"/>
      <c r="G52" s="133"/>
      <c r="H52" s="133"/>
      <c r="I52" s="133"/>
      <c r="J52" s="133"/>
      <c r="K52" s="133"/>
      <c r="L52" s="133"/>
      <c r="M52" s="133"/>
      <c r="N52" s="133"/>
      <c r="O52" s="133"/>
      <c r="P52" s="133"/>
      <c r="R52" s="54"/>
    </row>
    <row r="53" spans="1:18" x14ac:dyDescent="0.25">
      <c r="A53" s="133"/>
      <c r="B53" s="167"/>
      <c r="C53" s="133"/>
      <c r="D53" s="133"/>
      <c r="E53" s="133"/>
      <c r="F53" s="172"/>
      <c r="G53" s="133"/>
      <c r="H53" s="133"/>
      <c r="I53" s="133"/>
      <c r="J53" s="133"/>
      <c r="K53" s="133"/>
      <c r="L53" s="133"/>
      <c r="M53" s="133"/>
      <c r="N53" s="133"/>
      <c r="O53" s="133"/>
      <c r="P53" s="133"/>
      <c r="R53" s="54"/>
    </row>
    <row r="54" spans="1:18" x14ac:dyDescent="0.25">
      <c r="R54" s="54"/>
    </row>
    <row r="55" spans="1:18" x14ac:dyDescent="0.25">
      <c r="G55" s="188"/>
      <c r="H55" s="188"/>
      <c r="I55" s="188"/>
      <c r="J55" s="188"/>
      <c r="K55" s="188"/>
      <c r="L55" s="188"/>
      <c r="M55" s="188"/>
      <c r="N55" s="188"/>
      <c r="O55" s="188"/>
      <c r="P55" s="188"/>
      <c r="R55" s="54"/>
    </row>
    <row r="56" spans="1:18" x14ac:dyDescent="0.25">
      <c r="A56" s="119" t="s">
        <v>73</v>
      </c>
      <c r="F56" s="54"/>
      <c r="G56" s="54"/>
      <c r="H56" s="54"/>
      <c r="I56" s="54"/>
      <c r="J56" s="54"/>
      <c r="K56" s="54"/>
      <c r="L56" s="54"/>
      <c r="M56" s="54"/>
      <c r="N56" s="54"/>
      <c r="O56" s="54"/>
      <c r="P56" s="54"/>
      <c r="Q56" s="72"/>
      <c r="R56" s="54"/>
    </row>
    <row r="57" spans="1:18" x14ac:dyDescent="0.25">
      <c r="A57" s="38" t="s">
        <v>2</v>
      </c>
      <c r="B57" s="38"/>
      <c r="C57" s="38"/>
      <c r="D57" s="38"/>
      <c r="E57" s="38"/>
      <c r="F57" s="189">
        <f>-inputs!E7</f>
        <v>-300000</v>
      </c>
      <c r="G57" s="41"/>
      <c r="H57" s="41"/>
      <c r="I57" s="41"/>
      <c r="J57" s="41"/>
      <c r="K57" s="41"/>
      <c r="L57" s="41"/>
      <c r="M57" s="41"/>
      <c r="N57" s="41"/>
      <c r="O57" s="41"/>
      <c r="P57" s="41"/>
      <c r="Q57" s="72"/>
      <c r="R57" s="54"/>
    </row>
    <row r="58" spans="1:18" x14ac:dyDescent="0.25">
      <c r="A58" s="120" t="s">
        <v>68</v>
      </c>
      <c r="B58" s="38"/>
      <c r="C58" s="38"/>
      <c r="D58" s="38"/>
      <c r="E58" s="38"/>
      <c r="F58" s="189"/>
      <c r="G58" s="41">
        <f>G23*(G1&lt;=inputs!$K$15)</f>
        <v>80000</v>
      </c>
      <c r="H58" s="41">
        <f>H23*(H1&lt;=inputs!$K$15)</f>
        <v>83400</v>
      </c>
      <c r="I58" s="41">
        <f>I23*(I1&lt;=inputs!$K$15)</f>
        <v>86922</v>
      </c>
      <c r="J58" s="41">
        <f>J23*(J1&lt;=inputs!$K$15)</f>
        <v>90570.06</v>
      </c>
      <c r="K58" s="41">
        <f>K23*(K1&lt;=inputs!$K$15)</f>
        <v>94348.3698</v>
      </c>
      <c r="L58" s="41">
        <f>L23*(L1&lt;=inputs!$K$15)</f>
        <v>0</v>
      </c>
      <c r="M58" s="41">
        <f>M23*(M1&lt;=inputs!$K$15)</f>
        <v>0</v>
      </c>
      <c r="N58" s="41">
        <f>N23*(N1&lt;=inputs!$K$15)</f>
        <v>0</v>
      </c>
      <c r="O58" s="41">
        <f>O23*(O1&lt;=inputs!$K$15)</f>
        <v>0</v>
      </c>
      <c r="P58" s="41">
        <f>P23*(P1&lt;=inputs!$K$15)</f>
        <v>0</v>
      </c>
      <c r="Q58" s="54"/>
      <c r="R58" s="54"/>
    </row>
    <row r="59" spans="1:18" x14ac:dyDescent="0.25">
      <c r="A59" s="38" t="s">
        <v>85</v>
      </c>
      <c r="B59" s="38"/>
      <c r="C59" s="38"/>
      <c r="D59" s="38"/>
      <c r="E59" s="38"/>
      <c r="F59" s="189"/>
      <c r="G59" s="177">
        <f>_xlfn.IFS(debt!$J$8=12,(IF(G1&lt;=inputs!$K$15,VLOOKUP(G1,Tranche_1,3),0)*12),debt!$J$8=1,(IF(G1&lt;=inputs!$K$15,VLOOKUP(G1,Tranche_1,3),0)))</f>
        <v>54121.317724782712</v>
      </c>
      <c r="H59" s="177">
        <f>_xlfn.IFS(debt!$J$8=12,(IF(H1&lt;=inputs!$K$15,VLOOKUP(H1,Tranche_1,3),0)*12),debt!$J$8=1,(IF(H1&lt;=inputs!$K$15,VLOOKUP(H1,Tranche_1,3),0)))</f>
        <v>54121.317724782712</v>
      </c>
      <c r="I59" s="177">
        <f>_xlfn.IFS(debt!$J$8=12,(IF(I1&lt;=inputs!$K$15,VLOOKUP(I1,Tranche_1,3),0)*12),debt!$J$8=1,(IF(I1&lt;=inputs!$K$15,VLOOKUP(I1,Tranche_1,3),0)))</f>
        <v>54121.317724782712</v>
      </c>
      <c r="J59" s="177">
        <f>_xlfn.IFS(debt!$J$8=12,(IF(J1&lt;=inputs!$K$15,VLOOKUP(J1,Tranche_1,3),0)*12),debt!$J$8=1,(IF(J1&lt;=inputs!$K$15,VLOOKUP(J1,Tranche_1,3),0)))</f>
        <v>54121.317724782712</v>
      </c>
      <c r="K59" s="177">
        <f>_xlfn.IFS(debt!$J$8=12,(IF(K1&lt;=inputs!$K$15,VLOOKUP(K1,Tranche_1,3),0)*12),debt!$J$8=1,(IF(K1&lt;=inputs!$K$15,VLOOKUP(K1,Tranche_1,3),0)))</f>
        <v>54121.317724782712</v>
      </c>
      <c r="L59" s="177">
        <f>_xlfn.IFS(debt!$J$8=12,(IF(L1&lt;=inputs!$K$15,VLOOKUP(L1,Tranche_1,3),0)*12),debt!$J$8=1,(IF(L1&lt;=inputs!$K$15,VLOOKUP(L1,Tranche_1,3),0)))</f>
        <v>0</v>
      </c>
      <c r="M59" s="177">
        <f>_xlfn.IFS(debt!$J$8=12,(IF(M1&lt;=inputs!$K$15,VLOOKUP(M1,Tranche_1,3),0)*12),debt!$J$8=1,(IF(M1&lt;=inputs!$K$15,VLOOKUP(M1,Tranche_1,3),0)))</f>
        <v>0</v>
      </c>
      <c r="N59" s="177">
        <f>_xlfn.IFS(debt!$J$8=12,(IF(N1&lt;=inputs!$K$15,VLOOKUP(N1,Tranche_1,3),0)*12),debt!$J$8=1,(IF(N1&lt;=inputs!$K$15,VLOOKUP(N1,Tranche_1,3),0)))</f>
        <v>0</v>
      </c>
      <c r="O59" s="177">
        <f>_xlfn.IFS(debt!$J$8=12,(IF(O1&lt;=inputs!$K$15,VLOOKUP(O1,Tranche_1,3),0)*12),debt!$J$8=1,(IF(O1&lt;=inputs!$K$15,VLOOKUP(O1,Tranche_1,3),0)))</f>
        <v>0</v>
      </c>
      <c r="P59" s="177">
        <f>_xlfn.IFS(debt!$J$8=12,(IF(P1&lt;=inputs!$K$15,VLOOKUP(P1,Tranche_1,3),0)*12),debt!$J$8=1,(IF(P1&lt;=inputs!$K$15,VLOOKUP(P1,Tranche_1,3),0)))</f>
        <v>0</v>
      </c>
      <c r="Q59" s="135"/>
      <c r="R59" s="54"/>
    </row>
    <row r="60" spans="1:18" x14ac:dyDescent="0.25">
      <c r="A60" s="38" t="s">
        <v>30</v>
      </c>
      <c r="B60" s="140"/>
      <c r="C60" s="140"/>
      <c r="D60" s="140"/>
      <c r="E60" s="140"/>
      <c r="F60" s="189"/>
      <c r="G60" s="136">
        <f t="shared" ref="G60:P60" si="14">SUM(G61:G63)</f>
        <v>0</v>
      </c>
      <c r="H60" s="136">
        <f t="shared" si="14"/>
        <v>0</v>
      </c>
      <c r="I60" s="136">
        <f t="shared" si="14"/>
        <v>0</v>
      </c>
      <c r="J60" s="136">
        <f t="shared" si="14"/>
        <v>0</v>
      </c>
      <c r="K60" s="136">
        <f t="shared" si="14"/>
        <v>598741.05546481849</v>
      </c>
      <c r="L60" s="136">
        <f t="shared" si="14"/>
        <v>0</v>
      </c>
      <c r="M60" s="136">
        <f t="shared" si="14"/>
        <v>0</v>
      </c>
      <c r="N60" s="136">
        <f t="shared" si="14"/>
        <v>0</v>
      </c>
      <c r="O60" s="136">
        <f t="shared" si="14"/>
        <v>0</v>
      </c>
      <c r="P60" s="136">
        <f t="shared" si="14"/>
        <v>0</v>
      </c>
      <c r="Q60" s="135"/>
      <c r="R60" s="54"/>
    </row>
    <row r="61" spans="1:18" x14ac:dyDescent="0.25">
      <c r="B61" s="137" t="s">
        <v>28</v>
      </c>
      <c r="C61" s="133"/>
      <c r="D61" s="133"/>
      <c r="E61" s="133"/>
      <c r="F61" s="149"/>
      <c r="G61" s="135">
        <f>IF(G1=inputs!$K$15,pro_forma!H19/inputs!$K$12,0)</f>
        <v>0</v>
      </c>
      <c r="H61" s="135">
        <f>IF(H1=inputs!$K$15,pro_forma!I19/inputs!$K$12,0)</f>
        <v>0</v>
      </c>
      <c r="I61" s="135">
        <f>IF(I1=inputs!$K$15,pro_forma!J19/inputs!$K$12,0)</f>
        <v>0</v>
      </c>
      <c r="J61" s="135">
        <f>IF(J1=inputs!$K$15,pro_forma!K19/inputs!$K$12,0)</f>
        <v>0</v>
      </c>
      <c r="K61" s="135">
        <f>IF(K1=inputs!$K$15,pro_forma!L19/inputs!$K$12,0)</f>
        <v>1228265.6631749992</v>
      </c>
      <c r="L61" s="135">
        <f>IF(L1=inputs!$K$15,pro_forma!M19/inputs!$K$12,0)</f>
        <v>0</v>
      </c>
      <c r="M61" s="135">
        <f>IF(M1=inputs!$K$15,pro_forma!N19/inputs!$K$12,0)</f>
        <v>0</v>
      </c>
      <c r="N61" s="135">
        <f>IF(N1=inputs!$K$15,pro_forma!O19/inputs!$K$12,0)</f>
        <v>0</v>
      </c>
      <c r="O61" s="135">
        <f>IF(O1=inputs!$K$15,pro_forma!P19/inputs!$K$12,0)</f>
        <v>0</v>
      </c>
      <c r="P61" s="135">
        <f>IF(P1=inputs!$K$15,pro_forma!Q19/inputs!$K$12,0)</f>
        <v>0</v>
      </c>
      <c r="Q61" s="72"/>
      <c r="R61" s="54"/>
    </row>
    <row r="62" spans="1:18" x14ac:dyDescent="0.25">
      <c r="B62" s="125" t="s">
        <v>16</v>
      </c>
      <c r="F62" s="149"/>
      <c r="G62" s="54">
        <f>IF(G1=inputs!$K$15,((pro_forma!G61*inputs!$K$13)*-1),0)</f>
        <v>0</v>
      </c>
      <c r="H62" s="54">
        <f>IF(H1=inputs!$K$15,((pro_forma!H61*inputs!$K$13)*-1),0)</f>
        <v>0</v>
      </c>
      <c r="I62" s="54">
        <f>IF(I1=inputs!$K$15,((pro_forma!I61*inputs!$K$13)*-1),0)</f>
        <v>0</v>
      </c>
      <c r="J62" s="54">
        <f>IF(J1=inputs!$K$15,((pro_forma!J61*inputs!$K$13)*-1),0)</f>
        <v>0</v>
      </c>
      <c r="K62" s="54">
        <f>IF(K1=inputs!$K$15,((pro_forma!K61*inputs!$K$13)*-1),0)</f>
        <v>0</v>
      </c>
      <c r="L62" s="54">
        <f>IF(L1=inputs!$K$15,((pro_forma!L61*inputs!$K$13)*-1),0)</f>
        <v>0</v>
      </c>
      <c r="M62" s="54">
        <f>IF(M1=inputs!$K$15,((pro_forma!M61*inputs!$K$13)*-1),0)</f>
        <v>0</v>
      </c>
      <c r="N62" s="54">
        <f>IF(N1=inputs!$K$15,((pro_forma!N61*inputs!$K$13)*-1),0)</f>
        <v>0</v>
      </c>
      <c r="O62" s="54">
        <f>IF(O1=inputs!$K$15,((pro_forma!O61*inputs!$K$13)*-1),0)</f>
        <v>0</v>
      </c>
      <c r="P62" s="54">
        <f>IF(P1=inputs!$K$15,((pro_forma!P61*inputs!$K$13)*-1),0)</f>
        <v>0</v>
      </c>
      <c r="Q62" s="72"/>
      <c r="R62" s="54"/>
    </row>
    <row r="63" spans="1:18" x14ac:dyDescent="0.25">
      <c r="A63" s="133"/>
      <c r="B63" s="134" t="s">
        <v>29</v>
      </c>
      <c r="C63" s="133"/>
      <c r="D63" s="133"/>
      <c r="E63" s="133"/>
      <c r="F63" s="149"/>
      <c r="G63" s="135">
        <f>_xlfn.IFS(debt!$J$8=12,(IF(G1=inputs!$K$15,(-VLOOKUP(inputs!$K$15*12,Tranche_1,6)),0)),debt!$J$8=1,(IF(G1=inputs!$K$15,(-VLOOKUP(inputs!$K$15,Tranche_1,6)),0)))</f>
        <v>0</v>
      </c>
      <c r="H63" s="135">
        <f>_xlfn.IFS(debt!$J$8=12,(IF(H1=inputs!$K$15,(-VLOOKUP(inputs!$K$15*12,Tranche_1,6)),0)),debt!$J$8=1,(IF(H1=inputs!$K$15,(-VLOOKUP(inputs!$K$15,Tranche_1,6)),0)))</f>
        <v>0</v>
      </c>
      <c r="I63" s="135">
        <f>_xlfn.IFS(debt!$J$8=12,(IF(I1=inputs!$K$15,(-VLOOKUP(inputs!$K$15*12,Tranche_1,6)),0)),debt!$J$8=1,(IF(I1=inputs!$K$15,(-VLOOKUP(inputs!$K$15,Tranche_1,6)),0)))</f>
        <v>0</v>
      </c>
      <c r="J63" s="135">
        <f>_xlfn.IFS(debt!$J$8=12,(IF(J1=inputs!$K$15,(-VLOOKUP(inputs!$K$15*12,Tranche_1,6)),0)),debt!$J$8=1,(IF(J1=inputs!$K$15,(-VLOOKUP(inputs!$K$15,Tranche_1,6)),0)))</f>
        <v>0</v>
      </c>
      <c r="K63" s="135">
        <f>_xlfn.IFS(debt!$J$8=12,(IF(K1=inputs!$K$15,(-VLOOKUP(inputs!$K$15*12,Tranche_1,6)),0)),debt!$J$8=1,(IF(K1=inputs!$K$15,(-VLOOKUP(inputs!$K$15,Tranche_1,6)),0)))</f>
        <v>-629524.60771018069</v>
      </c>
      <c r="L63" s="135">
        <f>_xlfn.IFS(debt!$J$8=12,(IF(L1=inputs!$K$15,(-VLOOKUP(inputs!$K$15*12,Tranche_1,6)),0)),debt!$J$8=1,(IF(L1=inputs!$K$15,(-VLOOKUP(inputs!$K$15,Tranche_1,6)),0)))</f>
        <v>0</v>
      </c>
      <c r="M63" s="135">
        <f>_xlfn.IFS(debt!$J$8=12,(IF(M1=inputs!$K$15,(-VLOOKUP(inputs!$K$15*12,Tranche_1,6)),0)),debt!$J$8=1,(IF(M1=inputs!$K$15,(-VLOOKUP(inputs!$K$15,Tranche_1,6)),0)))</f>
        <v>0</v>
      </c>
      <c r="N63" s="135">
        <f>_xlfn.IFS(debt!$J$8=12,(IF(N1=inputs!$K$15,(-VLOOKUP(inputs!$K$15*12,Tranche_1,6)),0)),debt!$J$8=1,(IF(N1=inputs!$K$15,(-VLOOKUP(inputs!$K$15,Tranche_1,6)),0)))</f>
        <v>0</v>
      </c>
      <c r="O63" s="135">
        <f>_xlfn.IFS(debt!$J$8=12,(IF(O1=inputs!$K$15,(-VLOOKUP(inputs!$K$15*12,Tranche_1,6)),0)),debt!$J$8=1,(IF(O1=inputs!$K$15,(-VLOOKUP(inputs!$K$15,Tranche_1,6)),0)))</f>
        <v>0</v>
      </c>
      <c r="P63" s="135">
        <f>_xlfn.IFS(debt!$J$8=12,(IF(P1=inputs!$K$15,(-VLOOKUP(inputs!$K$15*12,Tranche_1,6)),0)),debt!$J$8=1,(IF(P1=inputs!$K$15,(-VLOOKUP(inputs!$K$15,Tranche_1,6)),0)))</f>
        <v>0</v>
      </c>
      <c r="Q63" s="72"/>
      <c r="R63" s="54"/>
    </row>
    <row r="64" spans="1:18" x14ac:dyDescent="0.25">
      <c r="A64" s="139" t="s">
        <v>74</v>
      </c>
      <c r="B64" s="139"/>
      <c r="C64" s="139"/>
      <c r="D64" s="139"/>
      <c r="E64" s="139"/>
      <c r="F64" s="150">
        <f>-inputs!E7</f>
        <v>-300000</v>
      </c>
      <c r="G64" s="143">
        <f>SUM(G65:G66)</f>
        <v>25878.682275217288</v>
      </c>
      <c r="H64" s="143">
        <f t="shared" ref="H64:P64" si="15">SUM(H65:H66)</f>
        <v>29278.682275217288</v>
      </c>
      <c r="I64" s="143">
        <f t="shared" si="15"/>
        <v>32800.682275217288</v>
      </c>
      <c r="J64" s="143">
        <f t="shared" si="15"/>
        <v>36448.742275217286</v>
      </c>
      <c r="K64" s="143">
        <f>SUM(K65:K66)</f>
        <v>638968.10754003574</v>
      </c>
      <c r="L64" s="143">
        <f t="shared" si="15"/>
        <v>0</v>
      </c>
      <c r="M64" s="143">
        <f t="shared" si="15"/>
        <v>0</v>
      </c>
      <c r="N64" s="143">
        <f t="shared" si="15"/>
        <v>0</v>
      </c>
      <c r="O64" s="143">
        <f t="shared" si="15"/>
        <v>0</v>
      </c>
      <c r="P64" s="143">
        <f t="shared" si="15"/>
        <v>0</v>
      </c>
      <c r="R64" s="54"/>
    </row>
    <row r="65" spans="1:18" x14ac:dyDescent="0.25">
      <c r="B65" s="59" t="s">
        <v>31</v>
      </c>
      <c r="F65" s="151"/>
      <c r="G65" s="54">
        <f>G60</f>
        <v>0</v>
      </c>
      <c r="H65" s="54">
        <f t="shared" ref="H65:P65" si="16">H60</f>
        <v>0</v>
      </c>
      <c r="I65" s="54">
        <f t="shared" si="16"/>
        <v>0</v>
      </c>
      <c r="J65" s="54">
        <f t="shared" si="16"/>
        <v>0</v>
      </c>
      <c r="K65" s="54">
        <f t="shared" si="16"/>
        <v>598741.05546481849</v>
      </c>
      <c r="L65" s="54">
        <f t="shared" si="16"/>
        <v>0</v>
      </c>
      <c r="M65" s="54">
        <f t="shared" si="16"/>
        <v>0</v>
      </c>
      <c r="N65" s="54">
        <f t="shared" si="16"/>
        <v>0</v>
      </c>
      <c r="O65" s="54">
        <f t="shared" si="16"/>
        <v>0</v>
      </c>
      <c r="P65" s="54">
        <f t="shared" si="16"/>
        <v>0</v>
      </c>
      <c r="R65" s="54"/>
    </row>
    <row r="66" spans="1:18" x14ac:dyDescent="0.25">
      <c r="A66" s="133"/>
      <c r="B66" s="81" t="s">
        <v>32</v>
      </c>
      <c r="C66" s="133"/>
      <c r="F66" s="151"/>
      <c r="G66" s="135">
        <f t="shared" ref="G66:P66" si="17">G58-G59</f>
        <v>25878.682275217288</v>
      </c>
      <c r="H66" s="135">
        <f t="shared" si="17"/>
        <v>29278.682275217288</v>
      </c>
      <c r="I66" s="135">
        <f t="shared" si="17"/>
        <v>32800.682275217288</v>
      </c>
      <c r="J66" s="135">
        <f t="shared" si="17"/>
        <v>36448.742275217286</v>
      </c>
      <c r="K66" s="135">
        <f t="shared" si="17"/>
        <v>40227.052075217289</v>
      </c>
      <c r="L66" s="135">
        <f t="shared" si="17"/>
        <v>0</v>
      </c>
      <c r="M66" s="135">
        <f t="shared" si="17"/>
        <v>0</v>
      </c>
      <c r="N66" s="135">
        <f t="shared" si="17"/>
        <v>0</v>
      </c>
      <c r="O66" s="135">
        <f t="shared" si="17"/>
        <v>0</v>
      </c>
      <c r="P66" s="135">
        <f t="shared" si="17"/>
        <v>0</v>
      </c>
      <c r="R66" s="54"/>
    </row>
    <row r="67" spans="1:18" x14ac:dyDescent="0.25">
      <c r="A67" s="133"/>
      <c r="B67" s="81"/>
      <c r="C67" s="133"/>
      <c r="G67" s="135"/>
      <c r="H67" s="135"/>
      <c r="I67" s="135"/>
      <c r="J67" s="135"/>
      <c r="K67" s="135"/>
      <c r="L67" s="135"/>
      <c r="M67" s="135"/>
      <c r="N67" s="135"/>
      <c r="O67" s="135"/>
      <c r="P67" s="135"/>
      <c r="R67" s="54"/>
    </row>
    <row r="68" spans="1:18" ht="15.75" thickBot="1" x14ac:dyDescent="0.3">
      <c r="A68" s="133"/>
      <c r="G68" s="135"/>
      <c r="H68" s="135"/>
      <c r="I68" s="135"/>
      <c r="J68" s="135"/>
      <c r="K68" s="135"/>
      <c r="L68" s="135"/>
      <c r="M68" s="135"/>
      <c r="N68" s="135"/>
      <c r="O68" s="135"/>
      <c r="P68" s="135"/>
      <c r="R68" s="54"/>
    </row>
    <row r="69" spans="1:18" x14ac:dyDescent="0.25">
      <c r="A69" s="133"/>
      <c r="B69" s="144" t="s">
        <v>40</v>
      </c>
      <c r="C69" s="191"/>
      <c r="D69" s="191"/>
      <c r="E69" s="191"/>
      <c r="F69" s="62">
        <f>IRR(F64:P64)</f>
        <v>0.23085109124481162</v>
      </c>
      <c r="G69" s="135"/>
      <c r="H69" s="135"/>
      <c r="I69" s="135"/>
      <c r="J69" s="135"/>
      <c r="K69" s="135"/>
      <c r="L69" s="135"/>
      <c r="M69" s="135"/>
      <c r="N69" s="135"/>
      <c r="O69" s="135"/>
      <c r="P69" s="135"/>
      <c r="R69" s="54"/>
    </row>
    <row r="70" spans="1:18" x14ac:dyDescent="0.25">
      <c r="A70" s="133"/>
      <c r="B70" s="167" t="s">
        <v>80</v>
      </c>
      <c r="G70" s="133"/>
      <c r="H70" s="133"/>
      <c r="I70" s="133"/>
      <c r="J70" s="133"/>
      <c r="K70" s="133"/>
      <c r="L70" s="133"/>
      <c r="M70" s="133"/>
      <c r="N70" s="133"/>
      <c r="O70" s="133"/>
      <c r="P70" s="133"/>
      <c r="R70" s="54"/>
    </row>
    <row r="71" spans="1:18" x14ac:dyDescent="0.25">
      <c r="A71" s="133"/>
      <c r="B71" s="145" t="s">
        <v>71</v>
      </c>
      <c r="C71" s="140"/>
      <c r="D71" s="140"/>
      <c r="E71" s="140"/>
      <c r="F71" s="192">
        <f>SUM(F64:P64)</f>
        <v>463374.89664090483</v>
      </c>
      <c r="G71" s="133"/>
      <c r="H71" s="133"/>
      <c r="I71" s="133"/>
      <c r="J71" s="133"/>
      <c r="K71" s="133"/>
      <c r="L71" s="133"/>
      <c r="M71" s="133"/>
      <c r="N71" s="133"/>
      <c r="O71" s="133"/>
      <c r="P71" s="133"/>
      <c r="R71" s="54"/>
    </row>
    <row r="72" spans="1:18" ht="15.75" thickBot="1" x14ac:dyDescent="0.3">
      <c r="A72" s="133"/>
      <c r="B72" s="146" t="s">
        <v>72</v>
      </c>
      <c r="C72" s="42"/>
      <c r="D72" s="42"/>
      <c r="E72" s="42"/>
      <c r="F72" s="193">
        <f>SUMIF(F64:P64,"&gt;0")/SUMIF(F64:P64,"&lt;0")*-1</f>
        <v>2.5445829888030165</v>
      </c>
      <c r="G72" s="133"/>
      <c r="H72" s="133"/>
      <c r="I72" s="133"/>
      <c r="J72" s="133"/>
      <c r="K72" s="133"/>
      <c r="L72" s="133"/>
      <c r="M72" s="133"/>
      <c r="N72" s="133"/>
      <c r="O72" s="133"/>
      <c r="P72" s="133"/>
      <c r="R72" s="54"/>
    </row>
    <row r="73" spans="1:18" x14ac:dyDescent="0.25">
      <c r="A73" s="133"/>
      <c r="B73" s="133"/>
      <c r="C73" s="133"/>
      <c r="G73" s="133"/>
      <c r="H73" s="133"/>
      <c r="I73" s="133"/>
      <c r="J73" s="133"/>
      <c r="K73" s="133"/>
      <c r="L73" s="133"/>
      <c r="M73" s="133"/>
      <c r="N73" s="133"/>
      <c r="O73" s="133"/>
      <c r="P73" s="133"/>
      <c r="R73" s="54"/>
    </row>
    <row r="74" spans="1:18" x14ac:dyDescent="0.25">
      <c r="A74" s="133"/>
      <c r="B74" s="133"/>
      <c r="C74" s="133"/>
      <c r="G74" s="133"/>
      <c r="H74" s="133"/>
      <c r="I74" s="133"/>
      <c r="J74" s="133"/>
      <c r="K74" s="133"/>
      <c r="L74" s="133"/>
      <c r="M74" s="133"/>
      <c r="N74" s="133"/>
      <c r="O74" s="133"/>
      <c r="P74" s="133"/>
      <c r="R74" s="54"/>
    </row>
    <row r="75" spans="1:18" x14ac:dyDescent="0.25">
      <c r="A75" s="47" t="s">
        <v>33</v>
      </c>
      <c r="B75" s="39"/>
      <c r="C75" s="39"/>
      <c r="D75" s="39"/>
      <c r="E75" s="39"/>
      <c r="F75" s="44"/>
      <c r="G75" s="147">
        <f>G23/G59</f>
        <v>1.4781606095922379</v>
      </c>
      <c r="H75" s="147">
        <f>H23/H59</f>
        <v>1.540982435499908</v>
      </c>
      <c r="I75" s="147">
        <f>I23/I59</f>
        <v>1.6060584563372062</v>
      </c>
      <c r="J75" s="147">
        <f>J23/J59</f>
        <v>1.6734636887550693</v>
      </c>
      <c r="K75" s="147">
        <f>K23/K59</f>
        <v>1.7432755477200235</v>
      </c>
      <c r="L75" s="147" t="e">
        <f>L23/L59</f>
        <v>#DIV/0!</v>
      </c>
      <c r="M75" s="147" t="e">
        <f>M23/M59</f>
        <v>#DIV/0!</v>
      </c>
      <c r="N75" s="147" t="e">
        <f>N23/N59</f>
        <v>#DIV/0!</v>
      </c>
      <c r="O75" s="147" t="e">
        <f>O23/O59</f>
        <v>#DIV/0!</v>
      </c>
      <c r="P75" s="147" t="e">
        <f>P23/P59</f>
        <v>#DIV/0!</v>
      </c>
      <c r="Q75" s="72"/>
      <c r="R75" s="54"/>
    </row>
    <row r="76" spans="1:18" x14ac:dyDescent="0.25">
      <c r="F76" s="41"/>
      <c r="G76" s="148"/>
      <c r="H76" s="70"/>
      <c r="I76" s="70"/>
      <c r="J76" s="70"/>
      <c r="K76" s="70"/>
      <c r="L76" s="70"/>
      <c r="M76" s="70"/>
      <c r="N76" s="70"/>
      <c r="O76" s="70"/>
      <c r="P76" s="70"/>
      <c r="Q76" s="40"/>
      <c r="R76" s="54"/>
    </row>
    <row r="77" spans="1:18" x14ac:dyDescent="0.25">
      <c r="Q77" s="127"/>
      <c r="R77" s="54"/>
    </row>
    <row r="78" spans="1:18" x14ac:dyDescent="0.25">
      <c r="A78" s="47" t="s">
        <v>34</v>
      </c>
      <c r="B78" s="39"/>
      <c r="C78" s="39"/>
      <c r="D78" s="39"/>
      <c r="E78" s="39"/>
      <c r="F78" s="44"/>
      <c r="G78" s="147">
        <f>G66/inputs!$E$7</f>
        <v>8.6262274250724288E-2</v>
      </c>
      <c r="H78" s="147">
        <f>H66/inputs!$E$7</f>
        <v>9.7595607584057623E-2</v>
      </c>
      <c r="I78" s="147">
        <f>I66/inputs!$E$7</f>
        <v>0.10933560758405762</v>
      </c>
      <c r="J78" s="147">
        <f>J66/inputs!$E$7</f>
        <v>0.12149580758405762</v>
      </c>
      <c r="K78" s="147">
        <f>K66/inputs!$E$7</f>
        <v>0.13409017358405764</v>
      </c>
      <c r="L78" s="147">
        <f>L66/inputs!$E$7</f>
        <v>0</v>
      </c>
      <c r="M78" s="147">
        <f>M66/inputs!$E$7</f>
        <v>0</v>
      </c>
      <c r="N78" s="147">
        <f>N66/inputs!$E$7</f>
        <v>0</v>
      </c>
      <c r="O78" s="147">
        <f>O66/inputs!$E$7</f>
        <v>0</v>
      </c>
      <c r="P78" s="147">
        <f>P66/inputs!$E$7</f>
        <v>0</v>
      </c>
      <c r="Q78" s="54"/>
      <c r="R78" s="54"/>
    </row>
    <row r="79" spans="1:18" x14ac:dyDescent="0.25">
      <c r="Q79" s="54"/>
      <c r="R79" s="54"/>
    </row>
    <row r="80" spans="1:18" x14ac:dyDescent="0.25">
      <c r="F80" s="41"/>
      <c r="G80" s="148"/>
      <c r="H80" s="70"/>
      <c r="I80" s="70"/>
      <c r="J80" s="70"/>
      <c r="K80" s="70"/>
      <c r="L80" s="70"/>
      <c r="M80" s="70"/>
      <c r="N80" s="70"/>
      <c r="O80" s="70"/>
      <c r="P80" s="70"/>
      <c r="Q80" s="54"/>
      <c r="R80" s="54"/>
    </row>
    <row r="81" spans="1:18" x14ac:dyDescent="0.25">
      <c r="F81" s="54"/>
      <c r="Q81" s="54"/>
      <c r="R81" s="54"/>
    </row>
    <row r="82" spans="1:18" x14ac:dyDescent="0.25">
      <c r="F82" s="54"/>
      <c r="Q82" s="54"/>
      <c r="R82" s="54"/>
    </row>
    <row r="83" spans="1:18" x14ac:dyDescent="0.25">
      <c r="A83" s="133"/>
      <c r="B83" s="133"/>
      <c r="C83" s="133"/>
      <c r="D83" s="133"/>
      <c r="E83" s="133"/>
      <c r="F83" s="135"/>
      <c r="G83" s="133"/>
      <c r="H83" s="133"/>
      <c r="Q83" s="54"/>
      <c r="R83" s="54"/>
    </row>
    <row r="84" spans="1:18" x14ac:dyDescent="0.25">
      <c r="A84" s="133"/>
      <c r="B84" s="133"/>
      <c r="C84" s="133"/>
      <c r="D84" s="133"/>
      <c r="E84" s="133"/>
      <c r="F84" s="135"/>
      <c r="G84" s="135"/>
      <c r="H84" s="135"/>
      <c r="I84" s="54"/>
      <c r="J84" s="54"/>
      <c r="K84" s="54"/>
      <c r="L84" s="54"/>
      <c r="M84" s="54"/>
      <c r="N84" s="54"/>
      <c r="O84" s="54"/>
      <c r="P84" s="54"/>
      <c r="Q84" s="54"/>
      <c r="R84" s="54"/>
    </row>
    <row r="85" spans="1:18" ht="15.75" thickBot="1" x14ac:dyDescent="0.3">
      <c r="F85" s="54"/>
      <c r="G85" s="54"/>
      <c r="H85" s="54"/>
      <c r="I85" s="54"/>
      <c r="J85" s="54"/>
      <c r="K85" s="54"/>
      <c r="L85" s="54"/>
      <c r="M85" s="54"/>
      <c r="N85" s="54"/>
      <c r="O85" s="54"/>
      <c r="P85" s="54"/>
      <c r="Q85" s="54"/>
      <c r="R85" s="54"/>
    </row>
    <row r="86" spans="1:18" x14ac:dyDescent="0.25">
      <c r="A86" s="48" t="s">
        <v>35</v>
      </c>
      <c r="B86" s="49"/>
      <c r="C86" s="49"/>
      <c r="D86" s="49"/>
      <c r="E86" s="49"/>
      <c r="F86" s="61">
        <f>NPV(inputs!$K$14,pro_forma!G65:P65)</f>
        <v>371771.08832904993</v>
      </c>
      <c r="G86" s="62">
        <f>F86/$F$88</f>
        <v>0.7525564862710904</v>
      </c>
      <c r="H86" s="54"/>
      <c r="I86" s="54"/>
      <c r="J86" s="54"/>
      <c r="K86" s="54"/>
      <c r="L86" s="54"/>
      <c r="M86" s="54"/>
      <c r="N86" s="54"/>
      <c r="O86" s="54"/>
      <c r="P86" s="54"/>
      <c r="Q86" s="54"/>
      <c r="R86" s="54"/>
    </row>
    <row r="87" spans="1:18" x14ac:dyDescent="0.25">
      <c r="A87" s="50" t="s">
        <v>36</v>
      </c>
      <c r="B87" s="39"/>
      <c r="C87" s="39"/>
      <c r="D87" s="39"/>
      <c r="E87" s="39"/>
      <c r="F87" s="60">
        <f>NPV(inputs!$K$14,pro_forma!G66:P66)</f>
        <v>122239.78674980535</v>
      </c>
      <c r="G87" s="63">
        <f>F87/$F$88</f>
        <v>0.24744351372890955</v>
      </c>
      <c r="Q87" s="54"/>
      <c r="R87" s="54"/>
    </row>
    <row r="88" spans="1:18" x14ac:dyDescent="0.25">
      <c r="A88" s="51"/>
      <c r="B88" s="38" t="s">
        <v>37</v>
      </c>
      <c r="F88" s="41">
        <f>SUM(F86:F87)</f>
        <v>494010.87507885532</v>
      </c>
      <c r="G88" s="64"/>
      <c r="Q88" s="54"/>
      <c r="R88" s="54"/>
    </row>
    <row r="89" spans="1:18" x14ac:dyDescent="0.25">
      <c r="A89" s="51"/>
      <c r="B89" s="38" t="s">
        <v>38</v>
      </c>
      <c r="F89" s="41">
        <f>inputs!E7</f>
        <v>300000</v>
      </c>
      <c r="G89" s="64"/>
      <c r="H89" s="54"/>
      <c r="I89" s="54"/>
      <c r="J89" s="54"/>
      <c r="K89" s="54"/>
      <c r="L89" s="54"/>
      <c r="M89" s="54"/>
      <c r="N89" s="54"/>
      <c r="O89" s="54"/>
      <c r="P89" s="54"/>
      <c r="Q89" s="54"/>
      <c r="R89" s="54"/>
    </row>
    <row r="90" spans="1:18" x14ac:dyDescent="0.25">
      <c r="A90" s="51"/>
      <c r="B90" s="38" t="s">
        <v>39</v>
      </c>
      <c r="F90" s="41">
        <f>F88-F89</f>
        <v>194010.87507885532</v>
      </c>
      <c r="G90" s="64"/>
      <c r="H90" s="54"/>
      <c r="I90" s="54"/>
      <c r="J90" s="54"/>
      <c r="K90" s="54"/>
      <c r="L90" s="54"/>
      <c r="M90" s="54"/>
      <c r="N90" s="54"/>
      <c r="O90" s="54"/>
      <c r="P90" s="54"/>
      <c r="Q90" s="54"/>
      <c r="R90" s="54"/>
    </row>
    <row r="91" spans="1:18" ht="15.75" thickBot="1" x14ac:dyDescent="0.3">
      <c r="A91" s="52"/>
      <c r="B91" s="42" t="s">
        <v>40</v>
      </c>
      <c r="C91" s="33"/>
      <c r="D91" s="33"/>
      <c r="E91" s="33"/>
      <c r="F91" s="65">
        <f>IRR(F64:P64)</f>
        <v>0.23085109124481162</v>
      </c>
      <c r="G91" s="66"/>
      <c r="H91" s="54"/>
      <c r="I91" s="54"/>
      <c r="J91" s="54"/>
      <c r="K91" s="54"/>
      <c r="L91" s="54"/>
      <c r="M91" s="54"/>
      <c r="N91" s="54"/>
      <c r="O91" s="54"/>
      <c r="P91" s="54"/>
      <c r="Q91" s="54"/>
      <c r="R91" s="54"/>
    </row>
    <row r="92" spans="1:18" x14ac:dyDescent="0.25">
      <c r="F92" s="54"/>
      <c r="G92" s="54"/>
      <c r="Q92" s="54"/>
      <c r="R92" s="54"/>
    </row>
    <row r="93" spans="1:18" x14ac:dyDescent="0.25">
      <c r="G93" s="54"/>
      <c r="Q93" s="54"/>
      <c r="R93" s="54"/>
    </row>
    <row r="94" spans="1:18" x14ac:dyDescent="0.25">
      <c r="G94" s="54"/>
      <c r="H94" s="54"/>
      <c r="I94" s="54"/>
      <c r="J94" s="54"/>
      <c r="K94" s="54"/>
      <c r="L94" s="54"/>
      <c r="M94" s="54"/>
      <c r="N94" s="54"/>
      <c r="O94" s="54"/>
      <c r="P94" s="54"/>
      <c r="Q94" s="54"/>
      <c r="R94" s="54"/>
    </row>
    <row r="95" spans="1:18" x14ac:dyDescent="0.25">
      <c r="H95" s="54"/>
      <c r="I95" s="54"/>
      <c r="J95" s="54"/>
      <c r="K95" s="54"/>
      <c r="L95" s="54"/>
      <c r="M95" s="54"/>
      <c r="N95" s="54"/>
      <c r="O95" s="54"/>
      <c r="P95" s="54"/>
      <c r="Q95" s="54"/>
      <c r="R95" s="54"/>
    </row>
    <row r="96" spans="1:18" x14ac:dyDescent="0.25">
      <c r="H96" s="54"/>
      <c r="I96" s="54"/>
      <c r="J96" s="54"/>
      <c r="K96" s="54"/>
      <c r="L96" s="54"/>
      <c r="M96" s="54"/>
      <c r="N96" s="54"/>
      <c r="O96" s="54"/>
      <c r="P96" s="54"/>
      <c r="Q96" s="54"/>
      <c r="R96" s="54"/>
    </row>
    <row r="97" spans="8:18" x14ac:dyDescent="0.25">
      <c r="H97" s="54"/>
      <c r="J97" s="54"/>
      <c r="K97" s="54"/>
      <c r="L97" s="54"/>
      <c r="M97" s="54"/>
      <c r="N97" s="54"/>
      <c r="O97" s="54"/>
      <c r="P97" s="54"/>
      <c r="Q97" s="54"/>
      <c r="R97" s="54"/>
    </row>
    <row r="98" spans="8:18" x14ac:dyDescent="0.25">
      <c r="H98" s="54"/>
      <c r="I98" s="54"/>
      <c r="J98" s="54"/>
      <c r="K98" s="54"/>
      <c r="L98" s="54"/>
      <c r="M98" s="54"/>
      <c r="N98" s="54"/>
      <c r="O98" s="54"/>
      <c r="P98" s="54"/>
      <c r="Q98" s="54"/>
      <c r="R98" s="54"/>
    </row>
    <row r="99" spans="8:18" x14ac:dyDescent="0.25">
      <c r="H99" s="54"/>
      <c r="I99" s="54"/>
      <c r="J99" s="54"/>
      <c r="K99" s="54"/>
      <c r="L99" s="54"/>
      <c r="M99" s="54"/>
      <c r="N99" s="54"/>
      <c r="O99" s="54"/>
      <c r="P99" s="54"/>
      <c r="Q99" s="54"/>
      <c r="R99" s="54"/>
    </row>
    <row r="100" spans="8:18" x14ac:dyDescent="0.25">
      <c r="H100" s="54"/>
      <c r="I100" s="54"/>
      <c r="J100" s="54"/>
      <c r="K100" s="54"/>
      <c r="L100" s="54"/>
      <c r="M100" s="54"/>
      <c r="N100" s="54"/>
      <c r="O100" s="54"/>
      <c r="P100" s="54"/>
      <c r="Q100" s="54"/>
      <c r="R100" s="54"/>
    </row>
    <row r="101" spans="8:18" x14ac:dyDescent="0.25">
      <c r="N101" s="54"/>
      <c r="O101" s="54"/>
      <c r="P101" s="54"/>
      <c r="Q101" s="54"/>
      <c r="R101" s="54"/>
    </row>
    <row r="102" spans="8:18" x14ac:dyDescent="0.25">
      <c r="N102" s="135"/>
      <c r="O102" s="54"/>
      <c r="P102" s="54"/>
      <c r="Q102" s="54"/>
      <c r="R102" s="54"/>
    </row>
    <row r="103" spans="8:18" x14ac:dyDescent="0.25">
      <c r="N103" s="135"/>
      <c r="O103" s="54"/>
      <c r="P103" s="54"/>
      <c r="Q103" s="54"/>
      <c r="R103" s="54"/>
    </row>
    <row r="104" spans="8:18" x14ac:dyDescent="0.25">
      <c r="N104" s="135"/>
      <c r="O104" s="54"/>
      <c r="P104" s="54"/>
      <c r="Q104" s="54"/>
      <c r="R104" s="54"/>
    </row>
    <row r="105" spans="8:18" x14ac:dyDescent="0.25">
      <c r="N105" s="133"/>
    </row>
    <row r="106" spans="8:18" x14ac:dyDescent="0.25">
      <c r="N106" s="133"/>
    </row>
    <row r="107" spans="8:18" x14ac:dyDescent="0.25">
      <c r="N107" s="133"/>
    </row>
    <row r="108" spans="8:18" x14ac:dyDescent="0.25">
      <c r="H108" s="171"/>
      <c r="I108" s="133"/>
      <c r="J108" s="133"/>
      <c r="K108" s="133"/>
      <c r="L108" s="133"/>
      <c r="M108" s="133"/>
      <c r="N108" s="133"/>
    </row>
    <row r="109" spans="8:18" x14ac:dyDescent="0.25">
      <c r="I109" s="133"/>
      <c r="J109" s="133"/>
      <c r="K109" s="133"/>
      <c r="L109" s="133"/>
      <c r="M109" s="133"/>
      <c r="N109" s="133"/>
    </row>
    <row r="110" spans="8:18" x14ac:dyDescent="0.25">
      <c r="I110" s="133"/>
      <c r="J110" s="133"/>
      <c r="K110" s="133"/>
      <c r="L110" s="133"/>
      <c r="M110" s="133"/>
      <c r="N110" s="133"/>
    </row>
  </sheetData>
  <conditionalFormatting sqref="G78:P78">
    <cfRule type="cellIs" dxfId="3" priority="3" operator="lessThan">
      <formula>0</formula>
    </cfRule>
    <cfRule type="cellIs" dxfId="2" priority="4" operator="greaterThan">
      <formula>0</formula>
    </cfRule>
  </conditionalFormatting>
  <conditionalFormatting sqref="G48:P48">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J8" sqref="J8"/>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41</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210" t="s">
        <v>42</v>
      </c>
      <c r="J3" s="211"/>
      <c r="K3" s="11"/>
      <c r="L3" s="11"/>
    </row>
    <row r="4" spans="1:19" x14ac:dyDescent="0.3">
      <c r="H4" s="10"/>
      <c r="I4" s="211"/>
      <c r="J4" s="211"/>
      <c r="K4" s="11"/>
      <c r="L4" s="11"/>
      <c r="P4" s="4"/>
      <c r="Q4" s="4"/>
      <c r="R4" s="4"/>
      <c r="S4" s="4"/>
    </row>
    <row r="5" spans="1:19" x14ac:dyDescent="0.3">
      <c r="A5" s="18" t="s">
        <v>43</v>
      </c>
      <c r="B5" s="19" t="s">
        <v>44</v>
      </c>
      <c r="C5" s="19" t="s">
        <v>45</v>
      </c>
      <c r="D5" s="19" t="s">
        <v>46</v>
      </c>
      <c r="E5" s="19" t="s">
        <v>47</v>
      </c>
      <c r="F5" s="19" t="s">
        <v>48</v>
      </c>
      <c r="G5" s="24" t="s">
        <v>49</v>
      </c>
      <c r="H5" s="10"/>
      <c r="I5" s="11" t="s">
        <v>50</v>
      </c>
      <c r="J5" s="35">
        <f>inputs!K7</f>
        <v>700000</v>
      </c>
      <c r="L5" s="11"/>
      <c r="O5"/>
      <c r="P5"/>
      <c r="Q5" s="16"/>
      <c r="R5" s="4"/>
      <c r="S5" s="4"/>
    </row>
    <row r="6" spans="1:19" x14ac:dyDescent="0.3">
      <c r="A6" s="69">
        <f>pro_forma!G1</f>
        <v>1</v>
      </c>
      <c r="B6" s="158">
        <f>J5</f>
        <v>700000</v>
      </c>
      <c r="C6" s="158">
        <f>IF($J$14&lt;B6+(B6*($J$6/$J$8)),$J$14,B6+(B6*($J$6/$J$8)))</f>
        <v>4510.1098103985596</v>
      </c>
      <c r="D6" s="159">
        <f>C6-E6</f>
        <v>1010.1098103985596</v>
      </c>
      <c r="E6" s="159">
        <f>B6*$J$6/$J$8</f>
        <v>3500</v>
      </c>
      <c r="F6" s="158">
        <f>B6-D6</f>
        <v>698989.89018960146</v>
      </c>
      <c r="G6" s="30">
        <f>($B$6-F6)/$B$6</f>
        <v>1.4430140148550604E-3</v>
      </c>
      <c r="H6" s="10"/>
      <c r="I6" s="11" t="s">
        <v>9</v>
      </c>
      <c r="J6" s="36">
        <f>inputs!K9</f>
        <v>0.06</v>
      </c>
      <c r="L6" s="11"/>
      <c r="P6" s="4"/>
      <c r="Q6" s="4"/>
      <c r="R6" s="4"/>
      <c r="S6" s="4"/>
    </row>
    <row r="7" spans="1:19" x14ac:dyDescent="0.3">
      <c r="A7" s="26">
        <f>+A6+1</f>
        <v>2</v>
      </c>
      <c r="B7" s="158">
        <f>F6</f>
        <v>698989.89018960146</v>
      </c>
      <c r="C7" s="158">
        <f t="shared" ref="C7:C70" si="0">IF($J$14&lt;B7+(B7*($J$6/$J$8)),$J$14,B7+(B7*($J$6/$J$8)))</f>
        <v>4510.1098103985596</v>
      </c>
      <c r="D7" s="159">
        <f>C7-E7</f>
        <v>1015.1603594505527</v>
      </c>
      <c r="E7" s="159">
        <f t="shared" ref="E7:E70" si="1">B7*$J$6/$J$8</f>
        <v>3494.9494509480069</v>
      </c>
      <c r="F7" s="158">
        <f t="shared" ref="F7:F70" si="2">B7-D7</f>
        <v>697974.72983015096</v>
      </c>
      <c r="G7" s="27">
        <f>($B$6-F7)/$B$6</f>
        <v>2.8932430997843455E-3</v>
      </c>
      <c r="H7" s="4"/>
      <c r="I7" s="1" t="s">
        <v>51</v>
      </c>
      <c r="J7" s="37">
        <f>inputs!K8</f>
        <v>25</v>
      </c>
      <c r="P7" s="4"/>
      <c r="Q7" s="4"/>
      <c r="R7" s="4"/>
      <c r="S7" s="4"/>
    </row>
    <row r="8" spans="1:19" x14ac:dyDescent="0.3">
      <c r="A8" s="26">
        <f t="shared" ref="A8:A71" si="3">+A7+1</f>
        <v>3</v>
      </c>
      <c r="B8" s="158">
        <f t="shared" ref="B8:B71" si="4">F7</f>
        <v>697974.72983015096</v>
      </c>
      <c r="C8" s="158">
        <f t="shared" si="0"/>
        <v>4510.1098103985596</v>
      </c>
      <c r="D8" s="159">
        <f t="shared" ref="D8:D70" si="5">C8-E8</f>
        <v>1020.2361612478048</v>
      </c>
      <c r="E8" s="159">
        <f t="shared" si="1"/>
        <v>3489.8736491507548</v>
      </c>
      <c r="F8" s="158">
        <f t="shared" si="2"/>
        <v>696954.49366890313</v>
      </c>
      <c r="G8" s="27">
        <f>($B$6-F8)/$B$6</f>
        <v>4.3507233301383844E-3</v>
      </c>
      <c r="H8" s="4"/>
      <c r="I8" s="1" t="s">
        <v>52</v>
      </c>
      <c r="J8" s="166">
        <v>12</v>
      </c>
      <c r="K8" s="11"/>
      <c r="P8" s="4"/>
      <c r="Q8" s="4"/>
      <c r="R8" s="4"/>
      <c r="S8" s="4"/>
    </row>
    <row r="9" spans="1:19" s="11" customFormat="1" x14ac:dyDescent="0.3">
      <c r="A9" s="26">
        <f t="shared" si="3"/>
        <v>4</v>
      </c>
      <c r="B9" s="158">
        <f t="shared" si="4"/>
        <v>696954.49366890313</v>
      </c>
      <c r="C9" s="158">
        <f t="shared" si="0"/>
        <v>4510.1098103985596</v>
      </c>
      <c r="D9" s="159">
        <f t="shared" si="5"/>
        <v>1025.3373420540438</v>
      </c>
      <c r="E9" s="159">
        <f t="shared" si="1"/>
        <v>3484.7724683445158</v>
      </c>
      <c r="F9" s="158">
        <f t="shared" si="2"/>
        <v>695929.15632684913</v>
      </c>
      <c r="G9" s="27">
        <f t="shared" ref="G9:G37" si="6">($B$6-F9)/$B$6</f>
        <v>5.8154909616440998E-3</v>
      </c>
      <c r="H9" s="10"/>
      <c r="I9" s="1" t="s">
        <v>53</v>
      </c>
      <c r="J9" s="20">
        <f>J7*J8</f>
        <v>300</v>
      </c>
      <c r="K9" s="1"/>
      <c r="P9" s="10"/>
      <c r="Q9" s="10"/>
      <c r="R9" s="10"/>
      <c r="S9" s="10"/>
    </row>
    <row r="10" spans="1:19" x14ac:dyDescent="0.3">
      <c r="A10" s="26">
        <f t="shared" si="3"/>
        <v>5</v>
      </c>
      <c r="B10" s="158">
        <f t="shared" si="4"/>
        <v>695929.15632684913</v>
      </c>
      <c r="C10" s="158">
        <f t="shared" si="0"/>
        <v>4510.1098103985596</v>
      </c>
      <c r="D10" s="159">
        <f t="shared" si="5"/>
        <v>1030.4640287643138</v>
      </c>
      <c r="E10" s="159">
        <f t="shared" si="1"/>
        <v>3479.6457816342459</v>
      </c>
      <c r="F10" s="158">
        <f t="shared" si="2"/>
        <v>694898.69229808485</v>
      </c>
      <c r="G10" s="27">
        <f t="shared" si="6"/>
        <v>7.2875824313073621E-3</v>
      </c>
      <c r="H10" s="4"/>
      <c r="I10" s="4"/>
      <c r="J10" s="202"/>
      <c r="K10" s="4"/>
      <c r="P10" s="4"/>
      <c r="Q10" s="4"/>
      <c r="R10" s="4"/>
      <c r="S10" s="4"/>
    </row>
    <row r="11" spans="1:19" x14ac:dyDescent="0.3">
      <c r="A11" s="26">
        <f t="shared" si="3"/>
        <v>6</v>
      </c>
      <c r="B11" s="158">
        <f t="shared" si="4"/>
        <v>694898.69229808485</v>
      </c>
      <c r="C11" s="158">
        <f t="shared" si="0"/>
        <v>4510.1098103985596</v>
      </c>
      <c r="D11" s="159">
        <f t="shared" si="5"/>
        <v>1035.6163489081359</v>
      </c>
      <c r="E11" s="159">
        <f t="shared" si="1"/>
        <v>3474.4934614904237</v>
      </c>
      <c r="F11" s="158">
        <f t="shared" si="2"/>
        <v>693863.07594917668</v>
      </c>
      <c r="G11" s="27">
        <f t="shared" si="6"/>
        <v>8.7670343583190289E-3</v>
      </c>
      <c r="H11" s="4"/>
      <c r="I11" s="4"/>
      <c r="J11" s="202"/>
      <c r="K11" s="4"/>
      <c r="P11" s="4"/>
      <c r="Q11" s="4"/>
      <c r="R11" s="4"/>
      <c r="S11" s="4"/>
    </row>
    <row r="12" spans="1:19" x14ac:dyDescent="0.3">
      <c r="A12" s="26">
        <f t="shared" si="3"/>
        <v>7</v>
      </c>
      <c r="B12" s="158">
        <f t="shared" si="4"/>
        <v>693863.07594917668</v>
      </c>
      <c r="C12" s="158">
        <f t="shared" si="0"/>
        <v>4510.1098103985596</v>
      </c>
      <c r="D12" s="159">
        <f t="shared" si="5"/>
        <v>1040.7944306526761</v>
      </c>
      <c r="E12" s="159">
        <f t="shared" si="1"/>
        <v>3469.3153797458835</v>
      </c>
      <c r="F12" s="158">
        <f t="shared" si="2"/>
        <v>692822.28151852405</v>
      </c>
      <c r="G12" s="27">
        <f t="shared" si="6"/>
        <v>1.0253883544965647E-2</v>
      </c>
      <c r="H12" s="4"/>
      <c r="I12" s="210" t="s">
        <v>54</v>
      </c>
      <c r="J12" s="211"/>
      <c r="K12" s="4"/>
      <c r="L12" s="22"/>
      <c r="P12" s="4"/>
      <c r="Q12" s="4"/>
      <c r="R12" s="4"/>
      <c r="S12" s="4"/>
    </row>
    <row r="13" spans="1:19" x14ac:dyDescent="0.3">
      <c r="A13" s="26">
        <f t="shared" si="3"/>
        <v>8</v>
      </c>
      <c r="B13" s="158">
        <f t="shared" si="4"/>
        <v>692822.28151852405</v>
      </c>
      <c r="C13" s="158">
        <f t="shared" si="0"/>
        <v>4510.1098103985596</v>
      </c>
      <c r="D13" s="159">
        <f t="shared" si="5"/>
        <v>1045.9984028059393</v>
      </c>
      <c r="E13" s="159">
        <f t="shared" si="1"/>
        <v>3464.1114075926203</v>
      </c>
      <c r="F13" s="158">
        <f t="shared" si="2"/>
        <v>691776.28311571816</v>
      </c>
      <c r="G13" s="27">
        <f t="shared" si="6"/>
        <v>1.1748166977545479E-2</v>
      </c>
      <c r="H13" s="4"/>
      <c r="I13" s="211"/>
      <c r="J13" s="211"/>
      <c r="K13" s="4"/>
      <c r="L13" s="4"/>
      <c r="M13" s="4"/>
      <c r="N13" s="4"/>
      <c r="O13" s="4"/>
      <c r="P13" s="4"/>
      <c r="Q13" s="4"/>
      <c r="R13" s="4"/>
      <c r="S13" s="4"/>
    </row>
    <row r="14" spans="1:19" x14ac:dyDescent="0.3">
      <c r="A14" s="26">
        <f t="shared" si="3"/>
        <v>9</v>
      </c>
      <c r="B14" s="158">
        <f t="shared" si="4"/>
        <v>691776.28311571816</v>
      </c>
      <c r="C14" s="158">
        <f t="shared" si="0"/>
        <v>4510.1098103985596</v>
      </c>
      <c r="D14" s="159">
        <f t="shared" si="5"/>
        <v>1051.2283948199688</v>
      </c>
      <c r="E14" s="159">
        <f t="shared" si="1"/>
        <v>3458.8814155785908</v>
      </c>
      <c r="F14" s="158">
        <f t="shared" si="2"/>
        <v>690725.05472089816</v>
      </c>
      <c r="G14" s="27">
        <f t="shared" si="6"/>
        <v>1.3249921827288345E-2</v>
      </c>
      <c r="H14" s="4"/>
      <c r="I14" s="1" t="s">
        <v>55</v>
      </c>
      <c r="J14" s="23">
        <f>-PMT(J6/J8,J9,J5,0,0)</f>
        <v>4510.1098103985596</v>
      </c>
      <c r="K14" s="4"/>
      <c r="L14" s="4"/>
      <c r="M14" s="4"/>
      <c r="N14" s="4"/>
      <c r="O14" s="4"/>
      <c r="P14" s="4"/>
      <c r="Q14" s="4"/>
      <c r="R14" s="4"/>
      <c r="S14" s="4"/>
    </row>
    <row r="15" spans="1:19" x14ac:dyDescent="0.3">
      <c r="A15" s="26">
        <f t="shared" si="3"/>
        <v>10</v>
      </c>
      <c r="B15" s="160">
        <f t="shared" si="4"/>
        <v>690725.05472089816</v>
      </c>
      <c r="C15" s="158">
        <f t="shared" si="0"/>
        <v>4510.1098103985596</v>
      </c>
      <c r="D15" s="161">
        <f t="shared" si="5"/>
        <v>1056.4845367940693</v>
      </c>
      <c r="E15" s="162">
        <f t="shared" si="1"/>
        <v>3453.6252736044903</v>
      </c>
      <c r="F15" s="194">
        <f t="shared" si="2"/>
        <v>689668.57018410414</v>
      </c>
      <c r="G15" s="27">
        <f t="shared" si="6"/>
        <v>1.4759185451279794E-2</v>
      </c>
      <c r="H15" s="4"/>
      <c r="I15" s="1" t="s">
        <v>56</v>
      </c>
      <c r="J15" s="23">
        <f>J16-J5</f>
        <v>653032.94311956782</v>
      </c>
      <c r="K15" s="4"/>
      <c r="L15" s="4"/>
      <c r="M15" s="4"/>
      <c r="N15" s="4"/>
      <c r="O15" s="4"/>
      <c r="P15" s="4"/>
      <c r="Q15" s="4"/>
      <c r="R15" s="4"/>
      <c r="S15" s="4"/>
    </row>
    <row r="16" spans="1:19" x14ac:dyDescent="0.3">
      <c r="A16" s="26">
        <f t="shared" si="3"/>
        <v>11</v>
      </c>
      <c r="B16" s="160">
        <f t="shared" si="4"/>
        <v>689668.57018410414</v>
      </c>
      <c r="C16" s="158">
        <f t="shared" si="0"/>
        <v>4510.1098103985596</v>
      </c>
      <c r="D16" s="159">
        <f t="shared" si="5"/>
        <v>1061.7669594780391</v>
      </c>
      <c r="E16" s="159">
        <f t="shared" si="1"/>
        <v>3448.3428509205205</v>
      </c>
      <c r="F16" s="158">
        <f t="shared" si="2"/>
        <v>688606.80322462611</v>
      </c>
      <c r="G16" s="27">
        <f t="shared" si="6"/>
        <v>1.6275995393391265E-2</v>
      </c>
      <c r="H16" s="4"/>
      <c r="I16" s="17" t="s">
        <v>57</v>
      </c>
      <c r="J16" s="23">
        <f>J14*J9</f>
        <v>1353032.9431195678</v>
      </c>
      <c r="K16"/>
      <c r="L16" s="4"/>
      <c r="M16" s="4"/>
      <c r="N16" s="4"/>
      <c r="O16" s="4"/>
      <c r="P16" s="4"/>
      <c r="Q16" s="4"/>
      <c r="R16" s="4"/>
      <c r="S16" s="4"/>
    </row>
    <row r="17" spans="1:19" ht="17.25" customHeight="1" x14ac:dyDescent="0.3">
      <c r="A17" s="26">
        <f t="shared" si="3"/>
        <v>12</v>
      </c>
      <c r="B17" s="160">
        <f t="shared" si="4"/>
        <v>688606.80322462611</v>
      </c>
      <c r="C17" s="158">
        <f t="shared" si="0"/>
        <v>4510.1098103985596</v>
      </c>
      <c r="D17" s="159">
        <f t="shared" si="5"/>
        <v>1067.075794275429</v>
      </c>
      <c r="E17" s="159">
        <f t="shared" si="1"/>
        <v>3443.0340161231306</v>
      </c>
      <c r="F17" s="158">
        <f t="shared" si="2"/>
        <v>687539.72743035073</v>
      </c>
      <c r="G17" s="27">
        <f t="shared" si="6"/>
        <v>1.7800389385213243E-2</v>
      </c>
      <c r="H17" s="4"/>
      <c r="I17" s="4"/>
      <c r="J17" s="4"/>
      <c r="K17"/>
      <c r="L17" s="4"/>
      <c r="M17" s="4"/>
      <c r="N17" s="4"/>
      <c r="O17" s="4"/>
      <c r="P17" s="4"/>
      <c r="Q17" s="4"/>
      <c r="R17" s="4"/>
      <c r="S17" s="4"/>
    </row>
    <row r="18" spans="1:19" x14ac:dyDescent="0.3">
      <c r="A18" s="26">
        <f t="shared" si="3"/>
        <v>13</v>
      </c>
      <c r="B18" s="160">
        <f t="shared" si="4"/>
        <v>687539.72743035073</v>
      </c>
      <c r="C18" s="158">
        <f t="shared" si="0"/>
        <v>4510.1098103985596</v>
      </c>
      <c r="D18" s="159">
        <f t="shared" si="5"/>
        <v>1072.4111732468059</v>
      </c>
      <c r="E18" s="159">
        <f t="shared" si="1"/>
        <v>3437.6986371517537</v>
      </c>
      <c r="F18" s="158">
        <f t="shared" si="2"/>
        <v>686467.31625710393</v>
      </c>
      <c r="G18" s="27">
        <f t="shared" si="6"/>
        <v>1.9332405346994389E-2</v>
      </c>
      <c r="H18" s="4"/>
      <c r="I18" s="4"/>
      <c r="J18" s="21"/>
      <c r="K18"/>
      <c r="L18" s="4"/>
      <c r="M18" s="4"/>
      <c r="N18" s="4"/>
      <c r="O18" s="4"/>
      <c r="P18" s="4"/>
      <c r="Q18" s="4"/>
      <c r="R18" s="4"/>
      <c r="S18" s="4"/>
    </row>
    <row r="19" spans="1:19" s="29" customFormat="1" ht="16.5" customHeight="1" x14ac:dyDescent="0.25">
      <c r="A19" s="26">
        <f t="shared" si="3"/>
        <v>14</v>
      </c>
      <c r="B19" s="160">
        <f t="shared" si="4"/>
        <v>686467.31625710393</v>
      </c>
      <c r="C19" s="158">
        <f t="shared" si="0"/>
        <v>4510.1098103985596</v>
      </c>
      <c r="D19" s="159">
        <f t="shared" si="5"/>
        <v>1077.7732291130401</v>
      </c>
      <c r="E19" s="159">
        <f t="shared" si="1"/>
        <v>3432.3365812855195</v>
      </c>
      <c r="F19" s="158">
        <f t="shared" si="2"/>
        <v>685389.54302799085</v>
      </c>
      <c r="G19" s="27">
        <f t="shared" si="6"/>
        <v>2.0872081388584506E-2</v>
      </c>
      <c r="H19" s="25"/>
      <c r="I19" s="25"/>
      <c r="J19" s="25"/>
      <c r="K19" s="28"/>
      <c r="L19" s="25"/>
      <c r="M19" s="25"/>
      <c r="N19" s="25"/>
      <c r="O19" s="25"/>
      <c r="P19" s="25"/>
      <c r="Q19" s="25"/>
      <c r="R19" s="25"/>
      <c r="S19" s="25"/>
    </row>
    <row r="20" spans="1:19" ht="16.5" customHeight="1" x14ac:dyDescent="0.3">
      <c r="A20" s="26">
        <f t="shared" si="3"/>
        <v>15</v>
      </c>
      <c r="B20" s="160">
        <f t="shared" si="4"/>
        <v>685389.54302799085</v>
      </c>
      <c r="C20" s="158">
        <f t="shared" si="0"/>
        <v>4510.1098103985596</v>
      </c>
      <c r="D20" s="159">
        <f t="shared" si="5"/>
        <v>1083.1620952586059</v>
      </c>
      <c r="E20" s="159">
        <f t="shared" si="1"/>
        <v>3426.9477151399537</v>
      </c>
      <c r="F20" s="158">
        <f t="shared" si="2"/>
        <v>684306.38093273225</v>
      </c>
      <c r="G20" s="27">
        <f>($B$6-F20)/$B$6</f>
        <v>2.2419455810382495E-2</v>
      </c>
      <c r="H20"/>
      <c r="I20" s="4"/>
      <c r="J20" s="4"/>
      <c r="K20"/>
      <c r="L20" s="4"/>
      <c r="M20" s="4"/>
      <c r="N20" s="4"/>
      <c r="O20" s="4"/>
      <c r="P20" s="4"/>
      <c r="Q20" s="4"/>
      <c r="R20" s="4"/>
      <c r="S20" s="4"/>
    </row>
    <row r="21" spans="1:19" ht="17.25" customHeight="1" x14ac:dyDescent="0.3">
      <c r="A21" s="26">
        <f t="shared" si="3"/>
        <v>16</v>
      </c>
      <c r="B21" s="160">
        <f t="shared" si="4"/>
        <v>684306.38093273225</v>
      </c>
      <c r="C21" s="158">
        <f t="shared" si="0"/>
        <v>4510.1098103985596</v>
      </c>
      <c r="D21" s="159">
        <f t="shared" si="5"/>
        <v>1088.5779057348982</v>
      </c>
      <c r="E21" s="159">
        <f t="shared" si="1"/>
        <v>3421.5319046636614</v>
      </c>
      <c r="F21" s="158">
        <f t="shared" si="2"/>
        <v>683217.80302699737</v>
      </c>
      <c r="G21" s="27">
        <f t="shared" si="6"/>
        <v>2.3974567104289475E-2</v>
      </c>
      <c r="H21"/>
      <c r="I21"/>
      <c r="J21"/>
      <c r="K21"/>
      <c r="L21" s="4"/>
      <c r="M21" s="4"/>
      <c r="N21" s="4"/>
      <c r="O21" s="4"/>
      <c r="P21" s="4"/>
      <c r="Q21" s="4"/>
      <c r="R21" s="4"/>
      <c r="S21" s="4"/>
    </row>
    <row r="22" spans="1:19" x14ac:dyDescent="0.3">
      <c r="A22" s="26">
        <f t="shared" si="3"/>
        <v>17</v>
      </c>
      <c r="B22" s="160">
        <f t="shared" si="4"/>
        <v>683217.80302699737</v>
      </c>
      <c r="C22" s="158">
        <f t="shared" si="0"/>
        <v>4510.1098103985596</v>
      </c>
      <c r="D22" s="159">
        <f t="shared" si="5"/>
        <v>1094.0207952635728</v>
      </c>
      <c r="E22" s="159">
        <f t="shared" si="1"/>
        <v>3416.0890151349868</v>
      </c>
      <c r="F22" s="158">
        <f t="shared" si="2"/>
        <v>682123.78223173379</v>
      </c>
      <c r="G22" s="27">
        <f>($B$6-F22)/$B$6</f>
        <v>2.5537453954666021E-2</v>
      </c>
      <c r="H22"/>
      <c r="I22"/>
      <c r="J22"/>
      <c r="K22"/>
      <c r="L22" s="4"/>
      <c r="M22" s="4"/>
      <c r="N22" s="4"/>
      <c r="O22" s="4"/>
      <c r="P22" s="4"/>
      <c r="Q22" s="4"/>
      <c r="R22" s="4"/>
      <c r="S22" s="4"/>
    </row>
    <row r="23" spans="1:19" x14ac:dyDescent="0.3">
      <c r="A23" s="26">
        <f t="shared" si="3"/>
        <v>18</v>
      </c>
      <c r="B23" s="160">
        <f t="shared" si="4"/>
        <v>682123.78223173379</v>
      </c>
      <c r="C23" s="158">
        <f t="shared" si="0"/>
        <v>4510.1098103985596</v>
      </c>
      <c r="D23" s="159">
        <f t="shared" si="5"/>
        <v>1099.490899239891</v>
      </c>
      <c r="E23" s="159">
        <f t="shared" si="1"/>
        <v>3410.6189111586687</v>
      </c>
      <c r="F23" s="158">
        <f t="shared" si="2"/>
        <v>681024.29133249389</v>
      </c>
      <c r="G23" s="27">
        <f t="shared" si="6"/>
        <v>2.7108155239294451E-2</v>
      </c>
      <c r="H23"/>
      <c r="I23"/>
      <c r="J23"/>
      <c r="K23"/>
      <c r="L23" s="4"/>
      <c r="M23" s="4"/>
      <c r="N23" s="4"/>
      <c r="O23" s="4"/>
      <c r="P23" s="4"/>
      <c r="Q23" s="4"/>
      <c r="R23" s="4"/>
      <c r="S23" s="4"/>
    </row>
    <row r="24" spans="1:19" x14ac:dyDescent="0.3">
      <c r="A24" s="26">
        <f t="shared" si="3"/>
        <v>19</v>
      </c>
      <c r="B24" s="160">
        <f t="shared" si="4"/>
        <v>681024.29133249389</v>
      </c>
      <c r="C24" s="158">
        <f t="shared" si="0"/>
        <v>4510.1098103985596</v>
      </c>
      <c r="D24" s="159">
        <f t="shared" si="5"/>
        <v>1104.9883537360902</v>
      </c>
      <c r="E24" s="159">
        <f t="shared" si="1"/>
        <v>3405.1214566624694</v>
      </c>
      <c r="F24" s="158">
        <f t="shared" si="2"/>
        <v>679919.30297875777</v>
      </c>
      <c r="G24" s="27">
        <f t="shared" si="6"/>
        <v>2.8686710030346046E-2</v>
      </c>
      <c r="H24"/>
      <c r="I24"/>
      <c r="J24"/>
      <c r="K24"/>
      <c r="L24" s="4"/>
      <c r="M24" s="4"/>
      <c r="N24" s="4"/>
      <c r="O24" s="4"/>
      <c r="P24" s="4"/>
      <c r="Q24" s="4"/>
      <c r="R24" s="4"/>
      <c r="S24" s="4"/>
    </row>
    <row r="25" spans="1:19" x14ac:dyDescent="0.3">
      <c r="A25" s="26">
        <f t="shared" si="3"/>
        <v>20</v>
      </c>
      <c r="B25" s="160">
        <f t="shared" si="4"/>
        <v>679919.30297875777</v>
      </c>
      <c r="C25" s="158">
        <f t="shared" si="0"/>
        <v>4510.1098103985596</v>
      </c>
      <c r="D25" s="159">
        <f t="shared" si="5"/>
        <v>1110.5132955047711</v>
      </c>
      <c r="E25" s="159">
        <f t="shared" si="1"/>
        <v>3399.5965148937885</v>
      </c>
      <c r="F25" s="158">
        <f t="shared" si="2"/>
        <v>678808.78968325304</v>
      </c>
      <c r="G25" s="27">
        <f t="shared" si="6"/>
        <v>3.02731575953528E-2</v>
      </c>
      <c r="H25"/>
      <c r="I25"/>
      <c r="J25"/>
      <c r="K25"/>
      <c r="L25" s="4"/>
      <c r="M25" s="4"/>
      <c r="N25" s="4"/>
      <c r="O25" s="4"/>
      <c r="P25" s="4"/>
      <c r="Q25" s="4"/>
      <c r="R25" s="4"/>
      <c r="S25" s="4"/>
    </row>
    <row r="26" spans="1:19" x14ac:dyDescent="0.3">
      <c r="A26" s="26">
        <f t="shared" si="3"/>
        <v>21</v>
      </c>
      <c r="B26" s="160">
        <f t="shared" si="4"/>
        <v>678808.78968325304</v>
      </c>
      <c r="C26" s="158">
        <f t="shared" si="0"/>
        <v>4510.1098103985596</v>
      </c>
      <c r="D26" s="159">
        <f t="shared" si="5"/>
        <v>1116.0658619822943</v>
      </c>
      <c r="E26" s="159">
        <f t="shared" si="1"/>
        <v>3394.0439484162653</v>
      </c>
      <c r="F26" s="158">
        <f t="shared" si="2"/>
        <v>677692.72382127075</v>
      </c>
      <c r="G26" s="27">
        <f t="shared" si="6"/>
        <v>3.1867537398184646E-2</v>
      </c>
      <c r="H26"/>
      <c r="I26"/>
      <c r="J26"/>
      <c r="K26"/>
      <c r="L26" s="4"/>
      <c r="M26" s="4"/>
      <c r="N26" s="4"/>
      <c r="O26" s="4"/>
      <c r="P26" s="4"/>
      <c r="Q26" s="4"/>
      <c r="R26" s="4"/>
      <c r="S26" s="4"/>
    </row>
    <row r="27" spans="1:19" x14ac:dyDescent="0.3">
      <c r="A27" s="26">
        <f t="shared" si="3"/>
        <v>22</v>
      </c>
      <c r="B27" s="160">
        <f t="shared" si="4"/>
        <v>677692.72382127075</v>
      </c>
      <c r="C27" s="158">
        <f t="shared" si="0"/>
        <v>4510.1098103985596</v>
      </c>
      <c r="D27" s="159">
        <f t="shared" si="5"/>
        <v>1121.6461912922064</v>
      </c>
      <c r="E27" s="159">
        <f t="shared" si="1"/>
        <v>3388.4636191063532</v>
      </c>
      <c r="F27" s="158">
        <f t="shared" si="2"/>
        <v>676571.07762997854</v>
      </c>
      <c r="G27" s="27">
        <f t="shared" si="6"/>
        <v>3.346988910003066E-2</v>
      </c>
      <c r="H27"/>
      <c r="I27"/>
      <c r="J27"/>
      <c r="K27"/>
      <c r="L27" s="4"/>
      <c r="M27" s="4"/>
      <c r="N27" s="4"/>
      <c r="O27" s="4"/>
      <c r="P27" s="4"/>
      <c r="Q27" s="4"/>
      <c r="R27" s="4"/>
      <c r="S27" s="4"/>
    </row>
    <row r="28" spans="1:19" x14ac:dyDescent="0.3">
      <c r="A28" s="26">
        <f t="shared" si="3"/>
        <v>23</v>
      </c>
      <c r="B28" s="160">
        <f t="shared" si="4"/>
        <v>676571.07762997854</v>
      </c>
      <c r="C28" s="158">
        <f t="shared" si="0"/>
        <v>4510.1098103985596</v>
      </c>
      <c r="D28" s="159">
        <f t="shared" si="5"/>
        <v>1127.2544222486672</v>
      </c>
      <c r="E28" s="159">
        <f t="shared" si="1"/>
        <v>3382.8553881498924</v>
      </c>
      <c r="F28" s="158">
        <f t="shared" si="2"/>
        <v>675443.82320772985</v>
      </c>
      <c r="G28" s="27">
        <f t="shared" si="6"/>
        <v>3.5080252560385938E-2</v>
      </c>
      <c r="H28"/>
      <c r="I28"/>
      <c r="J28"/>
      <c r="K28"/>
      <c r="L28" s="4"/>
      <c r="M28" s="4"/>
      <c r="N28" s="4"/>
      <c r="O28" s="4"/>
      <c r="P28" s="4"/>
      <c r="Q28" s="4"/>
      <c r="R28" s="4"/>
      <c r="S28" s="4"/>
    </row>
    <row r="29" spans="1:19" x14ac:dyDescent="0.3">
      <c r="A29" s="26">
        <f t="shared" si="3"/>
        <v>24</v>
      </c>
      <c r="B29" s="160">
        <f t="shared" si="4"/>
        <v>675443.82320772985</v>
      </c>
      <c r="C29" s="158">
        <f t="shared" si="0"/>
        <v>4510.1098103985596</v>
      </c>
      <c r="D29" s="159">
        <f t="shared" si="5"/>
        <v>1132.8906943599109</v>
      </c>
      <c r="E29" s="159">
        <f t="shared" si="1"/>
        <v>3377.2191160386487</v>
      </c>
      <c r="F29" s="158">
        <f t="shared" si="2"/>
        <v>674310.93251336995</v>
      </c>
      <c r="G29" s="27">
        <f t="shared" si="6"/>
        <v>3.6698667838042938E-2</v>
      </c>
      <c r="H29"/>
      <c r="I29"/>
      <c r="J29"/>
      <c r="K29"/>
      <c r="L29" s="4"/>
      <c r="M29" s="4"/>
      <c r="N29" s="4"/>
      <c r="O29" s="4"/>
      <c r="P29" s="4"/>
      <c r="Q29" s="4"/>
      <c r="R29" s="4"/>
      <c r="S29" s="4"/>
    </row>
    <row r="30" spans="1:19" x14ac:dyDescent="0.3">
      <c r="A30" s="26">
        <f t="shared" si="3"/>
        <v>25</v>
      </c>
      <c r="B30" s="160">
        <f t="shared" si="4"/>
        <v>674310.93251336995</v>
      </c>
      <c r="C30" s="158">
        <f t="shared" si="0"/>
        <v>4510.1098103985596</v>
      </c>
      <c r="D30" s="159">
        <f t="shared" si="5"/>
        <v>1138.5551478317097</v>
      </c>
      <c r="E30" s="159">
        <f t="shared" si="1"/>
        <v>3371.5546625668499</v>
      </c>
      <c r="F30" s="158">
        <f t="shared" si="2"/>
        <v>673172.37736553827</v>
      </c>
      <c r="G30" s="27">
        <f t="shared" si="6"/>
        <v>3.8325175192088189E-2</v>
      </c>
      <c r="H30"/>
      <c r="I30"/>
      <c r="J30"/>
      <c r="K30"/>
      <c r="L30" s="4"/>
      <c r="M30" s="4"/>
      <c r="N30" s="4"/>
      <c r="O30" s="4"/>
      <c r="P30" s="4"/>
      <c r="Q30" s="4"/>
      <c r="R30" s="4"/>
      <c r="S30" s="4"/>
    </row>
    <row r="31" spans="1:19" x14ac:dyDescent="0.3">
      <c r="A31" s="26">
        <f t="shared" si="3"/>
        <v>26</v>
      </c>
      <c r="B31" s="160">
        <f t="shared" si="4"/>
        <v>673172.37736553827</v>
      </c>
      <c r="C31" s="158">
        <f t="shared" si="0"/>
        <v>4510.1098103985596</v>
      </c>
      <c r="D31" s="159">
        <f t="shared" si="5"/>
        <v>1144.2479235708684</v>
      </c>
      <c r="E31" s="159">
        <f t="shared" si="1"/>
        <v>3365.8618868276913</v>
      </c>
      <c r="F31" s="158">
        <f t="shared" si="2"/>
        <v>672028.12944196735</v>
      </c>
      <c r="G31" s="27">
        <f t="shared" si="6"/>
        <v>3.9959815082903784E-2</v>
      </c>
      <c r="H31"/>
      <c r="I31"/>
      <c r="J31"/>
      <c r="K31"/>
      <c r="L31" s="4"/>
      <c r="M31" s="4"/>
      <c r="N31" s="4"/>
      <c r="O31" s="4"/>
      <c r="P31" s="4"/>
      <c r="Q31" s="4"/>
      <c r="R31" s="4"/>
      <c r="S31" s="4"/>
    </row>
    <row r="32" spans="1:19" x14ac:dyDescent="0.3">
      <c r="A32" s="26">
        <f t="shared" si="3"/>
        <v>27</v>
      </c>
      <c r="B32" s="160">
        <f t="shared" si="4"/>
        <v>672028.12944196735</v>
      </c>
      <c r="C32" s="158">
        <f t="shared" si="0"/>
        <v>4510.1098103985596</v>
      </c>
      <c r="D32" s="159">
        <f t="shared" si="5"/>
        <v>1149.9691631887231</v>
      </c>
      <c r="E32" s="159">
        <f t="shared" si="1"/>
        <v>3360.1406472098365</v>
      </c>
      <c r="F32" s="158">
        <f t="shared" si="2"/>
        <v>670878.16027877864</v>
      </c>
      <c r="G32" s="27">
        <f t="shared" si="6"/>
        <v>4.1602628173173374E-2</v>
      </c>
      <c r="H32"/>
      <c r="I32"/>
      <c r="J32"/>
      <c r="K32"/>
      <c r="L32" s="4"/>
      <c r="M32" s="4"/>
      <c r="N32" s="4"/>
      <c r="O32" s="4"/>
      <c r="P32" s="4"/>
      <c r="Q32" s="4"/>
      <c r="R32" s="4"/>
      <c r="S32" s="4"/>
    </row>
    <row r="33" spans="1:19" ht="16.5" customHeight="1" x14ac:dyDescent="0.3">
      <c r="A33" s="26">
        <f t="shared" si="3"/>
        <v>28</v>
      </c>
      <c r="B33" s="160">
        <f t="shared" si="4"/>
        <v>670878.16027877864</v>
      </c>
      <c r="C33" s="158">
        <f t="shared" si="0"/>
        <v>4510.1098103985596</v>
      </c>
      <c r="D33" s="159">
        <f t="shared" si="5"/>
        <v>1155.7190090046665</v>
      </c>
      <c r="E33" s="159">
        <f t="shared" si="1"/>
        <v>3354.3908013938931</v>
      </c>
      <c r="F33" s="158">
        <f t="shared" si="2"/>
        <v>669722.44126977399</v>
      </c>
      <c r="G33" s="27">
        <f t="shared" si="6"/>
        <v>4.3253655328894303E-2</v>
      </c>
      <c r="H33"/>
      <c r="I33"/>
      <c r="J33"/>
      <c r="K33"/>
      <c r="L33" s="4"/>
      <c r="M33" s="4"/>
      <c r="N33" s="4"/>
      <c r="O33" s="4"/>
      <c r="P33" s="4"/>
      <c r="Q33" s="4"/>
      <c r="R33" s="4"/>
      <c r="S33" s="4"/>
    </row>
    <row r="34" spans="1:19" x14ac:dyDescent="0.3">
      <c r="A34" s="26">
        <f t="shared" si="3"/>
        <v>29</v>
      </c>
      <c r="B34" s="160">
        <f t="shared" si="4"/>
        <v>669722.44126977399</v>
      </c>
      <c r="C34" s="158">
        <f t="shared" si="0"/>
        <v>4510.1098103985596</v>
      </c>
      <c r="D34" s="159">
        <f t="shared" si="5"/>
        <v>1161.4976040496899</v>
      </c>
      <c r="E34" s="159">
        <f t="shared" si="1"/>
        <v>3348.6122063488697</v>
      </c>
      <c r="F34" s="158">
        <f t="shared" si="2"/>
        <v>668560.94366572425</v>
      </c>
      <c r="G34" s="27">
        <f t="shared" si="6"/>
        <v>4.4912937620393931E-2</v>
      </c>
      <c r="H34"/>
      <c r="I34"/>
      <c r="J34"/>
      <c r="K34"/>
      <c r="L34" s="4"/>
      <c r="M34" s="4"/>
      <c r="N34" s="4"/>
      <c r="O34" s="4"/>
      <c r="P34" s="4"/>
      <c r="Q34" s="4"/>
      <c r="R34" s="4"/>
      <c r="S34" s="4"/>
    </row>
    <row r="35" spans="1:19" x14ac:dyDescent="0.3">
      <c r="A35" s="26">
        <f t="shared" si="3"/>
        <v>30</v>
      </c>
      <c r="B35" s="160">
        <f t="shared" si="4"/>
        <v>668560.94366572425</v>
      </c>
      <c r="C35" s="158">
        <f t="shared" si="0"/>
        <v>4510.1098103985596</v>
      </c>
      <c r="D35" s="159">
        <f>C35-E35</f>
        <v>1167.3050920699384</v>
      </c>
      <c r="E35" s="159">
        <f t="shared" si="1"/>
        <v>3342.8047183286212</v>
      </c>
      <c r="F35" s="158">
        <f>B35-D35</f>
        <v>667393.63857365435</v>
      </c>
      <c r="G35" s="27">
        <f t="shared" si="6"/>
        <v>4.6580516323350939E-2</v>
      </c>
      <c r="H35"/>
      <c r="I35"/>
      <c r="J35"/>
      <c r="K35"/>
      <c r="L35" s="4"/>
      <c r="M35" s="4"/>
      <c r="N35" s="4"/>
      <c r="O35" s="4"/>
      <c r="P35" s="4"/>
      <c r="Q35" s="4"/>
      <c r="R35" s="4"/>
      <c r="S35" s="4"/>
    </row>
    <row r="36" spans="1:19" x14ac:dyDescent="0.3">
      <c r="A36" s="26">
        <f t="shared" si="3"/>
        <v>31</v>
      </c>
      <c r="B36" s="160">
        <f t="shared" si="4"/>
        <v>667393.63857365435</v>
      </c>
      <c r="C36" s="158">
        <f t="shared" si="0"/>
        <v>4510.1098103985596</v>
      </c>
      <c r="D36" s="159">
        <f t="shared" si="5"/>
        <v>1173.1416175302879</v>
      </c>
      <c r="E36" s="159">
        <f t="shared" si="1"/>
        <v>3336.9681928682717</v>
      </c>
      <c r="F36" s="158">
        <f t="shared" si="2"/>
        <v>666220.49695612409</v>
      </c>
      <c r="G36" s="27">
        <f>($B$6-F36)/$B$6</f>
        <v>4.8256432919822734E-2</v>
      </c>
      <c r="H36"/>
      <c r="I36"/>
      <c r="J36"/>
      <c r="K36"/>
      <c r="L36" s="4"/>
      <c r="M36" s="4"/>
      <c r="N36" s="4"/>
      <c r="O36" s="4"/>
      <c r="P36" s="4"/>
      <c r="Q36" s="4"/>
      <c r="R36" s="4"/>
      <c r="S36" s="4"/>
    </row>
    <row r="37" spans="1:19" x14ac:dyDescent="0.3">
      <c r="A37" s="26">
        <f t="shared" si="3"/>
        <v>32</v>
      </c>
      <c r="B37" s="160">
        <f t="shared" si="4"/>
        <v>666220.49695612409</v>
      </c>
      <c r="C37" s="158">
        <f t="shared" si="0"/>
        <v>4510.1098103985596</v>
      </c>
      <c r="D37" s="159">
        <f t="shared" si="5"/>
        <v>1179.0073256179394</v>
      </c>
      <c r="E37" s="159">
        <f t="shared" si="1"/>
        <v>3331.1024847806202</v>
      </c>
      <c r="F37" s="158">
        <f t="shared" si="2"/>
        <v>665041.48963050614</v>
      </c>
      <c r="G37" s="27">
        <f t="shared" si="6"/>
        <v>4.9940729099276944E-2</v>
      </c>
      <c r="H37"/>
      <c r="I37"/>
      <c r="J37"/>
      <c r="K37" s="4"/>
      <c r="L37" s="4"/>
      <c r="M37" s="4"/>
      <c r="N37" s="4"/>
      <c r="O37" s="4"/>
      <c r="P37" s="4"/>
      <c r="Q37" s="4"/>
      <c r="R37" s="4"/>
      <c r="S37" s="4"/>
    </row>
    <row r="38" spans="1:19" x14ac:dyDescent="0.3">
      <c r="A38" s="26">
        <f t="shared" si="3"/>
        <v>33</v>
      </c>
      <c r="B38" s="160">
        <f t="shared" si="4"/>
        <v>665041.48963050614</v>
      </c>
      <c r="C38" s="158">
        <f t="shared" si="0"/>
        <v>4510.1098103985596</v>
      </c>
      <c r="D38" s="159">
        <f t="shared" si="5"/>
        <v>1184.902362246029</v>
      </c>
      <c r="E38" s="159">
        <f t="shared" si="1"/>
        <v>3325.2074481525306</v>
      </c>
      <c r="F38" s="158">
        <f t="shared" si="2"/>
        <v>663856.58726826007</v>
      </c>
      <c r="G38" s="27">
        <f t="shared" ref="G38:G69" si="7">($B$6-F38)/$B$6</f>
        <v>5.1633446759628464E-2</v>
      </c>
      <c r="H38"/>
      <c r="I38"/>
      <c r="J38"/>
      <c r="K38" s="4"/>
      <c r="L38" s="4"/>
      <c r="M38" s="4"/>
      <c r="N38" s="4"/>
      <c r="O38" s="4"/>
      <c r="P38" s="4"/>
      <c r="Q38" s="4"/>
      <c r="R38" s="4"/>
      <c r="S38" s="4"/>
    </row>
    <row r="39" spans="1:19" x14ac:dyDescent="0.3">
      <c r="A39" s="26">
        <f t="shared" si="3"/>
        <v>34</v>
      </c>
      <c r="B39" s="160">
        <f t="shared" si="4"/>
        <v>663856.58726826007</v>
      </c>
      <c r="C39" s="158">
        <f t="shared" si="0"/>
        <v>4510.1098103985596</v>
      </c>
      <c r="D39" s="159">
        <f t="shared" si="5"/>
        <v>1190.8268740572594</v>
      </c>
      <c r="E39" s="159">
        <f t="shared" si="1"/>
        <v>3319.2829363413002</v>
      </c>
      <c r="F39" s="158">
        <f t="shared" si="2"/>
        <v>662665.76039420278</v>
      </c>
      <c r="G39" s="27">
        <f t="shared" si="7"/>
        <v>5.3334628008281745E-2</v>
      </c>
      <c r="H39"/>
      <c r="I39"/>
      <c r="J39"/>
      <c r="K39" s="4"/>
      <c r="L39" s="4"/>
      <c r="M39" s="4"/>
      <c r="N39" s="4"/>
      <c r="O39" s="4"/>
      <c r="P39" s="4"/>
      <c r="Q39" s="4"/>
      <c r="R39" s="4"/>
      <c r="S39" s="4"/>
    </row>
    <row r="40" spans="1:19" x14ac:dyDescent="0.3">
      <c r="A40" s="26">
        <f t="shared" si="3"/>
        <v>35</v>
      </c>
      <c r="B40" s="160">
        <f t="shared" si="4"/>
        <v>662665.76039420278</v>
      </c>
      <c r="C40" s="158">
        <f t="shared" si="0"/>
        <v>4510.1098103985596</v>
      </c>
      <c r="D40" s="159">
        <f t="shared" si="5"/>
        <v>1196.7810084275457</v>
      </c>
      <c r="E40" s="159">
        <f t="shared" si="1"/>
        <v>3313.3288019710139</v>
      </c>
      <c r="F40" s="158">
        <f t="shared" si="2"/>
        <v>661468.97938577528</v>
      </c>
      <c r="G40" s="27">
        <f t="shared" si="7"/>
        <v>5.5044315163178169E-2</v>
      </c>
      <c r="H40"/>
      <c r="I40"/>
      <c r="J40"/>
      <c r="K40" s="4"/>
      <c r="L40" s="4"/>
      <c r="M40" s="4"/>
      <c r="N40" s="4"/>
      <c r="O40" s="4"/>
      <c r="P40" s="4"/>
      <c r="Q40" s="4"/>
      <c r="R40" s="4"/>
      <c r="S40" s="4"/>
    </row>
    <row r="41" spans="1:19" x14ac:dyDescent="0.3">
      <c r="A41" s="26">
        <f t="shared" si="3"/>
        <v>36</v>
      </c>
      <c r="B41" s="160">
        <f t="shared" si="4"/>
        <v>661468.97938577528</v>
      </c>
      <c r="C41" s="158">
        <f t="shared" si="0"/>
        <v>4510.1098103985596</v>
      </c>
      <c r="D41" s="159">
        <f t="shared" si="5"/>
        <v>1202.7649134696831</v>
      </c>
      <c r="E41" s="159">
        <f t="shared" si="1"/>
        <v>3307.3448969288766</v>
      </c>
      <c r="F41" s="158">
        <f t="shared" si="2"/>
        <v>660266.21447230561</v>
      </c>
      <c r="G41" s="27">
        <f t="shared" si="7"/>
        <v>5.6762550753849124E-2</v>
      </c>
      <c r="H41" s="5"/>
      <c r="I41"/>
      <c r="J41"/>
      <c r="K41" s="4"/>
      <c r="L41" s="4"/>
      <c r="M41" s="4"/>
      <c r="N41" s="4"/>
      <c r="O41" s="4"/>
      <c r="P41" s="4"/>
      <c r="Q41" s="4"/>
      <c r="R41" s="4"/>
      <c r="S41" s="4"/>
    </row>
    <row r="42" spans="1:19" x14ac:dyDescent="0.3">
      <c r="A42" s="26">
        <f t="shared" si="3"/>
        <v>37</v>
      </c>
      <c r="B42" s="160">
        <f t="shared" si="4"/>
        <v>660266.21447230561</v>
      </c>
      <c r="C42" s="158">
        <f t="shared" si="0"/>
        <v>4510.1098103985596</v>
      </c>
      <c r="D42" s="159">
        <f t="shared" si="5"/>
        <v>1208.7787380370314</v>
      </c>
      <c r="E42" s="159">
        <f t="shared" si="1"/>
        <v>3301.3310723615282</v>
      </c>
      <c r="F42" s="158">
        <f t="shared" si="2"/>
        <v>659057.43573426863</v>
      </c>
      <c r="G42" s="27">
        <f t="shared" si="7"/>
        <v>5.8489377522473393E-2</v>
      </c>
      <c r="H42" s="5"/>
      <c r="I42" s="4"/>
      <c r="J42" s="4"/>
      <c r="K42" s="4"/>
      <c r="L42" s="4"/>
      <c r="M42" s="4"/>
      <c r="N42" s="4"/>
      <c r="O42" s="4"/>
      <c r="P42" s="4"/>
      <c r="Q42" s="4"/>
      <c r="R42" s="4"/>
      <c r="S42" s="4"/>
    </row>
    <row r="43" spans="1:19" x14ac:dyDescent="0.3">
      <c r="A43" s="26">
        <f t="shared" si="3"/>
        <v>38</v>
      </c>
      <c r="B43" s="160">
        <f t="shared" si="4"/>
        <v>659057.43573426863</v>
      </c>
      <c r="C43" s="158">
        <f t="shared" si="0"/>
        <v>4510.1098103985596</v>
      </c>
      <c r="D43" s="159">
        <f t="shared" si="5"/>
        <v>1214.822631727217</v>
      </c>
      <c r="E43" s="159">
        <f t="shared" si="1"/>
        <v>3295.2871786713426</v>
      </c>
      <c r="F43" s="158">
        <f t="shared" si="2"/>
        <v>657842.61310254142</v>
      </c>
      <c r="G43" s="27">
        <f t="shared" si="7"/>
        <v>6.0224838424940828E-2</v>
      </c>
      <c r="H43" s="5"/>
      <c r="I43" s="4"/>
      <c r="J43" s="4"/>
      <c r="K43" s="4"/>
      <c r="L43" s="4"/>
      <c r="M43" s="4"/>
      <c r="N43" s="4"/>
      <c r="O43" s="4"/>
      <c r="P43" s="4"/>
      <c r="Q43" s="4"/>
      <c r="R43" s="4"/>
      <c r="S43" s="4"/>
    </row>
    <row r="44" spans="1:19" x14ac:dyDescent="0.3">
      <c r="A44" s="26">
        <f t="shared" si="3"/>
        <v>39</v>
      </c>
      <c r="B44" s="160">
        <f t="shared" si="4"/>
        <v>657842.61310254142</v>
      </c>
      <c r="C44" s="158">
        <f t="shared" si="0"/>
        <v>4510.1098103985596</v>
      </c>
      <c r="D44" s="159">
        <f t="shared" si="5"/>
        <v>1220.8967448858525</v>
      </c>
      <c r="E44" s="159">
        <f t="shared" si="1"/>
        <v>3289.2130655127071</v>
      </c>
      <c r="F44" s="158">
        <f t="shared" si="2"/>
        <v>656621.71635765559</v>
      </c>
      <c r="G44" s="27">
        <f t="shared" si="7"/>
        <v>6.1968976631920587E-2</v>
      </c>
      <c r="H44" s="5"/>
      <c r="I44" s="4"/>
      <c r="J44" s="4"/>
      <c r="K44" s="4"/>
      <c r="L44" s="4"/>
      <c r="M44" s="4"/>
      <c r="N44" s="4"/>
      <c r="O44" s="4"/>
      <c r="P44" s="4"/>
      <c r="Q44" s="4"/>
      <c r="R44" s="4"/>
      <c r="S44" s="4"/>
    </row>
    <row r="45" spans="1:19" x14ac:dyDescent="0.3">
      <c r="A45" s="26">
        <f t="shared" si="3"/>
        <v>40</v>
      </c>
      <c r="B45" s="160">
        <f t="shared" si="4"/>
        <v>656621.71635765559</v>
      </c>
      <c r="C45" s="158">
        <f t="shared" si="0"/>
        <v>4510.1098103985596</v>
      </c>
      <c r="D45" s="159">
        <f t="shared" si="5"/>
        <v>1227.0012286102819</v>
      </c>
      <c r="E45" s="159">
        <f t="shared" si="1"/>
        <v>3283.1085817882777</v>
      </c>
      <c r="F45" s="158">
        <f t="shared" si="2"/>
        <v>655394.7151290453</v>
      </c>
      <c r="G45" s="27">
        <f t="shared" si="7"/>
        <v>6.3721835529935281E-2</v>
      </c>
      <c r="H45" s="5"/>
      <c r="I45" s="4"/>
      <c r="J45" s="4"/>
      <c r="K45" s="4"/>
      <c r="L45" s="4"/>
      <c r="M45" s="4"/>
      <c r="N45" s="4"/>
      <c r="O45" s="4"/>
      <c r="P45" s="4"/>
      <c r="Q45" s="4"/>
      <c r="R45" s="4"/>
      <c r="S45" s="4"/>
    </row>
    <row r="46" spans="1:19" x14ac:dyDescent="0.3">
      <c r="A46" s="26">
        <f t="shared" si="3"/>
        <v>41</v>
      </c>
      <c r="B46" s="160">
        <f t="shared" si="4"/>
        <v>655394.7151290453</v>
      </c>
      <c r="C46" s="158">
        <f t="shared" si="0"/>
        <v>4510.1098103985596</v>
      </c>
      <c r="D46" s="159">
        <f t="shared" si="5"/>
        <v>1233.1362347533332</v>
      </c>
      <c r="E46" s="159">
        <f t="shared" si="1"/>
        <v>3276.9735756452264</v>
      </c>
      <c r="F46" s="158">
        <f t="shared" si="2"/>
        <v>654161.578894292</v>
      </c>
      <c r="G46" s="27">
        <f t="shared" si="7"/>
        <v>6.5483458722439991E-2</v>
      </c>
      <c r="H46" s="5"/>
      <c r="I46" s="4"/>
      <c r="J46" s="4"/>
      <c r="K46" s="4"/>
      <c r="L46" s="4"/>
      <c r="M46" s="4"/>
      <c r="N46" s="4"/>
      <c r="O46" s="4"/>
      <c r="P46" s="4"/>
      <c r="Q46" s="4"/>
      <c r="R46" s="4"/>
      <c r="S46" s="4"/>
    </row>
    <row r="47" spans="1:19" x14ac:dyDescent="0.3">
      <c r="A47" s="26">
        <f t="shared" si="3"/>
        <v>42</v>
      </c>
      <c r="B47" s="160">
        <f t="shared" si="4"/>
        <v>654161.578894292</v>
      </c>
      <c r="C47" s="158">
        <f t="shared" si="0"/>
        <v>4510.1098103985596</v>
      </c>
      <c r="D47" s="159">
        <f t="shared" si="5"/>
        <v>1239.3019159270998</v>
      </c>
      <c r="E47" s="159">
        <f t="shared" si="1"/>
        <v>3270.8078944714598</v>
      </c>
      <c r="F47" s="158">
        <f t="shared" si="2"/>
        <v>652922.27697836491</v>
      </c>
      <c r="G47" s="27">
        <f t="shared" si="7"/>
        <v>6.7253890030907273E-2</v>
      </c>
      <c r="H47" s="5"/>
      <c r="I47" s="4"/>
      <c r="J47" s="4"/>
      <c r="K47" s="14"/>
      <c r="L47" s="4"/>
      <c r="M47" s="4"/>
      <c r="N47" s="4"/>
      <c r="O47" s="4"/>
      <c r="P47" s="4"/>
      <c r="Q47" s="4"/>
      <c r="R47" s="4"/>
      <c r="S47" s="4"/>
    </row>
    <row r="48" spans="1:19" x14ac:dyDescent="0.3">
      <c r="A48" s="26">
        <f t="shared" si="3"/>
        <v>43</v>
      </c>
      <c r="B48" s="160">
        <f t="shared" si="4"/>
        <v>652922.27697836491</v>
      </c>
      <c r="C48" s="158">
        <f t="shared" si="0"/>
        <v>4510.1098103985596</v>
      </c>
      <c r="D48" s="159">
        <f t="shared" si="5"/>
        <v>1245.4984255067352</v>
      </c>
      <c r="E48" s="159">
        <f t="shared" si="1"/>
        <v>3264.6113848918244</v>
      </c>
      <c r="F48" s="158">
        <f t="shared" si="2"/>
        <v>651676.77855285816</v>
      </c>
      <c r="G48" s="27">
        <f t="shared" si="7"/>
        <v>6.9033173495916922E-2</v>
      </c>
      <c r="H48" s="5"/>
      <c r="I48" s="4"/>
      <c r="J48" s="4"/>
      <c r="K48" s="14"/>
      <c r="L48" s="4"/>
      <c r="M48" s="4"/>
      <c r="N48" s="4"/>
      <c r="O48" s="4"/>
      <c r="P48" s="4"/>
      <c r="Q48" s="4"/>
      <c r="R48" s="4"/>
      <c r="S48" s="4"/>
    </row>
    <row r="49" spans="1:19" x14ac:dyDescent="0.3">
      <c r="A49" s="26">
        <f t="shared" si="3"/>
        <v>44</v>
      </c>
      <c r="B49" s="160">
        <f t="shared" si="4"/>
        <v>651676.77855285816</v>
      </c>
      <c r="C49" s="158">
        <f t="shared" si="0"/>
        <v>4510.1098103985596</v>
      </c>
      <c r="D49" s="159">
        <f t="shared" si="5"/>
        <v>1251.7259176342691</v>
      </c>
      <c r="E49" s="159">
        <f t="shared" si="1"/>
        <v>3258.3838927642905</v>
      </c>
      <c r="F49" s="158">
        <f t="shared" si="2"/>
        <v>650425.05263522384</v>
      </c>
      <c r="G49" s="27">
        <f t="shared" si="7"/>
        <v>7.0821353378251656E-2</v>
      </c>
      <c r="H49" s="5"/>
      <c r="I49" s="4"/>
      <c r="J49" s="4"/>
      <c r="K49" s="15"/>
      <c r="L49" s="4"/>
      <c r="M49" s="4"/>
      <c r="N49" s="4"/>
      <c r="O49" s="4"/>
      <c r="P49" s="4"/>
      <c r="Q49" s="4"/>
      <c r="R49" s="4"/>
      <c r="S49" s="4"/>
    </row>
    <row r="50" spans="1:19" x14ac:dyDescent="0.3">
      <c r="A50" s="26">
        <f t="shared" si="3"/>
        <v>45</v>
      </c>
      <c r="B50" s="160">
        <f t="shared" si="4"/>
        <v>650425.05263522384</v>
      </c>
      <c r="C50" s="158">
        <f t="shared" si="0"/>
        <v>4510.1098103985596</v>
      </c>
      <c r="D50" s="159">
        <f t="shared" si="5"/>
        <v>1257.9845472224401</v>
      </c>
      <c r="E50" s="159">
        <f t="shared" si="1"/>
        <v>3252.1252631761195</v>
      </c>
      <c r="F50" s="158">
        <f t="shared" si="2"/>
        <v>649167.06808800146</v>
      </c>
      <c r="G50" s="27">
        <f t="shared" si="7"/>
        <v>7.261847415999792E-2</v>
      </c>
      <c r="H50" s="5"/>
      <c r="I50" s="4"/>
      <c r="J50" s="4"/>
      <c r="K50" s="15"/>
      <c r="L50" s="4"/>
      <c r="M50" s="4"/>
      <c r="N50" s="4"/>
      <c r="O50" s="4"/>
      <c r="P50" s="4"/>
      <c r="Q50" s="4"/>
      <c r="R50" s="4"/>
      <c r="S50" s="4"/>
    </row>
    <row r="51" spans="1:19" x14ac:dyDescent="0.3">
      <c r="A51" s="26">
        <f t="shared" si="3"/>
        <v>46</v>
      </c>
      <c r="B51" s="160">
        <f t="shared" si="4"/>
        <v>649167.06808800146</v>
      </c>
      <c r="C51" s="158">
        <f t="shared" si="0"/>
        <v>4510.1098103985596</v>
      </c>
      <c r="D51" s="159">
        <f t="shared" si="5"/>
        <v>1264.2744699585523</v>
      </c>
      <c r="E51" s="159">
        <f t="shared" si="1"/>
        <v>3245.8353404400073</v>
      </c>
      <c r="F51" s="158">
        <f t="shared" si="2"/>
        <v>647902.79361804295</v>
      </c>
      <c r="G51" s="27">
        <f t="shared" si="7"/>
        <v>7.442458054565293E-2</v>
      </c>
      <c r="H51" s="5"/>
      <c r="I51" s="4"/>
      <c r="J51" s="4"/>
      <c r="K51" s="14"/>
      <c r="L51" s="4"/>
      <c r="M51" s="4"/>
      <c r="N51" s="4"/>
      <c r="O51" s="4"/>
      <c r="P51" s="4"/>
      <c r="Q51" s="4"/>
      <c r="R51" s="4"/>
      <c r="S51" s="4"/>
    </row>
    <row r="52" spans="1:19" x14ac:dyDescent="0.3">
      <c r="A52" s="26">
        <f t="shared" si="3"/>
        <v>47</v>
      </c>
      <c r="B52" s="160">
        <f t="shared" si="4"/>
        <v>647902.79361804295</v>
      </c>
      <c r="C52" s="158">
        <f t="shared" si="0"/>
        <v>4510.1098103985596</v>
      </c>
      <c r="D52" s="159">
        <f t="shared" si="5"/>
        <v>1270.5958423083453</v>
      </c>
      <c r="E52" s="159">
        <f t="shared" si="1"/>
        <v>3239.5139680902143</v>
      </c>
      <c r="F52" s="158">
        <f t="shared" si="2"/>
        <v>646632.19777573459</v>
      </c>
      <c r="G52" s="27">
        <f t="shared" si="7"/>
        <v>7.6239717463236309E-2</v>
      </c>
      <c r="H52" s="5"/>
      <c r="I52" s="14"/>
      <c r="J52" s="14"/>
      <c r="K52" s="4"/>
      <c r="L52" s="14"/>
      <c r="M52" s="4"/>
      <c r="N52" s="4"/>
      <c r="O52" s="4"/>
      <c r="P52" s="4"/>
      <c r="Q52" s="4"/>
      <c r="R52" s="4"/>
      <c r="S52" s="4"/>
    </row>
    <row r="53" spans="1:19" x14ac:dyDescent="0.3">
      <c r="A53" s="26">
        <f t="shared" si="3"/>
        <v>48</v>
      </c>
      <c r="B53" s="160">
        <f t="shared" si="4"/>
        <v>646632.19777573459</v>
      </c>
      <c r="C53" s="158">
        <f t="shared" si="0"/>
        <v>4510.1098103985596</v>
      </c>
      <c r="D53" s="159">
        <f t="shared" si="5"/>
        <v>1276.9488215198867</v>
      </c>
      <c r="E53" s="159">
        <f t="shared" si="1"/>
        <v>3233.1609888786729</v>
      </c>
      <c r="F53" s="158">
        <f t="shared" si="2"/>
        <v>645355.24895421474</v>
      </c>
      <c r="G53" s="27">
        <f t="shared" si="7"/>
        <v>7.8063930065407516E-2</v>
      </c>
      <c r="H53" s="5"/>
      <c r="I53" s="14"/>
      <c r="J53" s="14"/>
      <c r="K53" s="4"/>
      <c r="L53" s="14"/>
      <c r="M53" s="4"/>
      <c r="N53" s="4"/>
      <c r="O53" s="4"/>
      <c r="P53" s="4"/>
      <c r="Q53" s="4"/>
      <c r="R53" s="4"/>
      <c r="S53" s="4"/>
    </row>
    <row r="54" spans="1:19" x14ac:dyDescent="0.3">
      <c r="A54" s="26">
        <f t="shared" si="3"/>
        <v>49</v>
      </c>
      <c r="B54" s="160">
        <f t="shared" si="4"/>
        <v>645355.24895421474</v>
      </c>
      <c r="C54" s="158">
        <f t="shared" si="0"/>
        <v>4510.1098103985596</v>
      </c>
      <c r="D54" s="159">
        <f t="shared" si="5"/>
        <v>1283.3335656274858</v>
      </c>
      <c r="E54" s="159">
        <f t="shared" si="1"/>
        <v>3226.7762447710738</v>
      </c>
      <c r="F54" s="158">
        <f t="shared" si="2"/>
        <v>644071.91538858728</v>
      </c>
      <c r="G54" s="27">
        <f t="shared" si="7"/>
        <v>7.9897263730589599E-2</v>
      </c>
      <c r="H54" s="5"/>
      <c r="I54" s="15"/>
      <c r="J54" s="15"/>
      <c r="K54" s="4"/>
      <c r="L54" s="14"/>
      <c r="M54" s="4"/>
      <c r="N54" s="4"/>
      <c r="O54" s="4"/>
      <c r="P54" s="4"/>
      <c r="Q54" s="4"/>
      <c r="R54" s="4"/>
      <c r="S54" s="4"/>
    </row>
    <row r="55" spans="1:19" x14ac:dyDescent="0.3">
      <c r="A55" s="26">
        <f t="shared" si="3"/>
        <v>50</v>
      </c>
      <c r="B55" s="160">
        <f t="shared" si="4"/>
        <v>644071.91538858728</v>
      </c>
      <c r="C55" s="158">
        <f t="shared" si="0"/>
        <v>4510.1098103985596</v>
      </c>
      <c r="D55" s="159">
        <f t="shared" si="5"/>
        <v>1289.7502334556234</v>
      </c>
      <c r="E55" s="159">
        <f t="shared" si="1"/>
        <v>3220.3595769429362</v>
      </c>
      <c r="F55" s="158">
        <f t="shared" si="2"/>
        <v>642782.1651551316</v>
      </c>
      <c r="G55" s="27">
        <f t="shared" si="7"/>
        <v>8.1739764064097706E-2</v>
      </c>
      <c r="H55" s="15"/>
      <c r="I55" s="15"/>
      <c r="J55" s="15"/>
      <c r="L55" s="14"/>
      <c r="M55" s="4"/>
      <c r="N55" s="4"/>
      <c r="O55" s="4"/>
      <c r="P55" s="4"/>
      <c r="Q55" s="4"/>
      <c r="R55" s="4"/>
      <c r="S55" s="4"/>
    </row>
    <row r="56" spans="1:19" x14ac:dyDescent="0.3">
      <c r="A56" s="26">
        <f t="shared" si="3"/>
        <v>51</v>
      </c>
      <c r="B56" s="160">
        <f t="shared" si="4"/>
        <v>642782.1651551316</v>
      </c>
      <c r="C56" s="158">
        <f t="shared" si="0"/>
        <v>4510.1098103985596</v>
      </c>
      <c r="D56" s="159">
        <f t="shared" si="5"/>
        <v>1296.1989846229017</v>
      </c>
      <c r="E56" s="159">
        <f t="shared" si="1"/>
        <v>3213.9108257756579</v>
      </c>
      <c r="F56" s="158">
        <f t="shared" si="2"/>
        <v>641485.96617050865</v>
      </c>
      <c r="G56" s="27">
        <f t="shared" si="7"/>
        <v>8.3591476899273362E-2</v>
      </c>
      <c r="H56" s="15"/>
      <c r="I56" s="14"/>
      <c r="J56" s="14"/>
      <c r="L56" s="14"/>
      <c r="M56" s="4"/>
      <c r="N56" s="4"/>
      <c r="O56" s="4"/>
      <c r="P56" s="4"/>
      <c r="Q56" s="4"/>
      <c r="R56" s="4"/>
      <c r="S56" s="4"/>
    </row>
    <row r="57" spans="1:19" x14ac:dyDescent="0.3">
      <c r="A57" s="26">
        <f t="shared" si="3"/>
        <v>52</v>
      </c>
      <c r="B57" s="160">
        <f t="shared" si="4"/>
        <v>641485.96617050865</v>
      </c>
      <c r="C57" s="158">
        <f t="shared" si="0"/>
        <v>4510.1098103985596</v>
      </c>
      <c r="D57" s="159">
        <f t="shared" si="5"/>
        <v>1302.6799795460165</v>
      </c>
      <c r="E57" s="159">
        <f t="shared" si="1"/>
        <v>3207.4298308525431</v>
      </c>
      <c r="F57" s="158">
        <f t="shared" si="2"/>
        <v>640183.28619096265</v>
      </c>
      <c r="G57" s="27">
        <f t="shared" si="7"/>
        <v>8.5452448298624778E-2</v>
      </c>
      <c r="H57" s="5"/>
      <c r="I57" s="4"/>
      <c r="J57" s="4"/>
      <c r="L57" s="4"/>
      <c r="M57" s="4"/>
      <c r="N57" s="4"/>
      <c r="O57" s="4"/>
      <c r="P57" s="4"/>
      <c r="Q57" s="4"/>
      <c r="R57" s="4"/>
      <c r="S57" s="4"/>
    </row>
    <row r="58" spans="1:19" x14ac:dyDescent="0.3">
      <c r="A58" s="26">
        <f t="shared" si="3"/>
        <v>53</v>
      </c>
      <c r="B58" s="160">
        <f t="shared" si="4"/>
        <v>640183.28619096265</v>
      </c>
      <c r="C58" s="158">
        <f t="shared" si="0"/>
        <v>4510.1098103985596</v>
      </c>
      <c r="D58" s="159">
        <f t="shared" si="5"/>
        <v>1309.1933794437468</v>
      </c>
      <c r="E58" s="159">
        <f t="shared" si="1"/>
        <v>3200.9164309548128</v>
      </c>
      <c r="F58" s="158">
        <f t="shared" si="2"/>
        <v>638874.09281151893</v>
      </c>
      <c r="G58" s="27">
        <f t="shared" si="7"/>
        <v>8.7322724554972961E-2</v>
      </c>
      <c r="I58" s="4"/>
      <c r="J58" s="4"/>
      <c r="L58" s="4"/>
      <c r="M58" s="4"/>
      <c r="N58" s="4"/>
      <c r="O58" s="4"/>
      <c r="P58" s="4"/>
      <c r="Q58" s="4"/>
      <c r="R58" s="4"/>
      <c r="S58" s="4"/>
    </row>
    <row r="59" spans="1:19" x14ac:dyDescent="0.3">
      <c r="A59" s="26">
        <f t="shared" si="3"/>
        <v>54</v>
      </c>
      <c r="B59" s="160">
        <f t="shared" si="4"/>
        <v>638874.09281151893</v>
      </c>
      <c r="C59" s="158">
        <f t="shared" si="0"/>
        <v>4510.1098103985596</v>
      </c>
      <c r="D59" s="159">
        <f t="shared" si="5"/>
        <v>1315.7393463409653</v>
      </c>
      <c r="E59" s="159">
        <f t="shared" si="1"/>
        <v>3194.3704640575943</v>
      </c>
      <c r="F59" s="158">
        <f t="shared" si="2"/>
        <v>637558.35346517793</v>
      </c>
      <c r="G59" s="27">
        <f t="shared" si="7"/>
        <v>8.9202352192602946E-2</v>
      </c>
      <c r="I59" s="4"/>
      <c r="J59" s="4"/>
      <c r="L59" s="4"/>
      <c r="M59" s="4"/>
      <c r="N59" s="4"/>
      <c r="O59" s="4"/>
      <c r="P59" s="4"/>
      <c r="Q59" s="4"/>
      <c r="R59" s="4"/>
      <c r="S59" s="4"/>
    </row>
    <row r="60" spans="1:19" x14ac:dyDescent="0.3">
      <c r="A60" s="26">
        <f t="shared" si="3"/>
        <v>55</v>
      </c>
      <c r="B60" s="160">
        <f t="shared" si="4"/>
        <v>637558.35346517793</v>
      </c>
      <c r="C60" s="158">
        <f t="shared" si="0"/>
        <v>4510.1098103985596</v>
      </c>
      <c r="D60" s="159">
        <f t="shared" si="5"/>
        <v>1322.3180430726702</v>
      </c>
      <c r="E60" s="159">
        <f t="shared" si="1"/>
        <v>3187.7917673258894</v>
      </c>
      <c r="F60" s="158">
        <f t="shared" si="2"/>
        <v>636236.03542210523</v>
      </c>
      <c r="G60" s="27">
        <f t="shared" si="7"/>
        <v>9.1091377968421108E-2</v>
      </c>
      <c r="H60" s="5"/>
      <c r="I60" s="4"/>
      <c r="J60" s="4"/>
    </row>
    <row r="61" spans="1:19" x14ac:dyDescent="0.3">
      <c r="A61" s="26">
        <f t="shared" si="3"/>
        <v>56</v>
      </c>
      <c r="B61" s="160">
        <f t="shared" si="4"/>
        <v>636236.03542210523</v>
      </c>
      <c r="C61" s="158">
        <f t="shared" si="0"/>
        <v>4510.1098103985596</v>
      </c>
      <c r="D61" s="159">
        <f t="shared" si="5"/>
        <v>1328.9296332880335</v>
      </c>
      <c r="E61" s="159">
        <f t="shared" si="1"/>
        <v>3181.1801771105261</v>
      </c>
      <c r="F61" s="158">
        <f t="shared" si="2"/>
        <v>634907.10578881716</v>
      </c>
      <c r="G61" s="27">
        <f t="shared" si="7"/>
        <v>9.2989848873118341E-2</v>
      </c>
      <c r="H61" s="4"/>
      <c r="I61" s="4"/>
      <c r="J61" s="4"/>
    </row>
    <row r="62" spans="1:19" x14ac:dyDescent="0.3">
      <c r="A62" s="26">
        <f t="shared" si="3"/>
        <v>57</v>
      </c>
      <c r="B62" s="160">
        <f t="shared" si="4"/>
        <v>634907.10578881716</v>
      </c>
      <c r="C62" s="158">
        <f t="shared" si="0"/>
        <v>4510.1098103985596</v>
      </c>
      <c r="D62" s="159">
        <f t="shared" si="5"/>
        <v>1335.5742814544742</v>
      </c>
      <c r="E62" s="159">
        <f t="shared" si="1"/>
        <v>3174.5355289440854</v>
      </c>
      <c r="F62" s="158">
        <f t="shared" si="2"/>
        <v>633571.53150736273</v>
      </c>
      <c r="G62" s="27">
        <f t="shared" si="7"/>
        <v>9.4897812132338957E-2</v>
      </c>
      <c r="H62" s="4"/>
      <c r="I62" s="4"/>
      <c r="J62" s="4"/>
    </row>
    <row r="63" spans="1:19" x14ac:dyDescent="0.3">
      <c r="A63" s="26">
        <f t="shared" si="3"/>
        <v>58</v>
      </c>
      <c r="B63" s="160">
        <f t="shared" si="4"/>
        <v>633571.53150736273</v>
      </c>
      <c r="C63" s="158">
        <f t="shared" si="0"/>
        <v>4510.1098103985596</v>
      </c>
      <c r="D63" s="159">
        <f t="shared" si="5"/>
        <v>1342.2521528617463</v>
      </c>
      <c r="E63" s="159">
        <f t="shared" si="1"/>
        <v>3167.8576575368133</v>
      </c>
      <c r="F63" s="158">
        <f t="shared" si="2"/>
        <v>632229.27935450093</v>
      </c>
      <c r="G63" s="27">
        <f t="shared" si="7"/>
        <v>9.6815315207855815E-2</v>
      </c>
      <c r="H63" s="4"/>
      <c r="I63" s="4"/>
      <c r="J63" s="4"/>
    </row>
    <row r="64" spans="1:19" x14ac:dyDescent="0.3">
      <c r="A64" s="26">
        <f t="shared" si="3"/>
        <v>59</v>
      </c>
      <c r="B64" s="160">
        <f t="shared" si="4"/>
        <v>632229.27935450093</v>
      </c>
      <c r="C64" s="158">
        <f t="shared" si="0"/>
        <v>4510.1098103985596</v>
      </c>
      <c r="D64" s="159">
        <f t="shared" si="5"/>
        <v>1348.9634136260552</v>
      </c>
      <c r="E64" s="159">
        <f t="shared" si="1"/>
        <v>3161.1463967725044</v>
      </c>
      <c r="F64" s="158">
        <f t="shared" si="2"/>
        <v>630880.31594087486</v>
      </c>
      <c r="G64" s="27">
        <f t="shared" si="7"/>
        <v>9.8742405798750196E-2</v>
      </c>
      <c r="H64" s="4"/>
      <c r="I64" s="4"/>
      <c r="J64" s="4"/>
    </row>
    <row r="65" spans="1:10" x14ac:dyDescent="0.3">
      <c r="A65" s="26">
        <f t="shared" si="3"/>
        <v>60</v>
      </c>
      <c r="B65" s="160">
        <f t="shared" si="4"/>
        <v>630880.31594087486</v>
      </c>
      <c r="C65" s="158">
        <f t="shared" si="0"/>
        <v>4510.1098103985596</v>
      </c>
      <c r="D65" s="159">
        <f t="shared" si="5"/>
        <v>1355.7082306941857</v>
      </c>
      <c r="E65" s="159">
        <f t="shared" si="1"/>
        <v>3154.4015797043739</v>
      </c>
      <c r="F65" s="158">
        <f t="shared" si="2"/>
        <v>629524.60771018069</v>
      </c>
      <c r="G65" s="27">
        <f t="shared" si="7"/>
        <v>0.10067913184259902</v>
      </c>
      <c r="H65" s="4"/>
      <c r="I65" s="4"/>
      <c r="J65" s="4"/>
    </row>
    <row r="66" spans="1:10" x14ac:dyDescent="0.3">
      <c r="A66" s="26">
        <f t="shared" si="3"/>
        <v>61</v>
      </c>
      <c r="B66" s="160">
        <f t="shared" si="4"/>
        <v>629524.60771018069</v>
      </c>
      <c r="C66" s="158">
        <f t="shared" si="0"/>
        <v>4510.1098103985596</v>
      </c>
      <c r="D66" s="159">
        <f t="shared" si="5"/>
        <v>1362.4867718476567</v>
      </c>
      <c r="E66" s="159">
        <f t="shared" si="1"/>
        <v>3147.6230385509029</v>
      </c>
      <c r="F66" s="158">
        <f t="shared" si="2"/>
        <v>628162.12093833298</v>
      </c>
      <c r="G66" s="27">
        <f t="shared" si="7"/>
        <v>0.10262554151666717</v>
      </c>
      <c r="H66" s="4"/>
      <c r="I66" s="4"/>
      <c r="J66" s="4"/>
    </row>
    <row r="67" spans="1:10" x14ac:dyDescent="0.3">
      <c r="A67" s="26">
        <f t="shared" si="3"/>
        <v>62</v>
      </c>
      <c r="B67" s="160">
        <f t="shared" si="4"/>
        <v>628162.12093833298</v>
      </c>
      <c r="C67" s="158">
        <f t="shared" si="0"/>
        <v>4510.1098103985596</v>
      </c>
      <c r="D67" s="159">
        <f t="shared" si="5"/>
        <v>1369.2992057068946</v>
      </c>
      <c r="E67" s="159">
        <f t="shared" si="1"/>
        <v>3140.810604691665</v>
      </c>
      <c r="F67" s="158">
        <f t="shared" si="2"/>
        <v>626792.82173262606</v>
      </c>
      <c r="G67" s="27">
        <f t="shared" si="7"/>
        <v>0.10458168323910562</v>
      </c>
      <c r="H67" s="4"/>
      <c r="I67" s="4"/>
      <c r="J67" s="4"/>
    </row>
    <row r="68" spans="1:10" x14ac:dyDescent="0.3">
      <c r="A68" s="26">
        <f t="shared" si="3"/>
        <v>63</v>
      </c>
      <c r="B68" s="160">
        <f t="shared" si="4"/>
        <v>626792.82173262606</v>
      </c>
      <c r="C68" s="158">
        <f t="shared" si="0"/>
        <v>4510.1098103985596</v>
      </c>
      <c r="D68" s="159">
        <f t="shared" si="5"/>
        <v>1376.1457017354292</v>
      </c>
      <c r="E68" s="159">
        <f t="shared" si="1"/>
        <v>3133.9641086631304</v>
      </c>
      <c r="F68" s="158">
        <f t="shared" si="2"/>
        <v>625416.67603089067</v>
      </c>
      <c r="G68" s="27">
        <f t="shared" si="7"/>
        <v>0.10654760567015618</v>
      </c>
      <c r="H68" s="4"/>
      <c r="I68" s="4"/>
      <c r="J68" s="4"/>
    </row>
    <row r="69" spans="1:10" x14ac:dyDescent="0.3">
      <c r="A69" s="26">
        <f t="shared" si="3"/>
        <v>64</v>
      </c>
      <c r="B69" s="160">
        <f t="shared" si="4"/>
        <v>625416.67603089067</v>
      </c>
      <c r="C69" s="158">
        <f t="shared" si="0"/>
        <v>4510.1098103985596</v>
      </c>
      <c r="D69" s="159">
        <f t="shared" si="5"/>
        <v>1383.026430244106</v>
      </c>
      <c r="E69" s="159">
        <f t="shared" si="1"/>
        <v>3127.0833801544536</v>
      </c>
      <c r="F69" s="158">
        <f t="shared" si="2"/>
        <v>624033.64960064657</v>
      </c>
      <c r="G69" s="27">
        <f t="shared" si="7"/>
        <v>0.10852335771336204</v>
      </c>
      <c r="H69" s="4"/>
      <c r="I69" s="4"/>
      <c r="J69" s="4"/>
    </row>
    <row r="70" spans="1:10" x14ac:dyDescent="0.3">
      <c r="A70" s="26">
        <f t="shared" si="3"/>
        <v>65</v>
      </c>
      <c r="B70" s="160">
        <f t="shared" si="4"/>
        <v>624033.64960064657</v>
      </c>
      <c r="C70" s="158">
        <f t="shared" si="0"/>
        <v>4510.1098103985596</v>
      </c>
      <c r="D70" s="159">
        <f t="shared" si="5"/>
        <v>1389.9415623953269</v>
      </c>
      <c r="E70" s="159">
        <f t="shared" si="1"/>
        <v>3120.1682480032327</v>
      </c>
      <c r="F70" s="158">
        <f t="shared" si="2"/>
        <v>622643.70803825126</v>
      </c>
      <c r="G70" s="27">
        <f t="shared" ref="G70:G101" si="8">($B$6-F70)/$B$6</f>
        <v>0.11050898851678391</v>
      </c>
      <c r="H70" s="4"/>
      <c r="I70" s="4"/>
      <c r="J70" s="4"/>
    </row>
    <row r="71" spans="1:10" x14ac:dyDescent="0.3">
      <c r="A71" s="26">
        <f t="shared" si="3"/>
        <v>66</v>
      </c>
      <c r="B71" s="160">
        <f t="shared" si="4"/>
        <v>622643.70803825126</v>
      </c>
      <c r="C71" s="158">
        <f t="shared" ref="C71:C134" si="9">IF($J$14&lt;B71+(B71*($J$6/$J$8)),$J$14,B71+(B71*($J$6/$J$8)))</f>
        <v>4510.1098103985596</v>
      </c>
      <c r="D71" s="159">
        <f t="shared" ref="D71:D134" si="10">C71-E71</f>
        <v>1396.8912702073035</v>
      </c>
      <c r="E71" s="159">
        <f t="shared" ref="E71:E134" si="11">B71*$J$6/$J$8</f>
        <v>3113.2185401912561</v>
      </c>
      <c r="F71" s="158">
        <f t="shared" ref="F71:F134" si="12">B71-D71</f>
        <v>621246.81676804391</v>
      </c>
      <c r="G71" s="27">
        <f t="shared" si="8"/>
        <v>0.11250454747422299</v>
      </c>
      <c r="H71" s="4"/>
      <c r="I71" s="4"/>
      <c r="J71" s="4"/>
    </row>
    <row r="72" spans="1:10" x14ac:dyDescent="0.3">
      <c r="A72" s="26">
        <f t="shared" ref="A72:A135" si="13">+A71+1</f>
        <v>67</v>
      </c>
      <c r="B72" s="160">
        <f t="shared" ref="B72:B135" si="14">F71</f>
        <v>621246.81676804391</v>
      </c>
      <c r="C72" s="158">
        <f t="shared" si="9"/>
        <v>4510.1098103985596</v>
      </c>
      <c r="D72" s="159">
        <f t="shared" si="10"/>
        <v>1403.8757265583399</v>
      </c>
      <c r="E72" s="159">
        <f t="shared" si="11"/>
        <v>3106.2340838402197</v>
      </c>
      <c r="F72" s="158">
        <f t="shared" si="12"/>
        <v>619842.94104148552</v>
      </c>
      <c r="G72" s="27">
        <f t="shared" si="8"/>
        <v>0.11451008422644925</v>
      </c>
      <c r="H72" s="4"/>
      <c r="I72" s="4"/>
      <c r="J72" s="4"/>
    </row>
    <row r="73" spans="1:10" x14ac:dyDescent="0.3">
      <c r="A73" s="26">
        <f t="shared" si="13"/>
        <v>68</v>
      </c>
      <c r="B73" s="160">
        <f t="shared" si="14"/>
        <v>619842.94104148552</v>
      </c>
      <c r="C73" s="158">
        <f t="shared" si="9"/>
        <v>4510.1098103985596</v>
      </c>
      <c r="D73" s="159">
        <f t="shared" si="10"/>
        <v>1410.8951051911322</v>
      </c>
      <c r="E73" s="159">
        <f t="shared" si="11"/>
        <v>3099.2147052074274</v>
      </c>
      <c r="F73" s="158">
        <f t="shared" si="12"/>
        <v>618432.04593629437</v>
      </c>
      <c r="G73" s="27">
        <f t="shared" si="8"/>
        <v>0.11652564866243662</v>
      </c>
      <c r="H73" s="4"/>
      <c r="I73" s="4"/>
      <c r="J73" s="4"/>
    </row>
    <row r="74" spans="1:10" x14ac:dyDescent="0.3">
      <c r="A74" s="26">
        <f t="shared" si="13"/>
        <v>69</v>
      </c>
      <c r="B74" s="160">
        <f t="shared" si="14"/>
        <v>618432.04593629437</v>
      </c>
      <c r="C74" s="158">
        <f t="shared" si="9"/>
        <v>4510.1098103985596</v>
      </c>
      <c r="D74" s="159">
        <f t="shared" si="10"/>
        <v>1417.9495807170883</v>
      </c>
      <c r="E74" s="159">
        <f t="shared" si="11"/>
        <v>3092.1602296814713</v>
      </c>
      <c r="F74" s="158">
        <f t="shared" si="12"/>
        <v>617014.09635557723</v>
      </c>
      <c r="G74" s="27">
        <f t="shared" si="8"/>
        <v>0.11855129092060396</v>
      </c>
      <c r="H74" s="4"/>
      <c r="I74" s="4"/>
      <c r="J74" s="4"/>
    </row>
    <row r="75" spans="1:10" x14ac:dyDescent="0.3">
      <c r="A75" s="26">
        <f t="shared" si="13"/>
        <v>70</v>
      </c>
      <c r="B75" s="160">
        <f t="shared" si="14"/>
        <v>617014.09635557723</v>
      </c>
      <c r="C75" s="158">
        <f t="shared" si="9"/>
        <v>4510.1098103985596</v>
      </c>
      <c r="D75" s="159">
        <f t="shared" si="10"/>
        <v>1425.0393286206736</v>
      </c>
      <c r="E75" s="159">
        <f t="shared" si="11"/>
        <v>3085.070481777886</v>
      </c>
      <c r="F75" s="158">
        <f t="shared" si="12"/>
        <v>615589.05702695658</v>
      </c>
      <c r="G75" s="27">
        <f t="shared" si="8"/>
        <v>0.12058706139006203</v>
      </c>
      <c r="H75" s="4"/>
      <c r="I75" s="4"/>
      <c r="J75" s="4"/>
    </row>
    <row r="76" spans="1:10" x14ac:dyDescent="0.3">
      <c r="A76" s="26">
        <f t="shared" si="13"/>
        <v>71</v>
      </c>
      <c r="B76" s="160">
        <f t="shared" si="14"/>
        <v>615589.05702695658</v>
      </c>
      <c r="C76" s="158">
        <f t="shared" si="9"/>
        <v>4510.1098103985596</v>
      </c>
      <c r="D76" s="159">
        <f t="shared" si="10"/>
        <v>1432.1645252637768</v>
      </c>
      <c r="E76" s="159">
        <f t="shared" si="11"/>
        <v>3077.9452851347828</v>
      </c>
      <c r="F76" s="158">
        <f t="shared" si="12"/>
        <v>614156.89250169275</v>
      </c>
      <c r="G76" s="27">
        <f t="shared" si="8"/>
        <v>0.1226330107118675</v>
      </c>
      <c r="H76" s="4"/>
      <c r="I76" s="4"/>
      <c r="J76" s="4"/>
    </row>
    <row r="77" spans="1:10" x14ac:dyDescent="0.3">
      <c r="A77" s="26">
        <f t="shared" si="13"/>
        <v>72</v>
      </c>
      <c r="B77" s="160">
        <f t="shared" si="14"/>
        <v>614156.89250169275</v>
      </c>
      <c r="C77" s="158">
        <f t="shared" si="9"/>
        <v>4510.1098103985596</v>
      </c>
      <c r="D77" s="159">
        <f t="shared" si="10"/>
        <v>1439.3253478900961</v>
      </c>
      <c r="E77" s="159">
        <f t="shared" si="11"/>
        <v>3070.7844625084635</v>
      </c>
      <c r="F77" s="158">
        <f t="shared" si="12"/>
        <v>612717.56715380261</v>
      </c>
      <c r="G77" s="27">
        <f t="shared" si="8"/>
        <v>0.12468918978028198</v>
      </c>
      <c r="H77" s="4"/>
      <c r="I77" s="4"/>
      <c r="J77" s="4"/>
    </row>
    <row r="78" spans="1:10" x14ac:dyDescent="0.3">
      <c r="A78" s="26">
        <f t="shared" si="13"/>
        <v>73</v>
      </c>
      <c r="B78" s="160">
        <f t="shared" si="14"/>
        <v>612717.56715380261</v>
      </c>
      <c r="C78" s="158">
        <f t="shared" si="9"/>
        <v>4510.1098103985596</v>
      </c>
      <c r="D78" s="159">
        <f t="shared" si="10"/>
        <v>1446.5219746295465</v>
      </c>
      <c r="E78" s="159">
        <f t="shared" si="11"/>
        <v>3063.5878357690131</v>
      </c>
      <c r="F78" s="158">
        <f t="shared" si="12"/>
        <v>611271.04517917312</v>
      </c>
      <c r="G78" s="27">
        <f t="shared" si="8"/>
        <v>0.12675564974403841</v>
      </c>
      <c r="H78" s="4"/>
      <c r="I78" s="4"/>
      <c r="J78" s="4"/>
    </row>
    <row r="79" spans="1:10" x14ac:dyDescent="0.3">
      <c r="A79" s="26">
        <f t="shared" si="13"/>
        <v>74</v>
      </c>
      <c r="B79" s="160">
        <f t="shared" si="14"/>
        <v>611271.04517917312</v>
      </c>
      <c r="C79" s="158">
        <f t="shared" si="9"/>
        <v>4510.1098103985596</v>
      </c>
      <c r="D79" s="159">
        <f t="shared" si="10"/>
        <v>1453.7545845026939</v>
      </c>
      <c r="E79" s="159">
        <f t="shared" si="11"/>
        <v>3056.3552258958657</v>
      </c>
      <c r="F79" s="158">
        <f t="shared" si="12"/>
        <v>609817.29059467046</v>
      </c>
      <c r="G79" s="27">
        <f t="shared" si="8"/>
        <v>0.12883244200761362</v>
      </c>
      <c r="H79" s="4"/>
      <c r="I79" s="4"/>
      <c r="J79" s="4"/>
    </row>
    <row r="80" spans="1:10" x14ac:dyDescent="0.3">
      <c r="A80" s="26">
        <f t="shared" si="13"/>
        <v>75</v>
      </c>
      <c r="B80" s="160">
        <f t="shared" si="14"/>
        <v>609817.29059467046</v>
      </c>
      <c r="C80" s="158">
        <f t="shared" si="9"/>
        <v>4510.1098103985596</v>
      </c>
      <c r="D80" s="159">
        <f t="shared" si="10"/>
        <v>1461.0233574252075</v>
      </c>
      <c r="E80" s="159">
        <f t="shared" si="11"/>
        <v>3049.0864529733522</v>
      </c>
      <c r="F80" s="158">
        <f t="shared" si="12"/>
        <v>608356.26723724522</v>
      </c>
      <c r="G80" s="27">
        <f t="shared" si="8"/>
        <v>0.13091961823250683</v>
      </c>
      <c r="H80" s="4"/>
      <c r="I80" s="4"/>
      <c r="J80" s="4"/>
    </row>
    <row r="81" spans="1:10" x14ac:dyDescent="0.3">
      <c r="A81" s="26">
        <f t="shared" si="13"/>
        <v>76</v>
      </c>
      <c r="B81" s="160">
        <f t="shared" si="14"/>
        <v>608356.26723724522</v>
      </c>
      <c r="C81" s="158">
        <f t="shared" si="9"/>
        <v>4510.1098103985596</v>
      </c>
      <c r="D81" s="159">
        <f t="shared" si="10"/>
        <v>1468.3284742123337</v>
      </c>
      <c r="E81" s="159">
        <f t="shared" si="11"/>
        <v>3041.7813361862259</v>
      </c>
      <c r="F81" s="158">
        <f t="shared" si="12"/>
        <v>606887.9387630329</v>
      </c>
      <c r="G81" s="27">
        <f t="shared" si="8"/>
        <v>0.13301723033852442</v>
      </c>
      <c r="H81" s="4"/>
      <c r="I81" s="4"/>
      <c r="J81" s="4"/>
    </row>
    <row r="82" spans="1:10" x14ac:dyDescent="0.3">
      <c r="A82" s="26">
        <f t="shared" si="13"/>
        <v>77</v>
      </c>
      <c r="B82" s="160">
        <f t="shared" si="14"/>
        <v>606887.9387630329</v>
      </c>
      <c r="C82" s="158">
        <f t="shared" si="9"/>
        <v>4510.1098103985596</v>
      </c>
      <c r="D82" s="159">
        <f t="shared" si="10"/>
        <v>1475.6701165833952</v>
      </c>
      <c r="E82" s="159">
        <f t="shared" si="11"/>
        <v>3034.4396938151644</v>
      </c>
      <c r="F82" s="158">
        <f t="shared" si="12"/>
        <v>605412.26864644955</v>
      </c>
      <c r="G82" s="27">
        <f t="shared" si="8"/>
        <v>0.13512533050507208</v>
      </c>
      <c r="H82" s="4"/>
      <c r="I82" s="4"/>
      <c r="J82" s="4"/>
    </row>
    <row r="83" spans="1:10" x14ac:dyDescent="0.3">
      <c r="A83" s="26">
        <f t="shared" si="13"/>
        <v>78</v>
      </c>
      <c r="B83" s="160">
        <f t="shared" si="14"/>
        <v>605412.26864644955</v>
      </c>
      <c r="C83" s="158">
        <f t="shared" si="9"/>
        <v>4510.1098103985596</v>
      </c>
      <c r="D83" s="159">
        <f t="shared" si="10"/>
        <v>1483.0484671663121</v>
      </c>
      <c r="E83" s="159">
        <f t="shared" si="11"/>
        <v>3027.0613432322475</v>
      </c>
      <c r="F83" s="158">
        <f t="shared" si="12"/>
        <v>603929.22017928329</v>
      </c>
      <c r="G83" s="27">
        <f t="shared" si="8"/>
        <v>0.13724397117245243</v>
      </c>
      <c r="H83" s="4"/>
      <c r="I83" s="4"/>
      <c r="J83" s="4"/>
    </row>
    <row r="84" spans="1:10" x14ac:dyDescent="0.3">
      <c r="A84" s="26">
        <f t="shared" si="13"/>
        <v>79</v>
      </c>
      <c r="B84" s="160">
        <f t="shared" si="14"/>
        <v>603929.22017928329</v>
      </c>
      <c r="C84" s="158">
        <f t="shared" si="9"/>
        <v>4510.1098103985596</v>
      </c>
      <c r="D84" s="159">
        <f t="shared" si="10"/>
        <v>1490.4637095021435</v>
      </c>
      <c r="E84" s="159">
        <f t="shared" si="11"/>
        <v>3019.6461008964161</v>
      </c>
      <c r="F84" s="158">
        <f t="shared" si="12"/>
        <v>602438.75646978116</v>
      </c>
      <c r="G84" s="27">
        <f t="shared" si="8"/>
        <v>0.13937320504316977</v>
      </c>
      <c r="H84" s="4"/>
      <c r="I84" s="4"/>
      <c r="J84" s="4"/>
    </row>
    <row r="85" spans="1:10" x14ac:dyDescent="0.3">
      <c r="A85" s="26">
        <f t="shared" si="13"/>
        <v>80</v>
      </c>
      <c r="B85" s="160">
        <f t="shared" si="14"/>
        <v>602438.75646978116</v>
      </c>
      <c r="C85" s="158">
        <f t="shared" si="9"/>
        <v>4510.1098103985596</v>
      </c>
      <c r="D85" s="159">
        <f t="shared" si="10"/>
        <v>1497.916028049654</v>
      </c>
      <c r="E85" s="159">
        <f t="shared" si="11"/>
        <v>3012.1937823489056</v>
      </c>
      <c r="F85" s="158">
        <f t="shared" si="12"/>
        <v>600940.8404417315</v>
      </c>
      <c r="G85" s="27">
        <f t="shared" si="8"/>
        <v>0.1415130850832407</v>
      </c>
      <c r="H85" s="4"/>
      <c r="I85" s="4"/>
      <c r="J85" s="4"/>
    </row>
    <row r="86" spans="1:10" x14ac:dyDescent="0.3">
      <c r="A86" s="26">
        <f t="shared" si="13"/>
        <v>81</v>
      </c>
      <c r="B86" s="160">
        <f t="shared" si="14"/>
        <v>600940.8404417315</v>
      </c>
      <c r="C86" s="158">
        <f t="shared" si="9"/>
        <v>4510.1098103985596</v>
      </c>
      <c r="D86" s="159">
        <f t="shared" si="10"/>
        <v>1505.4056081899021</v>
      </c>
      <c r="E86" s="159">
        <f t="shared" si="11"/>
        <v>3004.7042022086575</v>
      </c>
      <c r="F86" s="158">
        <f t="shared" si="12"/>
        <v>599435.43483354163</v>
      </c>
      <c r="G86" s="27">
        <f t="shared" si="8"/>
        <v>0.14366366452351195</v>
      </c>
      <c r="H86" s="4"/>
      <c r="I86" s="4"/>
      <c r="J86" s="4"/>
    </row>
    <row r="87" spans="1:10" x14ac:dyDescent="0.3">
      <c r="A87" s="26">
        <f t="shared" si="13"/>
        <v>82</v>
      </c>
      <c r="B87" s="160">
        <f t="shared" si="14"/>
        <v>599435.43483354163</v>
      </c>
      <c r="C87" s="158">
        <f t="shared" si="9"/>
        <v>4510.1098103985596</v>
      </c>
      <c r="D87" s="159">
        <f t="shared" si="10"/>
        <v>1512.9326362308516</v>
      </c>
      <c r="E87" s="159">
        <f t="shared" si="11"/>
        <v>2997.177174167708</v>
      </c>
      <c r="F87" s="158">
        <f t="shared" si="12"/>
        <v>597922.50219731079</v>
      </c>
      <c r="G87" s="27">
        <f t="shared" si="8"/>
        <v>0.14582499686098457</v>
      </c>
      <c r="H87" s="4"/>
      <c r="I87" s="4"/>
      <c r="J87" s="4"/>
    </row>
    <row r="88" spans="1:10" x14ac:dyDescent="0.3">
      <c r="A88" s="26">
        <f t="shared" si="13"/>
        <v>83</v>
      </c>
      <c r="B88" s="160">
        <f t="shared" si="14"/>
        <v>597922.50219731079</v>
      </c>
      <c r="C88" s="158">
        <f t="shared" si="9"/>
        <v>4510.1098103985596</v>
      </c>
      <c r="D88" s="159">
        <f t="shared" si="10"/>
        <v>1520.4972994120058</v>
      </c>
      <c r="E88" s="159">
        <f t="shared" si="11"/>
        <v>2989.6125109865538</v>
      </c>
      <c r="F88" s="158">
        <f t="shared" si="12"/>
        <v>596402.00489789876</v>
      </c>
      <c r="G88" s="27">
        <f t="shared" si="8"/>
        <v>0.14799713586014462</v>
      </c>
      <c r="H88" s="4"/>
      <c r="I88" s="4"/>
      <c r="J88" s="4"/>
    </row>
    <row r="89" spans="1:10" x14ac:dyDescent="0.3">
      <c r="A89" s="26">
        <f t="shared" si="13"/>
        <v>84</v>
      </c>
      <c r="B89" s="160">
        <f t="shared" si="14"/>
        <v>596402.00489789876</v>
      </c>
      <c r="C89" s="158">
        <f t="shared" si="9"/>
        <v>4510.1098103985596</v>
      </c>
      <c r="D89" s="159">
        <f t="shared" si="10"/>
        <v>1528.0997859090662</v>
      </c>
      <c r="E89" s="159">
        <f t="shared" si="11"/>
        <v>2982.0100244894934</v>
      </c>
      <c r="F89" s="158">
        <f t="shared" si="12"/>
        <v>594873.9051119897</v>
      </c>
      <c r="G89" s="27">
        <f t="shared" si="8"/>
        <v>0.15018013555430043</v>
      </c>
      <c r="H89" s="4"/>
      <c r="I89" s="4"/>
      <c r="J89" s="4"/>
    </row>
    <row r="90" spans="1:10" x14ac:dyDescent="0.3">
      <c r="A90" s="26">
        <f t="shared" si="13"/>
        <v>85</v>
      </c>
      <c r="B90" s="160">
        <f t="shared" si="14"/>
        <v>594873.9051119897</v>
      </c>
      <c r="C90" s="158">
        <f t="shared" si="9"/>
        <v>4510.1098103985596</v>
      </c>
      <c r="D90" s="159">
        <f t="shared" si="10"/>
        <v>1535.7402848386109</v>
      </c>
      <c r="E90" s="159">
        <f t="shared" si="11"/>
        <v>2974.3695255599487</v>
      </c>
      <c r="F90" s="158">
        <f t="shared" si="12"/>
        <v>593338.16482715111</v>
      </c>
      <c r="G90" s="27">
        <f t="shared" si="8"/>
        <v>0.15237405024692699</v>
      </c>
      <c r="H90" s="4"/>
      <c r="I90" s="4"/>
      <c r="J90" s="4"/>
    </row>
    <row r="91" spans="1:10" x14ac:dyDescent="0.3">
      <c r="A91" s="26">
        <f t="shared" si="13"/>
        <v>86</v>
      </c>
      <c r="B91" s="160">
        <f t="shared" si="14"/>
        <v>593338.16482715111</v>
      </c>
      <c r="C91" s="158">
        <f t="shared" si="9"/>
        <v>4510.1098103985596</v>
      </c>
      <c r="D91" s="159">
        <f t="shared" si="10"/>
        <v>1543.4189862628041</v>
      </c>
      <c r="E91" s="159">
        <f t="shared" si="11"/>
        <v>2966.6908241357555</v>
      </c>
      <c r="F91" s="158">
        <f t="shared" si="12"/>
        <v>591794.74584088835</v>
      </c>
      <c r="G91" s="27">
        <f t="shared" si="8"/>
        <v>0.15457893451301663</v>
      </c>
      <c r="H91" s="4"/>
      <c r="I91" s="4"/>
      <c r="J91" s="4"/>
    </row>
    <row r="92" spans="1:10" x14ac:dyDescent="0.3">
      <c r="A92" s="26">
        <f t="shared" si="13"/>
        <v>87</v>
      </c>
      <c r="B92" s="160">
        <f t="shared" si="14"/>
        <v>591794.74584088835</v>
      </c>
      <c r="C92" s="158">
        <f t="shared" si="9"/>
        <v>4510.1098103985596</v>
      </c>
      <c r="D92" s="159">
        <f t="shared" si="10"/>
        <v>1551.1360811941181</v>
      </c>
      <c r="E92" s="159">
        <f t="shared" si="11"/>
        <v>2958.9737292044415</v>
      </c>
      <c r="F92" s="158">
        <f t="shared" si="12"/>
        <v>590243.6097596942</v>
      </c>
      <c r="G92" s="27">
        <f t="shared" si="8"/>
        <v>0.15679484320043685</v>
      </c>
      <c r="H92" s="4"/>
      <c r="I92" s="4"/>
      <c r="J92" s="4"/>
    </row>
    <row r="93" spans="1:10" x14ac:dyDescent="0.3">
      <c r="A93" s="26">
        <f t="shared" si="13"/>
        <v>88</v>
      </c>
      <c r="B93" s="160">
        <f t="shared" si="14"/>
        <v>590243.6097596942</v>
      </c>
      <c r="C93" s="158">
        <f t="shared" si="9"/>
        <v>4510.1098103985596</v>
      </c>
      <c r="D93" s="159">
        <f t="shared" si="10"/>
        <v>1558.8917616000886</v>
      </c>
      <c r="E93" s="159">
        <f t="shared" si="11"/>
        <v>2951.218048798471</v>
      </c>
      <c r="F93" s="158">
        <f t="shared" si="12"/>
        <v>588684.71799809416</v>
      </c>
      <c r="G93" s="27">
        <f t="shared" si="8"/>
        <v>0.15902183143129406</v>
      </c>
      <c r="H93" s="4"/>
      <c r="I93" s="4"/>
      <c r="J93" s="4"/>
    </row>
    <row r="94" spans="1:10" x14ac:dyDescent="0.3">
      <c r="A94" s="26">
        <f t="shared" si="13"/>
        <v>89</v>
      </c>
      <c r="B94" s="160">
        <f t="shared" si="14"/>
        <v>588684.71799809416</v>
      </c>
      <c r="C94" s="158">
        <f t="shared" si="9"/>
        <v>4510.1098103985596</v>
      </c>
      <c r="D94" s="159">
        <f t="shared" si="10"/>
        <v>1566.686220408089</v>
      </c>
      <c r="E94" s="159">
        <f t="shared" si="11"/>
        <v>2943.4235899904706</v>
      </c>
      <c r="F94" s="158">
        <f t="shared" si="12"/>
        <v>587118.03177768609</v>
      </c>
      <c r="G94" s="27">
        <f t="shared" si="8"/>
        <v>0.16125995460330558</v>
      </c>
      <c r="H94" s="4"/>
      <c r="I94" s="4"/>
      <c r="J94" s="4"/>
    </row>
    <row r="95" spans="1:10" x14ac:dyDescent="0.3">
      <c r="A95" s="26">
        <f t="shared" si="13"/>
        <v>90</v>
      </c>
      <c r="B95" s="160">
        <f t="shared" si="14"/>
        <v>587118.03177768609</v>
      </c>
      <c r="C95" s="158">
        <f t="shared" si="9"/>
        <v>4510.1098103985596</v>
      </c>
      <c r="D95" s="159">
        <f t="shared" si="10"/>
        <v>1574.5196515101293</v>
      </c>
      <c r="E95" s="159">
        <f t="shared" si="11"/>
        <v>2935.5901588884303</v>
      </c>
      <c r="F95" s="158">
        <f t="shared" si="12"/>
        <v>585543.51212617592</v>
      </c>
      <c r="G95" s="27">
        <f t="shared" si="8"/>
        <v>0.16350926839117727</v>
      </c>
      <c r="H95" s="4"/>
      <c r="I95" s="4"/>
      <c r="J95" s="4"/>
    </row>
    <row r="96" spans="1:10" x14ac:dyDescent="0.3">
      <c r="A96" s="26">
        <f t="shared" si="13"/>
        <v>91</v>
      </c>
      <c r="B96" s="160">
        <f t="shared" si="14"/>
        <v>585543.51212617592</v>
      </c>
      <c r="C96" s="158">
        <f t="shared" si="9"/>
        <v>4510.1098103985596</v>
      </c>
      <c r="D96" s="159">
        <f t="shared" si="10"/>
        <v>1582.3922497676804</v>
      </c>
      <c r="E96" s="159">
        <f t="shared" si="11"/>
        <v>2927.7175606308792</v>
      </c>
      <c r="F96" s="158">
        <f t="shared" si="12"/>
        <v>583961.11987640825</v>
      </c>
      <c r="G96" s="27">
        <f t="shared" si="8"/>
        <v>0.16576982874798821</v>
      </c>
      <c r="H96" s="4"/>
      <c r="I96" s="4"/>
      <c r="J96" s="4"/>
    </row>
    <row r="97" spans="1:19" x14ac:dyDescent="0.3">
      <c r="A97" s="26">
        <f t="shared" si="13"/>
        <v>92</v>
      </c>
      <c r="B97" s="160">
        <f t="shared" si="14"/>
        <v>583961.11987640825</v>
      </c>
      <c r="C97" s="158">
        <f t="shared" si="9"/>
        <v>4510.1098103985596</v>
      </c>
      <c r="D97" s="159">
        <f t="shared" si="10"/>
        <v>1590.3042110165184</v>
      </c>
      <c r="E97" s="159">
        <f t="shared" si="11"/>
        <v>2919.8055993820412</v>
      </c>
      <c r="F97" s="158">
        <f t="shared" si="12"/>
        <v>582370.81566539174</v>
      </c>
      <c r="G97" s="27">
        <f t="shared" si="8"/>
        <v>0.16804169190658322</v>
      </c>
      <c r="H97" s="4"/>
      <c r="I97" s="4"/>
      <c r="J97" s="4"/>
    </row>
    <row r="98" spans="1:19" x14ac:dyDescent="0.3">
      <c r="A98" s="26">
        <f t="shared" si="13"/>
        <v>93</v>
      </c>
      <c r="B98" s="160">
        <f t="shared" si="14"/>
        <v>582370.81566539174</v>
      </c>
      <c r="C98" s="158">
        <f t="shared" si="9"/>
        <v>4510.1098103985596</v>
      </c>
      <c r="D98" s="159">
        <f t="shared" si="10"/>
        <v>1598.255732071601</v>
      </c>
      <c r="E98" s="159">
        <f t="shared" si="11"/>
        <v>2911.8540783269586</v>
      </c>
      <c r="F98" s="158">
        <f t="shared" si="12"/>
        <v>580772.55993332015</v>
      </c>
      <c r="G98" s="27">
        <f t="shared" si="8"/>
        <v>0.17032491438097122</v>
      </c>
      <c r="H98" s="4"/>
      <c r="I98" s="4"/>
      <c r="J98" s="4"/>
      <c r="K98" s="11"/>
    </row>
    <row r="99" spans="1:19" x14ac:dyDescent="0.3">
      <c r="A99" s="26">
        <f t="shared" si="13"/>
        <v>94</v>
      </c>
      <c r="B99" s="160">
        <f t="shared" si="14"/>
        <v>580772.55993332015</v>
      </c>
      <c r="C99" s="158">
        <f t="shared" si="9"/>
        <v>4510.1098103985596</v>
      </c>
      <c r="D99" s="159">
        <f t="shared" si="10"/>
        <v>1606.2470107319591</v>
      </c>
      <c r="E99" s="159">
        <f t="shared" si="11"/>
        <v>2903.8627996666005</v>
      </c>
      <c r="F99" s="158">
        <f t="shared" si="12"/>
        <v>579166.3129225882</v>
      </c>
      <c r="G99" s="27">
        <f t="shared" si="8"/>
        <v>0.17261955296773115</v>
      </c>
      <c r="H99" s="4"/>
      <c r="I99" s="4"/>
      <c r="J99" s="4"/>
      <c r="K99" s="4"/>
    </row>
    <row r="100" spans="1:19" x14ac:dyDescent="0.3">
      <c r="A100" s="26">
        <f t="shared" si="13"/>
        <v>95</v>
      </c>
      <c r="B100" s="160">
        <f t="shared" si="14"/>
        <v>579166.3129225882</v>
      </c>
      <c r="C100" s="158">
        <f t="shared" si="9"/>
        <v>4510.1098103985596</v>
      </c>
      <c r="D100" s="159">
        <f t="shared" si="10"/>
        <v>1614.2782457856188</v>
      </c>
      <c r="E100" s="159">
        <f t="shared" si="11"/>
        <v>2895.8315646129408</v>
      </c>
      <c r="F100" s="158">
        <f t="shared" si="12"/>
        <v>577552.03467680258</v>
      </c>
      <c r="G100" s="27">
        <f t="shared" si="8"/>
        <v>0.17492566474742488</v>
      </c>
      <c r="H100" s="4"/>
      <c r="I100" s="4"/>
      <c r="J100" s="4"/>
      <c r="K100" s="4"/>
    </row>
    <row r="101" spans="1:19" x14ac:dyDescent="0.3">
      <c r="A101" s="26">
        <f t="shared" si="13"/>
        <v>96</v>
      </c>
      <c r="B101" s="160">
        <f t="shared" si="14"/>
        <v>577552.03467680258</v>
      </c>
      <c r="C101" s="158">
        <f t="shared" si="9"/>
        <v>4510.1098103985596</v>
      </c>
      <c r="D101" s="159">
        <f t="shared" si="10"/>
        <v>1622.3496370145467</v>
      </c>
      <c r="E101" s="159">
        <f t="shared" si="11"/>
        <v>2887.7601733840129</v>
      </c>
      <c r="F101" s="158">
        <f t="shared" si="12"/>
        <v>575929.68503978802</v>
      </c>
      <c r="G101" s="27">
        <f t="shared" si="8"/>
        <v>0.17724330708601713</v>
      </c>
      <c r="H101" s="4"/>
      <c r="I101" s="4"/>
      <c r="J101" s="4"/>
      <c r="K101" s="4"/>
    </row>
    <row r="102" spans="1:19" x14ac:dyDescent="0.3">
      <c r="A102" s="26">
        <f t="shared" si="13"/>
        <v>97</v>
      </c>
      <c r="B102" s="160">
        <f t="shared" si="14"/>
        <v>575929.68503978802</v>
      </c>
      <c r="C102" s="158">
        <f t="shared" si="9"/>
        <v>4510.1098103985596</v>
      </c>
      <c r="D102" s="159">
        <f t="shared" si="10"/>
        <v>1630.4613851996196</v>
      </c>
      <c r="E102" s="159">
        <f t="shared" si="11"/>
        <v>2879.64842519894</v>
      </c>
      <c r="F102" s="158">
        <f t="shared" si="12"/>
        <v>574299.22365458845</v>
      </c>
      <c r="G102" s="27">
        <f t="shared" ref="G102:G165" si="15">($B$6-F102)/$B$6</f>
        <v>0.17957253763630221</v>
      </c>
      <c r="H102" s="4"/>
      <c r="I102" s="4"/>
      <c r="J102" s="4"/>
      <c r="K102" s="4"/>
    </row>
    <row r="103" spans="1:19" s="11" customFormat="1" x14ac:dyDescent="0.3">
      <c r="A103" s="26">
        <f t="shared" si="13"/>
        <v>98</v>
      </c>
      <c r="B103" s="160">
        <f t="shared" si="14"/>
        <v>574299.22365458845</v>
      </c>
      <c r="C103" s="158">
        <f t="shared" si="9"/>
        <v>4510.1098103985596</v>
      </c>
      <c r="D103" s="159">
        <f t="shared" si="10"/>
        <v>1638.6136921256175</v>
      </c>
      <c r="E103" s="159">
        <f t="shared" si="11"/>
        <v>2871.4961182729421</v>
      </c>
      <c r="F103" s="158">
        <f t="shared" si="12"/>
        <v>572660.6099624628</v>
      </c>
      <c r="G103" s="27">
        <f t="shared" si="15"/>
        <v>0.18191341433933886</v>
      </c>
      <c r="H103" s="4"/>
      <c r="I103" s="10"/>
      <c r="J103" s="10"/>
      <c r="K103" s="4"/>
    </row>
    <row r="104" spans="1:19" s="11" customFormat="1" x14ac:dyDescent="0.3">
      <c r="A104" s="26">
        <f t="shared" si="13"/>
        <v>99</v>
      </c>
      <c r="B104" s="160">
        <f t="shared" si="14"/>
        <v>572660.6099624628</v>
      </c>
      <c r="C104" s="158">
        <f t="shared" si="9"/>
        <v>4510.1098103985596</v>
      </c>
      <c r="D104" s="159">
        <f t="shared" si="10"/>
        <v>1646.8067605862457</v>
      </c>
      <c r="E104" s="159">
        <f t="shared" si="11"/>
        <v>2863.3030498123139</v>
      </c>
      <c r="F104" s="158">
        <f t="shared" si="12"/>
        <v>571013.80320187658</v>
      </c>
      <c r="G104" s="27">
        <f t="shared" si="15"/>
        <v>0.18426599542589059</v>
      </c>
      <c r="H104" s="10"/>
      <c r="I104"/>
      <c r="J104"/>
      <c r="K104" s="4"/>
      <c r="L104" s="10"/>
      <c r="M104" s="10"/>
      <c r="N104" s="10"/>
      <c r="O104" s="10"/>
      <c r="P104" s="10"/>
      <c r="Q104" s="10"/>
      <c r="R104" s="10"/>
      <c r="S104" s="10"/>
    </row>
    <row r="105" spans="1:19" s="11" customFormat="1" x14ac:dyDescent="0.3">
      <c r="A105" s="26">
        <f t="shared" si="13"/>
        <v>100</v>
      </c>
      <c r="B105" s="160">
        <f t="shared" si="14"/>
        <v>571013.80320187658</v>
      </c>
      <c r="C105" s="158">
        <f t="shared" si="9"/>
        <v>4510.1098103985596</v>
      </c>
      <c r="D105" s="159">
        <f t="shared" si="10"/>
        <v>1655.0407943891764</v>
      </c>
      <c r="E105" s="159">
        <f t="shared" si="11"/>
        <v>2855.0690160093832</v>
      </c>
      <c r="F105" s="158">
        <f t="shared" si="12"/>
        <v>569358.76240748737</v>
      </c>
      <c r="G105" s="27">
        <f t="shared" si="15"/>
        <v>0.18663033941787519</v>
      </c>
      <c r="H105"/>
      <c r="I105"/>
      <c r="J105"/>
      <c r="K105" s="1"/>
      <c r="L105" s="10"/>
      <c r="M105" s="10"/>
      <c r="N105" s="10"/>
      <c r="O105" s="10"/>
      <c r="P105" s="10"/>
      <c r="Q105" s="10"/>
      <c r="R105" s="10"/>
      <c r="S105" s="10"/>
    </row>
    <row r="106" spans="1:19" s="11" customFormat="1" x14ac:dyDescent="0.3">
      <c r="A106" s="26">
        <f t="shared" si="13"/>
        <v>101</v>
      </c>
      <c r="B106" s="160">
        <f t="shared" si="14"/>
        <v>569358.76240748737</v>
      </c>
      <c r="C106" s="158">
        <f t="shared" si="9"/>
        <v>4510.1098103985596</v>
      </c>
      <c r="D106" s="159">
        <f t="shared" si="10"/>
        <v>1663.3159983611231</v>
      </c>
      <c r="E106" s="159">
        <f t="shared" si="11"/>
        <v>2846.7938120374365</v>
      </c>
      <c r="F106" s="158">
        <f t="shared" si="12"/>
        <v>567695.44640912628</v>
      </c>
      <c r="G106" s="27">
        <f t="shared" si="15"/>
        <v>0.18900650512981959</v>
      </c>
      <c r="H106"/>
      <c r="I106"/>
      <c r="J106"/>
      <c r="K106" s="1"/>
      <c r="L106" s="10"/>
      <c r="M106" s="10"/>
      <c r="N106" s="10"/>
      <c r="O106" s="10"/>
      <c r="P106" s="10"/>
      <c r="Q106" s="10"/>
      <c r="R106" s="10"/>
      <c r="S106" s="10"/>
    </row>
    <row r="107" spans="1:19" s="11" customFormat="1" x14ac:dyDescent="0.3">
      <c r="A107" s="26">
        <f t="shared" si="13"/>
        <v>102</v>
      </c>
      <c r="B107" s="160">
        <f t="shared" si="14"/>
        <v>567695.44640912628</v>
      </c>
      <c r="C107" s="158">
        <f t="shared" si="9"/>
        <v>4510.1098103985596</v>
      </c>
      <c r="D107" s="159">
        <f t="shared" si="10"/>
        <v>1671.6325783529287</v>
      </c>
      <c r="E107" s="159">
        <f t="shared" si="11"/>
        <v>2838.4772320456309</v>
      </c>
      <c r="F107" s="158">
        <f t="shared" si="12"/>
        <v>566023.81383077335</v>
      </c>
      <c r="G107" s="27">
        <f t="shared" si="15"/>
        <v>0.19139455167032379</v>
      </c>
      <c r="H107"/>
      <c r="I107"/>
      <c r="J107"/>
      <c r="K107" s="1"/>
      <c r="L107" s="10"/>
      <c r="M107" s="10"/>
      <c r="N107" s="10"/>
      <c r="O107" s="10"/>
      <c r="P107" s="10"/>
      <c r="Q107" s="10"/>
      <c r="R107" s="10"/>
      <c r="S107" s="10"/>
    </row>
    <row r="108" spans="1:19" s="11" customFormat="1" x14ac:dyDescent="0.3">
      <c r="A108" s="26">
        <f t="shared" si="13"/>
        <v>103</v>
      </c>
      <c r="B108" s="160">
        <f t="shared" si="14"/>
        <v>566023.81383077335</v>
      </c>
      <c r="C108" s="158">
        <f t="shared" si="9"/>
        <v>4510.1098103985596</v>
      </c>
      <c r="D108" s="159">
        <f t="shared" si="10"/>
        <v>1679.9907412446928</v>
      </c>
      <c r="E108" s="159">
        <f t="shared" si="11"/>
        <v>2830.1190691538668</v>
      </c>
      <c r="F108" s="158">
        <f t="shared" si="12"/>
        <v>564343.8230895286</v>
      </c>
      <c r="G108" s="27">
        <f t="shared" si="15"/>
        <v>0.19379453844353059</v>
      </c>
      <c r="H108"/>
      <c r="I108"/>
      <c r="J108"/>
      <c r="K108" s="1"/>
      <c r="L108" s="10"/>
      <c r="M108" s="10"/>
      <c r="N108" s="10"/>
      <c r="O108" s="10"/>
      <c r="P108" s="10"/>
      <c r="Q108" s="10"/>
      <c r="R108" s="10"/>
      <c r="S108" s="10"/>
    </row>
    <row r="109" spans="1:19" s="11" customFormat="1" x14ac:dyDescent="0.3">
      <c r="A109" s="26">
        <f t="shared" si="13"/>
        <v>104</v>
      </c>
      <c r="B109" s="160">
        <f t="shared" si="14"/>
        <v>564343.8230895286</v>
      </c>
      <c r="C109" s="158">
        <f t="shared" si="9"/>
        <v>4510.1098103985596</v>
      </c>
      <c r="D109" s="159">
        <f t="shared" si="10"/>
        <v>1688.3906949509169</v>
      </c>
      <c r="E109" s="159">
        <f t="shared" si="11"/>
        <v>2821.7191154476427</v>
      </c>
      <c r="F109" s="158">
        <f t="shared" si="12"/>
        <v>562655.43239457766</v>
      </c>
      <c r="G109" s="27">
        <f t="shared" si="15"/>
        <v>0.19620652515060336</v>
      </c>
      <c r="H109"/>
      <c r="I109"/>
      <c r="J109"/>
      <c r="K109" s="1"/>
      <c r="L109" s="10"/>
      <c r="M109" s="10"/>
      <c r="N109" s="10"/>
      <c r="O109" s="10"/>
      <c r="P109" s="10"/>
      <c r="Q109" s="10"/>
      <c r="R109" s="10"/>
      <c r="S109" s="10"/>
    </row>
    <row r="110" spans="1:19" x14ac:dyDescent="0.3">
      <c r="A110" s="26">
        <f t="shared" si="13"/>
        <v>105</v>
      </c>
      <c r="B110" s="160">
        <f t="shared" si="14"/>
        <v>562655.43239457766</v>
      </c>
      <c r="C110" s="158">
        <f t="shared" si="9"/>
        <v>4510.1098103985596</v>
      </c>
      <c r="D110" s="159">
        <f t="shared" si="10"/>
        <v>1696.8326484256713</v>
      </c>
      <c r="E110" s="159">
        <f t="shared" si="11"/>
        <v>2813.2771619728883</v>
      </c>
      <c r="F110" s="158">
        <f t="shared" si="12"/>
        <v>560958.59974615194</v>
      </c>
      <c r="G110" s="27">
        <f t="shared" si="15"/>
        <v>0.19863057179121152</v>
      </c>
      <c r="H110"/>
      <c r="I110" s="2"/>
      <c r="L110" s="4"/>
      <c r="M110" s="4"/>
      <c r="N110" s="4"/>
      <c r="O110" s="4"/>
      <c r="P110" s="4"/>
      <c r="Q110" s="4"/>
      <c r="R110" s="4"/>
      <c r="S110" s="4"/>
    </row>
    <row r="111" spans="1:19" x14ac:dyDescent="0.3">
      <c r="A111" s="26">
        <f t="shared" si="13"/>
        <v>106</v>
      </c>
      <c r="B111" s="160">
        <f t="shared" si="14"/>
        <v>560958.59974615194</v>
      </c>
      <c r="C111" s="158">
        <f t="shared" si="9"/>
        <v>4510.1098103985596</v>
      </c>
      <c r="D111" s="159">
        <f t="shared" si="10"/>
        <v>1705.3168116677998</v>
      </c>
      <c r="E111" s="159">
        <f t="shared" si="11"/>
        <v>2804.7929987307598</v>
      </c>
      <c r="F111" s="158">
        <f t="shared" si="12"/>
        <v>559253.28293448419</v>
      </c>
      <c r="G111" s="27">
        <f t="shared" si="15"/>
        <v>0.20106673866502259</v>
      </c>
      <c r="H111" s="6"/>
      <c r="L111" s="4"/>
      <c r="M111" s="4"/>
      <c r="N111" s="4"/>
      <c r="O111" s="4"/>
      <c r="P111" s="4"/>
      <c r="Q111" s="4"/>
      <c r="R111" s="4"/>
      <c r="S111" s="4"/>
    </row>
    <row r="112" spans="1:19" x14ac:dyDescent="0.3">
      <c r="A112" s="26">
        <f t="shared" si="13"/>
        <v>107</v>
      </c>
      <c r="B112" s="160">
        <f t="shared" si="14"/>
        <v>559253.28293448419</v>
      </c>
      <c r="C112" s="158">
        <f t="shared" si="9"/>
        <v>4510.1098103985596</v>
      </c>
      <c r="D112" s="159">
        <f t="shared" si="10"/>
        <v>1713.8433957261391</v>
      </c>
      <c r="E112" s="159">
        <f t="shared" si="11"/>
        <v>2796.2664146724205</v>
      </c>
      <c r="F112" s="158">
        <f t="shared" si="12"/>
        <v>557539.43953875802</v>
      </c>
      <c r="G112" s="27">
        <f t="shared" si="15"/>
        <v>0.20351508637320284</v>
      </c>
      <c r="H112" s="6"/>
      <c r="L112" s="4"/>
      <c r="M112" s="4"/>
      <c r="N112" s="4"/>
      <c r="O112" s="4"/>
      <c r="P112" s="4"/>
      <c r="Q112" s="4"/>
      <c r="R112" s="4"/>
      <c r="S112" s="4"/>
    </row>
    <row r="113" spans="1:19" x14ac:dyDescent="0.3">
      <c r="A113" s="26">
        <f t="shared" si="13"/>
        <v>108</v>
      </c>
      <c r="B113" s="160">
        <f t="shared" si="14"/>
        <v>557539.43953875802</v>
      </c>
      <c r="C113" s="158">
        <f t="shared" si="9"/>
        <v>4510.1098103985596</v>
      </c>
      <c r="D113" s="159">
        <f t="shared" si="10"/>
        <v>1722.4126127047698</v>
      </c>
      <c r="E113" s="159">
        <f t="shared" si="11"/>
        <v>2787.6971976937898</v>
      </c>
      <c r="F113" s="158">
        <f t="shared" si="12"/>
        <v>555817.02692605322</v>
      </c>
      <c r="G113" s="27">
        <f t="shared" si="15"/>
        <v>0.20597567581992396</v>
      </c>
      <c r="H113" s="6"/>
      <c r="L113" s="4"/>
      <c r="M113" s="4"/>
      <c r="N113" s="4"/>
      <c r="O113" s="4"/>
      <c r="P113" s="4"/>
      <c r="Q113" s="4"/>
      <c r="R113" s="4"/>
      <c r="S113" s="4"/>
    </row>
    <row r="114" spans="1:19" x14ac:dyDescent="0.3">
      <c r="A114" s="26">
        <f t="shared" si="13"/>
        <v>109</v>
      </c>
      <c r="B114" s="160">
        <f t="shared" si="14"/>
        <v>555817.02692605322</v>
      </c>
      <c r="C114" s="158">
        <f t="shared" si="9"/>
        <v>4510.1098103985596</v>
      </c>
      <c r="D114" s="159">
        <f t="shared" si="10"/>
        <v>1731.0246757682935</v>
      </c>
      <c r="E114" s="159">
        <f t="shared" si="11"/>
        <v>2779.0851346302661</v>
      </c>
      <c r="F114" s="158">
        <f t="shared" si="12"/>
        <v>554086.00225028489</v>
      </c>
      <c r="G114" s="27">
        <f t="shared" si="15"/>
        <v>0.20844856821387872</v>
      </c>
      <c r="H114" s="6"/>
      <c r="L114" s="4"/>
      <c r="M114" s="4"/>
      <c r="N114" s="4"/>
      <c r="O114" s="4"/>
      <c r="P114" s="4"/>
      <c r="Q114" s="4"/>
      <c r="R114" s="4"/>
      <c r="S114" s="4"/>
    </row>
    <row r="115" spans="1:19" x14ac:dyDescent="0.3">
      <c r="A115" s="26">
        <f t="shared" si="13"/>
        <v>110</v>
      </c>
      <c r="B115" s="160">
        <f t="shared" si="14"/>
        <v>554086.00225028489</v>
      </c>
      <c r="C115" s="158">
        <f t="shared" si="9"/>
        <v>4510.1098103985596</v>
      </c>
      <c r="D115" s="159">
        <f t="shared" si="10"/>
        <v>1739.6797991471353</v>
      </c>
      <c r="E115" s="159">
        <f t="shared" si="11"/>
        <v>2770.4300112514243</v>
      </c>
      <c r="F115" s="158">
        <f t="shared" si="12"/>
        <v>552346.3224511377</v>
      </c>
      <c r="G115" s="27">
        <f t="shared" si="15"/>
        <v>0.21093382506980327</v>
      </c>
      <c r="H115" s="6"/>
      <c r="L115" s="4"/>
      <c r="M115" s="4"/>
      <c r="N115" s="4"/>
      <c r="O115" s="4"/>
      <c r="P115" s="4"/>
      <c r="Q115" s="4"/>
      <c r="R115" s="4"/>
      <c r="S115" s="4"/>
    </row>
    <row r="116" spans="1:19" x14ac:dyDescent="0.3">
      <c r="A116" s="26">
        <f t="shared" si="13"/>
        <v>111</v>
      </c>
      <c r="B116" s="160">
        <f t="shared" si="14"/>
        <v>552346.3224511377</v>
      </c>
      <c r="C116" s="158">
        <f t="shared" si="9"/>
        <v>4510.1098103985596</v>
      </c>
      <c r="D116" s="159">
        <f t="shared" si="10"/>
        <v>1748.3781981428715</v>
      </c>
      <c r="E116" s="159">
        <f t="shared" si="11"/>
        <v>2761.7316122556881</v>
      </c>
      <c r="F116" s="158">
        <f t="shared" si="12"/>
        <v>550597.94425299484</v>
      </c>
      <c r="G116" s="27">
        <f t="shared" si="15"/>
        <v>0.21343150821000736</v>
      </c>
      <c r="H116" s="6"/>
      <c r="L116" s="4"/>
      <c r="M116" s="4"/>
      <c r="N116" s="4"/>
      <c r="O116" s="4"/>
      <c r="P116" s="4"/>
      <c r="Q116" s="4"/>
      <c r="R116" s="4"/>
      <c r="S116" s="4"/>
    </row>
    <row r="117" spans="1:19" x14ac:dyDescent="0.3">
      <c r="A117" s="26">
        <f t="shared" si="13"/>
        <v>112</v>
      </c>
      <c r="B117" s="160">
        <f t="shared" si="14"/>
        <v>550597.94425299484</v>
      </c>
      <c r="C117" s="158">
        <f t="shared" si="9"/>
        <v>4510.1098103985596</v>
      </c>
      <c r="D117" s="159">
        <f t="shared" si="10"/>
        <v>1757.1200891335857</v>
      </c>
      <c r="E117" s="159">
        <f t="shared" si="11"/>
        <v>2752.9897212649739</v>
      </c>
      <c r="F117" s="158">
        <f t="shared" si="12"/>
        <v>548840.82416386122</v>
      </c>
      <c r="G117" s="27">
        <f t="shared" si="15"/>
        <v>0.21594167976591253</v>
      </c>
      <c r="H117" s="6"/>
      <c r="L117" s="4"/>
      <c r="M117" s="4"/>
      <c r="N117" s="4"/>
      <c r="O117" s="4"/>
      <c r="P117" s="4"/>
      <c r="Q117" s="4"/>
      <c r="R117" s="4"/>
      <c r="S117" s="4"/>
    </row>
    <row r="118" spans="1:19" x14ac:dyDescent="0.3">
      <c r="A118" s="26">
        <f t="shared" si="13"/>
        <v>113</v>
      </c>
      <c r="B118" s="160">
        <f t="shared" si="14"/>
        <v>548840.82416386122</v>
      </c>
      <c r="C118" s="158">
        <f t="shared" si="9"/>
        <v>4510.1098103985596</v>
      </c>
      <c r="D118" s="159">
        <f t="shared" si="10"/>
        <v>1765.9056895792537</v>
      </c>
      <c r="E118" s="159">
        <f t="shared" si="11"/>
        <v>2744.2041208193059</v>
      </c>
      <c r="F118" s="158">
        <f t="shared" si="12"/>
        <v>547074.91847428202</v>
      </c>
      <c r="G118" s="27">
        <f t="shared" si="15"/>
        <v>0.21846440217959712</v>
      </c>
      <c r="H118" s="6"/>
      <c r="L118" s="4"/>
      <c r="M118" s="4"/>
      <c r="N118" s="4"/>
      <c r="O118" s="4"/>
      <c r="P118" s="4"/>
      <c r="Q118" s="4"/>
      <c r="R118" s="4"/>
      <c r="S118" s="4"/>
    </row>
    <row r="119" spans="1:19" x14ac:dyDescent="0.3">
      <c r="A119" s="26">
        <f t="shared" si="13"/>
        <v>114</v>
      </c>
      <c r="B119" s="160">
        <f t="shared" si="14"/>
        <v>547074.91847428202</v>
      </c>
      <c r="C119" s="158">
        <f t="shared" si="9"/>
        <v>4510.1098103985596</v>
      </c>
      <c r="D119" s="159">
        <f t="shared" si="10"/>
        <v>1774.7352180271496</v>
      </c>
      <c r="E119" s="159">
        <f t="shared" si="11"/>
        <v>2735.37459237141</v>
      </c>
      <c r="F119" s="158">
        <f t="shared" si="12"/>
        <v>545300.18325625488</v>
      </c>
      <c r="G119" s="27">
        <f t="shared" si="15"/>
        <v>0.22099973820535018</v>
      </c>
      <c r="L119" s="4"/>
      <c r="M119" s="4"/>
      <c r="N119" s="4"/>
      <c r="O119" s="4"/>
      <c r="P119" s="4"/>
      <c r="Q119" s="4"/>
      <c r="R119" s="4"/>
      <c r="S119" s="4"/>
    </row>
    <row r="120" spans="1:19" x14ac:dyDescent="0.3">
      <c r="A120" s="26">
        <f t="shared" si="13"/>
        <v>115</v>
      </c>
      <c r="B120" s="160">
        <f t="shared" si="14"/>
        <v>545300.18325625488</v>
      </c>
      <c r="C120" s="158">
        <f t="shared" si="9"/>
        <v>4510.1098103985596</v>
      </c>
      <c r="D120" s="159">
        <f t="shared" si="10"/>
        <v>1783.6088941172852</v>
      </c>
      <c r="E120" s="159">
        <f t="shared" si="11"/>
        <v>2726.5009162812744</v>
      </c>
      <c r="F120" s="158">
        <f t="shared" si="12"/>
        <v>543516.57436213759</v>
      </c>
      <c r="G120" s="27">
        <f t="shared" si="15"/>
        <v>0.22354775091123202</v>
      </c>
      <c r="L120" s="4"/>
      <c r="M120" s="4"/>
      <c r="N120" s="4"/>
      <c r="O120" s="4"/>
      <c r="P120" s="4"/>
      <c r="Q120" s="4"/>
      <c r="R120" s="4"/>
      <c r="S120" s="4"/>
    </row>
    <row r="121" spans="1:19" x14ac:dyDescent="0.3">
      <c r="A121" s="26">
        <f t="shared" si="13"/>
        <v>116</v>
      </c>
      <c r="B121" s="160">
        <f t="shared" si="14"/>
        <v>543516.57436213759</v>
      </c>
      <c r="C121" s="158">
        <f t="shared" si="9"/>
        <v>4510.1098103985596</v>
      </c>
      <c r="D121" s="159">
        <f t="shared" si="10"/>
        <v>1792.5269385878719</v>
      </c>
      <c r="E121" s="159">
        <f t="shared" si="11"/>
        <v>2717.5828718106877</v>
      </c>
      <c r="F121" s="158">
        <f t="shared" si="12"/>
        <v>541724.04742354969</v>
      </c>
      <c r="G121" s="27">
        <f t="shared" si="15"/>
        <v>0.22610850368064328</v>
      </c>
      <c r="L121" s="4"/>
      <c r="M121" s="4"/>
      <c r="N121" s="4"/>
      <c r="O121" s="4"/>
      <c r="P121" s="4"/>
      <c r="Q121" s="4"/>
      <c r="R121" s="4"/>
      <c r="S121" s="4"/>
    </row>
    <row r="122" spans="1:19" x14ac:dyDescent="0.3">
      <c r="A122" s="26">
        <f t="shared" si="13"/>
        <v>117</v>
      </c>
      <c r="B122" s="160">
        <f t="shared" si="14"/>
        <v>541724.04742354969</v>
      </c>
      <c r="C122" s="158">
        <f t="shared" si="9"/>
        <v>4510.1098103985596</v>
      </c>
      <c r="D122" s="159">
        <f t="shared" si="10"/>
        <v>1801.4895732808113</v>
      </c>
      <c r="E122" s="159">
        <f t="shared" si="11"/>
        <v>2708.6202371177483</v>
      </c>
      <c r="F122" s="158">
        <f t="shared" si="12"/>
        <v>539922.5578502689</v>
      </c>
      <c r="G122" s="27">
        <f t="shared" si="15"/>
        <v>0.22868206021390156</v>
      </c>
      <c r="L122" s="4"/>
      <c r="M122" s="4"/>
      <c r="N122" s="4"/>
      <c r="O122" s="4"/>
      <c r="P122" s="4"/>
      <c r="Q122" s="4"/>
      <c r="R122" s="4"/>
      <c r="S122" s="4"/>
    </row>
    <row r="123" spans="1:19" x14ac:dyDescent="0.3">
      <c r="A123" s="26">
        <f t="shared" si="13"/>
        <v>118</v>
      </c>
      <c r="B123" s="160">
        <f t="shared" si="14"/>
        <v>539922.5578502689</v>
      </c>
      <c r="C123" s="158">
        <f t="shared" si="9"/>
        <v>4510.1098103985596</v>
      </c>
      <c r="D123" s="159">
        <f t="shared" si="10"/>
        <v>1810.497021147215</v>
      </c>
      <c r="E123" s="159">
        <f t="shared" si="11"/>
        <v>2699.6127892513446</v>
      </c>
      <c r="F123" s="158">
        <f t="shared" si="12"/>
        <v>538112.06082912174</v>
      </c>
      <c r="G123" s="27">
        <f t="shared" si="15"/>
        <v>0.2312684845298261</v>
      </c>
      <c r="L123" s="4"/>
      <c r="M123" s="4"/>
      <c r="N123" s="4"/>
      <c r="O123" s="4"/>
      <c r="P123" s="4"/>
      <c r="Q123" s="4"/>
      <c r="R123" s="4"/>
      <c r="S123" s="4"/>
    </row>
    <row r="124" spans="1:19" x14ac:dyDescent="0.3">
      <c r="A124" s="26">
        <f t="shared" si="13"/>
        <v>119</v>
      </c>
      <c r="B124" s="160">
        <f t="shared" si="14"/>
        <v>538112.06082912174</v>
      </c>
      <c r="C124" s="158">
        <f t="shared" si="9"/>
        <v>4510.1098103985596</v>
      </c>
      <c r="D124" s="159">
        <f t="shared" si="10"/>
        <v>1819.5495062529512</v>
      </c>
      <c r="E124" s="159">
        <f t="shared" si="11"/>
        <v>2690.5603041456084</v>
      </c>
      <c r="F124" s="158">
        <f t="shared" si="12"/>
        <v>536292.51132286876</v>
      </c>
      <c r="G124" s="27">
        <f t="shared" si="15"/>
        <v>0.23386784096733035</v>
      </c>
      <c r="L124" s="4"/>
      <c r="M124" s="4"/>
      <c r="N124" s="4"/>
      <c r="O124" s="4"/>
      <c r="P124" s="4"/>
      <c r="Q124" s="4"/>
      <c r="R124" s="4"/>
      <c r="S124" s="4"/>
    </row>
    <row r="125" spans="1:19" x14ac:dyDescent="0.3">
      <c r="A125" s="26">
        <f t="shared" si="13"/>
        <v>120</v>
      </c>
      <c r="B125" s="160">
        <f t="shared" si="14"/>
        <v>536292.51132286876</v>
      </c>
      <c r="C125" s="158">
        <f t="shared" si="9"/>
        <v>4510.1098103985596</v>
      </c>
      <c r="D125" s="159">
        <f t="shared" si="10"/>
        <v>1828.647253784216</v>
      </c>
      <c r="E125" s="159">
        <f t="shared" si="11"/>
        <v>2681.4625566143436</v>
      </c>
      <c r="F125" s="195">
        <f t="shared" si="12"/>
        <v>534463.86406908452</v>
      </c>
      <c r="G125" s="27">
        <f t="shared" si="15"/>
        <v>0.23648019418702212</v>
      </c>
      <c r="L125" s="4"/>
      <c r="M125" s="4"/>
      <c r="N125" s="4"/>
      <c r="O125" s="4"/>
      <c r="P125" s="4"/>
      <c r="Q125" s="4"/>
      <c r="R125" s="4"/>
      <c r="S125" s="4"/>
    </row>
    <row r="126" spans="1:19" x14ac:dyDescent="0.3">
      <c r="A126" s="26">
        <f t="shared" si="13"/>
        <v>121</v>
      </c>
      <c r="B126" s="160">
        <f t="shared" si="14"/>
        <v>534463.86406908452</v>
      </c>
      <c r="C126" s="158">
        <f t="shared" si="9"/>
        <v>4510.1098103985596</v>
      </c>
      <c r="D126" s="159">
        <f t="shared" si="10"/>
        <v>1837.7904900531371</v>
      </c>
      <c r="E126" s="159">
        <f t="shared" si="11"/>
        <v>2672.3193203454225</v>
      </c>
      <c r="F126" s="158">
        <f t="shared" si="12"/>
        <v>532626.07357903139</v>
      </c>
      <c r="G126" s="27">
        <f t="shared" si="15"/>
        <v>0.23910560917281229</v>
      </c>
      <c r="L126" s="4"/>
      <c r="M126" s="4"/>
      <c r="N126" s="4"/>
      <c r="O126" s="4"/>
      <c r="P126" s="4"/>
      <c r="Q126" s="4"/>
      <c r="R126" s="4"/>
      <c r="S126" s="4"/>
    </row>
    <row r="127" spans="1:19" x14ac:dyDescent="0.3">
      <c r="A127" s="26">
        <f t="shared" si="13"/>
        <v>122</v>
      </c>
      <c r="B127" s="160">
        <f t="shared" si="14"/>
        <v>532626.07357903139</v>
      </c>
      <c r="C127" s="158">
        <f t="shared" si="9"/>
        <v>4510.1098103985596</v>
      </c>
      <c r="D127" s="159">
        <f t="shared" si="10"/>
        <v>1846.9794425034029</v>
      </c>
      <c r="E127" s="159">
        <f t="shared" si="11"/>
        <v>2663.1303678951567</v>
      </c>
      <c r="F127" s="158">
        <f t="shared" si="12"/>
        <v>530779.09413652797</v>
      </c>
      <c r="G127" s="27">
        <f t="shared" si="15"/>
        <v>0.24174415123353146</v>
      </c>
      <c r="L127" s="4"/>
      <c r="M127" s="4"/>
      <c r="N127" s="4"/>
      <c r="O127" s="4"/>
      <c r="P127" s="4"/>
      <c r="Q127" s="4"/>
      <c r="R127" s="4"/>
      <c r="S127" s="4"/>
    </row>
    <row r="128" spans="1:19" x14ac:dyDescent="0.3">
      <c r="A128" s="26">
        <f t="shared" si="13"/>
        <v>123</v>
      </c>
      <c r="B128" s="160">
        <f t="shared" si="14"/>
        <v>530779.09413652797</v>
      </c>
      <c r="C128" s="158">
        <f t="shared" si="9"/>
        <v>4510.1098103985596</v>
      </c>
      <c r="D128" s="159">
        <f t="shared" si="10"/>
        <v>1856.2143397159198</v>
      </c>
      <c r="E128" s="159">
        <f t="shared" si="11"/>
        <v>2653.8954706826398</v>
      </c>
      <c r="F128" s="158">
        <f t="shared" si="12"/>
        <v>528922.87979681208</v>
      </c>
      <c r="G128" s="27">
        <f t="shared" si="15"/>
        <v>0.24439588600455417</v>
      </c>
      <c r="L128" s="4"/>
      <c r="M128" s="4"/>
      <c r="N128" s="4"/>
      <c r="O128" s="4"/>
      <c r="P128" s="4"/>
      <c r="Q128" s="4"/>
      <c r="R128" s="4"/>
      <c r="S128" s="4"/>
    </row>
    <row r="129" spans="1:19" x14ac:dyDescent="0.3">
      <c r="A129" s="26">
        <f t="shared" si="13"/>
        <v>124</v>
      </c>
      <c r="B129" s="160">
        <f t="shared" si="14"/>
        <v>528922.87979681208</v>
      </c>
      <c r="C129" s="158">
        <f t="shared" si="9"/>
        <v>4510.1098103985596</v>
      </c>
      <c r="D129" s="159">
        <f t="shared" si="10"/>
        <v>1865.4954114144994</v>
      </c>
      <c r="E129" s="159">
        <f t="shared" si="11"/>
        <v>2644.6143989840602</v>
      </c>
      <c r="F129" s="158">
        <f t="shared" si="12"/>
        <v>527057.38438539754</v>
      </c>
      <c r="G129" s="27">
        <f t="shared" si="15"/>
        <v>0.24706087944943209</v>
      </c>
      <c r="L129" s="4"/>
      <c r="M129" s="4"/>
      <c r="N129" s="4"/>
      <c r="O129" s="4"/>
      <c r="P129" s="4"/>
      <c r="Q129" s="4"/>
      <c r="R129" s="4"/>
      <c r="S129" s="4"/>
    </row>
    <row r="130" spans="1:19" x14ac:dyDescent="0.3">
      <c r="A130" s="26">
        <f t="shared" si="13"/>
        <v>125</v>
      </c>
      <c r="B130" s="160">
        <f t="shared" si="14"/>
        <v>527057.38438539754</v>
      </c>
      <c r="C130" s="158">
        <f t="shared" si="9"/>
        <v>4510.1098103985596</v>
      </c>
      <c r="D130" s="159">
        <f t="shared" si="10"/>
        <v>1874.8228884715722</v>
      </c>
      <c r="E130" s="159">
        <f t="shared" si="11"/>
        <v>2635.2869219269874</v>
      </c>
      <c r="F130" s="158">
        <f t="shared" si="12"/>
        <v>525182.56149692601</v>
      </c>
      <c r="G130" s="27">
        <f t="shared" si="15"/>
        <v>0.24973919786153428</v>
      </c>
      <c r="L130" s="4"/>
      <c r="M130" s="4"/>
      <c r="N130" s="4"/>
      <c r="O130" s="4"/>
      <c r="P130" s="4"/>
      <c r="Q130" s="4"/>
      <c r="R130" s="4"/>
      <c r="S130" s="4"/>
    </row>
    <row r="131" spans="1:19" x14ac:dyDescent="0.3">
      <c r="A131" s="26">
        <f t="shared" si="13"/>
        <v>126</v>
      </c>
      <c r="B131" s="160">
        <f t="shared" si="14"/>
        <v>525182.56149692601</v>
      </c>
      <c r="C131" s="158">
        <f t="shared" si="9"/>
        <v>4510.1098103985596</v>
      </c>
      <c r="D131" s="159">
        <f t="shared" si="10"/>
        <v>1884.1970029139297</v>
      </c>
      <c r="E131" s="159">
        <f t="shared" si="11"/>
        <v>2625.9128074846299</v>
      </c>
      <c r="F131" s="158">
        <f t="shared" si="12"/>
        <v>523298.36449401209</v>
      </c>
      <c r="G131" s="27">
        <f t="shared" si="15"/>
        <v>0.252430907865697</v>
      </c>
      <c r="L131" s="4"/>
      <c r="M131" s="4"/>
      <c r="N131" s="4"/>
      <c r="O131" s="4"/>
      <c r="P131" s="4"/>
      <c r="Q131" s="4"/>
      <c r="R131" s="4"/>
      <c r="S131" s="4"/>
    </row>
    <row r="132" spans="1:19" x14ac:dyDescent="0.3">
      <c r="A132" s="26">
        <f t="shared" si="13"/>
        <v>127</v>
      </c>
      <c r="B132" s="160">
        <f t="shared" si="14"/>
        <v>523298.36449401209</v>
      </c>
      <c r="C132" s="158">
        <f t="shared" si="9"/>
        <v>4510.1098103985596</v>
      </c>
      <c r="D132" s="159">
        <f t="shared" si="10"/>
        <v>1893.6179879284991</v>
      </c>
      <c r="E132" s="159">
        <f t="shared" si="11"/>
        <v>2616.4918224700605</v>
      </c>
      <c r="F132" s="158">
        <f t="shared" si="12"/>
        <v>521404.74650608358</v>
      </c>
      <c r="G132" s="27">
        <f t="shared" si="15"/>
        <v>0.25513607641988062</v>
      </c>
      <c r="L132" s="4"/>
      <c r="M132" s="4"/>
      <c r="N132" s="4"/>
      <c r="O132" s="4"/>
      <c r="P132" s="4"/>
      <c r="Q132" s="4"/>
      <c r="R132" s="4"/>
      <c r="S132" s="4"/>
    </row>
    <row r="133" spans="1:19" x14ac:dyDescent="0.3">
      <c r="A133" s="26">
        <f t="shared" si="13"/>
        <v>128</v>
      </c>
      <c r="B133" s="160">
        <f t="shared" si="14"/>
        <v>521404.74650608358</v>
      </c>
      <c r="C133" s="158">
        <f t="shared" si="9"/>
        <v>4510.1098103985596</v>
      </c>
      <c r="D133" s="159">
        <f t="shared" si="10"/>
        <v>1903.0860778681417</v>
      </c>
      <c r="E133" s="159">
        <f t="shared" si="11"/>
        <v>2607.0237325304179</v>
      </c>
      <c r="F133" s="158">
        <f t="shared" si="12"/>
        <v>519501.66042821546</v>
      </c>
      <c r="G133" s="27">
        <f t="shared" si="15"/>
        <v>0.25785477081683505</v>
      </c>
      <c r="L133" s="4"/>
      <c r="M133" s="4"/>
      <c r="N133" s="4"/>
      <c r="O133" s="4"/>
      <c r="P133" s="4"/>
      <c r="Q133" s="4"/>
      <c r="R133" s="4"/>
      <c r="S133" s="4"/>
    </row>
    <row r="134" spans="1:19" x14ac:dyDescent="0.3">
      <c r="A134" s="26">
        <f t="shared" si="13"/>
        <v>129</v>
      </c>
      <c r="B134" s="160">
        <f t="shared" si="14"/>
        <v>519501.66042821546</v>
      </c>
      <c r="C134" s="158">
        <f t="shared" si="9"/>
        <v>4510.1098103985596</v>
      </c>
      <c r="D134" s="159">
        <f t="shared" si="10"/>
        <v>1912.6015082574827</v>
      </c>
      <c r="E134" s="159">
        <f t="shared" si="11"/>
        <v>2597.5083021410769</v>
      </c>
      <c r="F134" s="158">
        <f t="shared" si="12"/>
        <v>517589.05891995796</v>
      </c>
      <c r="G134" s="27">
        <f t="shared" si="15"/>
        <v>0.26058705868577436</v>
      </c>
      <c r="L134" s="4"/>
      <c r="M134" s="4"/>
      <c r="N134" s="4"/>
      <c r="O134" s="4"/>
      <c r="P134" s="4"/>
      <c r="Q134" s="4"/>
      <c r="R134" s="4"/>
      <c r="S134" s="4"/>
    </row>
    <row r="135" spans="1:19" x14ac:dyDescent="0.3">
      <c r="A135" s="26">
        <f t="shared" si="13"/>
        <v>130</v>
      </c>
      <c r="B135" s="160">
        <f t="shared" si="14"/>
        <v>517589.05891995796</v>
      </c>
      <c r="C135" s="158">
        <f t="shared" ref="C135:C198" si="16">IF($J$14&lt;B135+(B135*($J$6/$J$8)),$J$14,B135+(B135*($J$6/$J$8)))</f>
        <v>4510.1098103985596</v>
      </c>
      <c r="D135" s="159">
        <f t="shared" ref="D135:D198" si="17">C135-E135</f>
        <v>1922.16451579877</v>
      </c>
      <c r="E135" s="159">
        <f t="shared" ref="E135:E198" si="18">B135*$J$6/$J$8</f>
        <v>2587.9452945997896</v>
      </c>
      <c r="F135" s="158">
        <f t="shared" ref="F135:F198" si="19">B135-D135</f>
        <v>515666.89440415916</v>
      </c>
      <c r="G135" s="27">
        <f t="shared" si="15"/>
        <v>0.26333300799405834</v>
      </c>
    </row>
    <row r="136" spans="1:19" x14ac:dyDescent="0.3">
      <c r="A136" s="26">
        <f t="shared" ref="A136:A199" si="20">+A135+1</f>
        <v>131</v>
      </c>
      <c r="B136" s="160">
        <f t="shared" ref="B136:B199" si="21">F135</f>
        <v>515666.89440415916</v>
      </c>
      <c r="C136" s="158">
        <f t="shared" si="16"/>
        <v>4510.1098103985596</v>
      </c>
      <c r="D136" s="159">
        <f t="shared" si="17"/>
        <v>1931.775338377764</v>
      </c>
      <c r="E136" s="159">
        <f t="shared" si="18"/>
        <v>2578.3344720207956</v>
      </c>
      <c r="F136" s="158">
        <f t="shared" si="19"/>
        <v>513735.11906578141</v>
      </c>
      <c r="G136" s="27">
        <f t="shared" si="15"/>
        <v>0.26609268704888367</v>
      </c>
    </row>
    <row r="137" spans="1:19" x14ac:dyDescent="0.3">
      <c r="A137" s="26">
        <f t="shared" si="20"/>
        <v>132</v>
      </c>
      <c r="B137" s="160">
        <f t="shared" si="21"/>
        <v>513735.11906578141</v>
      </c>
      <c r="C137" s="158">
        <f t="shared" si="16"/>
        <v>4510.1098103985596</v>
      </c>
      <c r="D137" s="159">
        <f t="shared" si="17"/>
        <v>1941.4342150696525</v>
      </c>
      <c r="E137" s="159">
        <f t="shared" si="18"/>
        <v>2568.6755953289071</v>
      </c>
      <c r="F137" s="158">
        <f t="shared" si="19"/>
        <v>511793.68485071178</v>
      </c>
      <c r="G137" s="27">
        <f t="shared" si="15"/>
        <v>0.26886616449898315</v>
      </c>
    </row>
    <row r="138" spans="1:19" x14ac:dyDescent="0.3">
      <c r="A138" s="26">
        <f t="shared" si="20"/>
        <v>133</v>
      </c>
      <c r="B138" s="160">
        <f t="shared" si="21"/>
        <v>511793.68485071178</v>
      </c>
      <c r="C138" s="158">
        <f t="shared" si="16"/>
        <v>4510.1098103985596</v>
      </c>
      <c r="D138" s="159">
        <f t="shared" si="17"/>
        <v>1951.1413861450005</v>
      </c>
      <c r="E138" s="159">
        <f t="shared" si="18"/>
        <v>2558.9684242535591</v>
      </c>
      <c r="F138" s="158">
        <f t="shared" si="19"/>
        <v>509842.54346456676</v>
      </c>
      <c r="G138" s="27">
        <f t="shared" si="15"/>
        <v>0.2716535093363332</v>
      </c>
    </row>
    <row r="139" spans="1:19" x14ac:dyDescent="0.3">
      <c r="A139" s="26">
        <f t="shared" si="20"/>
        <v>134</v>
      </c>
      <c r="B139" s="160">
        <f t="shared" si="21"/>
        <v>509842.54346456676</v>
      </c>
      <c r="C139" s="158">
        <f t="shared" si="16"/>
        <v>4510.1098103985596</v>
      </c>
      <c r="D139" s="159">
        <f t="shared" si="17"/>
        <v>1960.8970930757259</v>
      </c>
      <c r="E139" s="159">
        <f t="shared" si="18"/>
        <v>2549.2127173228337</v>
      </c>
      <c r="F139" s="158">
        <f t="shared" si="19"/>
        <v>507881.64637149102</v>
      </c>
      <c r="G139" s="27">
        <f t="shared" si="15"/>
        <v>0.27445479089786995</v>
      </c>
    </row>
    <row r="140" spans="1:19" x14ac:dyDescent="0.3">
      <c r="A140" s="26">
        <f t="shared" si="20"/>
        <v>135</v>
      </c>
      <c r="B140" s="160">
        <f t="shared" si="21"/>
        <v>507881.64637149102</v>
      </c>
      <c r="C140" s="158">
        <f t="shared" si="16"/>
        <v>4510.1098103985596</v>
      </c>
      <c r="D140" s="159">
        <f t="shared" si="17"/>
        <v>1970.7015785411045</v>
      </c>
      <c r="E140" s="159">
        <f t="shared" si="18"/>
        <v>2539.4082318574551</v>
      </c>
      <c r="F140" s="158">
        <f t="shared" si="19"/>
        <v>505910.94479294994</v>
      </c>
      <c r="G140" s="27">
        <f t="shared" si="15"/>
        <v>0.27727007886721439</v>
      </c>
    </row>
    <row r="141" spans="1:19" x14ac:dyDescent="0.3">
      <c r="A141" s="26">
        <f t="shared" si="20"/>
        <v>136</v>
      </c>
      <c r="B141" s="160">
        <f t="shared" si="21"/>
        <v>505910.94479294994</v>
      </c>
      <c r="C141" s="158">
        <f t="shared" si="16"/>
        <v>4510.1098103985596</v>
      </c>
      <c r="D141" s="159">
        <f t="shared" si="17"/>
        <v>1980.5550864338097</v>
      </c>
      <c r="E141" s="159">
        <f t="shared" si="18"/>
        <v>2529.5547239647499</v>
      </c>
      <c r="F141" s="158">
        <f t="shared" si="19"/>
        <v>503930.38970651611</v>
      </c>
      <c r="G141" s="27">
        <f t="shared" si="15"/>
        <v>0.28009944327640557</v>
      </c>
    </row>
    <row r="142" spans="1:19" x14ac:dyDescent="0.3">
      <c r="A142" s="26">
        <f t="shared" si="20"/>
        <v>137</v>
      </c>
      <c r="B142" s="160">
        <f t="shared" si="21"/>
        <v>503930.38970651611</v>
      </c>
      <c r="C142" s="158">
        <f t="shared" si="16"/>
        <v>4510.1098103985596</v>
      </c>
      <c r="D142" s="159">
        <f t="shared" si="17"/>
        <v>1990.4578618659793</v>
      </c>
      <c r="E142" s="159">
        <f t="shared" si="18"/>
        <v>2519.6519485325803</v>
      </c>
      <c r="F142" s="158">
        <f t="shared" si="19"/>
        <v>501939.93184465013</v>
      </c>
      <c r="G142" s="27">
        <f t="shared" si="15"/>
        <v>0.28294295450764267</v>
      </c>
    </row>
    <row r="143" spans="1:19" x14ac:dyDescent="0.3">
      <c r="A143" s="26">
        <f t="shared" si="20"/>
        <v>138</v>
      </c>
      <c r="B143" s="160">
        <f t="shared" si="21"/>
        <v>501939.93184465013</v>
      </c>
      <c r="C143" s="158">
        <f t="shared" si="16"/>
        <v>4510.1098103985596</v>
      </c>
      <c r="D143" s="159">
        <f t="shared" si="17"/>
        <v>2000.4101511753092</v>
      </c>
      <c r="E143" s="159">
        <f t="shared" si="18"/>
        <v>2509.6996592232504</v>
      </c>
      <c r="F143" s="158">
        <f t="shared" si="19"/>
        <v>499939.52169347485</v>
      </c>
      <c r="G143" s="27">
        <f t="shared" si="15"/>
        <v>0.28580068329503594</v>
      </c>
    </row>
    <row r="144" spans="1:19" x14ac:dyDescent="0.3">
      <c r="A144" s="26">
        <f t="shared" si="20"/>
        <v>139</v>
      </c>
      <c r="B144" s="160">
        <f t="shared" si="21"/>
        <v>499939.52169347485</v>
      </c>
      <c r="C144" s="158">
        <f t="shared" si="16"/>
        <v>4510.1098103985596</v>
      </c>
      <c r="D144" s="159">
        <f t="shared" si="17"/>
        <v>2010.4122019311853</v>
      </c>
      <c r="E144" s="159">
        <f t="shared" si="18"/>
        <v>2499.6976084673743</v>
      </c>
      <c r="F144" s="158">
        <f t="shared" si="19"/>
        <v>497929.10949154367</v>
      </c>
      <c r="G144" s="27">
        <f t="shared" si="15"/>
        <v>0.28867270072636619</v>
      </c>
    </row>
    <row r="145" spans="1:7" x14ac:dyDescent="0.3">
      <c r="A145" s="26">
        <f t="shared" si="20"/>
        <v>140</v>
      </c>
      <c r="B145" s="160">
        <f t="shared" si="21"/>
        <v>497929.10949154367</v>
      </c>
      <c r="C145" s="158">
        <f t="shared" si="16"/>
        <v>4510.1098103985596</v>
      </c>
      <c r="D145" s="159">
        <f t="shared" si="17"/>
        <v>2020.4642629408413</v>
      </c>
      <c r="E145" s="159">
        <f t="shared" si="18"/>
        <v>2489.6455474577183</v>
      </c>
      <c r="F145" s="158">
        <f t="shared" si="19"/>
        <v>495908.64522860281</v>
      </c>
      <c r="G145" s="27">
        <f t="shared" si="15"/>
        <v>0.29155907824485311</v>
      </c>
    </row>
    <row r="146" spans="1:7" x14ac:dyDescent="0.3">
      <c r="A146" s="26">
        <f t="shared" si="20"/>
        <v>141</v>
      </c>
      <c r="B146" s="160">
        <f t="shared" si="21"/>
        <v>495908.64522860281</v>
      </c>
      <c r="C146" s="158">
        <f t="shared" si="16"/>
        <v>4510.1098103985596</v>
      </c>
      <c r="D146" s="159">
        <f t="shared" si="17"/>
        <v>2030.5665842555459</v>
      </c>
      <c r="E146" s="159">
        <f t="shared" si="18"/>
        <v>2479.5432261430137</v>
      </c>
      <c r="F146" s="158">
        <f t="shared" si="19"/>
        <v>493878.07864434726</v>
      </c>
      <c r="G146" s="27">
        <f t="shared" si="15"/>
        <v>0.29445988765093251</v>
      </c>
    </row>
    <row r="147" spans="1:7" x14ac:dyDescent="0.3">
      <c r="A147" s="26">
        <f t="shared" si="20"/>
        <v>142</v>
      </c>
      <c r="B147" s="160">
        <f t="shared" si="21"/>
        <v>493878.07864434726</v>
      </c>
      <c r="C147" s="158">
        <f t="shared" si="16"/>
        <v>4510.1098103985596</v>
      </c>
      <c r="D147" s="159">
        <f t="shared" si="17"/>
        <v>2040.7194171768233</v>
      </c>
      <c r="E147" s="159">
        <f t="shared" si="18"/>
        <v>2469.3903932217363</v>
      </c>
      <c r="F147" s="158">
        <f t="shared" si="19"/>
        <v>491837.35922717041</v>
      </c>
      <c r="G147" s="27">
        <f t="shared" si="15"/>
        <v>0.29737520110404225</v>
      </c>
    </row>
    <row r="148" spans="1:7" x14ac:dyDescent="0.3">
      <c r="A148" s="26">
        <f t="shared" si="20"/>
        <v>143</v>
      </c>
      <c r="B148" s="160">
        <f t="shared" si="21"/>
        <v>491837.35922717041</v>
      </c>
      <c r="C148" s="158">
        <f t="shared" si="16"/>
        <v>4510.1098103985596</v>
      </c>
      <c r="D148" s="159">
        <f t="shared" si="17"/>
        <v>2050.9230142627075</v>
      </c>
      <c r="E148" s="159">
        <f t="shared" si="18"/>
        <v>2459.1867961358521</v>
      </c>
      <c r="F148" s="158">
        <f t="shared" si="19"/>
        <v>489786.43621290772</v>
      </c>
      <c r="G148" s="27">
        <f t="shared" si="15"/>
        <v>0.30030509112441756</v>
      </c>
    </row>
    <row r="149" spans="1:7" x14ac:dyDescent="0.3">
      <c r="A149" s="26">
        <f t="shared" si="20"/>
        <v>144</v>
      </c>
      <c r="B149" s="160">
        <f t="shared" si="21"/>
        <v>489786.43621290772</v>
      </c>
      <c r="C149" s="158">
        <f t="shared" si="16"/>
        <v>4510.1098103985596</v>
      </c>
      <c r="D149" s="159">
        <f t="shared" si="17"/>
        <v>2061.1776293340213</v>
      </c>
      <c r="E149" s="159">
        <f t="shared" si="18"/>
        <v>2448.9321810645383</v>
      </c>
      <c r="F149" s="158">
        <f t="shared" si="19"/>
        <v>487725.25858357368</v>
      </c>
      <c r="G149" s="27">
        <f t="shared" si="15"/>
        <v>0.30324963059489474</v>
      </c>
    </row>
    <row r="150" spans="1:7" x14ac:dyDescent="0.3">
      <c r="A150" s="26">
        <f t="shared" si="20"/>
        <v>145</v>
      </c>
      <c r="B150" s="160">
        <f t="shared" si="21"/>
        <v>487725.25858357368</v>
      </c>
      <c r="C150" s="158">
        <f t="shared" si="16"/>
        <v>4510.1098103985596</v>
      </c>
      <c r="D150" s="159">
        <f t="shared" si="17"/>
        <v>2071.4835174806913</v>
      </c>
      <c r="E150" s="159">
        <f t="shared" si="18"/>
        <v>2438.6262929178683</v>
      </c>
      <c r="F150" s="158">
        <f t="shared" si="19"/>
        <v>485653.77506609302</v>
      </c>
      <c r="G150" s="27">
        <f t="shared" si="15"/>
        <v>0.30620889276272428</v>
      </c>
    </row>
    <row r="151" spans="1:7" x14ac:dyDescent="0.3">
      <c r="A151" s="26">
        <f t="shared" si="20"/>
        <v>146</v>
      </c>
      <c r="B151" s="160">
        <f t="shared" si="21"/>
        <v>485653.77506609302</v>
      </c>
      <c r="C151" s="158">
        <f t="shared" si="16"/>
        <v>4510.1098103985596</v>
      </c>
      <c r="D151" s="159">
        <f t="shared" si="17"/>
        <v>2081.8409350680945</v>
      </c>
      <c r="E151" s="159">
        <f t="shared" si="18"/>
        <v>2428.2688753304651</v>
      </c>
      <c r="F151" s="158">
        <f t="shared" si="19"/>
        <v>483571.93413102493</v>
      </c>
      <c r="G151" s="27">
        <f t="shared" si="15"/>
        <v>0.30918295124139294</v>
      </c>
    </row>
    <row r="152" spans="1:7" x14ac:dyDescent="0.3">
      <c r="A152" s="26">
        <f t="shared" si="20"/>
        <v>147</v>
      </c>
      <c r="B152" s="160">
        <f t="shared" si="21"/>
        <v>483571.93413102493</v>
      </c>
      <c r="C152" s="158">
        <f t="shared" si="16"/>
        <v>4510.1098103985596</v>
      </c>
      <c r="D152" s="159">
        <f t="shared" si="17"/>
        <v>2092.2501397434348</v>
      </c>
      <c r="E152" s="159">
        <f t="shared" si="18"/>
        <v>2417.8596706551248</v>
      </c>
      <c r="F152" s="158">
        <f t="shared" si="19"/>
        <v>481479.68399128149</v>
      </c>
      <c r="G152" s="27">
        <f t="shared" si="15"/>
        <v>0.31217188001245499</v>
      </c>
    </row>
    <row r="153" spans="1:7" x14ac:dyDescent="0.3">
      <c r="A153" s="26">
        <f t="shared" si="20"/>
        <v>148</v>
      </c>
      <c r="B153" s="160">
        <f t="shared" si="21"/>
        <v>481479.68399128149</v>
      </c>
      <c r="C153" s="158">
        <f t="shared" si="16"/>
        <v>4510.1098103985596</v>
      </c>
      <c r="D153" s="159">
        <f t="shared" si="17"/>
        <v>2102.7113904421522</v>
      </c>
      <c r="E153" s="159">
        <f t="shared" si="18"/>
        <v>2407.3984199564075</v>
      </c>
      <c r="F153" s="158">
        <f t="shared" si="19"/>
        <v>479376.97260083933</v>
      </c>
      <c r="G153" s="27">
        <f t="shared" si="15"/>
        <v>0.31517575342737236</v>
      </c>
    </row>
    <row r="154" spans="1:7" x14ac:dyDescent="0.3">
      <c r="A154" s="26">
        <f t="shared" si="20"/>
        <v>149</v>
      </c>
      <c r="B154" s="160">
        <f t="shared" si="21"/>
        <v>479376.97260083933</v>
      </c>
      <c r="C154" s="158">
        <f t="shared" si="16"/>
        <v>4510.1098103985596</v>
      </c>
      <c r="D154" s="159">
        <f t="shared" si="17"/>
        <v>2113.224947394363</v>
      </c>
      <c r="E154" s="159">
        <f t="shared" si="18"/>
        <v>2396.8848630041966</v>
      </c>
      <c r="F154" s="158">
        <f t="shared" si="19"/>
        <v>477263.747653445</v>
      </c>
      <c r="G154" s="27">
        <f t="shared" si="15"/>
        <v>0.31819464620936427</v>
      </c>
    </row>
    <row r="155" spans="1:7" x14ac:dyDescent="0.3">
      <c r="A155" s="26">
        <f t="shared" si="20"/>
        <v>150</v>
      </c>
      <c r="B155" s="160">
        <f t="shared" si="21"/>
        <v>477263.747653445</v>
      </c>
      <c r="C155" s="158">
        <f t="shared" si="16"/>
        <v>4510.1098103985596</v>
      </c>
      <c r="D155" s="159">
        <f t="shared" si="17"/>
        <v>2123.7910721313347</v>
      </c>
      <c r="E155" s="159">
        <f t="shared" si="18"/>
        <v>2386.3187382672249</v>
      </c>
      <c r="F155" s="158">
        <f t="shared" si="19"/>
        <v>475139.95658131369</v>
      </c>
      <c r="G155" s="27">
        <f t="shared" si="15"/>
        <v>0.32122863345526614</v>
      </c>
    </row>
    <row r="156" spans="1:7" x14ac:dyDescent="0.3">
      <c r="A156" s="26">
        <f t="shared" si="20"/>
        <v>151</v>
      </c>
      <c r="B156" s="160">
        <f t="shared" si="21"/>
        <v>475139.95658131369</v>
      </c>
      <c r="C156" s="158">
        <f t="shared" si="16"/>
        <v>4510.1098103985596</v>
      </c>
      <c r="D156" s="159">
        <f t="shared" si="17"/>
        <v>2134.4100274919915</v>
      </c>
      <c r="E156" s="159">
        <f t="shared" si="18"/>
        <v>2375.6997829065681</v>
      </c>
      <c r="F156" s="158">
        <f t="shared" si="19"/>
        <v>473005.54655382171</v>
      </c>
      <c r="G156" s="27">
        <f t="shared" si="15"/>
        <v>0.32427779063739753</v>
      </c>
    </row>
    <row r="157" spans="1:7" x14ac:dyDescent="0.3">
      <c r="A157" s="26">
        <f t="shared" si="20"/>
        <v>152</v>
      </c>
      <c r="B157" s="160">
        <f t="shared" si="21"/>
        <v>473005.54655382171</v>
      </c>
      <c r="C157" s="158">
        <f t="shared" si="16"/>
        <v>4510.1098103985596</v>
      </c>
      <c r="D157" s="159">
        <f t="shared" si="17"/>
        <v>2145.0820776294509</v>
      </c>
      <c r="E157" s="159">
        <f t="shared" si="18"/>
        <v>2365.0277327691088</v>
      </c>
      <c r="F157" s="158">
        <f t="shared" si="19"/>
        <v>470860.46447619225</v>
      </c>
      <c r="G157" s="27">
        <f t="shared" si="15"/>
        <v>0.32734219360543965</v>
      </c>
    </row>
    <row r="158" spans="1:7" x14ac:dyDescent="0.3">
      <c r="A158" s="26">
        <f t="shared" si="20"/>
        <v>153</v>
      </c>
      <c r="B158" s="160">
        <f t="shared" si="21"/>
        <v>470860.46447619225</v>
      </c>
      <c r="C158" s="158">
        <f t="shared" si="16"/>
        <v>4510.1098103985596</v>
      </c>
      <c r="D158" s="159">
        <f t="shared" si="17"/>
        <v>2155.8074880175986</v>
      </c>
      <c r="E158" s="159">
        <f t="shared" si="18"/>
        <v>2354.302322380961</v>
      </c>
      <c r="F158" s="158">
        <f t="shared" si="19"/>
        <v>468704.65698817465</v>
      </c>
      <c r="G158" s="27">
        <f t="shared" si="15"/>
        <v>0.33042191858832193</v>
      </c>
    </row>
    <row r="159" spans="1:7" x14ac:dyDescent="0.3">
      <c r="A159" s="26">
        <f t="shared" si="20"/>
        <v>154</v>
      </c>
      <c r="B159" s="160">
        <f t="shared" si="21"/>
        <v>468704.65698817465</v>
      </c>
      <c r="C159" s="158">
        <f t="shared" si="16"/>
        <v>4510.1098103985596</v>
      </c>
      <c r="D159" s="159">
        <f t="shared" si="17"/>
        <v>2166.5865254576865</v>
      </c>
      <c r="E159" s="159">
        <f t="shared" si="18"/>
        <v>2343.5232849408731</v>
      </c>
      <c r="F159" s="158">
        <f t="shared" si="19"/>
        <v>466538.07046271698</v>
      </c>
      <c r="G159" s="27">
        <f t="shared" si="15"/>
        <v>0.33351704219611861</v>
      </c>
    </row>
    <row r="160" spans="1:7" x14ac:dyDescent="0.3">
      <c r="A160" s="26">
        <f t="shared" si="20"/>
        <v>155</v>
      </c>
      <c r="B160" s="160">
        <f t="shared" si="21"/>
        <v>466538.07046271698</v>
      </c>
      <c r="C160" s="158">
        <f t="shared" si="16"/>
        <v>4510.1098103985596</v>
      </c>
      <c r="D160" s="159">
        <f t="shared" si="17"/>
        <v>2177.4194580849748</v>
      </c>
      <c r="E160" s="159">
        <f t="shared" si="18"/>
        <v>2332.6903523135848</v>
      </c>
      <c r="F160" s="158">
        <f t="shared" si="19"/>
        <v>464360.651004632</v>
      </c>
      <c r="G160" s="27">
        <f t="shared" si="15"/>
        <v>0.33662764142195428</v>
      </c>
    </row>
    <row r="161" spans="1:7" x14ac:dyDescent="0.3">
      <c r="A161" s="26">
        <f t="shared" si="20"/>
        <v>156</v>
      </c>
      <c r="B161" s="160">
        <f t="shared" si="21"/>
        <v>464360.651004632</v>
      </c>
      <c r="C161" s="158">
        <f t="shared" si="16"/>
        <v>4510.1098103985596</v>
      </c>
      <c r="D161" s="159">
        <f t="shared" si="17"/>
        <v>2188.3065553754</v>
      </c>
      <c r="E161" s="159">
        <f t="shared" si="18"/>
        <v>2321.8032550231596</v>
      </c>
      <c r="F161" s="158">
        <f t="shared" si="19"/>
        <v>462172.34444925661</v>
      </c>
      <c r="G161" s="27">
        <f t="shared" si="15"/>
        <v>0.33975379364391911</v>
      </c>
    </row>
    <row r="162" spans="1:7" x14ac:dyDescent="0.3">
      <c r="A162" s="26">
        <f t="shared" si="20"/>
        <v>157</v>
      </c>
      <c r="B162" s="160">
        <f t="shared" si="21"/>
        <v>462172.34444925661</v>
      </c>
      <c r="C162" s="158">
        <f t="shared" si="16"/>
        <v>4510.1098103985596</v>
      </c>
      <c r="D162" s="159">
        <f t="shared" si="17"/>
        <v>2199.2480881522765</v>
      </c>
      <c r="E162" s="159">
        <f t="shared" si="18"/>
        <v>2310.8617222462831</v>
      </c>
      <c r="F162" s="158">
        <f t="shared" si="19"/>
        <v>459973.09636110434</v>
      </c>
      <c r="G162" s="27">
        <f t="shared" si="15"/>
        <v>0.34289557662699383</v>
      </c>
    </row>
    <row r="163" spans="1:7" x14ac:dyDescent="0.3">
      <c r="A163" s="26">
        <f t="shared" si="20"/>
        <v>158</v>
      </c>
      <c r="B163" s="160">
        <f t="shared" si="21"/>
        <v>459973.09636110434</v>
      </c>
      <c r="C163" s="158">
        <f t="shared" si="16"/>
        <v>4510.1098103985596</v>
      </c>
      <c r="D163" s="159">
        <f t="shared" si="17"/>
        <v>2210.2443285930381</v>
      </c>
      <c r="E163" s="159">
        <f t="shared" si="18"/>
        <v>2299.8654818055215</v>
      </c>
      <c r="F163" s="158">
        <f t="shared" si="19"/>
        <v>457762.85203251132</v>
      </c>
      <c r="G163" s="27">
        <f t="shared" si="15"/>
        <v>0.34605306852498385</v>
      </c>
    </row>
    <row r="164" spans="1:7" x14ac:dyDescent="0.3">
      <c r="A164" s="26">
        <f t="shared" si="20"/>
        <v>159</v>
      </c>
      <c r="B164" s="160">
        <f t="shared" si="21"/>
        <v>457762.85203251132</v>
      </c>
      <c r="C164" s="158">
        <f t="shared" si="16"/>
        <v>4510.1098103985596</v>
      </c>
      <c r="D164" s="159">
        <f t="shared" si="17"/>
        <v>2221.2955502360032</v>
      </c>
      <c r="E164" s="159">
        <f t="shared" si="18"/>
        <v>2288.8142601625564</v>
      </c>
      <c r="F164" s="158">
        <f t="shared" si="19"/>
        <v>455541.55648227531</v>
      </c>
      <c r="G164" s="27">
        <f t="shared" si="15"/>
        <v>0.34922634788246387</v>
      </c>
    </row>
    <row r="165" spans="1:7" x14ac:dyDescent="0.3">
      <c r="A165" s="26">
        <f t="shared" si="20"/>
        <v>160</v>
      </c>
      <c r="B165" s="160">
        <f t="shared" si="21"/>
        <v>455541.55648227531</v>
      </c>
      <c r="C165" s="158">
        <f t="shared" si="16"/>
        <v>4510.1098103985596</v>
      </c>
      <c r="D165" s="159">
        <f t="shared" si="17"/>
        <v>2232.4020279871834</v>
      </c>
      <c r="E165" s="159">
        <f t="shared" si="18"/>
        <v>2277.7077824113762</v>
      </c>
      <c r="F165" s="158">
        <f t="shared" si="19"/>
        <v>453309.15445428813</v>
      </c>
      <c r="G165" s="27">
        <f t="shared" si="15"/>
        <v>0.35241549363673125</v>
      </c>
    </row>
    <row r="166" spans="1:7" x14ac:dyDescent="0.3">
      <c r="A166" s="26">
        <f t="shared" si="20"/>
        <v>161</v>
      </c>
      <c r="B166" s="160">
        <f t="shared" si="21"/>
        <v>453309.15445428813</v>
      </c>
      <c r="C166" s="158">
        <f t="shared" si="16"/>
        <v>4510.1098103985596</v>
      </c>
      <c r="D166" s="159">
        <f t="shared" si="17"/>
        <v>2243.5640381271191</v>
      </c>
      <c r="E166" s="159">
        <f t="shared" si="18"/>
        <v>2266.5457722714405</v>
      </c>
      <c r="F166" s="158">
        <f t="shared" si="19"/>
        <v>451065.59041616099</v>
      </c>
      <c r="G166" s="27">
        <f t="shared" ref="G166:G229" si="22">($B$6-F166)/$B$6</f>
        <v>0.35562058511977002</v>
      </c>
    </row>
    <row r="167" spans="1:7" x14ac:dyDescent="0.3">
      <c r="A167" s="26">
        <f t="shared" si="20"/>
        <v>162</v>
      </c>
      <c r="B167" s="160">
        <f t="shared" si="21"/>
        <v>451065.59041616099</v>
      </c>
      <c r="C167" s="158">
        <f t="shared" si="16"/>
        <v>4510.1098103985596</v>
      </c>
      <c r="D167" s="159">
        <f t="shared" si="17"/>
        <v>2254.7818583177545</v>
      </c>
      <c r="E167" s="159">
        <f t="shared" si="18"/>
        <v>2255.3279520808051</v>
      </c>
      <c r="F167" s="158">
        <f t="shared" si="19"/>
        <v>448810.80855784327</v>
      </c>
      <c r="G167" s="27">
        <f t="shared" si="22"/>
        <v>0.35884170206022392</v>
      </c>
    </row>
    <row r="168" spans="1:7" x14ac:dyDescent="0.3">
      <c r="A168" s="26">
        <f t="shared" si="20"/>
        <v>163</v>
      </c>
      <c r="B168" s="160">
        <f t="shared" si="21"/>
        <v>448810.80855784327</v>
      </c>
      <c r="C168" s="158">
        <f t="shared" si="16"/>
        <v>4510.1098103985596</v>
      </c>
      <c r="D168" s="159">
        <f t="shared" si="17"/>
        <v>2266.0557676093435</v>
      </c>
      <c r="E168" s="159">
        <f t="shared" si="18"/>
        <v>2244.0540427892161</v>
      </c>
      <c r="F168" s="158">
        <f t="shared" si="19"/>
        <v>446544.75279023394</v>
      </c>
      <c r="G168" s="27">
        <f t="shared" si="22"/>
        <v>0.3620789245853801</v>
      </c>
    </row>
    <row r="169" spans="1:7" x14ac:dyDescent="0.3">
      <c r="A169" s="26">
        <f t="shared" si="20"/>
        <v>164</v>
      </c>
      <c r="B169" s="160">
        <f t="shared" si="21"/>
        <v>446544.75279023394</v>
      </c>
      <c r="C169" s="158">
        <f t="shared" si="16"/>
        <v>4510.1098103985596</v>
      </c>
      <c r="D169" s="159">
        <f t="shared" si="17"/>
        <v>2277.3860464473901</v>
      </c>
      <c r="E169" s="159">
        <f t="shared" si="18"/>
        <v>2232.7237639511695</v>
      </c>
      <c r="F169" s="158">
        <f t="shared" si="19"/>
        <v>444267.36674378655</v>
      </c>
      <c r="G169" s="27">
        <f t="shared" si="22"/>
        <v>0.36533233322316205</v>
      </c>
    </row>
    <row r="170" spans="1:7" x14ac:dyDescent="0.3">
      <c r="A170" s="26">
        <f t="shared" si="20"/>
        <v>165</v>
      </c>
      <c r="B170" s="160">
        <f t="shared" si="21"/>
        <v>444267.36674378655</v>
      </c>
      <c r="C170" s="158">
        <f t="shared" si="16"/>
        <v>4510.1098103985596</v>
      </c>
      <c r="D170" s="159">
        <f t="shared" si="17"/>
        <v>2288.7729766796269</v>
      </c>
      <c r="E170" s="159">
        <f t="shared" si="18"/>
        <v>2221.3368337189327</v>
      </c>
      <c r="F170" s="158">
        <f t="shared" si="19"/>
        <v>441978.59376710694</v>
      </c>
      <c r="G170" s="27">
        <f t="shared" si="22"/>
        <v>0.36860200890413292</v>
      </c>
    </row>
    <row r="171" spans="1:7" x14ac:dyDescent="0.3">
      <c r="A171" s="26">
        <f t="shared" si="20"/>
        <v>166</v>
      </c>
      <c r="B171" s="160">
        <f t="shared" si="21"/>
        <v>441978.59376710694</v>
      </c>
      <c r="C171" s="158">
        <f t="shared" si="16"/>
        <v>4510.1098103985596</v>
      </c>
      <c r="D171" s="159">
        <f t="shared" si="17"/>
        <v>2300.2168415630249</v>
      </c>
      <c r="E171" s="159">
        <f t="shared" si="18"/>
        <v>2209.8929688355347</v>
      </c>
      <c r="F171" s="158">
        <f t="shared" si="19"/>
        <v>439678.37692554394</v>
      </c>
      <c r="G171" s="27">
        <f t="shared" si="22"/>
        <v>0.37188803296350864</v>
      </c>
    </row>
    <row r="172" spans="1:7" x14ac:dyDescent="0.3">
      <c r="A172" s="26">
        <f t="shared" si="20"/>
        <v>167</v>
      </c>
      <c r="B172" s="160">
        <f t="shared" si="21"/>
        <v>439678.37692554394</v>
      </c>
      <c r="C172" s="158">
        <f t="shared" si="16"/>
        <v>4510.1098103985596</v>
      </c>
      <c r="D172" s="159">
        <f t="shared" si="17"/>
        <v>2311.7179257708399</v>
      </c>
      <c r="E172" s="159">
        <f t="shared" si="18"/>
        <v>2198.3918846277197</v>
      </c>
      <c r="F172" s="158">
        <f t="shared" si="19"/>
        <v>437366.65899977309</v>
      </c>
      <c r="G172" s="27">
        <f t="shared" si="22"/>
        <v>0.37519048714318132</v>
      </c>
    </row>
    <row r="173" spans="1:7" x14ac:dyDescent="0.3">
      <c r="A173" s="26">
        <f t="shared" si="20"/>
        <v>168</v>
      </c>
      <c r="B173" s="160">
        <f t="shared" si="21"/>
        <v>437366.65899977309</v>
      </c>
      <c r="C173" s="158">
        <f t="shared" si="16"/>
        <v>4510.1098103985596</v>
      </c>
      <c r="D173" s="159">
        <f t="shared" si="17"/>
        <v>2323.2765153996943</v>
      </c>
      <c r="E173" s="159">
        <f t="shared" si="18"/>
        <v>2186.8332949988653</v>
      </c>
      <c r="F173" s="158">
        <f t="shared" si="19"/>
        <v>435043.3824843734</v>
      </c>
      <c r="G173" s="27">
        <f t="shared" si="22"/>
        <v>0.37850945359375227</v>
      </c>
    </row>
    <row r="174" spans="1:7" x14ac:dyDescent="0.3">
      <c r="A174" s="26">
        <f t="shared" si="20"/>
        <v>169</v>
      </c>
      <c r="B174" s="160">
        <f t="shared" si="21"/>
        <v>435043.3824843734</v>
      </c>
      <c r="C174" s="158">
        <f t="shared" si="16"/>
        <v>4510.1098103985596</v>
      </c>
      <c r="D174" s="159">
        <f t="shared" si="17"/>
        <v>2334.8928979766929</v>
      </c>
      <c r="E174" s="159">
        <f t="shared" si="18"/>
        <v>2175.2169124218667</v>
      </c>
      <c r="F174" s="158">
        <f t="shared" si="19"/>
        <v>432708.48958639672</v>
      </c>
      <c r="G174" s="27">
        <f t="shared" si="22"/>
        <v>0.38184501487657613</v>
      </c>
    </row>
    <row r="175" spans="1:7" x14ac:dyDescent="0.3">
      <c r="A175" s="26">
        <f t="shared" si="20"/>
        <v>170</v>
      </c>
      <c r="B175" s="160">
        <f t="shared" si="21"/>
        <v>432708.48958639672</v>
      </c>
      <c r="C175" s="158">
        <f t="shared" si="16"/>
        <v>4510.1098103985596</v>
      </c>
      <c r="D175" s="159">
        <f t="shared" si="17"/>
        <v>2346.567362466576</v>
      </c>
      <c r="E175" s="159">
        <f t="shared" si="18"/>
        <v>2163.5424479319836</v>
      </c>
      <c r="F175" s="158">
        <f t="shared" si="19"/>
        <v>430361.92222393013</v>
      </c>
      <c r="G175" s="27">
        <f t="shared" si="22"/>
        <v>0.38519725396581411</v>
      </c>
    </row>
    <row r="176" spans="1:7" x14ac:dyDescent="0.3">
      <c r="A176" s="26">
        <f t="shared" si="20"/>
        <v>171</v>
      </c>
      <c r="B176" s="160">
        <f t="shared" si="21"/>
        <v>430361.92222393013</v>
      </c>
      <c r="C176" s="158">
        <f t="shared" si="16"/>
        <v>4510.1098103985596</v>
      </c>
      <c r="D176" s="159">
        <f t="shared" si="17"/>
        <v>2358.3001992789091</v>
      </c>
      <c r="E176" s="159">
        <f t="shared" si="18"/>
        <v>2151.8096111196505</v>
      </c>
      <c r="F176" s="158">
        <f t="shared" si="19"/>
        <v>428003.62202465121</v>
      </c>
      <c r="G176" s="27">
        <f t="shared" si="22"/>
        <v>0.38856625425049829</v>
      </c>
    </row>
    <row r="177" spans="1:7" x14ac:dyDescent="0.3">
      <c r="A177" s="26">
        <f t="shared" si="20"/>
        <v>172</v>
      </c>
      <c r="B177" s="160">
        <f t="shared" si="21"/>
        <v>428003.62202465121</v>
      </c>
      <c r="C177" s="158">
        <f t="shared" si="16"/>
        <v>4510.1098103985596</v>
      </c>
      <c r="D177" s="159">
        <f t="shared" si="17"/>
        <v>2370.0917002753035</v>
      </c>
      <c r="E177" s="159">
        <f t="shared" si="18"/>
        <v>2140.0181101232561</v>
      </c>
      <c r="F177" s="158">
        <f t="shared" si="19"/>
        <v>425633.5303243759</v>
      </c>
      <c r="G177" s="27">
        <f t="shared" si="22"/>
        <v>0.39195209953660587</v>
      </c>
    </row>
    <row r="178" spans="1:7" x14ac:dyDescent="0.3">
      <c r="A178" s="26">
        <f t="shared" si="20"/>
        <v>173</v>
      </c>
      <c r="B178" s="160">
        <f t="shared" si="21"/>
        <v>425633.5303243759</v>
      </c>
      <c r="C178" s="158">
        <f t="shared" si="16"/>
        <v>4510.1098103985596</v>
      </c>
      <c r="D178" s="159">
        <f t="shared" si="17"/>
        <v>2381.9421587766801</v>
      </c>
      <c r="E178" s="159">
        <f t="shared" si="18"/>
        <v>2128.1676516218795</v>
      </c>
      <c r="F178" s="158">
        <f t="shared" si="19"/>
        <v>423251.58816559921</v>
      </c>
      <c r="G178" s="27">
        <f t="shared" si="22"/>
        <v>0.39535487404914399</v>
      </c>
    </row>
    <row r="179" spans="1:7" x14ac:dyDescent="0.3">
      <c r="A179" s="26">
        <f t="shared" si="20"/>
        <v>174</v>
      </c>
      <c r="B179" s="160">
        <f t="shared" si="21"/>
        <v>423251.58816559921</v>
      </c>
      <c r="C179" s="158">
        <f t="shared" si="16"/>
        <v>4510.1098103985596</v>
      </c>
      <c r="D179" s="159">
        <f t="shared" si="17"/>
        <v>2393.8518695705638</v>
      </c>
      <c r="E179" s="159">
        <f t="shared" si="18"/>
        <v>2116.2579408279958</v>
      </c>
      <c r="F179" s="158">
        <f t="shared" si="19"/>
        <v>420857.73629602866</v>
      </c>
      <c r="G179" s="27">
        <f t="shared" si="22"/>
        <v>0.39877466243424475</v>
      </c>
    </row>
    <row r="180" spans="1:7" x14ac:dyDescent="0.3">
      <c r="A180" s="26">
        <f t="shared" si="20"/>
        <v>175</v>
      </c>
      <c r="B180" s="160">
        <f t="shared" si="21"/>
        <v>420857.73629602866</v>
      </c>
      <c r="C180" s="158">
        <f t="shared" si="16"/>
        <v>4510.1098103985596</v>
      </c>
      <c r="D180" s="159">
        <f t="shared" si="17"/>
        <v>2405.8211289184164</v>
      </c>
      <c r="E180" s="159">
        <f t="shared" si="18"/>
        <v>2104.2886814801432</v>
      </c>
      <c r="F180" s="158">
        <f t="shared" si="19"/>
        <v>418451.91516711022</v>
      </c>
      <c r="G180" s="27">
        <f t="shared" si="22"/>
        <v>0.4022115497612711</v>
      </c>
    </row>
    <row r="181" spans="1:7" x14ac:dyDescent="0.3">
      <c r="A181" s="26">
        <f t="shared" si="20"/>
        <v>176</v>
      </c>
      <c r="B181" s="160">
        <f t="shared" si="21"/>
        <v>418451.91516711022</v>
      </c>
      <c r="C181" s="158">
        <f t="shared" si="16"/>
        <v>4510.1098103985596</v>
      </c>
      <c r="D181" s="159">
        <f t="shared" si="17"/>
        <v>2417.8502345630086</v>
      </c>
      <c r="E181" s="159">
        <f t="shared" si="18"/>
        <v>2092.259575835551</v>
      </c>
      <c r="F181" s="158">
        <f t="shared" si="19"/>
        <v>416034.06493254722</v>
      </c>
      <c r="G181" s="27">
        <f t="shared" si="22"/>
        <v>0.40566562152493252</v>
      </c>
    </row>
    <row r="182" spans="1:7" x14ac:dyDescent="0.3">
      <c r="A182" s="26">
        <f t="shared" si="20"/>
        <v>177</v>
      </c>
      <c r="B182" s="160">
        <f t="shared" si="21"/>
        <v>416034.06493254722</v>
      </c>
      <c r="C182" s="158">
        <f t="shared" si="16"/>
        <v>4510.1098103985596</v>
      </c>
      <c r="D182" s="159">
        <f t="shared" si="17"/>
        <v>2429.9394857358234</v>
      </c>
      <c r="E182" s="159">
        <f t="shared" si="18"/>
        <v>2080.1703246627362</v>
      </c>
      <c r="F182" s="158">
        <f t="shared" si="19"/>
        <v>413604.12544681138</v>
      </c>
      <c r="G182" s="27">
        <f t="shared" si="22"/>
        <v>0.40913696364741231</v>
      </c>
    </row>
    <row r="183" spans="1:7" x14ac:dyDescent="0.3">
      <c r="A183" s="26">
        <f t="shared" si="20"/>
        <v>178</v>
      </c>
      <c r="B183" s="160">
        <f t="shared" si="21"/>
        <v>413604.12544681138</v>
      </c>
      <c r="C183" s="158">
        <f t="shared" si="16"/>
        <v>4510.1098103985596</v>
      </c>
      <c r="D183" s="159">
        <f t="shared" si="17"/>
        <v>2442.0891831645026</v>
      </c>
      <c r="E183" s="159">
        <f t="shared" si="18"/>
        <v>2068.020627234057</v>
      </c>
      <c r="F183" s="158">
        <f t="shared" si="19"/>
        <v>411162.03626364685</v>
      </c>
      <c r="G183" s="27">
        <f t="shared" si="22"/>
        <v>0.41262566248050453</v>
      </c>
    </row>
    <row r="184" spans="1:7" x14ac:dyDescent="0.3">
      <c r="A184" s="26">
        <f t="shared" si="20"/>
        <v>179</v>
      </c>
      <c r="B184" s="160">
        <f t="shared" si="21"/>
        <v>411162.03626364685</v>
      </c>
      <c r="C184" s="158">
        <f t="shared" si="16"/>
        <v>4510.1098103985596</v>
      </c>
      <c r="D184" s="159">
        <f t="shared" si="17"/>
        <v>2454.2996290803253</v>
      </c>
      <c r="E184" s="159">
        <f t="shared" si="18"/>
        <v>2055.8101813182343</v>
      </c>
      <c r="F184" s="158">
        <f t="shared" si="19"/>
        <v>408707.73663456651</v>
      </c>
      <c r="G184" s="27">
        <f t="shared" si="22"/>
        <v>0.41613180480776213</v>
      </c>
    </row>
    <row r="185" spans="1:7" x14ac:dyDescent="0.3">
      <c r="A185" s="26">
        <f t="shared" si="20"/>
        <v>180</v>
      </c>
      <c r="B185" s="160">
        <f t="shared" si="21"/>
        <v>408707.73663456651</v>
      </c>
      <c r="C185" s="158">
        <f t="shared" si="16"/>
        <v>4510.1098103985596</v>
      </c>
      <c r="D185" s="159">
        <f t="shared" si="17"/>
        <v>2466.5711272257267</v>
      </c>
      <c r="E185" s="159">
        <f t="shared" si="18"/>
        <v>2043.5386831728326</v>
      </c>
      <c r="F185" s="158">
        <f t="shared" si="19"/>
        <v>406241.1655073408</v>
      </c>
      <c r="G185" s="27">
        <f t="shared" si="22"/>
        <v>0.41965547784665602</v>
      </c>
    </row>
    <row r="186" spans="1:7" x14ac:dyDescent="0.3">
      <c r="A186" s="26">
        <f t="shared" si="20"/>
        <v>181</v>
      </c>
      <c r="B186" s="160">
        <f t="shared" si="21"/>
        <v>406241.1655073408</v>
      </c>
      <c r="C186" s="158">
        <f t="shared" si="16"/>
        <v>4510.1098103985596</v>
      </c>
      <c r="D186" s="159">
        <f t="shared" si="17"/>
        <v>2478.9039828618561</v>
      </c>
      <c r="E186" s="159">
        <f t="shared" si="18"/>
        <v>2031.2058275367037</v>
      </c>
      <c r="F186" s="158">
        <f t="shared" si="19"/>
        <v>403762.26152447896</v>
      </c>
      <c r="G186" s="27">
        <f t="shared" si="22"/>
        <v>0.42319676925074434</v>
      </c>
    </row>
    <row r="187" spans="1:7" x14ac:dyDescent="0.3">
      <c r="A187" s="26">
        <f t="shared" si="20"/>
        <v>182</v>
      </c>
      <c r="B187" s="160">
        <f t="shared" si="21"/>
        <v>403762.26152447896</v>
      </c>
      <c r="C187" s="158">
        <f t="shared" si="16"/>
        <v>4510.1098103985596</v>
      </c>
      <c r="D187" s="159">
        <f t="shared" si="17"/>
        <v>2491.2985027761652</v>
      </c>
      <c r="E187" s="159">
        <f t="shared" si="18"/>
        <v>2018.8113076223947</v>
      </c>
      <c r="F187" s="158">
        <f t="shared" si="19"/>
        <v>401270.96302170277</v>
      </c>
      <c r="G187" s="27">
        <f t="shared" si="22"/>
        <v>0.4267557671118532</v>
      </c>
    </row>
    <row r="188" spans="1:7" x14ac:dyDescent="0.3">
      <c r="A188" s="26">
        <f t="shared" si="20"/>
        <v>183</v>
      </c>
      <c r="B188" s="160">
        <f t="shared" si="21"/>
        <v>401270.96302170277</v>
      </c>
      <c r="C188" s="158">
        <f t="shared" si="16"/>
        <v>4510.1098103985596</v>
      </c>
      <c r="D188" s="159">
        <f t="shared" si="17"/>
        <v>2503.7549952900454</v>
      </c>
      <c r="E188" s="159">
        <f t="shared" si="18"/>
        <v>2006.354815108514</v>
      </c>
      <c r="F188" s="158">
        <f t="shared" si="19"/>
        <v>398767.2080264127</v>
      </c>
      <c r="G188" s="27">
        <f t="shared" si="22"/>
        <v>0.43033255996226755</v>
      </c>
    </row>
    <row r="189" spans="1:7" x14ac:dyDescent="0.3">
      <c r="A189" s="26">
        <f t="shared" si="20"/>
        <v>184</v>
      </c>
      <c r="B189" s="160">
        <f t="shared" si="21"/>
        <v>398767.2080264127</v>
      </c>
      <c r="C189" s="158">
        <f t="shared" si="16"/>
        <v>4510.1098103985596</v>
      </c>
      <c r="D189" s="159">
        <f t="shared" si="17"/>
        <v>2516.2737702664963</v>
      </c>
      <c r="E189" s="159">
        <f t="shared" si="18"/>
        <v>1993.8360401320633</v>
      </c>
      <c r="F189" s="158">
        <f t="shared" si="19"/>
        <v>396250.9342561462</v>
      </c>
      <c r="G189" s="27">
        <f t="shared" si="22"/>
        <v>0.43392723677693401</v>
      </c>
    </row>
    <row r="190" spans="1:7" x14ac:dyDescent="0.3">
      <c r="A190" s="26">
        <f t="shared" si="20"/>
        <v>185</v>
      </c>
      <c r="B190" s="160">
        <f t="shared" si="21"/>
        <v>396250.9342561462</v>
      </c>
      <c r="C190" s="158">
        <f t="shared" si="16"/>
        <v>4510.1098103985596</v>
      </c>
      <c r="D190" s="159">
        <f t="shared" si="17"/>
        <v>2528.8551391178289</v>
      </c>
      <c r="E190" s="159">
        <f t="shared" si="18"/>
        <v>1981.2546712807309</v>
      </c>
      <c r="F190" s="158">
        <f t="shared" si="19"/>
        <v>393722.07911702839</v>
      </c>
      <c r="G190" s="27">
        <f t="shared" si="22"/>
        <v>0.43753988697567375</v>
      </c>
    </row>
    <row r="191" spans="1:7" x14ac:dyDescent="0.3">
      <c r="A191" s="26">
        <f t="shared" si="20"/>
        <v>186</v>
      </c>
      <c r="B191" s="160">
        <f t="shared" si="21"/>
        <v>393722.07911702839</v>
      </c>
      <c r="C191" s="158">
        <f t="shared" si="16"/>
        <v>4510.1098103985596</v>
      </c>
      <c r="D191" s="159">
        <f t="shared" si="17"/>
        <v>2541.4994148134174</v>
      </c>
      <c r="E191" s="159">
        <f t="shared" si="18"/>
        <v>1968.610395585142</v>
      </c>
      <c r="F191" s="158">
        <f t="shared" si="19"/>
        <v>391180.57970221498</v>
      </c>
      <c r="G191" s="27">
        <f t="shared" si="22"/>
        <v>0.44117060042540718</v>
      </c>
    </row>
    <row r="192" spans="1:7" x14ac:dyDescent="0.3">
      <c r="A192" s="26">
        <f t="shared" si="20"/>
        <v>187</v>
      </c>
      <c r="B192" s="160">
        <f t="shared" si="21"/>
        <v>391180.57970221498</v>
      </c>
      <c r="C192" s="158">
        <f t="shared" si="16"/>
        <v>4510.1098103985596</v>
      </c>
      <c r="D192" s="159">
        <f t="shared" si="17"/>
        <v>2554.2069118874851</v>
      </c>
      <c r="E192" s="159">
        <f t="shared" si="18"/>
        <v>1955.9028985110747</v>
      </c>
      <c r="F192" s="158">
        <f t="shared" si="19"/>
        <v>388626.37279032747</v>
      </c>
      <c r="G192" s="27">
        <f t="shared" si="22"/>
        <v>0.44481946744238932</v>
      </c>
    </row>
    <row r="193" spans="1:7" x14ac:dyDescent="0.3">
      <c r="A193" s="26">
        <f t="shared" si="20"/>
        <v>188</v>
      </c>
      <c r="B193" s="160">
        <f t="shared" si="21"/>
        <v>388626.37279032747</v>
      </c>
      <c r="C193" s="158">
        <f t="shared" si="16"/>
        <v>4510.1098103985596</v>
      </c>
      <c r="D193" s="159">
        <f t="shared" si="17"/>
        <v>2566.977946446922</v>
      </c>
      <c r="E193" s="159">
        <f t="shared" si="18"/>
        <v>1943.1318639516373</v>
      </c>
      <c r="F193" s="158">
        <f t="shared" si="19"/>
        <v>386059.39484388055</v>
      </c>
      <c r="G193" s="27">
        <f t="shared" si="22"/>
        <v>0.44848657879445636</v>
      </c>
    </row>
    <row r="194" spans="1:7" x14ac:dyDescent="0.3">
      <c r="A194" s="26">
        <f t="shared" si="20"/>
        <v>189</v>
      </c>
      <c r="B194" s="160">
        <f t="shared" si="21"/>
        <v>386059.39484388055</v>
      </c>
      <c r="C194" s="158">
        <f t="shared" si="16"/>
        <v>4510.1098103985596</v>
      </c>
      <c r="D194" s="159">
        <f t="shared" si="17"/>
        <v>2579.8128361791569</v>
      </c>
      <c r="E194" s="159">
        <f t="shared" si="18"/>
        <v>1930.2969742194027</v>
      </c>
      <c r="F194" s="158">
        <f t="shared" si="19"/>
        <v>383479.58200770139</v>
      </c>
      <c r="G194" s="27">
        <f t="shared" si="22"/>
        <v>0.45217202570328374</v>
      </c>
    </row>
    <row r="195" spans="1:7" x14ac:dyDescent="0.3">
      <c r="A195" s="26">
        <f t="shared" si="20"/>
        <v>190</v>
      </c>
      <c r="B195" s="160">
        <f t="shared" si="21"/>
        <v>383479.58200770139</v>
      </c>
      <c r="C195" s="158">
        <f t="shared" si="16"/>
        <v>4510.1098103985596</v>
      </c>
      <c r="D195" s="159">
        <f t="shared" si="17"/>
        <v>2592.7119003600528</v>
      </c>
      <c r="E195" s="159">
        <f t="shared" si="18"/>
        <v>1917.3979100385068</v>
      </c>
      <c r="F195" s="158">
        <f t="shared" si="19"/>
        <v>380886.87010734132</v>
      </c>
      <c r="G195" s="27">
        <f t="shared" si="22"/>
        <v>0.45587589984665527</v>
      </c>
    </row>
    <row r="196" spans="1:7" x14ac:dyDescent="0.3">
      <c r="A196" s="26">
        <f t="shared" si="20"/>
        <v>191</v>
      </c>
      <c r="B196" s="160">
        <f t="shared" si="21"/>
        <v>380886.87010734132</v>
      </c>
      <c r="C196" s="158">
        <f t="shared" si="16"/>
        <v>4510.1098103985596</v>
      </c>
      <c r="D196" s="159">
        <f t="shared" si="17"/>
        <v>2605.6754598618527</v>
      </c>
      <c r="E196" s="159">
        <f t="shared" si="18"/>
        <v>1904.4343505367067</v>
      </c>
      <c r="F196" s="158">
        <f t="shared" si="19"/>
        <v>378281.19464747945</v>
      </c>
      <c r="G196" s="27">
        <f t="shared" si="22"/>
        <v>0.45959829336074365</v>
      </c>
    </row>
    <row r="197" spans="1:7" x14ac:dyDescent="0.3">
      <c r="A197" s="26">
        <f t="shared" si="20"/>
        <v>192</v>
      </c>
      <c r="B197" s="160">
        <f t="shared" si="21"/>
        <v>378281.19464747945</v>
      </c>
      <c r="C197" s="158">
        <f t="shared" si="16"/>
        <v>4510.1098103985596</v>
      </c>
      <c r="D197" s="159">
        <f t="shared" si="17"/>
        <v>2618.7038371611625</v>
      </c>
      <c r="E197" s="159">
        <f t="shared" si="18"/>
        <v>1891.4059732373971</v>
      </c>
      <c r="F197" s="158">
        <f t="shared" si="19"/>
        <v>375662.49081031827</v>
      </c>
      <c r="G197" s="27">
        <f t="shared" si="22"/>
        <v>0.46333929884240249</v>
      </c>
    </row>
    <row r="198" spans="1:7" x14ac:dyDescent="0.3">
      <c r="A198" s="26">
        <f t="shared" si="20"/>
        <v>193</v>
      </c>
      <c r="B198" s="160">
        <f t="shared" si="21"/>
        <v>375662.49081031827</v>
      </c>
      <c r="C198" s="158">
        <f t="shared" si="16"/>
        <v>4510.1098103985596</v>
      </c>
      <c r="D198" s="159">
        <f t="shared" si="17"/>
        <v>2631.7973563469686</v>
      </c>
      <c r="E198" s="159">
        <f t="shared" si="18"/>
        <v>1878.3124540515912</v>
      </c>
      <c r="F198" s="158">
        <f t="shared" si="19"/>
        <v>373030.6934539713</v>
      </c>
      <c r="G198" s="27">
        <f t="shared" si="22"/>
        <v>0.46709900935146959</v>
      </c>
    </row>
    <row r="199" spans="1:7" x14ac:dyDescent="0.3">
      <c r="A199" s="26">
        <f t="shared" si="20"/>
        <v>194</v>
      </c>
      <c r="B199" s="160">
        <f t="shared" si="21"/>
        <v>373030.6934539713</v>
      </c>
      <c r="C199" s="158">
        <f t="shared" ref="C199:C262" si="23">IF($J$14&lt;B199+(B199*($J$6/$J$8)),$J$14,B199+(B199*($J$6/$J$8)))</f>
        <v>4510.1098103985596</v>
      </c>
      <c r="D199" s="159">
        <f t="shared" ref="D199:D262" si="24">C199-E199</f>
        <v>2644.9563431287033</v>
      </c>
      <c r="E199" s="159">
        <f t="shared" ref="E199:E262" si="25">B199*$J$6/$J$8</f>
        <v>1865.1534672698563</v>
      </c>
      <c r="F199" s="158">
        <f t="shared" ref="F199:F262" si="26">B199-D199</f>
        <v>370385.7371108426</v>
      </c>
      <c r="G199" s="27">
        <f t="shared" si="22"/>
        <v>0.47087751841308201</v>
      </c>
    </row>
    <row r="200" spans="1:7" x14ac:dyDescent="0.3">
      <c r="A200" s="26">
        <f t="shared" ref="A200:A263" si="27">+A199+1</f>
        <v>195</v>
      </c>
      <c r="B200" s="160">
        <f t="shared" ref="B200:B263" si="28">F199</f>
        <v>370385.7371108426</v>
      </c>
      <c r="C200" s="158">
        <f t="shared" si="23"/>
        <v>4510.1098103985596</v>
      </c>
      <c r="D200" s="159">
        <f t="shared" si="24"/>
        <v>2658.1811248443464</v>
      </c>
      <c r="E200" s="159">
        <f t="shared" si="25"/>
        <v>1851.928685554213</v>
      </c>
      <c r="F200" s="158">
        <f t="shared" si="26"/>
        <v>367727.55598599825</v>
      </c>
      <c r="G200" s="27">
        <f t="shared" si="22"/>
        <v>0.4746749200200025</v>
      </c>
    </row>
    <row r="201" spans="1:7" x14ac:dyDescent="0.3">
      <c r="A201" s="26">
        <f t="shared" si="27"/>
        <v>196</v>
      </c>
      <c r="B201" s="160">
        <f t="shared" si="28"/>
        <v>367727.55598599825</v>
      </c>
      <c r="C201" s="158">
        <f t="shared" si="23"/>
        <v>4510.1098103985596</v>
      </c>
      <c r="D201" s="159">
        <f t="shared" si="24"/>
        <v>2671.4720304685688</v>
      </c>
      <c r="E201" s="159">
        <f t="shared" si="25"/>
        <v>1838.637779929991</v>
      </c>
      <c r="F201" s="158">
        <f t="shared" si="26"/>
        <v>365056.08395552967</v>
      </c>
      <c r="G201" s="27">
        <f t="shared" si="22"/>
        <v>0.47849130863495759</v>
      </c>
    </row>
    <row r="202" spans="1:7" x14ac:dyDescent="0.3">
      <c r="A202" s="26">
        <f t="shared" si="27"/>
        <v>197</v>
      </c>
      <c r="B202" s="160">
        <f t="shared" si="28"/>
        <v>365056.08395552967</v>
      </c>
      <c r="C202" s="158">
        <f t="shared" si="23"/>
        <v>4510.1098103985596</v>
      </c>
      <c r="D202" s="159">
        <f t="shared" si="24"/>
        <v>2684.829390620911</v>
      </c>
      <c r="E202" s="159">
        <f t="shared" si="25"/>
        <v>1825.2804197776484</v>
      </c>
      <c r="F202" s="158">
        <f t="shared" si="26"/>
        <v>362371.25456490874</v>
      </c>
      <c r="G202" s="27">
        <f t="shared" si="22"/>
        <v>0.4823267791929875</v>
      </c>
    </row>
    <row r="203" spans="1:7" x14ac:dyDescent="0.3">
      <c r="A203" s="26">
        <f t="shared" si="27"/>
        <v>198</v>
      </c>
      <c r="B203" s="160">
        <f t="shared" si="28"/>
        <v>362371.25456490874</v>
      </c>
      <c r="C203" s="158">
        <f t="shared" si="23"/>
        <v>4510.1098103985596</v>
      </c>
      <c r="D203" s="159">
        <f t="shared" si="24"/>
        <v>2698.2535375740163</v>
      </c>
      <c r="E203" s="159">
        <f t="shared" si="25"/>
        <v>1811.8562728245436</v>
      </c>
      <c r="F203" s="158">
        <f t="shared" si="26"/>
        <v>359673.00102733471</v>
      </c>
      <c r="G203" s="27">
        <f t="shared" si="22"/>
        <v>0.48618142710380757</v>
      </c>
    </row>
    <row r="204" spans="1:7" x14ac:dyDescent="0.3">
      <c r="A204" s="26">
        <f t="shared" si="27"/>
        <v>199</v>
      </c>
      <c r="B204" s="160">
        <f t="shared" si="28"/>
        <v>359673.00102733471</v>
      </c>
      <c r="C204" s="158">
        <f t="shared" si="23"/>
        <v>4510.1098103985596</v>
      </c>
      <c r="D204" s="159">
        <f t="shared" si="24"/>
        <v>2711.7448052618865</v>
      </c>
      <c r="E204" s="159">
        <f t="shared" si="25"/>
        <v>1798.3650051366733</v>
      </c>
      <c r="F204" s="158">
        <f t="shared" si="26"/>
        <v>356961.25622207281</v>
      </c>
      <c r="G204" s="27">
        <f t="shared" si="22"/>
        <v>0.49005534825418168</v>
      </c>
    </row>
    <row r="205" spans="1:7" x14ac:dyDescent="0.3">
      <c r="A205" s="26">
        <f t="shared" si="27"/>
        <v>200</v>
      </c>
      <c r="B205" s="160">
        <f t="shared" si="28"/>
        <v>356961.25622207281</v>
      </c>
      <c r="C205" s="158">
        <f t="shared" si="23"/>
        <v>4510.1098103985596</v>
      </c>
      <c r="D205" s="159">
        <f t="shared" si="24"/>
        <v>2725.3035292881959</v>
      </c>
      <c r="E205" s="159">
        <f t="shared" si="25"/>
        <v>1784.8062811103639</v>
      </c>
      <c r="F205" s="158">
        <f t="shared" si="26"/>
        <v>354235.9526927846</v>
      </c>
      <c r="G205" s="27">
        <f t="shared" si="22"/>
        <v>0.49394863901030772</v>
      </c>
    </row>
    <row r="206" spans="1:7" x14ac:dyDescent="0.3">
      <c r="A206" s="26">
        <f t="shared" si="27"/>
        <v>201</v>
      </c>
      <c r="B206" s="160">
        <f t="shared" si="28"/>
        <v>354235.9526927846</v>
      </c>
      <c r="C206" s="158">
        <f t="shared" si="23"/>
        <v>4510.1098103985596</v>
      </c>
      <c r="D206" s="159">
        <f t="shared" si="24"/>
        <v>2738.9300469346363</v>
      </c>
      <c r="E206" s="159">
        <f t="shared" si="25"/>
        <v>1771.1797634639231</v>
      </c>
      <c r="F206" s="158">
        <f t="shared" si="26"/>
        <v>351497.02264584997</v>
      </c>
      <c r="G206" s="27">
        <f t="shared" si="22"/>
        <v>0.49786139622021436</v>
      </c>
    </row>
    <row r="207" spans="1:7" x14ac:dyDescent="0.3">
      <c r="A207" s="26">
        <f t="shared" si="27"/>
        <v>202</v>
      </c>
      <c r="B207" s="160">
        <f t="shared" si="28"/>
        <v>351497.02264584997</v>
      </c>
      <c r="C207" s="158">
        <f t="shared" si="23"/>
        <v>4510.1098103985596</v>
      </c>
      <c r="D207" s="159">
        <f t="shared" si="24"/>
        <v>2752.6246971693099</v>
      </c>
      <c r="E207" s="159">
        <f t="shared" si="25"/>
        <v>1757.4851132292497</v>
      </c>
      <c r="F207" s="158">
        <f t="shared" si="26"/>
        <v>348744.39794868068</v>
      </c>
      <c r="G207" s="27">
        <f t="shared" si="22"/>
        <v>0.5017937172161705</v>
      </c>
    </row>
    <row r="208" spans="1:7" x14ac:dyDescent="0.3">
      <c r="A208" s="26">
        <f t="shared" si="27"/>
        <v>203</v>
      </c>
      <c r="B208" s="160">
        <f t="shared" si="28"/>
        <v>348744.39794868068</v>
      </c>
      <c r="C208" s="158">
        <f t="shared" si="23"/>
        <v>4510.1098103985596</v>
      </c>
      <c r="D208" s="159">
        <f t="shared" si="24"/>
        <v>2766.3878206551562</v>
      </c>
      <c r="E208" s="159">
        <f t="shared" si="25"/>
        <v>1743.7219897434034</v>
      </c>
      <c r="F208" s="158">
        <f t="shared" si="26"/>
        <v>345978.01012802555</v>
      </c>
      <c r="G208" s="27">
        <f t="shared" si="22"/>
        <v>0.50574569981710638</v>
      </c>
    </row>
    <row r="209" spans="1:7" x14ac:dyDescent="0.3">
      <c r="A209" s="26">
        <f t="shared" si="27"/>
        <v>204</v>
      </c>
      <c r="B209" s="160">
        <f t="shared" si="28"/>
        <v>345978.01012802555</v>
      </c>
      <c r="C209" s="158">
        <f t="shared" si="23"/>
        <v>4510.1098103985596</v>
      </c>
      <c r="D209" s="159">
        <f t="shared" si="24"/>
        <v>2780.2197597584318</v>
      </c>
      <c r="E209" s="159">
        <f t="shared" si="25"/>
        <v>1729.8900506401278</v>
      </c>
      <c r="F209" s="158">
        <f t="shared" si="26"/>
        <v>343197.7903682671</v>
      </c>
      <c r="G209" s="27">
        <f t="shared" si="22"/>
        <v>0.50971744233104699</v>
      </c>
    </row>
    <row r="210" spans="1:7" x14ac:dyDescent="0.3">
      <c r="A210" s="26">
        <f t="shared" si="27"/>
        <v>205</v>
      </c>
      <c r="B210" s="160">
        <f t="shared" si="28"/>
        <v>343197.7903682671</v>
      </c>
      <c r="C210" s="158">
        <f t="shared" si="23"/>
        <v>4510.1098103985596</v>
      </c>
      <c r="D210" s="159">
        <f t="shared" si="24"/>
        <v>2794.120858557224</v>
      </c>
      <c r="E210" s="159">
        <f t="shared" si="25"/>
        <v>1715.9889518413354</v>
      </c>
      <c r="F210" s="158">
        <f t="shared" si="26"/>
        <v>340403.66950970987</v>
      </c>
      <c r="G210" s="27">
        <f t="shared" si="22"/>
        <v>0.51370904355755731</v>
      </c>
    </row>
    <row r="211" spans="1:7" x14ac:dyDescent="0.3">
      <c r="A211" s="26">
        <f t="shared" si="27"/>
        <v>206</v>
      </c>
      <c r="B211" s="160">
        <f t="shared" si="28"/>
        <v>340403.66950970987</v>
      </c>
      <c r="C211" s="158">
        <f t="shared" si="23"/>
        <v>4510.1098103985596</v>
      </c>
      <c r="D211" s="159">
        <f t="shared" si="24"/>
        <v>2808.0914628500104</v>
      </c>
      <c r="E211" s="159">
        <f t="shared" si="25"/>
        <v>1702.0183475485492</v>
      </c>
      <c r="F211" s="158">
        <f t="shared" si="26"/>
        <v>337595.57804685988</v>
      </c>
      <c r="G211" s="27">
        <f t="shared" si="22"/>
        <v>0.51772060279020016</v>
      </c>
    </row>
    <row r="212" spans="1:7" x14ac:dyDescent="0.3">
      <c r="A212" s="26">
        <f t="shared" si="27"/>
        <v>207</v>
      </c>
      <c r="B212" s="160">
        <f t="shared" si="28"/>
        <v>337595.57804685988</v>
      </c>
      <c r="C212" s="158">
        <f t="shared" si="23"/>
        <v>4510.1098103985596</v>
      </c>
      <c r="D212" s="159">
        <f t="shared" si="24"/>
        <v>2822.13192016426</v>
      </c>
      <c r="E212" s="159">
        <f t="shared" si="25"/>
        <v>1687.9778902342994</v>
      </c>
      <c r="F212" s="158">
        <f t="shared" si="26"/>
        <v>334773.44612669561</v>
      </c>
      <c r="G212" s="27">
        <f t="shared" si="22"/>
        <v>0.52175221981900632</v>
      </c>
    </row>
    <row r="213" spans="1:7" x14ac:dyDescent="0.3">
      <c r="A213" s="26">
        <f t="shared" si="27"/>
        <v>208</v>
      </c>
      <c r="B213" s="160">
        <f t="shared" si="28"/>
        <v>334773.44612669561</v>
      </c>
      <c r="C213" s="158">
        <f t="shared" si="23"/>
        <v>4510.1098103985596</v>
      </c>
      <c r="D213" s="159">
        <f t="shared" si="24"/>
        <v>2836.2425797650812</v>
      </c>
      <c r="E213" s="159">
        <f t="shared" si="25"/>
        <v>1673.8672306334781</v>
      </c>
      <c r="F213" s="158">
        <f t="shared" si="26"/>
        <v>331937.20354693051</v>
      </c>
      <c r="G213" s="27">
        <f t="shared" si="22"/>
        <v>0.52580399493295638</v>
      </c>
    </row>
    <row r="214" spans="1:7" x14ac:dyDescent="0.3">
      <c r="A214" s="26">
        <f t="shared" si="27"/>
        <v>209</v>
      </c>
      <c r="B214" s="160">
        <f t="shared" si="28"/>
        <v>331937.20354693051</v>
      </c>
      <c r="C214" s="158">
        <f t="shared" si="23"/>
        <v>4510.1098103985596</v>
      </c>
      <c r="D214" s="159">
        <f t="shared" si="24"/>
        <v>2850.4237926639071</v>
      </c>
      <c r="E214" s="159">
        <f t="shared" si="25"/>
        <v>1659.6860177346525</v>
      </c>
      <c r="F214" s="158">
        <f t="shared" si="26"/>
        <v>329086.77975426661</v>
      </c>
      <c r="G214" s="27">
        <f t="shared" si="22"/>
        <v>0.52987602892247632</v>
      </c>
    </row>
    <row r="215" spans="1:7" x14ac:dyDescent="0.3">
      <c r="A215" s="26">
        <f t="shared" si="27"/>
        <v>210</v>
      </c>
      <c r="B215" s="160">
        <f t="shared" si="28"/>
        <v>329086.77975426661</v>
      </c>
      <c r="C215" s="158">
        <f t="shared" si="23"/>
        <v>4510.1098103985596</v>
      </c>
      <c r="D215" s="159">
        <f t="shared" si="24"/>
        <v>2864.6759116272269</v>
      </c>
      <c r="E215" s="159">
        <f t="shared" si="25"/>
        <v>1645.4338987713329</v>
      </c>
      <c r="F215" s="158">
        <f t="shared" si="26"/>
        <v>326222.10384263936</v>
      </c>
      <c r="G215" s="27">
        <f t="shared" si="22"/>
        <v>0.53396842308194381</v>
      </c>
    </row>
    <row r="216" spans="1:7" x14ac:dyDescent="0.3">
      <c r="A216" s="26">
        <f t="shared" si="27"/>
        <v>211</v>
      </c>
      <c r="B216" s="160">
        <f t="shared" si="28"/>
        <v>326222.10384263936</v>
      </c>
      <c r="C216" s="158">
        <f t="shared" si="23"/>
        <v>4510.1098103985596</v>
      </c>
      <c r="D216" s="159">
        <f t="shared" si="24"/>
        <v>2878.9992911853633</v>
      </c>
      <c r="E216" s="159">
        <f t="shared" si="25"/>
        <v>1631.1105192131965</v>
      </c>
      <c r="F216" s="158">
        <f t="shared" si="26"/>
        <v>323343.10455145402</v>
      </c>
      <c r="G216" s="27">
        <f t="shared" si="22"/>
        <v>0.5380812792122085</v>
      </c>
    </row>
    <row r="217" spans="1:7" x14ac:dyDescent="0.3">
      <c r="A217" s="26">
        <f t="shared" si="27"/>
        <v>212</v>
      </c>
      <c r="B217" s="160">
        <f t="shared" si="28"/>
        <v>323343.10455145402</v>
      </c>
      <c r="C217" s="158">
        <f t="shared" si="23"/>
        <v>4510.1098103985596</v>
      </c>
      <c r="D217" s="159">
        <f t="shared" si="24"/>
        <v>2893.3942876412893</v>
      </c>
      <c r="E217" s="159">
        <f t="shared" si="25"/>
        <v>1616.71552275727</v>
      </c>
      <c r="F217" s="158">
        <f t="shared" si="26"/>
        <v>320449.71026381274</v>
      </c>
      <c r="G217" s="27">
        <f t="shared" si="22"/>
        <v>0.54221469962312463</v>
      </c>
    </row>
    <row r="218" spans="1:7" x14ac:dyDescent="0.3">
      <c r="A218" s="26">
        <f t="shared" si="27"/>
        <v>213</v>
      </c>
      <c r="B218" s="160">
        <f t="shared" si="28"/>
        <v>320449.71026381274</v>
      </c>
      <c r="C218" s="158">
        <f t="shared" si="23"/>
        <v>4510.1098103985596</v>
      </c>
      <c r="D218" s="159">
        <f t="shared" si="24"/>
        <v>2907.8612590794955</v>
      </c>
      <c r="E218" s="159">
        <f t="shared" si="25"/>
        <v>1602.2485513190638</v>
      </c>
      <c r="F218" s="158">
        <f t="shared" si="26"/>
        <v>317541.84900473326</v>
      </c>
      <c r="G218" s="27">
        <f t="shared" si="22"/>
        <v>0.54636878713609538</v>
      </c>
    </row>
    <row r="219" spans="1:7" x14ac:dyDescent="0.3">
      <c r="A219" s="26">
        <f t="shared" si="27"/>
        <v>214</v>
      </c>
      <c r="B219" s="160">
        <f t="shared" si="28"/>
        <v>317541.84900473326</v>
      </c>
      <c r="C219" s="158">
        <f t="shared" si="23"/>
        <v>4510.1098103985596</v>
      </c>
      <c r="D219" s="159">
        <f t="shared" si="24"/>
        <v>2922.4005653748936</v>
      </c>
      <c r="E219" s="159">
        <f t="shared" si="25"/>
        <v>1587.7092450236662</v>
      </c>
      <c r="F219" s="158">
        <f t="shared" si="26"/>
        <v>314619.44843935838</v>
      </c>
      <c r="G219" s="27">
        <f t="shared" si="22"/>
        <v>0.5505436450866309</v>
      </c>
    </row>
    <row r="220" spans="1:7" x14ac:dyDescent="0.3">
      <c r="A220" s="26">
        <f t="shared" si="27"/>
        <v>215</v>
      </c>
      <c r="B220" s="160">
        <f t="shared" si="28"/>
        <v>314619.44843935838</v>
      </c>
      <c r="C220" s="158">
        <f t="shared" si="23"/>
        <v>4510.1098103985596</v>
      </c>
      <c r="D220" s="159">
        <f t="shared" si="24"/>
        <v>2937.0125682017679</v>
      </c>
      <c r="E220" s="159">
        <f t="shared" si="25"/>
        <v>1573.0972421967917</v>
      </c>
      <c r="F220" s="158">
        <f t="shared" si="26"/>
        <v>311682.43587115663</v>
      </c>
      <c r="G220" s="27">
        <f t="shared" si="22"/>
        <v>0.55473937732691914</v>
      </c>
    </row>
    <row r="221" spans="1:7" x14ac:dyDescent="0.3">
      <c r="A221" s="26">
        <f t="shared" si="27"/>
        <v>216</v>
      </c>
      <c r="B221" s="160">
        <f t="shared" si="28"/>
        <v>311682.43587115663</v>
      </c>
      <c r="C221" s="158">
        <f t="shared" si="23"/>
        <v>4510.1098103985596</v>
      </c>
      <c r="D221" s="159">
        <f t="shared" si="24"/>
        <v>2951.6976310427763</v>
      </c>
      <c r="E221" s="159">
        <f t="shared" si="25"/>
        <v>1558.4121793557831</v>
      </c>
      <c r="F221" s="158">
        <f t="shared" si="26"/>
        <v>308730.73824011383</v>
      </c>
      <c r="G221" s="27">
        <f t="shared" si="22"/>
        <v>0.55895608822840881</v>
      </c>
    </row>
    <row r="222" spans="1:7" x14ac:dyDescent="0.3">
      <c r="A222" s="26">
        <f t="shared" si="27"/>
        <v>217</v>
      </c>
      <c r="B222" s="160">
        <f t="shared" si="28"/>
        <v>308730.73824011383</v>
      </c>
      <c r="C222" s="158">
        <f t="shared" si="23"/>
        <v>4510.1098103985596</v>
      </c>
      <c r="D222" s="159">
        <f t="shared" si="24"/>
        <v>2966.4561191979901</v>
      </c>
      <c r="E222" s="159">
        <f t="shared" si="25"/>
        <v>1543.6536912005693</v>
      </c>
      <c r="F222" s="158">
        <f t="shared" si="26"/>
        <v>305764.28212091583</v>
      </c>
      <c r="G222" s="27">
        <f t="shared" si="22"/>
        <v>0.56319388268440596</v>
      </c>
    </row>
    <row r="223" spans="1:7" x14ac:dyDescent="0.3">
      <c r="A223" s="26">
        <f t="shared" si="27"/>
        <v>218</v>
      </c>
      <c r="B223" s="160">
        <f t="shared" si="28"/>
        <v>305764.28212091583</v>
      </c>
      <c r="C223" s="158">
        <f t="shared" si="23"/>
        <v>4510.1098103985596</v>
      </c>
      <c r="D223" s="159">
        <f t="shared" si="24"/>
        <v>2981.2883997939807</v>
      </c>
      <c r="E223" s="159">
        <f t="shared" si="25"/>
        <v>1528.8214106045791</v>
      </c>
      <c r="F223" s="158">
        <f t="shared" si="26"/>
        <v>302782.99372112186</v>
      </c>
      <c r="G223" s="27">
        <f t="shared" si="22"/>
        <v>0.56745286611268309</v>
      </c>
    </row>
    <row r="224" spans="1:7" x14ac:dyDescent="0.3">
      <c r="A224" s="26">
        <f t="shared" si="27"/>
        <v>219</v>
      </c>
      <c r="B224" s="160">
        <f t="shared" si="28"/>
        <v>302782.99372112186</v>
      </c>
      <c r="C224" s="158">
        <f t="shared" si="23"/>
        <v>4510.1098103985596</v>
      </c>
      <c r="D224" s="159">
        <f t="shared" si="24"/>
        <v>2996.1948417929507</v>
      </c>
      <c r="E224" s="159">
        <f t="shared" si="25"/>
        <v>1513.9149686056091</v>
      </c>
      <c r="F224" s="158">
        <f t="shared" si="26"/>
        <v>299786.79887932894</v>
      </c>
      <c r="G224" s="27">
        <f t="shared" si="22"/>
        <v>0.57173314445810153</v>
      </c>
    </row>
    <row r="225" spans="1:7" x14ac:dyDescent="0.3">
      <c r="A225" s="26">
        <f t="shared" si="27"/>
        <v>220</v>
      </c>
      <c r="B225" s="160">
        <f t="shared" si="28"/>
        <v>299786.79887932894</v>
      </c>
      <c r="C225" s="158">
        <f t="shared" si="23"/>
        <v>4510.1098103985596</v>
      </c>
      <c r="D225" s="159">
        <f t="shared" si="24"/>
        <v>3011.1758160019153</v>
      </c>
      <c r="E225" s="159">
        <f t="shared" si="25"/>
        <v>1498.9339943966445</v>
      </c>
      <c r="F225" s="158">
        <f t="shared" si="26"/>
        <v>296775.62306332705</v>
      </c>
      <c r="G225" s="27">
        <f t="shared" si="22"/>
        <v>0.5760348241952471</v>
      </c>
    </row>
    <row r="226" spans="1:7" x14ac:dyDescent="0.3">
      <c r="A226" s="26">
        <f t="shared" si="27"/>
        <v>221</v>
      </c>
      <c r="B226" s="160">
        <f t="shared" si="28"/>
        <v>296775.62306332705</v>
      </c>
      <c r="C226" s="158">
        <f t="shared" si="23"/>
        <v>4510.1098103985596</v>
      </c>
      <c r="D226" s="159">
        <f t="shared" si="24"/>
        <v>3026.231695081924</v>
      </c>
      <c r="E226" s="159">
        <f t="shared" si="25"/>
        <v>1483.8781153166353</v>
      </c>
      <c r="F226" s="158">
        <f t="shared" si="26"/>
        <v>293749.39136824512</v>
      </c>
      <c r="G226" s="27">
        <f t="shared" si="22"/>
        <v>0.58035801233107842</v>
      </c>
    </row>
    <row r="227" spans="1:7" x14ac:dyDescent="0.3">
      <c r="A227" s="26">
        <f t="shared" si="27"/>
        <v>222</v>
      </c>
      <c r="B227" s="160">
        <f t="shared" si="28"/>
        <v>293749.39136824512</v>
      </c>
      <c r="C227" s="158">
        <f t="shared" si="23"/>
        <v>4510.1098103985596</v>
      </c>
      <c r="D227" s="159">
        <f t="shared" si="24"/>
        <v>3041.3628535573343</v>
      </c>
      <c r="E227" s="159">
        <f t="shared" si="25"/>
        <v>1468.7469568412255</v>
      </c>
      <c r="F227" s="158">
        <f t="shared" si="26"/>
        <v>290708.02851468779</v>
      </c>
      <c r="G227" s="27">
        <f t="shared" si="22"/>
        <v>0.58470281640758892</v>
      </c>
    </row>
    <row r="228" spans="1:7" x14ac:dyDescent="0.3">
      <c r="A228" s="26">
        <f t="shared" si="27"/>
        <v>223</v>
      </c>
      <c r="B228" s="160">
        <f t="shared" si="28"/>
        <v>290708.02851468779</v>
      </c>
      <c r="C228" s="158">
        <f t="shared" si="23"/>
        <v>4510.1098103985596</v>
      </c>
      <c r="D228" s="159">
        <f t="shared" si="24"/>
        <v>3056.5696678251206</v>
      </c>
      <c r="E228" s="159">
        <f t="shared" si="25"/>
        <v>1453.540142573439</v>
      </c>
      <c r="F228" s="158">
        <f t="shared" si="26"/>
        <v>287651.45884686266</v>
      </c>
      <c r="G228" s="27">
        <f t="shared" si="22"/>
        <v>0.5890693445044819</v>
      </c>
    </row>
    <row r="229" spans="1:7" x14ac:dyDescent="0.3">
      <c r="A229" s="26">
        <f t="shared" si="27"/>
        <v>224</v>
      </c>
      <c r="B229" s="160">
        <f t="shared" si="28"/>
        <v>287651.45884686266</v>
      </c>
      <c r="C229" s="158">
        <f t="shared" si="23"/>
        <v>4510.1098103985596</v>
      </c>
      <c r="D229" s="159">
        <f t="shared" si="24"/>
        <v>3071.8525161642465</v>
      </c>
      <c r="E229" s="159">
        <f t="shared" si="25"/>
        <v>1438.2572942343131</v>
      </c>
      <c r="F229" s="158">
        <f t="shared" si="26"/>
        <v>284579.60633069841</v>
      </c>
      <c r="G229" s="27">
        <f t="shared" si="22"/>
        <v>0.59345770524185937</v>
      </c>
    </row>
    <row r="230" spans="1:7" x14ac:dyDescent="0.3">
      <c r="A230" s="26">
        <f t="shared" si="27"/>
        <v>225</v>
      </c>
      <c r="B230" s="160">
        <f t="shared" si="28"/>
        <v>284579.60633069841</v>
      </c>
      <c r="C230" s="158">
        <f t="shared" si="23"/>
        <v>4510.1098103985596</v>
      </c>
      <c r="D230" s="159">
        <f t="shared" si="24"/>
        <v>3087.2117787450679</v>
      </c>
      <c r="E230" s="159">
        <f t="shared" si="25"/>
        <v>1422.8980316534919</v>
      </c>
      <c r="F230" s="158">
        <f t="shared" si="26"/>
        <v>281492.39455195336</v>
      </c>
      <c r="G230" s="27">
        <f t="shared" ref="G230:G293" si="29">($B$6-F230)/$B$6</f>
        <v>0.59786800778292382</v>
      </c>
    </row>
    <row r="231" spans="1:7" x14ac:dyDescent="0.3">
      <c r="A231" s="26">
        <f t="shared" si="27"/>
        <v>226</v>
      </c>
      <c r="B231" s="160">
        <f t="shared" si="28"/>
        <v>281492.39455195336</v>
      </c>
      <c r="C231" s="158">
        <f t="shared" si="23"/>
        <v>4510.1098103985596</v>
      </c>
      <c r="D231" s="159">
        <f t="shared" si="24"/>
        <v>3102.6478376387931</v>
      </c>
      <c r="E231" s="159">
        <f t="shared" si="25"/>
        <v>1407.4619727597667</v>
      </c>
      <c r="F231" s="158">
        <f t="shared" si="26"/>
        <v>278389.74671431456</v>
      </c>
      <c r="G231" s="27">
        <f t="shared" si="29"/>
        <v>0.60230036183669344</v>
      </c>
    </row>
    <row r="232" spans="1:7" x14ac:dyDescent="0.3">
      <c r="A232" s="26">
        <f t="shared" si="27"/>
        <v>227</v>
      </c>
      <c r="B232" s="160">
        <f t="shared" si="28"/>
        <v>278389.74671431456</v>
      </c>
      <c r="C232" s="158">
        <f t="shared" si="23"/>
        <v>4510.1098103985596</v>
      </c>
      <c r="D232" s="159">
        <f t="shared" si="24"/>
        <v>3118.1610768269866</v>
      </c>
      <c r="E232" s="159">
        <f t="shared" si="25"/>
        <v>1391.9487335715728</v>
      </c>
      <c r="F232" s="158">
        <f t="shared" si="26"/>
        <v>275271.58563748759</v>
      </c>
      <c r="G232" s="27">
        <f t="shared" si="29"/>
        <v>0.60675487766073199</v>
      </c>
    </row>
    <row r="233" spans="1:7" x14ac:dyDescent="0.3">
      <c r="A233" s="26">
        <f t="shared" si="27"/>
        <v>228</v>
      </c>
      <c r="B233" s="160">
        <f t="shared" si="28"/>
        <v>275271.58563748759</v>
      </c>
      <c r="C233" s="158">
        <f t="shared" si="23"/>
        <v>4510.1098103985596</v>
      </c>
      <c r="D233" s="159">
        <f t="shared" si="24"/>
        <v>3133.7518822111215</v>
      </c>
      <c r="E233" s="159">
        <f t="shared" si="25"/>
        <v>1376.3579281874379</v>
      </c>
      <c r="F233" s="158">
        <f t="shared" si="26"/>
        <v>272137.83375527646</v>
      </c>
      <c r="G233" s="27">
        <f t="shared" si="29"/>
        <v>0.61123166606389079</v>
      </c>
    </row>
    <row r="234" spans="1:7" x14ac:dyDescent="0.3">
      <c r="A234" s="26">
        <f t="shared" si="27"/>
        <v>229</v>
      </c>
      <c r="B234" s="160">
        <f t="shared" si="28"/>
        <v>272137.83375527646</v>
      </c>
      <c r="C234" s="158">
        <f t="shared" si="23"/>
        <v>4510.1098103985596</v>
      </c>
      <c r="D234" s="159">
        <f t="shared" si="24"/>
        <v>3149.4206416221773</v>
      </c>
      <c r="E234" s="159">
        <f t="shared" si="25"/>
        <v>1360.6891687763823</v>
      </c>
      <c r="F234" s="158">
        <f t="shared" si="26"/>
        <v>268988.4131136543</v>
      </c>
      <c r="G234" s="27">
        <f t="shared" si="29"/>
        <v>0.61573083840906528</v>
      </c>
    </row>
    <row r="235" spans="1:7" x14ac:dyDescent="0.3">
      <c r="A235" s="26">
        <f t="shared" si="27"/>
        <v>230</v>
      </c>
      <c r="B235" s="160">
        <f t="shared" si="28"/>
        <v>268988.4131136543</v>
      </c>
      <c r="C235" s="158">
        <f t="shared" si="23"/>
        <v>4510.1098103985596</v>
      </c>
      <c r="D235" s="159">
        <f t="shared" si="24"/>
        <v>3165.167744830288</v>
      </c>
      <c r="E235" s="159">
        <f t="shared" si="25"/>
        <v>1344.9420655682713</v>
      </c>
      <c r="F235" s="158">
        <f t="shared" si="26"/>
        <v>265823.24536882399</v>
      </c>
      <c r="G235" s="27">
        <f t="shared" si="29"/>
        <v>0.62025250661596576</v>
      </c>
    </row>
    <row r="236" spans="1:7" x14ac:dyDescent="0.3">
      <c r="A236" s="26">
        <f t="shared" si="27"/>
        <v>231</v>
      </c>
      <c r="B236" s="160">
        <f t="shared" si="28"/>
        <v>265823.24536882399</v>
      </c>
      <c r="C236" s="158">
        <f t="shared" si="23"/>
        <v>4510.1098103985596</v>
      </c>
      <c r="D236" s="159">
        <f t="shared" si="24"/>
        <v>3180.9935835544397</v>
      </c>
      <c r="E236" s="159">
        <f t="shared" si="25"/>
        <v>1329.1162268441199</v>
      </c>
      <c r="F236" s="158">
        <f t="shared" si="26"/>
        <v>262642.25178526953</v>
      </c>
      <c r="G236" s="27">
        <f t="shared" si="29"/>
        <v>0.62479678316390064</v>
      </c>
    </row>
    <row r="237" spans="1:7" x14ac:dyDescent="0.3">
      <c r="A237" s="26">
        <f t="shared" si="27"/>
        <v>232</v>
      </c>
      <c r="B237" s="160">
        <f t="shared" si="28"/>
        <v>262642.25178526953</v>
      </c>
      <c r="C237" s="158">
        <f t="shared" si="23"/>
        <v>4510.1098103985596</v>
      </c>
      <c r="D237" s="159">
        <f t="shared" si="24"/>
        <v>3196.8985514722117</v>
      </c>
      <c r="E237" s="159">
        <f t="shared" si="25"/>
        <v>1313.2112589263477</v>
      </c>
      <c r="F237" s="158">
        <f t="shared" si="26"/>
        <v>259445.35323379733</v>
      </c>
      <c r="G237" s="27">
        <f t="shared" si="29"/>
        <v>0.62936378109457525</v>
      </c>
    </row>
    <row r="238" spans="1:7" x14ac:dyDescent="0.3">
      <c r="A238" s="26">
        <f t="shared" si="27"/>
        <v>233</v>
      </c>
      <c r="B238" s="160">
        <f t="shared" si="28"/>
        <v>259445.35323379733</v>
      </c>
      <c r="C238" s="158">
        <f t="shared" si="23"/>
        <v>4510.1098103985596</v>
      </c>
      <c r="D238" s="159">
        <f t="shared" si="24"/>
        <v>3212.883044229573</v>
      </c>
      <c r="E238" s="159">
        <f t="shared" si="25"/>
        <v>1297.2267661689866</v>
      </c>
      <c r="F238" s="158">
        <f t="shared" si="26"/>
        <v>256232.47018956777</v>
      </c>
      <c r="G238" s="27">
        <f t="shared" si="29"/>
        <v>0.63395361401490313</v>
      </c>
    </row>
    <row r="239" spans="1:7" x14ac:dyDescent="0.3">
      <c r="A239" s="26">
        <f t="shared" si="27"/>
        <v>234</v>
      </c>
      <c r="B239" s="160">
        <f t="shared" si="28"/>
        <v>256232.47018956777</v>
      </c>
      <c r="C239" s="158">
        <f t="shared" si="23"/>
        <v>4510.1098103985596</v>
      </c>
      <c r="D239" s="159">
        <f t="shared" si="24"/>
        <v>3228.947459450721</v>
      </c>
      <c r="E239" s="159">
        <f t="shared" si="25"/>
        <v>1281.1623509478388</v>
      </c>
      <c r="F239" s="158">
        <f t="shared" si="26"/>
        <v>253003.52273011705</v>
      </c>
      <c r="G239" s="27">
        <f t="shared" si="29"/>
        <v>0.63856639609983279</v>
      </c>
    </row>
    <row r="240" spans="1:7" x14ac:dyDescent="0.3">
      <c r="A240" s="26">
        <f t="shared" si="27"/>
        <v>235</v>
      </c>
      <c r="B240" s="160">
        <f t="shared" si="28"/>
        <v>253003.52273011705</v>
      </c>
      <c r="C240" s="158">
        <f t="shared" si="23"/>
        <v>4510.1098103985596</v>
      </c>
      <c r="D240" s="159">
        <f t="shared" si="24"/>
        <v>3245.0921967479744</v>
      </c>
      <c r="E240" s="159">
        <f t="shared" si="25"/>
        <v>1265.0176136505852</v>
      </c>
      <c r="F240" s="158">
        <f t="shared" si="26"/>
        <v>249758.43053336907</v>
      </c>
      <c r="G240" s="27">
        <f t="shared" si="29"/>
        <v>0.64320224209518706</v>
      </c>
    </row>
    <row r="241" spans="1:7" x14ac:dyDescent="0.3">
      <c r="A241" s="26">
        <f t="shared" si="27"/>
        <v>236</v>
      </c>
      <c r="B241" s="160">
        <f t="shared" si="28"/>
        <v>249758.43053336907</v>
      </c>
      <c r="C241" s="158">
        <f t="shared" si="23"/>
        <v>4510.1098103985596</v>
      </c>
      <c r="D241" s="159">
        <f t="shared" si="24"/>
        <v>3261.3176577317145</v>
      </c>
      <c r="E241" s="159">
        <f t="shared" si="25"/>
        <v>1248.7921526668454</v>
      </c>
      <c r="F241" s="158">
        <f t="shared" si="26"/>
        <v>246497.11287563737</v>
      </c>
      <c r="G241" s="27">
        <f t="shared" si="29"/>
        <v>0.64786126732051807</v>
      </c>
    </row>
    <row r="242" spans="1:7" x14ac:dyDescent="0.3">
      <c r="A242" s="26">
        <f t="shared" si="27"/>
        <v>237</v>
      </c>
      <c r="B242" s="160">
        <f t="shared" si="28"/>
        <v>246497.11287563737</v>
      </c>
      <c r="C242" s="158">
        <f t="shared" si="23"/>
        <v>4510.1098103985596</v>
      </c>
      <c r="D242" s="159">
        <f t="shared" si="24"/>
        <v>3277.624246020373</v>
      </c>
      <c r="E242" s="159">
        <f t="shared" si="25"/>
        <v>1232.4855643781868</v>
      </c>
      <c r="F242" s="158">
        <f t="shared" si="26"/>
        <v>243219.488629617</v>
      </c>
      <c r="G242" s="27">
        <f t="shared" si="29"/>
        <v>0.65254358767197562</v>
      </c>
    </row>
    <row r="243" spans="1:7" x14ac:dyDescent="0.3">
      <c r="A243" s="26">
        <f t="shared" si="27"/>
        <v>238</v>
      </c>
      <c r="B243" s="160">
        <f t="shared" si="28"/>
        <v>243219.488629617</v>
      </c>
      <c r="C243" s="158">
        <f t="shared" si="23"/>
        <v>4510.1098103985596</v>
      </c>
      <c r="D243" s="159">
        <f t="shared" si="24"/>
        <v>3294.0123672504747</v>
      </c>
      <c r="E243" s="159">
        <f t="shared" si="25"/>
        <v>1216.0974431480849</v>
      </c>
      <c r="F243" s="158">
        <f t="shared" si="26"/>
        <v>239925.47626236652</v>
      </c>
      <c r="G243" s="27">
        <f t="shared" si="29"/>
        <v>0.65724931962519073</v>
      </c>
    </row>
    <row r="244" spans="1:7" x14ac:dyDescent="0.3">
      <c r="A244" s="26">
        <f t="shared" si="27"/>
        <v>239</v>
      </c>
      <c r="B244" s="160">
        <f t="shared" si="28"/>
        <v>239925.47626236652</v>
      </c>
      <c r="C244" s="158">
        <f t="shared" si="23"/>
        <v>4510.1098103985596</v>
      </c>
      <c r="D244" s="159">
        <f t="shared" si="24"/>
        <v>3310.4824290867273</v>
      </c>
      <c r="E244" s="159">
        <f t="shared" si="25"/>
        <v>1199.6273813118326</v>
      </c>
      <c r="F244" s="158">
        <f t="shared" si="26"/>
        <v>236614.99383327979</v>
      </c>
      <c r="G244" s="27">
        <f t="shared" si="29"/>
        <v>0.66197858023817169</v>
      </c>
    </row>
    <row r="245" spans="1:7" x14ac:dyDescent="0.3">
      <c r="A245" s="26">
        <f t="shared" si="27"/>
        <v>240</v>
      </c>
      <c r="B245" s="160">
        <f t="shared" si="28"/>
        <v>236614.99383327979</v>
      </c>
      <c r="C245" s="158">
        <f t="shared" si="23"/>
        <v>4510.1098103985596</v>
      </c>
      <c r="D245" s="159">
        <f t="shared" si="24"/>
        <v>3327.0348412321609</v>
      </c>
      <c r="E245" s="159">
        <f t="shared" si="25"/>
        <v>1183.0749691663989</v>
      </c>
      <c r="F245" s="158">
        <f t="shared" si="26"/>
        <v>233287.95899204764</v>
      </c>
      <c r="G245" s="27">
        <f t="shared" si="29"/>
        <v>0.66673148715421771</v>
      </c>
    </row>
    <row r="246" spans="1:7" x14ac:dyDescent="0.3">
      <c r="A246" s="26">
        <f t="shared" si="27"/>
        <v>241</v>
      </c>
      <c r="B246" s="160">
        <f t="shared" si="28"/>
        <v>233287.95899204764</v>
      </c>
      <c r="C246" s="158">
        <f t="shared" si="23"/>
        <v>4510.1098103985596</v>
      </c>
      <c r="D246" s="159">
        <f t="shared" si="24"/>
        <v>3343.6700154383216</v>
      </c>
      <c r="E246" s="159">
        <f t="shared" si="25"/>
        <v>1166.4397949602383</v>
      </c>
      <c r="F246" s="158">
        <f t="shared" si="26"/>
        <v>229944.28897660933</v>
      </c>
      <c r="G246" s="27">
        <f t="shared" si="29"/>
        <v>0.67150815860484381</v>
      </c>
    </row>
    <row r="247" spans="1:7" x14ac:dyDescent="0.3">
      <c r="A247" s="26">
        <f t="shared" si="27"/>
        <v>242</v>
      </c>
      <c r="B247" s="160">
        <f t="shared" si="28"/>
        <v>229944.28897660933</v>
      </c>
      <c r="C247" s="158">
        <f t="shared" si="23"/>
        <v>4510.1098103985596</v>
      </c>
      <c r="D247" s="159">
        <f t="shared" si="24"/>
        <v>3360.3883655155132</v>
      </c>
      <c r="E247" s="159">
        <f t="shared" si="25"/>
        <v>1149.7214448830466</v>
      </c>
      <c r="F247" s="158">
        <f t="shared" si="26"/>
        <v>226583.90061109382</v>
      </c>
      <c r="G247" s="27">
        <f t="shared" si="29"/>
        <v>0.67630871341272303</v>
      </c>
    </row>
    <row r="248" spans="1:7" x14ac:dyDescent="0.3">
      <c r="A248" s="26">
        <f t="shared" si="27"/>
        <v>243</v>
      </c>
      <c r="B248" s="160">
        <f t="shared" si="28"/>
        <v>226583.90061109382</v>
      </c>
      <c r="C248" s="158">
        <f t="shared" si="23"/>
        <v>4510.1098103985596</v>
      </c>
      <c r="D248" s="159">
        <f t="shared" si="24"/>
        <v>3377.1903073430904</v>
      </c>
      <c r="E248" s="159">
        <f t="shared" si="25"/>
        <v>1132.919503055469</v>
      </c>
      <c r="F248" s="158">
        <f t="shared" si="26"/>
        <v>223206.71030375073</v>
      </c>
      <c r="G248" s="27">
        <f t="shared" si="29"/>
        <v>0.68113327099464183</v>
      </c>
    </row>
    <row r="249" spans="1:7" x14ac:dyDescent="0.3">
      <c r="A249" s="26">
        <f t="shared" si="27"/>
        <v>244</v>
      </c>
      <c r="B249" s="160">
        <f t="shared" si="28"/>
        <v>223206.71030375073</v>
      </c>
      <c r="C249" s="158">
        <f t="shared" si="23"/>
        <v>4510.1098103985596</v>
      </c>
      <c r="D249" s="159">
        <f t="shared" si="24"/>
        <v>3394.0762588798061</v>
      </c>
      <c r="E249" s="159">
        <f t="shared" si="25"/>
        <v>1116.0335515187537</v>
      </c>
      <c r="F249" s="158">
        <f t="shared" si="26"/>
        <v>219812.63404487094</v>
      </c>
      <c r="G249" s="27">
        <f t="shared" si="29"/>
        <v>0.68598195136447004</v>
      </c>
    </row>
    <row r="250" spans="1:7" x14ac:dyDescent="0.3">
      <c r="A250" s="26">
        <f t="shared" si="27"/>
        <v>245</v>
      </c>
      <c r="B250" s="160">
        <f t="shared" si="28"/>
        <v>219812.63404487094</v>
      </c>
      <c r="C250" s="158">
        <f t="shared" si="23"/>
        <v>4510.1098103985596</v>
      </c>
      <c r="D250" s="159">
        <f t="shared" si="24"/>
        <v>3411.0466401742051</v>
      </c>
      <c r="E250" s="159">
        <f t="shared" si="25"/>
        <v>1099.0631702243547</v>
      </c>
      <c r="F250" s="158">
        <f t="shared" si="26"/>
        <v>216401.58740469674</v>
      </c>
      <c r="G250" s="27">
        <f t="shared" si="29"/>
        <v>0.69085487513614752</v>
      </c>
    </row>
    <row r="251" spans="1:7" x14ac:dyDescent="0.3">
      <c r="A251" s="26">
        <f t="shared" si="27"/>
        <v>246</v>
      </c>
      <c r="B251" s="160">
        <f t="shared" si="28"/>
        <v>216401.58740469674</v>
      </c>
      <c r="C251" s="158">
        <f t="shared" si="23"/>
        <v>4510.1098103985596</v>
      </c>
      <c r="D251" s="159">
        <f t="shared" si="24"/>
        <v>3428.1018733750761</v>
      </c>
      <c r="E251" s="159">
        <f t="shared" si="25"/>
        <v>1082.0079370234837</v>
      </c>
      <c r="F251" s="158">
        <f t="shared" si="26"/>
        <v>212973.48553132167</v>
      </c>
      <c r="G251" s="27">
        <f t="shared" si="29"/>
        <v>0.69575216352668334</v>
      </c>
    </row>
    <row r="252" spans="1:7" x14ac:dyDescent="0.3">
      <c r="A252" s="26">
        <f t="shared" si="27"/>
        <v>247</v>
      </c>
      <c r="B252" s="160">
        <f t="shared" si="28"/>
        <v>212973.48553132167</v>
      </c>
      <c r="C252" s="158">
        <f t="shared" si="23"/>
        <v>4510.1098103985596</v>
      </c>
      <c r="D252" s="159">
        <f t="shared" si="24"/>
        <v>3445.2423827419516</v>
      </c>
      <c r="E252" s="159">
        <f t="shared" si="25"/>
        <v>1064.8674276566082</v>
      </c>
      <c r="F252" s="158">
        <f t="shared" si="26"/>
        <v>209528.24314857973</v>
      </c>
      <c r="G252" s="27">
        <f t="shared" si="29"/>
        <v>0.7006739383591718</v>
      </c>
    </row>
    <row r="253" spans="1:7" x14ac:dyDescent="0.3">
      <c r="A253" s="26">
        <f t="shared" si="27"/>
        <v>248</v>
      </c>
      <c r="B253" s="160">
        <f t="shared" si="28"/>
        <v>209528.24314857973</v>
      </c>
      <c r="C253" s="158">
        <f t="shared" si="23"/>
        <v>4510.1098103985596</v>
      </c>
      <c r="D253" s="159">
        <f t="shared" si="24"/>
        <v>3462.468594655661</v>
      </c>
      <c r="E253" s="159">
        <f t="shared" si="25"/>
        <v>1047.6412157428986</v>
      </c>
      <c r="F253" s="158">
        <f t="shared" si="26"/>
        <v>206065.77455392407</v>
      </c>
      <c r="G253" s="27">
        <f t="shared" si="29"/>
        <v>0.7056203220658227</v>
      </c>
    </row>
    <row r="254" spans="1:7" x14ac:dyDescent="0.3">
      <c r="A254" s="26">
        <f t="shared" si="27"/>
        <v>249</v>
      </c>
      <c r="B254" s="160">
        <f t="shared" si="28"/>
        <v>206065.77455392407</v>
      </c>
      <c r="C254" s="158">
        <f t="shared" si="23"/>
        <v>4510.1098103985596</v>
      </c>
      <c r="D254" s="159">
        <f t="shared" si="24"/>
        <v>3479.7809376289392</v>
      </c>
      <c r="E254" s="159">
        <f t="shared" si="25"/>
        <v>1030.3288727696204</v>
      </c>
      <c r="F254" s="158">
        <f t="shared" si="26"/>
        <v>202585.99361629513</v>
      </c>
      <c r="G254" s="27">
        <f t="shared" si="29"/>
        <v>0.71059143769100686</v>
      </c>
    </row>
    <row r="255" spans="1:7" x14ac:dyDescent="0.3">
      <c r="A255" s="26">
        <f t="shared" si="27"/>
        <v>250</v>
      </c>
      <c r="B255" s="160">
        <f t="shared" si="28"/>
        <v>202585.99361629513</v>
      </c>
      <c r="C255" s="158">
        <f t="shared" si="23"/>
        <v>4510.1098103985596</v>
      </c>
      <c r="D255" s="159">
        <f t="shared" si="24"/>
        <v>3497.179842317084</v>
      </c>
      <c r="E255" s="159">
        <f t="shared" si="25"/>
        <v>1012.9299680814756</v>
      </c>
      <c r="F255" s="158">
        <f t="shared" si="26"/>
        <v>199088.81377397804</v>
      </c>
      <c r="G255" s="27">
        <f t="shared" si="29"/>
        <v>0.71558740889431705</v>
      </c>
    </row>
    <row r="256" spans="1:7" x14ac:dyDescent="0.3">
      <c r="A256" s="26">
        <f t="shared" si="27"/>
        <v>251</v>
      </c>
      <c r="B256" s="160">
        <f t="shared" si="28"/>
        <v>199088.81377397804</v>
      </c>
      <c r="C256" s="158">
        <f t="shared" si="23"/>
        <v>4510.1098103985596</v>
      </c>
      <c r="D256" s="159">
        <f t="shared" si="24"/>
        <v>3514.6657415286695</v>
      </c>
      <c r="E256" s="159">
        <f t="shared" si="25"/>
        <v>995.44406886989009</v>
      </c>
      <c r="F256" s="158">
        <f t="shared" si="26"/>
        <v>195574.14803244936</v>
      </c>
      <c r="G256" s="27">
        <f t="shared" si="29"/>
        <v>0.72060835995364381</v>
      </c>
    </row>
    <row r="257" spans="1:7" x14ac:dyDescent="0.3">
      <c r="A257" s="26">
        <f t="shared" si="27"/>
        <v>252</v>
      </c>
      <c r="B257" s="160">
        <f t="shared" si="28"/>
        <v>195574.14803244936</v>
      </c>
      <c r="C257" s="158">
        <f t="shared" si="23"/>
        <v>4510.1098103985596</v>
      </c>
      <c r="D257" s="159">
        <f t="shared" si="24"/>
        <v>3532.2390702363127</v>
      </c>
      <c r="E257" s="159">
        <f t="shared" si="25"/>
        <v>977.87074016224676</v>
      </c>
      <c r="F257" s="158">
        <f t="shared" si="26"/>
        <v>192041.90896221306</v>
      </c>
      <c r="G257" s="27">
        <f t="shared" si="29"/>
        <v>0.72565441576826706</v>
      </c>
    </row>
    <row r="258" spans="1:7" x14ac:dyDescent="0.3">
      <c r="A258" s="26">
        <f t="shared" si="27"/>
        <v>253</v>
      </c>
      <c r="B258" s="160">
        <f t="shared" si="28"/>
        <v>192041.90896221306</v>
      </c>
      <c r="C258" s="158">
        <f t="shared" si="23"/>
        <v>4510.1098103985596</v>
      </c>
      <c r="D258" s="159">
        <f t="shared" si="24"/>
        <v>3549.9002655874942</v>
      </c>
      <c r="E258" s="159">
        <f t="shared" si="25"/>
        <v>960.20954481106526</v>
      </c>
      <c r="F258" s="158">
        <f t="shared" si="26"/>
        <v>188492.00869662556</v>
      </c>
      <c r="G258" s="27">
        <f t="shared" si="29"/>
        <v>0.73072570186196339</v>
      </c>
    </row>
    <row r="259" spans="1:7" x14ac:dyDescent="0.3">
      <c r="A259" s="26">
        <f t="shared" si="27"/>
        <v>254</v>
      </c>
      <c r="B259" s="160">
        <f t="shared" si="28"/>
        <v>188492.00869662556</v>
      </c>
      <c r="C259" s="158">
        <f t="shared" si="23"/>
        <v>4510.1098103985596</v>
      </c>
      <c r="D259" s="159">
        <f t="shared" si="24"/>
        <v>3567.6497669154319</v>
      </c>
      <c r="E259" s="159">
        <f t="shared" si="25"/>
        <v>942.46004348312772</v>
      </c>
      <c r="F259" s="158">
        <f t="shared" si="26"/>
        <v>184924.35892971014</v>
      </c>
      <c r="G259" s="27">
        <f t="shared" si="29"/>
        <v>0.73582234438612837</v>
      </c>
    </row>
    <row r="260" spans="1:7" x14ac:dyDescent="0.3">
      <c r="A260" s="26">
        <f t="shared" si="27"/>
        <v>255</v>
      </c>
      <c r="B260" s="160">
        <f t="shared" si="28"/>
        <v>184924.35892971014</v>
      </c>
      <c r="C260" s="158">
        <f t="shared" si="23"/>
        <v>4510.1098103985596</v>
      </c>
      <c r="D260" s="159">
        <f t="shared" si="24"/>
        <v>3585.4880157500088</v>
      </c>
      <c r="E260" s="159">
        <f t="shared" si="25"/>
        <v>924.62179464855069</v>
      </c>
      <c r="F260" s="158">
        <f t="shared" si="26"/>
        <v>181338.87091396013</v>
      </c>
      <c r="G260" s="27">
        <f t="shared" si="29"/>
        <v>0.74094447012291409</v>
      </c>
    </row>
    <row r="261" spans="1:7" x14ac:dyDescent="0.3">
      <c r="A261" s="26">
        <f t="shared" si="27"/>
        <v>256</v>
      </c>
      <c r="B261" s="160">
        <f t="shared" si="28"/>
        <v>181338.87091396013</v>
      </c>
      <c r="C261" s="158">
        <f t="shared" si="23"/>
        <v>4510.1098103985596</v>
      </c>
      <c r="D261" s="159">
        <f t="shared" si="24"/>
        <v>3603.4154558287591</v>
      </c>
      <c r="E261" s="159">
        <f t="shared" si="25"/>
        <v>906.69435456980057</v>
      </c>
      <c r="F261" s="158">
        <f t="shared" si="26"/>
        <v>177735.45545813136</v>
      </c>
      <c r="G261" s="27">
        <f t="shared" si="29"/>
        <v>0.7460922064883837</v>
      </c>
    </row>
    <row r="262" spans="1:7" x14ac:dyDescent="0.3">
      <c r="A262" s="26">
        <f t="shared" si="27"/>
        <v>257</v>
      </c>
      <c r="B262" s="160">
        <f t="shared" si="28"/>
        <v>177735.45545813136</v>
      </c>
      <c r="C262" s="158">
        <f t="shared" si="23"/>
        <v>4510.1098103985596</v>
      </c>
      <c r="D262" s="159">
        <f t="shared" si="24"/>
        <v>3621.4325331079031</v>
      </c>
      <c r="E262" s="159">
        <f t="shared" si="25"/>
        <v>888.67727729065666</v>
      </c>
      <c r="F262" s="158">
        <f t="shared" si="26"/>
        <v>174114.02292502346</v>
      </c>
      <c r="G262" s="27">
        <f t="shared" si="29"/>
        <v>0.75126568153568074</v>
      </c>
    </row>
    <row r="263" spans="1:7" x14ac:dyDescent="0.3">
      <c r="A263" s="26">
        <f t="shared" si="27"/>
        <v>258</v>
      </c>
      <c r="B263" s="160">
        <f t="shared" si="28"/>
        <v>174114.02292502346</v>
      </c>
      <c r="C263" s="158">
        <f t="shared" ref="C263:C326" si="30">IF($J$14&lt;B263+(B263*($J$6/$J$8)),$J$14,B263+(B263*($J$6/$J$8)))</f>
        <v>4510.1098103985596</v>
      </c>
      <c r="D263" s="159">
        <f t="shared" ref="D263:D326" si="31">C263-E263</f>
        <v>3639.5396957734424</v>
      </c>
      <c r="E263" s="159">
        <f t="shared" ref="E263:E326" si="32">B263*$J$6/$J$8</f>
        <v>870.57011462511718</v>
      </c>
      <c r="F263" s="158">
        <f t="shared" ref="F263:F326" si="33">B263-D263</f>
        <v>170474.48322925001</v>
      </c>
      <c r="G263" s="27">
        <f t="shared" si="29"/>
        <v>0.75646502395821436</v>
      </c>
    </row>
    <row r="264" spans="1:7" x14ac:dyDescent="0.3">
      <c r="A264" s="26">
        <f t="shared" ref="A264:A327" si="34">+A263+1</f>
        <v>259</v>
      </c>
      <c r="B264" s="160">
        <f t="shared" ref="B264:B327" si="35">F263</f>
        <v>170474.48322925001</v>
      </c>
      <c r="C264" s="158">
        <f t="shared" si="30"/>
        <v>4510.1098103985596</v>
      </c>
      <c r="D264" s="159">
        <f t="shared" si="31"/>
        <v>3657.7373942523095</v>
      </c>
      <c r="E264" s="159">
        <f t="shared" si="32"/>
        <v>852.37241614624998</v>
      </c>
      <c r="F264" s="158">
        <f t="shared" si="33"/>
        <v>166816.74583499771</v>
      </c>
      <c r="G264" s="27">
        <f t="shared" si="29"/>
        <v>0.76169036309286042</v>
      </c>
    </row>
    <row r="265" spans="1:7" x14ac:dyDescent="0.3">
      <c r="A265" s="26">
        <f t="shared" si="34"/>
        <v>260</v>
      </c>
      <c r="B265" s="160">
        <f t="shared" si="35"/>
        <v>166816.74583499771</v>
      </c>
      <c r="C265" s="158">
        <f t="shared" si="30"/>
        <v>4510.1098103985596</v>
      </c>
      <c r="D265" s="159">
        <f t="shared" si="31"/>
        <v>3676.0260812235711</v>
      </c>
      <c r="E265" s="159">
        <f t="shared" si="32"/>
        <v>834.08372917498855</v>
      </c>
      <c r="F265" s="158">
        <f t="shared" si="33"/>
        <v>163140.71975377414</v>
      </c>
      <c r="G265" s="27">
        <f t="shared" si="29"/>
        <v>0.76694182892317986</v>
      </c>
    </row>
    <row r="266" spans="1:7" x14ac:dyDescent="0.3">
      <c r="A266" s="26">
        <f t="shared" si="34"/>
        <v>261</v>
      </c>
      <c r="B266" s="160">
        <f t="shared" si="35"/>
        <v>163140.71975377414</v>
      </c>
      <c r="C266" s="158">
        <f t="shared" si="30"/>
        <v>4510.1098103985596</v>
      </c>
      <c r="D266" s="159">
        <f t="shared" si="31"/>
        <v>3694.4062116296891</v>
      </c>
      <c r="E266" s="159">
        <f t="shared" si="32"/>
        <v>815.70359876887062</v>
      </c>
      <c r="F266" s="158">
        <f t="shared" si="33"/>
        <v>159446.31354214446</v>
      </c>
      <c r="G266" s="27">
        <f t="shared" si="29"/>
        <v>0.7722195520826507</v>
      </c>
    </row>
    <row r="267" spans="1:7" x14ac:dyDescent="0.3">
      <c r="A267" s="26">
        <f t="shared" si="34"/>
        <v>262</v>
      </c>
      <c r="B267" s="160">
        <f t="shared" si="35"/>
        <v>159446.31354214446</v>
      </c>
      <c r="C267" s="158">
        <f t="shared" si="30"/>
        <v>4510.1098103985596</v>
      </c>
      <c r="D267" s="159">
        <f t="shared" si="31"/>
        <v>3712.8782426878374</v>
      </c>
      <c r="E267" s="159">
        <f t="shared" si="32"/>
        <v>797.23156771072229</v>
      </c>
      <c r="F267" s="158">
        <f t="shared" si="33"/>
        <v>155733.43529945661</v>
      </c>
      <c r="G267" s="27">
        <f t="shared" si="29"/>
        <v>0.77752366385791916</v>
      </c>
    </row>
    <row r="268" spans="1:7" x14ac:dyDescent="0.3">
      <c r="A268" s="26">
        <f t="shared" si="34"/>
        <v>263</v>
      </c>
      <c r="B268" s="160">
        <f t="shared" si="35"/>
        <v>155733.43529945661</v>
      </c>
      <c r="C268" s="158">
        <f t="shared" si="30"/>
        <v>4510.1098103985596</v>
      </c>
      <c r="D268" s="159">
        <f t="shared" si="31"/>
        <v>3731.4426339012766</v>
      </c>
      <c r="E268" s="159">
        <f t="shared" si="32"/>
        <v>778.66717649728298</v>
      </c>
      <c r="F268" s="158">
        <f t="shared" si="33"/>
        <v>152001.99266555533</v>
      </c>
      <c r="G268" s="27">
        <f t="shared" si="29"/>
        <v>0.78285429619206381</v>
      </c>
    </row>
    <row r="269" spans="1:7" x14ac:dyDescent="0.3">
      <c r="A269" s="26">
        <f t="shared" si="34"/>
        <v>264</v>
      </c>
      <c r="B269" s="160">
        <f t="shared" si="35"/>
        <v>152001.99266555533</v>
      </c>
      <c r="C269" s="158">
        <f t="shared" si="30"/>
        <v>4510.1098103985596</v>
      </c>
      <c r="D269" s="159">
        <f t="shared" si="31"/>
        <v>3750.0998470707832</v>
      </c>
      <c r="E269" s="159">
        <f t="shared" si="32"/>
        <v>760.00996332777652</v>
      </c>
      <c r="F269" s="158">
        <f t="shared" si="33"/>
        <v>148251.89281848454</v>
      </c>
      <c r="G269" s="27">
        <f t="shared" si="29"/>
        <v>0.78821158168787919</v>
      </c>
    </row>
    <row r="270" spans="1:7" x14ac:dyDescent="0.3">
      <c r="A270" s="26">
        <f t="shared" si="34"/>
        <v>265</v>
      </c>
      <c r="B270" s="160">
        <f t="shared" si="35"/>
        <v>148251.89281848454</v>
      </c>
      <c r="C270" s="158">
        <f t="shared" si="30"/>
        <v>4510.1098103985596</v>
      </c>
      <c r="D270" s="159">
        <f t="shared" si="31"/>
        <v>3768.850346306137</v>
      </c>
      <c r="E270" s="159">
        <f t="shared" si="32"/>
        <v>741.25946409242272</v>
      </c>
      <c r="F270" s="158">
        <f t="shared" si="33"/>
        <v>144483.04247217841</v>
      </c>
      <c r="G270" s="27">
        <f t="shared" si="29"/>
        <v>0.79359565361117379</v>
      </c>
    </row>
    <row r="271" spans="1:7" x14ac:dyDescent="0.3">
      <c r="A271" s="26">
        <f t="shared" si="34"/>
        <v>266</v>
      </c>
      <c r="B271" s="160">
        <f t="shared" si="35"/>
        <v>144483.04247217841</v>
      </c>
      <c r="C271" s="158">
        <f t="shared" si="30"/>
        <v>4510.1098103985596</v>
      </c>
      <c r="D271" s="159">
        <f t="shared" si="31"/>
        <v>3787.6945980376677</v>
      </c>
      <c r="E271" s="159">
        <f t="shared" si="32"/>
        <v>722.41521236089204</v>
      </c>
      <c r="F271" s="158">
        <f t="shared" si="33"/>
        <v>140695.34787414075</v>
      </c>
      <c r="G271" s="27">
        <f t="shared" si="29"/>
        <v>0.79900664589408465</v>
      </c>
    </row>
    <row r="272" spans="1:7" x14ac:dyDescent="0.3">
      <c r="A272" s="26">
        <f t="shared" si="34"/>
        <v>267</v>
      </c>
      <c r="B272" s="160">
        <f t="shared" si="35"/>
        <v>140695.34787414075</v>
      </c>
      <c r="C272" s="158">
        <f t="shared" si="30"/>
        <v>4510.1098103985596</v>
      </c>
      <c r="D272" s="159">
        <f t="shared" si="31"/>
        <v>3806.6330710278557</v>
      </c>
      <c r="E272" s="159">
        <f t="shared" si="32"/>
        <v>703.47673937070374</v>
      </c>
      <c r="F272" s="158">
        <f t="shared" si="33"/>
        <v>136888.7148031129</v>
      </c>
      <c r="G272" s="27">
        <f t="shared" si="29"/>
        <v>0.80444469313841016</v>
      </c>
    </row>
    <row r="273" spans="1:7" x14ac:dyDescent="0.3">
      <c r="A273" s="26">
        <f t="shared" si="34"/>
        <v>268</v>
      </c>
      <c r="B273" s="160">
        <f t="shared" si="35"/>
        <v>136888.7148031129</v>
      </c>
      <c r="C273" s="158">
        <f t="shared" si="30"/>
        <v>4510.1098103985596</v>
      </c>
      <c r="D273" s="159">
        <f t="shared" si="31"/>
        <v>3825.6662363829951</v>
      </c>
      <c r="E273" s="159">
        <f t="shared" si="32"/>
        <v>684.44357401556454</v>
      </c>
      <c r="F273" s="158">
        <f t="shared" si="33"/>
        <v>133063.04856672991</v>
      </c>
      <c r="G273" s="27">
        <f t="shared" si="29"/>
        <v>0.80990993061895733</v>
      </c>
    </row>
    <row r="274" spans="1:7" x14ac:dyDescent="0.3">
      <c r="A274" s="26">
        <f t="shared" si="34"/>
        <v>269</v>
      </c>
      <c r="B274" s="160">
        <f t="shared" si="35"/>
        <v>133063.04856672991</v>
      </c>
      <c r="C274" s="158">
        <f t="shared" si="30"/>
        <v>4510.1098103985596</v>
      </c>
      <c r="D274" s="159">
        <f t="shared" si="31"/>
        <v>3844.7945675649103</v>
      </c>
      <c r="E274" s="159">
        <f t="shared" si="32"/>
        <v>665.31524283364945</v>
      </c>
      <c r="F274" s="158">
        <f t="shared" si="33"/>
        <v>129218.253999165</v>
      </c>
      <c r="G274" s="27">
        <f t="shared" si="29"/>
        <v>0.81540249428690714</v>
      </c>
    </row>
    <row r="275" spans="1:7" x14ac:dyDescent="0.3">
      <c r="A275" s="26">
        <f t="shared" si="34"/>
        <v>270</v>
      </c>
      <c r="B275" s="160">
        <f t="shared" si="35"/>
        <v>129218.253999165</v>
      </c>
      <c r="C275" s="158">
        <f t="shared" si="30"/>
        <v>4510.1098103985596</v>
      </c>
      <c r="D275" s="159">
        <f t="shared" si="31"/>
        <v>3864.0185404027347</v>
      </c>
      <c r="E275" s="159">
        <f t="shared" si="32"/>
        <v>646.09126999582497</v>
      </c>
      <c r="F275" s="158">
        <f t="shared" si="33"/>
        <v>125354.23545876227</v>
      </c>
      <c r="G275" s="27">
        <f t="shared" si="29"/>
        <v>0.82092252077319672</v>
      </c>
    </row>
    <row r="276" spans="1:7" x14ac:dyDescent="0.3">
      <c r="A276" s="26">
        <f t="shared" si="34"/>
        <v>271</v>
      </c>
      <c r="B276" s="160">
        <f t="shared" si="35"/>
        <v>125354.23545876227</v>
      </c>
      <c r="C276" s="158">
        <f t="shared" si="30"/>
        <v>4510.1098103985596</v>
      </c>
      <c r="D276" s="159">
        <f t="shared" si="31"/>
        <v>3883.3386331047482</v>
      </c>
      <c r="E276" s="159">
        <f t="shared" si="32"/>
        <v>626.77117729381132</v>
      </c>
      <c r="F276" s="158">
        <f t="shared" si="33"/>
        <v>121470.89682565752</v>
      </c>
      <c r="G276" s="27">
        <f t="shared" si="29"/>
        <v>0.82647014739191793</v>
      </c>
    </row>
    <row r="277" spans="1:7" x14ac:dyDescent="0.3">
      <c r="A277" s="26">
        <f t="shared" si="34"/>
        <v>272</v>
      </c>
      <c r="B277" s="160">
        <f t="shared" si="35"/>
        <v>121470.89682565752</v>
      </c>
      <c r="C277" s="158">
        <f t="shared" si="30"/>
        <v>4510.1098103985596</v>
      </c>
      <c r="D277" s="159">
        <f t="shared" si="31"/>
        <v>3902.7553262702722</v>
      </c>
      <c r="E277" s="159">
        <f t="shared" si="32"/>
        <v>607.3544841282876</v>
      </c>
      <c r="F277" s="158">
        <f t="shared" si="33"/>
        <v>117568.14149938725</v>
      </c>
      <c r="G277" s="27">
        <f t="shared" si="29"/>
        <v>0.83204551214373257</v>
      </c>
    </row>
    <row r="278" spans="1:7" x14ac:dyDescent="0.3">
      <c r="A278" s="26">
        <f t="shared" si="34"/>
        <v>273</v>
      </c>
      <c r="B278" s="160">
        <f t="shared" si="35"/>
        <v>117568.14149938725</v>
      </c>
      <c r="C278" s="158">
        <f t="shared" si="30"/>
        <v>4510.1098103985596</v>
      </c>
      <c r="D278" s="159">
        <f t="shared" si="31"/>
        <v>3922.2691029016232</v>
      </c>
      <c r="E278" s="159">
        <f t="shared" si="32"/>
        <v>587.84070749693626</v>
      </c>
      <c r="F278" s="158">
        <f t="shared" si="33"/>
        <v>113645.87239648562</v>
      </c>
      <c r="G278" s="27">
        <f t="shared" si="29"/>
        <v>0.83764875371930625</v>
      </c>
    </row>
    <row r="279" spans="1:7" x14ac:dyDescent="0.3">
      <c r="A279" s="26">
        <f t="shared" si="34"/>
        <v>274</v>
      </c>
      <c r="B279" s="160">
        <f t="shared" si="35"/>
        <v>113645.87239648562</v>
      </c>
      <c r="C279" s="158">
        <f t="shared" si="30"/>
        <v>4510.1098103985596</v>
      </c>
      <c r="D279" s="159">
        <f t="shared" si="31"/>
        <v>3941.8804484161315</v>
      </c>
      <c r="E279" s="159">
        <f t="shared" si="32"/>
        <v>568.22936198242803</v>
      </c>
      <c r="F279" s="158">
        <f t="shared" si="33"/>
        <v>109703.99194806948</v>
      </c>
      <c r="G279" s="27">
        <f t="shared" si="29"/>
        <v>0.84328001150275778</v>
      </c>
    </row>
    <row r="280" spans="1:7" x14ac:dyDescent="0.3">
      <c r="A280" s="26">
        <f t="shared" si="34"/>
        <v>275</v>
      </c>
      <c r="B280" s="160">
        <f t="shared" si="35"/>
        <v>109703.99194806948</v>
      </c>
      <c r="C280" s="158">
        <f t="shared" si="30"/>
        <v>4510.1098103985596</v>
      </c>
      <c r="D280" s="159">
        <f t="shared" si="31"/>
        <v>3961.5898506582121</v>
      </c>
      <c r="E280" s="159">
        <f t="shared" si="32"/>
        <v>548.51995974034742</v>
      </c>
      <c r="F280" s="158">
        <f t="shared" si="33"/>
        <v>105742.40209741126</v>
      </c>
      <c r="G280" s="27">
        <f t="shared" si="29"/>
        <v>0.8489394255751268</v>
      </c>
    </row>
    <row r="281" spans="1:7" x14ac:dyDescent="0.3">
      <c r="A281" s="26">
        <f t="shared" si="34"/>
        <v>276</v>
      </c>
      <c r="B281" s="160">
        <f t="shared" si="35"/>
        <v>105742.40209741126</v>
      </c>
      <c r="C281" s="158">
        <f t="shared" si="30"/>
        <v>4510.1098103985596</v>
      </c>
      <c r="D281" s="159">
        <f t="shared" si="31"/>
        <v>3981.3977999115032</v>
      </c>
      <c r="E281" s="159">
        <f t="shared" si="32"/>
        <v>528.71201048705632</v>
      </c>
      <c r="F281" s="158">
        <f t="shared" si="33"/>
        <v>101761.00429749976</v>
      </c>
      <c r="G281" s="27">
        <f t="shared" si="29"/>
        <v>0.85462713671785751</v>
      </c>
    </row>
    <row r="282" spans="1:7" x14ac:dyDescent="0.3">
      <c r="A282" s="26">
        <f t="shared" si="34"/>
        <v>277</v>
      </c>
      <c r="B282" s="160">
        <f t="shared" si="35"/>
        <v>101761.00429749976</v>
      </c>
      <c r="C282" s="158">
        <f t="shared" si="30"/>
        <v>4510.1098103985596</v>
      </c>
      <c r="D282" s="159">
        <f t="shared" si="31"/>
        <v>4001.3047889110608</v>
      </c>
      <c r="E282" s="159">
        <f t="shared" si="32"/>
        <v>508.80502148749883</v>
      </c>
      <c r="F282" s="158">
        <f t="shared" si="33"/>
        <v>97759.699508588703</v>
      </c>
      <c r="G282" s="27">
        <f t="shared" si="29"/>
        <v>0.86034328641630176</v>
      </c>
    </row>
    <row r="283" spans="1:7" x14ac:dyDescent="0.3">
      <c r="A283" s="26">
        <f t="shared" si="34"/>
        <v>278</v>
      </c>
      <c r="B283" s="160">
        <f t="shared" si="35"/>
        <v>97759.699508588703</v>
      </c>
      <c r="C283" s="158">
        <f t="shared" si="30"/>
        <v>4510.1098103985596</v>
      </c>
      <c r="D283" s="159">
        <f t="shared" si="31"/>
        <v>4021.3113128556161</v>
      </c>
      <c r="E283" s="159">
        <f t="shared" si="32"/>
        <v>488.79849754294349</v>
      </c>
      <c r="F283" s="158">
        <f t="shared" si="33"/>
        <v>93738.388195733089</v>
      </c>
      <c r="G283" s="27">
        <f t="shared" si="29"/>
        <v>0.86608801686323844</v>
      </c>
    </row>
    <row r="284" spans="1:7" x14ac:dyDescent="0.3">
      <c r="A284" s="26">
        <f t="shared" si="34"/>
        <v>279</v>
      </c>
      <c r="B284" s="160">
        <f t="shared" si="35"/>
        <v>93738.388195733089</v>
      </c>
      <c r="C284" s="158">
        <f t="shared" si="30"/>
        <v>4510.1098103985596</v>
      </c>
      <c r="D284" s="159">
        <f t="shared" si="31"/>
        <v>4041.417869419894</v>
      </c>
      <c r="E284" s="159">
        <f t="shared" si="32"/>
        <v>468.6919409786654</v>
      </c>
      <c r="F284" s="158">
        <f t="shared" si="33"/>
        <v>89696.970326313196</v>
      </c>
      <c r="G284" s="27">
        <f t="shared" si="29"/>
        <v>0.87186147096240973</v>
      </c>
    </row>
    <row r="285" spans="1:7" x14ac:dyDescent="0.3">
      <c r="A285" s="26">
        <f t="shared" si="34"/>
        <v>280</v>
      </c>
      <c r="B285" s="160">
        <f t="shared" si="35"/>
        <v>89696.970326313196</v>
      </c>
      <c r="C285" s="158">
        <f t="shared" si="30"/>
        <v>4510.1098103985596</v>
      </c>
      <c r="D285" s="159">
        <f t="shared" si="31"/>
        <v>4061.6249587669936</v>
      </c>
      <c r="E285" s="159">
        <f t="shared" si="32"/>
        <v>448.48485163156596</v>
      </c>
      <c r="F285" s="158">
        <f t="shared" si="33"/>
        <v>85635.345367546208</v>
      </c>
      <c r="G285" s="27">
        <f t="shared" si="29"/>
        <v>0.87766379233207692</v>
      </c>
    </row>
    <row r="286" spans="1:7" x14ac:dyDescent="0.3">
      <c r="A286" s="26">
        <f t="shared" si="34"/>
        <v>281</v>
      </c>
      <c r="B286" s="160">
        <f t="shared" si="35"/>
        <v>85635.345367546208</v>
      </c>
      <c r="C286" s="158">
        <f t="shared" si="30"/>
        <v>4510.1098103985596</v>
      </c>
      <c r="D286" s="159">
        <f t="shared" si="31"/>
        <v>4081.9330835608284</v>
      </c>
      <c r="E286" s="159">
        <f t="shared" si="32"/>
        <v>428.176726837731</v>
      </c>
      <c r="F286" s="158">
        <f t="shared" si="33"/>
        <v>81553.412283985381</v>
      </c>
      <c r="G286" s="27">
        <f t="shared" si="29"/>
        <v>0.88349512530859231</v>
      </c>
    </row>
    <row r="287" spans="1:7" x14ac:dyDescent="0.3">
      <c r="A287" s="26">
        <f t="shared" si="34"/>
        <v>282</v>
      </c>
      <c r="B287" s="160">
        <f t="shared" si="35"/>
        <v>81553.412283985381</v>
      </c>
      <c r="C287" s="158">
        <f t="shared" si="30"/>
        <v>4510.1098103985596</v>
      </c>
      <c r="D287" s="159">
        <f t="shared" si="31"/>
        <v>4102.3427489786327</v>
      </c>
      <c r="E287" s="159">
        <f t="shared" si="32"/>
        <v>407.7670614199269</v>
      </c>
      <c r="F287" s="158">
        <f t="shared" si="33"/>
        <v>77451.069535006754</v>
      </c>
      <c r="G287" s="27">
        <f t="shared" si="29"/>
        <v>0.88935561494999038</v>
      </c>
    </row>
    <row r="288" spans="1:7" x14ac:dyDescent="0.3">
      <c r="A288" s="26">
        <f t="shared" si="34"/>
        <v>283</v>
      </c>
      <c r="B288" s="160">
        <f t="shared" si="35"/>
        <v>77451.069535006754</v>
      </c>
      <c r="C288" s="158">
        <f t="shared" si="30"/>
        <v>4510.1098103985596</v>
      </c>
      <c r="D288" s="159">
        <f t="shared" si="31"/>
        <v>4122.854462723526</v>
      </c>
      <c r="E288" s="159">
        <f t="shared" si="32"/>
        <v>387.25534767503376</v>
      </c>
      <c r="F288" s="158">
        <f t="shared" si="33"/>
        <v>73328.21507228323</v>
      </c>
      <c r="G288" s="27">
        <f t="shared" si="29"/>
        <v>0.89524540703959532</v>
      </c>
    </row>
    <row r="289" spans="1:7" x14ac:dyDescent="0.3">
      <c r="A289" s="26">
        <f t="shared" si="34"/>
        <v>284</v>
      </c>
      <c r="B289" s="160">
        <f t="shared" si="35"/>
        <v>73328.21507228323</v>
      </c>
      <c r="C289" s="158">
        <f t="shared" si="30"/>
        <v>4510.1098103985596</v>
      </c>
      <c r="D289" s="159">
        <f t="shared" si="31"/>
        <v>4143.4687350371432</v>
      </c>
      <c r="E289" s="159">
        <f t="shared" si="32"/>
        <v>366.64107536141614</v>
      </c>
      <c r="F289" s="158">
        <f t="shared" si="33"/>
        <v>69184.746337246092</v>
      </c>
      <c r="G289" s="27">
        <f t="shared" si="29"/>
        <v>0.90116464808964836</v>
      </c>
    </row>
    <row r="290" spans="1:7" x14ac:dyDescent="0.3">
      <c r="A290" s="26">
        <f t="shared" si="34"/>
        <v>285</v>
      </c>
      <c r="B290" s="160">
        <f t="shared" si="35"/>
        <v>69184.746337246092</v>
      </c>
      <c r="C290" s="158">
        <f t="shared" si="30"/>
        <v>4510.1098103985596</v>
      </c>
      <c r="D290" s="159">
        <f t="shared" si="31"/>
        <v>4164.1860787123296</v>
      </c>
      <c r="E290" s="159">
        <f t="shared" si="32"/>
        <v>345.92373168623044</v>
      </c>
      <c r="F290" s="158">
        <f t="shared" si="33"/>
        <v>65020.560258533762</v>
      </c>
      <c r="G290" s="27">
        <f t="shared" si="29"/>
        <v>0.90711348534495173</v>
      </c>
    </row>
    <row r="291" spans="1:7" x14ac:dyDescent="0.3">
      <c r="A291" s="26">
        <f t="shared" si="34"/>
        <v>286</v>
      </c>
      <c r="B291" s="160">
        <f t="shared" si="35"/>
        <v>65020.560258533762</v>
      </c>
      <c r="C291" s="158">
        <f t="shared" si="30"/>
        <v>4510.1098103985596</v>
      </c>
      <c r="D291" s="159">
        <f t="shared" si="31"/>
        <v>4185.0070091058906</v>
      </c>
      <c r="E291" s="159">
        <f t="shared" si="32"/>
        <v>325.1028012926688</v>
      </c>
      <c r="F291" s="158">
        <f t="shared" si="33"/>
        <v>60835.553249427874</v>
      </c>
      <c r="G291" s="27">
        <f t="shared" si="29"/>
        <v>0.91309206678653165</v>
      </c>
    </row>
    <row r="292" spans="1:7" x14ac:dyDescent="0.3">
      <c r="A292" s="26">
        <f t="shared" si="34"/>
        <v>287</v>
      </c>
      <c r="B292" s="160">
        <f t="shared" si="35"/>
        <v>60835.553249427874</v>
      </c>
      <c r="C292" s="158">
        <f t="shared" si="30"/>
        <v>4510.1098103985596</v>
      </c>
      <c r="D292" s="159">
        <f t="shared" si="31"/>
        <v>4205.9320441514201</v>
      </c>
      <c r="E292" s="159">
        <f t="shared" si="32"/>
        <v>304.17776624713935</v>
      </c>
      <c r="F292" s="158">
        <f t="shared" si="33"/>
        <v>56629.621205276453</v>
      </c>
      <c r="G292" s="27">
        <f t="shared" si="29"/>
        <v>0.91910054113531936</v>
      </c>
    </row>
    <row r="293" spans="1:7" x14ac:dyDescent="0.3">
      <c r="A293" s="26">
        <f t="shared" si="34"/>
        <v>288</v>
      </c>
      <c r="B293" s="160">
        <f t="shared" si="35"/>
        <v>56629.621205276453</v>
      </c>
      <c r="C293" s="158">
        <f t="shared" si="30"/>
        <v>4510.1098103985596</v>
      </c>
      <c r="D293" s="159">
        <f t="shared" si="31"/>
        <v>4226.9617043721773</v>
      </c>
      <c r="E293" s="159">
        <f t="shared" si="32"/>
        <v>283.14810602638227</v>
      </c>
      <c r="F293" s="158">
        <f t="shared" si="33"/>
        <v>52402.659500904279</v>
      </c>
      <c r="G293" s="27">
        <f t="shared" si="29"/>
        <v>0.92513905785585104</v>
      </c>
    </row>
    <row r="294" spans="1:7" x14ac:dyDescent="0.3">
      <c r="A294" s="26">
        <f t="shared" si="34"/>
        <v>289</v>
      </c>
      <c r="B294" s="160">
        <f t="shared" si="35"/>
        <v>52402.659500904279</v>
      </c>
      <c r="C294" s="158">
        <f t="shared" si="30"/>
        <v>4510.1098103985596</v>
      </c>
      <c r="D294" s="159">
        <f t="shared" si="31"/>
        <v>4248.0965128940379</v>
      </c>
      <c r="E294" s="159">
        <f t="shared" si="32"/>
        <v>262.0132975045214</v>
      </c>
      <c r="F294" s="158">
        <f t="shared" si="33"/>
        <v>48154.562988010242</v>
      </c>
      <c r="G294" s="27">
        <f t="shared" ref="G294:G357" si="36">($B$6-F294)/$B$6</f>
        <v>0.93120776715998543</v>
      </c>
    </row>
    <row r="295" spans="1:7" x14ac:dyDescent="0.3">
      <c r="A295" s="26">
        <f t="shared" si="34"/>
        <v>290</v>
      </c>
      <c r="B295" s="160">
        <f t="shared" si="35"/>
        <v>48154.562988010242</v>
      </c>
      <c r="C295" s="158">
        <f t="shared" si="30"/>
        <v>4510.1098103985596</v>
      </c>
      <c r="D295" s="159">
        <f t="shared" si="31"/>
        <v>4269.3369954585087</v>
      </c>
      <c r="E295" s="159">
        <f t="shared" si="32"/>
        <v>240.77281494005118</v>
      </c>
      <c r="F295" s="158">
        <f t="shared" si="33"/>
        <v>43885.225992551736</v>
      </c>
      <c r="G295" s="27">
        <f t="shared" si="36"/>
        <v>0.93730682001064036</v>
      </c>
    </row>
    <row r="296" spans="1:7" x14ac:dyDescent="0.3">
      <c r="A296" s="26">
        <f t="shared" si="34"/>
        <v>291</v>
      </c>
      <c r="B296" s="160">
        <f t="shared" si="35"/>
        <v>43885.225992551736</v>
      </c>
      <c r="C296" s="158">
        <f t="shared" si="30"/>
        <v>4510.1098103985596</v>
      </c>
      <c r="D296" s="159">
        <f t="shared" si="31"/>
        <v>4290.6836804358009</v>
      </c>
      <c r="E296" s="159">
        <f t="shared" si="32"/>
        <v>219.42612996275867</v>
      </c>
      <c r="F296" s="158">
        <f t="shared" si="33"/>
        <v>39594.542312115933</v>
      </c>
      <c r="G296" s="27">
        <f t="shared" si="36"/>
        <v>0.94343636812554876</v>
      </c>
    </row>
    <row r="297" spans="1:7" x14ac:dyDescent="0.3">
      <c r="A297" s="26">
        <f t="shared" si="34"/>
        <v>292</v>
      </c>
      <c r="B297" s="160">
        <f t="shared" si="35"/>
        <v>39594.542312115933</v>
      </c>
      <c r="C297" s="158">
        <f t="shared" si="30"/>
        <v>4510.1098103985596</v>
      </c>
      <c r="D297" s="159">
        <f t="shared" si="31"/>
        <v>4312.1370988379804</v>
      </c>
      <c r="E297" s="159">
        <f t="shared" si="32"/>
        <v>197.97271156057965</v>
      </c>
      <c r="F297" s="158">
        <f t="shared" si="33"/>
        <v>35282.405213277954</v>
      </c>
      <c r="G297" s="27">
        <f t="shared" si="36"/>
        <v>0.94959656398103154</v>
      </c>
    </row>
    <row r="298" spans="1:7" x14ac:dyDescent="0.3">
      <c r="A298" s="26">
        <f t="shared" si="34"/>
        <v>293</v>
      </c>
      <c r="B298" s="160">
        <f t="shared" si="35"/>
        <v>35282.405213277954</v>
      </c>
      <c r="C298" s="158">
        <f t="shared" si="30"/>
        <v>4510.1098103985596</v>
      </c>
      <c r="D298" s="159">
        <f t="shared" si="31"/>
        <v>4333.6977843321702</v>
      </c>
      <c r="E298" s="159">
        <f t="shared" si="32"/>
        <v>176.41202606638976</v>
      </c>
      <c r="F298" s="158">
        <f t="shared" si="33"/>
        <v>30948.707428945785</v>
      </c>
      <c r="G298" s="27">
        <f t="shared" si="36"/>
        <v>0.95578756081579175</v>
      </c>
    </row>
    <row r="299" spans="1:7" x14ac:dyDescent="0.3">
      <c r="A299" s="26">
        <f t="shared" si="34"/>
        <v>294</v>
      </c>
      <c r="B299" s="160">
        <f t="shared" si="35"/>
        <v>30948.707428945785</v>
      </c>
      <c r="C299" s="158">
        <f t="shared" si="30"/>
        <v>4510.1098103985596</v>
      </c>
      <c r="D299" s="159">
        <f t="shared" si="31"/>
        <v>4355.3662732538305</v>
      </c>
      <c r="E299" s="159">
        <f t="shared" si="32"/>
        <v>154.74353714472892</v>
      </c>
      <c r="F299" s="158">
        <f t="shared" si="33"/>
        <v>26593.341155691953</v>
      </c>
      <c r="G299" s="27">
        <f t="shared" si="36"/>
        <v>0.96200951263472567</v>
      </c>
    </row>
    <row r="300" spans="1:7" x14ac:dyDescent="0.3">
      <c r="A300" s="26">
        <f t="shared" si="34"/>
        <v>295</v>
      </c>
      <c r="B300" s="160">
        <f t="shared" si="35"/>
        <v>26593.341155691953</v>
      </c>
      <c r="C300" s="158">
        <f t="shared" si="30"/>
        <v>4510.1098103985596</v>
      </c>
      <c r="D300" s="159">
        <f t="shared" si="31"/>
        <v>4377.1431046200996</v>
      </c>
      <c r="E300" s="159">
        <f t="shared" si="32"/>
        <v>132.96670577845975</v>
      </c>
      <c r="F300" s="158">
        <f t="shared" si="33"/>
        <v>22216.198051071853</v>
      </c>
      <c r="G300" s="27">
        <f t="shared" si="36"/>
        <v>0.96826257421275452</v>
      </c>
    </row>
    <row r="301" spans="1:7" x14ac:dyDescent="0.3">
      <c r="A301" s="26">
        <f t="shared" si="34"/>
        <v>296</v>
      </c>
      <c r="B301" s="160">
        <f t="shared" si="35"/>
        <v>22216.198051071853</v>
      </c>
      <c r="C301" s="158">
        <f t="shared" si="30"/>
        <v>4510.1098103985596</v>
      </c>
      <c r="D301" s="159">
        <f t="shared" si="31"/>
        <v>4399.0288201432004</v>
      </c>
      <c r="E301" s="159">
        <f t="shared" si="32"/>
        <v>111.08099025535927</v>
      </c>
      <c r="F301" s="158">
        <f t="shared" si="33"/>
        <v>17817.169230928652</v>
      </c>
      <c r="G301" s="27">
        <f t="shared" si="36"/>
        <v>0.97454690109867337</v>
      </c>
    </row>
    <row r="302" spans="1:7" x14ac:dyDescent="0.3">
      <c r="A302" s="26">
        <f t="shared" si="34"/>
        <v>297</v>
      </c>
      <c r="B302" s="160">
        <f t="shared" si="35"/>
        <v>17817.169230928652</v>
      </c>
      <c r="C302" s="158">
        <f t="shared" si="30"/>
        <v>4510.1098103985596</v>
      </c>
      <c r="D302" s="159">
        <f t="shared" si="31"/>
        <v>4421.0239642439165</v>
      </c>
      <c r="E302" s="159">
        <f t="shared" si="32"/>
        <v>89.085846154643264</v>
      </c>
      <c r="F302" s="158">
        <f t="shared" si="33"/>
        <v>13396.145266684736</v>
      </c>
      <c r="G302" s="27">
        <f t="shared" si="36"/>
        <v>0.98086264961902181</v>
      </c>
    </row>
    <row r="303" spans="1:7" x14ac:dyDescent="0.3">
      <c r="A303" s="26">
        <f t="shared" si="34"/>
        <v>298</v>
      </c>
      <c r="B303" s="160">
        <f t="shared" si="35"/>
        <v>13396.145266684736</v>
      </c>
      <c r="C303" s="158">
        <f t="shared" si="30"/>
        <v>4510.1098103985596</v>
      </c>
      <c r="D303" s="159">
        <f t="shared" si="31"/>
        <v>4443.1290840651363</v>
      </c>
      <c r="E303" s="159">
        <f t="shared" si="32"/>
        <v>66.980726333423675</v>
      </c>
      <c r="F303" s="158">
        <f t="shared" si="33"/>
        <v>8953.0161826195999</v>
      </c>
      <c r="G303" s="27">
        <f t="shared" si="36"/>
        <v>0.98720997688197198</v>
      </c>
    </row>
    <row r="304" spans="1:7" x14ac:dyDescent="0.3">
      <c r="A304" s="26">
        <f t="shared" si="34"/>
        <v>299</v>
      </c>
      <c r="B304" s="160">
        <f t="shared" si="35"/>
        <v>8953.0161826195999</v>
      </c>
      <c r="C304" s="158">
        <f t="shared" si="30"/>
        <v>4510.1098103985596</v>
      </c>
      <c r="D304" s="159">
        <f t="shared" si="31"/>
        <v>4465.3447294854614</v>
      </c>
      <c r="E304" s="159">
        <f t="shared" si="32"/>
        <v>44.765080913097997</v>
      </c>
      <c r="F304" s="158">
        <f t="shared" si="33"/>
        <v>4487.6714531341386</v>
      </c>
      <c r="G304" s="27">
        <f t="shared" si="36"/>
        <v>0.99358904078123689</v>
      </c>
    </row>
    <row r="305" spans="1:7" x14ac:dyDescent="0.3">
      <c r="A305" s="26">
        <f t="shared" si="34"/>
        <v>300</v>
      </c>
      <c r="B305" s="160">
        <f t="shared" si="35"/>
        <v>4487.6714531341386</v>
      </c>
      <c r="C305" s="158">
        <f t="shared" si="30"/>
        <v>4510.1098103985596</v>
      </c>
      <c r="D305" s="159">
        <f t="shared" si="31"/>
        <v>4487.6714531328889</v>
      </c>
      <c r="E305" s="159">
        <f t="shared" si="32"/>
        <v>22.438357265670692</v>
      </c>
      <c r="F305" s="158">
        <f t="shared" si="33"/>
        <v>1.2496457202360034E-9</v>
      </c>
      <c r="G305" s="27">
        <f t="shared" si="36"/>
        <v>0.99999999999999822</v>
      </c>
    </row>
    <row r="306" spans="1:7" x14ac:dyDescent="0.3">
      <c r="A306" s="26">
        <f t="shared" si="34"/>
        <v>301</v>
      </c>
      <c r="B306" s="160">
        <f t="shared" si="35"/>
        <v>1.2496457202360034E-9</v>
      </c>
      <c r="C306" s="158">
        <f t="shared" si="30"/>
        <v>1.2558939488371833E-9</v>
      </c>
      <c r="D306" s="159">
        <f t="shared" si="31"/>
        <v>1.2496457202360034E-9</v>
      </c>
      <c r="E306" s="159">
        <f t="shared" si="32"/>
        <v>6.2482286011800171E-12</v>
      </c>
      <c r="F306" s="158">
        <f t="shared" si="33"/>
        <v>0</v>
      </c>
      <c r="G306" s="27">
        <f t="shared" si="36"/>
        <v>1</v>
      </c>
    </row>
    <row r="307" spans="1:7" x14ac:dyDescent="0.3">
      <c r="A307" s="26">
        <f t="shared" si="34"/>
        <v>302</v>
      </c>
      <c r="B307" s="160">
        <f t="shared" si="35"/>
        <v>0</v>
      </c>
      <c r="C307" s="158">
        <f t="shared" si="30"/>
        <v>0</v>
      </c>
      <c r="D307" s="159">
        <f t="shared" si="31"/>
        <v>0</v>
      </c>
      <c r="E307" s="159">
        <f t="shared" si="32"/>
        <v>0</v>
      </c>
      <c r="F307" s="158">
        <f t="shared" si="33"/>
        <v>0</v>
      </c>
      <c r="G307" s="27">
        <f t="shared" si="36"/>
        <v>1</v>
      </c>
    </row>
    <row r="308" spans="1:7" x14ac:dyDescent="0.3">
      <c r="A308" s="26">
        <f t="shared" si="34"/>
        <v>303</v>
      </c>
      <c r="B308" s="160">
        <f t="shared" si="35"/>
        <v>0</v>
      </c>
      <c r="C308" s="158">
        <f t="shared" si="30"/>
        <v>0</v>
      </c>
      <c r="D308" s="159">
        <f t="shared" si="31"/>
        <v>0</v>
      </c>
      <c r="E308" s="159">
        <f t="shared" si="32"/>
        <v>0</v>
      </c>
      <c r="F308" s="158">
        <f t="shared" si="33"/>
        <v>0</v>
      </c>
      <c r="G308" s="27">
        <f t="shared" si="36"/>
        <v>1</v>
      </c>
    </row>
    <row r="309" spans="1:7" x14ac:dyDescent="0.3">
      <c r="A309" s="26">
        <f t="shared" si="34"/>
        <v>304</v>
      </c>
      <c r="B309" s="160">
        <f t="shared" si="35"/>
        <v>0</v>
      </c>
      <c r="C309" s="158">
        <f t="shared" si="30"/>
        <v>0</v>
      </c>
      <c r="D309" s="159">
        <f t="shared" si="31"/>
        <v>0</v>
      </c>
      <c r="E309" s="159">
        <f t="shared" si="32"/>
        <v>0</v>
      </c>
      <c r="F309" s="158">
        <f t="shared" si="33"/>
        <v>0</v>
      </c>
      <c r="G309" s="27">
        <f t="shared" si="36"/>
        <v>1</v>
      </c>
    </row>
    <row r="310" spans="1:7" x14ac:dyDescent="0.3">
      <c r="A310" s="26">
        <f t="shared" si="34"/>
        <v>305</v>
      </c>
      <c r="B310" s="160">
        <f t="shared" si="35"/>
        <v>0</v>
      </c>
      <c r="C310" s="158">
        <f t="shared" si="30"/>
        <v>0</v>
      </c>
      <c r="D310" s="159">
        <f t="shared" si="31"/>
        <v>0</v>
      </c>
      <c r="E310" s="159">
        <f t="shared" si="32"/>
        <v>0</v>
      </c>
      <c r="F310" s="158">
        <f t="shared" si="33"/>
        <v>0</v>
      </c>
      <c r="G310" s="27">
        <f t="shared" si="36"/>
        <v>1</v>
      </c>
    </row>
    <row r="311" spans="1:7" x14ac:dyDescent="0.3">
      <c r="A311" s="26">
        <f t="shared" si="34"/>
        <v>306</v>
      </c>
      <c r="B311" s="160">
        <f t="shared" si="35"/>
        <v>0</v>
      </c>
      <c r="C311" s="158">
        <f t="shared" si="30"/>
        <v>0</v>
      </c>
      <c r="D311" s="159">
        <f t="shared" si="31"/>
        <v>0</v>
      </c>
      <c r="E311" s="159">
        <f t="shared" si="32"/>
        <v>0</v>
      </c>
      <c r="F311" s="158">
        <f t="shared" si="33"/>
        <v>0</v>
      </c>
      <c r="G311" s="27">
        <f t="shared" si="36"/>
        <v>1</v>
      </c>
    </row>
    <row r="312" spans="1:7" x14ac:dyDescent="0.3">
      <c r="A312" s="26">
        <f t="shared" si="34"/>
        <v>307</v>
      </c>
      <c r="B312" s="160">
        <f t="shared" si="35"/>
        <v>0</v>
      </c>
      <c r="C312" s="158">
        <f t="shared" si="30"/>
        <v>0</v>
      </c>
      <c r="D312" s="159">
        <f t="shared" si="31"/>
        <v>0</v>
      </c>
      <c r="E312" s="159">
        <f t="shared" si="32"/>
        <v>0</v>
      </c>
      <c r="F312" s="158">
        <f t="shared" si="33"/>
        <v>0</v>
      </c>
      <c r="G312" s="27">
        <f t="shared" si="36"/>
        <v>1</v>
      </c>
    </row>
    <row r="313" spans="1:7" x14ac:dyDescent="0.3">
      <c r="A313" s="26">
        <f t="shared" si="34"/>
        <v>308</v>
      </c>
      <c r="B313" s="160">
        <f t="shared" si="35"/>
        <v>0</v>
      </c>
      <c r="C313" s="158">
        <f t="shared" si="30"/>
        <v>0</v>
      </c>
      <c r="D313" s="159">
        <f t="shared" si="31"/>
        <v>0</v>
      </c>
      <c r="E313" s="159">
        <f t="shared" si="32"/>
        <v>0</v>
      </c>
      <c r="F313" s="158">
        <f t="shared" si="33"/>
        <v>0</v>
      </c>
      <c r="G313" s="27">
        <f t="shared" si="36"/>
        <v>1</v>
      </c>
    </row>
    <row r="314" spans="1:7" x14ac:dyDescent="0.3">
      <c r="A314" s="26">
        <f t="shared" si="34"/>
        <v>309</v>
      </c>
      <c r="B314" s="160">
        <f t="shared" si="35"/>
        <v>0</v>
      </c>
      <c r="C314" s="158">
        <f t="shared" si="30"/>
        <v>0</v>
      </c>
      <c r="D314" s="159">
        <f t="shared" si="31"/>
        <v>0</v>
      </c>
      <c r="E314" s="159">
        <f t="shared" si="32"/>
        <v>0</v>
      </c>
      <c r="F314" s="158">
        <f t="shared" si="33"/>
        <v>0</v>
      </c>
      <c r="G314" s="27">
        <f t="shared" si="36"/>
        <v>1</v>
      </c>
    </row>
    <row r="315" spans="1:7" x14ac:dyDescent="0.3">
      <c r="A315" s="26">
        <f t="shared" si="34"/>
        <v>310</v>
      </c>
      <c r="B315" s="160">
        <f t="shared" si="35"/>
        <v>0</v>
      </c>
      <c r="C315" s="158">
        <f t="shared" si="30"/>
        <v>0</v>
      </c>
      <c r="D315" s="159">
        <f t="shared" si="31"/>
        <v>0</v>
      </c>
      <c r="E315" s="159">
        <f t="shared" si="32"/>
        <v>0</v>
      </c>
      <c r="F315" s="158">
        <f t="shared" si="33"/>
        <v>0</v>
      </c>
      <c r="G315" s="27">
        <f t="shared" si="36"/>
        <v>1</v>
      </c>
    </row>
    <row r="316" spans="1:7" x14ac:dyDescent="0.3">
      <c r="A316" s="26">
        <f t="shared" si="34"/>
        <v>311</v>
      </c>
      <c r="B316" s="160">
        <f t="shared" si="35"/>
        <v>0</v>
      </c>
      <c r="C316" s="158">
        <f t="shared" si="30"/>
        <v>0</v>
      </c>
      <c r="D316" s="159">
        <f t="shared" si="31"/>
        <v>0</v>
      </c>
      <c r="E316" s="159">
        <f t="shared" si="32"/>
        <v>0</v>
      </c>
      <c r="F316" s="158">
        <f t="shared" si="33"/>
        <v>0</v>
      </c>
      <c r="G316" s="27">
        <f t="shared" si="36"/>
        <v>1</v>
      </c>
    </row>
    <row r="317" spans="1:7" x14ac:dyDescent="0.3">
      <c r="A317" s="26">
        <f t="shared" si="34"/>
        <v>312</v>
      </c>
      <c r="B317" s="160">
        <f t="shared" si="35"/>
        <v>0</v>
      </c>
      <c r="C317" s="158">
        <f t="shared" si="30"/>
        <v>0</v>
      </c>
      <c r="D317" s="159">
        <f t="shared" si="31"/>
        <v>0</v>
      </c>
      <c r="E317" s="159">
        <f t="shared" si="32"/>
        <v>0</v>
      </c>
      <c r="F317" s="158">
        <f t="shared" si="33"/>
        <v>0</v>
      </c>
      <c r="G317" s="27">
        <f t="shared" si="36"/>
        <v>1</v>
      </c>
    </row>
    <row r="318" spans="1:7" x14ac:dyDescent="0.3">
      <c r="A318" s="26">
        <f t="shared" si="34"/>
        <v>313</v>
      </c>
      <c r="B318" s="160">
        <f t="shared" si="35"/>
        <v>0</v>
      </c>
      <c r="C318" s="158">
        <f t="shared" si="30"/>
        <v>0</v>
      </c>
      <c r="D318" s="159">
        <f t="shared" si="31"/>
        <v>0</v>
      </c>
      <c r="E318" s="159">
        <f t="shared" si="32"/>
        <v>0</v>
      </c>
      <c r="F318" s="158">
        <f t="shared" si="33"/>
        <v>0</v>
      </c>
      <c r="G318" s="27">
        <f t="shared" si="36"/>
        <v>1</v>
      </c>
    </row>
    <row r="319" spans="1:7" x14ac:dyDescent="0.3">
      <c r="A319" s="26">
        <f t="shared" si="34"/>
        <v>314</v>
      </c>
      <c r="B319" s="160">
        <f t="shared" si="35"/>
        <v>0</v>
      </c>
      <c r="C319" s="158">
        <f t="shared" si="30"/>
        <v>0</v>
      </c>
      <c r="D319" s="159">
        <f t="shared" si="31"/>
        <v>0</v>
      </c>
      <c r="E319" s="159">
        <f t="shared" si="32"/>
        <v>0</v>
      </c>
      <c r="F319" s="158">
        <f t="shared" si="33"/>
        <v>0</v>
      </c>
      <c r="G319" s="27">
        <f t="shared" si="36"/>
        <v>1</v>
      </c>
    </row>
    <row r="320" spans="1:7" x14ac:dyDescent="0.3">
      <c r="A320" s="26">
        <f t="shared" si="34"/>
        <v>315</v>
      </c>
      <c r="B320" s="160">
        <f t="shared" si="35"/>
        <v>0</v>
      </c>
      <c r="C320" s="158">
        <f t="shared" si="30"/>
        <v>0</v>
      </c>
      <c r="D320" s="159">
        <f t="shared" si="31"/>
        <v>0</v>
      </c>
      <c r="E320" s="159">
        <f t="shared" si="32"/>
        <v>0</v>
      </c>
      <c r="F320" s="158">
        <f t="shared" si="33"/>
        <v>0</v>
      </c>
      <c r="G320" s="27">
        <f t="shared" si="36"/>
        <v>1</v>
      </c>
    </row>
    <row r="321" spans="1:7" x14ac:dyDescent="0.3">
      <c r="A321" s="26">
        <f t="shared" si="34"/>
        <v>316</v>
      </c>
      <c r="B321" s="160">
        <f t="shared" si="35"/>
        <v>0</v>
      </c>
      <c r="C321" s="158">
        <f t="shared" si="30"/>
        <v>0</v>
      </c>
      <c r="D321" s="159">
        <f t="shared" si="31"/>
        <v>0</v>
      </c>
      <c r="E321" s="159">
        <f t="shared" si="32"/>
        <v>0</v>
      </c>
      <c r="F321" s="158">
        <f t="shared" si="33"/>
        <v>0</v>
      </c>
      <c r="G321" s="27">
        <f t="shared" si="36"/>
        <v>1</v>
      </c>
    </row>
    <row r="322" spans="1:7" x14ac:dyDescent="0.3">
      <c r="A322" s="26">
        <f t="shared" si="34"/>
        <v>317</v>
      </c>
      <c r="B322" s="160">
        <f t="shared" si="35"/>
        <v>0</v>
      </c>
      <c r="C322" s="158">
        <f t="shared" si="30"/>
        <v>0</v>
      </c>
      <c r="D322" s="159">
        <f t="shared" si="31"/>
        <v>0</v>
      </c>
      <c r="E322" s="159">
        <f t="shared" si="32"/>
        <v>0</v>
      </c>
      <c r="F322" s="158">
        <f t="shared" si="33"/>
        <v>0</v>
      </c>
      <c r="G322" s="27">
        <f t="shared" si="36"/>
        <v>1</v>
      </c>
    </row>
    <row r="323" spans="1:7" x14ac:dyDescent="0.3">
      <c r="A323" s="26">
        <f t="shared" si="34"/>
        <v>318</v>
      </c>
      <c r="B323" s="160">
        <f t="shared" si="35"/>
        <v>0</v>
      </c>
      <c r="C323" s="158">
        <f t="shared" si="30"/>
        <v>0</v>
      </c>
      <c r="D323" s="159">
        <f t="shared" si="31"/>
        <v>0</v>
      </c>
      <c r="E323" s="159">
        <f t="shared" si="32"/>
        <v>0</v>
      </c>
      <c r="F323" s="158">
        <f t="shared" si="33"/>
        <v>0</v>
      </c>
      <c r="G323" s="27">
        <f t="shared" si="36"/>
        <v>1</v>
      </c>
    </row>
    <row r="324" spans="1:7" x14ac:dyDescent="0.3">
      <c r="A324" s="26">
        <f t="shared" si="34"/>
        <v>319</v>
      </c>
      <c r="B324" s="160">
        <f t="shared" si="35"/>
        <v>0</v>
      </c>
      <c r="C324" s="158">
        <f t="shared" si="30"/>
        <v>0</v>
      </c>
      <c r="D324" s="159">
        <f t="shared" si="31"/>
        <v>0</v>
      </c>
      <c r="E324" s="159">
        <f t="shared" si="32"/>
        <v>0</v>
      </c>
      <c r="F324" s="158">
        <f t="shared" si="33"/>
        <v>0</v>
      </c>
      <c r="G324" s="27">
        <f t="shared" si="36"/>
        <v>1</v>
      </c>
    </row>
    <row r="325" spans="1:7" x14ac:dyDescent="0.3">
      <c r="A325" s="26">
        <f t="shared" si="34"/>
        <v>320</v>
      </c>
      <c r="B325" s="160">
        <f t="shared" si="35"/>
        <v>0</v>
      </c>
      <c r="C325" s="158">
        <f t="shared" si="30"/>
        <v>0</v>
      </c>
      <c r="D325" s="159">
        <f t="shared" si="31"/>
        <v>0</v>
      </c>
      <c r="E325" s="159">
        <f t="shared" si="32"/>
        <v>0</v>
      </c>
      <c r="F325" s="158">
        <f t="shared" si="33"/>
        <v>0</v>
      </c>
      <c r="G325" s="27">
        <f t="shared" si="36"/>
        <v>1</v>
      </c>
    </row>
    <row r="326" spans="1:7" x14ac:dyDescent="0.3">
      <c r="A326" s="26">
        <f t="shared" si="34"/>
        <v>321</v>
      </c>
      <c r="B326" s="160">
        <f t="shared" si="35"/>
        <v>0</v>
      </c>
      <c r="C326" s="158">
        <f t="shared" si="30"/>
        <v>0</v>
      </c>
      <c r="D326" s="159">
        <f t="shared" si="31"/>
        <v>0</v>
      </c>
      <c r="E326" s="159">
        <f t="shared" si="32"/>
        <v>0</v>
      </c>
      <c r="F326" s="158">
        <f t="shared" si="33"/>
        <v>0</v>
      </c>
      <c r="G326" s="27">
        <f t="shared" si="36"/>
        <v>1</v>
      </c>
    </row>
    <row r="327" spans="1:7" x14ac:dyDescent="0.3">
      <c r="A327" s="26">
        <f t="shared" si="34"/>
        <v>322</v>
      </c>
      <c r="B327" s="160">
        <f t="shared" si="35"/>
        <v>0</v>
      </c>
      <c r="C327" s="158">
        <f t="shared" ref="C327:C365" si="37">IF($J$14&lt;B327+(B327*($J$6/$J$8)),$J$14,B327+(B327*($J$6/$J$8)))</f>
        <v>0</v>
      </c>
      <c r="D327" s="159">
        <f t="shared" ref="D327:D365" si="38">C327-E327</f>
        <v>0</v>
      </c>
      <c r="E327" s="159">
        <f t="shared" ref="E327:E365" si="39">B327*$J$6/$J$8</f>
        <v>0</v>
      </c>
      <c r="F327" s="158">
        <f t="shared" ref="F327:F364" si="40">B327-D327</f>
        <v>0</v>
      </c>
      <c r="G327" s="27">
        <f t="shared" si="36"/>
        <v>1</v>
      </c>
    </row>
    <row r="328" spans="1:7" x14ac:dyDescent="0.3">
      <c r="A328" s="26">
        <f t="shared" ref="A328:A365" si="41">+A327+1</f>
        <v>323</v>
      </c>
      <c r="B328" s="160">
        <f t="shared" ref="B328:B365" si="42">F327</f>
        <v>0</v>
      </c>
      <c r="C328" s="158">
        <f t="shared" si="37"/>
        <v>0</v>
      </c>
      <c r="D328" s="159">
        <f t="shared" si="38"/>
        <v>0</v>
      </c>
      <c r="E328" s="159">
        <f t="shared" si="39"/>
        <v>0</v>
      </c>
      <c r="F328" s="158">
        <f t="shared" si="40"/>
        <v>0</v>
      </c>
      <c r="G328" s="27">
        <f t="shared" si="36"/>
        <v>1</v>
      </c>
    </row>
    <row r="329" spans="1:7" x14ac:dyDescent="0.3">
      <c r="A329" s="26">
        <f t="shared" si="41"/>
        <v>324</v>
      </c>
      <c r="B329" s="160">
        <f t="shared" si="42"/>
        <v>0</v>
      </c>
      <c r="C329" s="158">
        <f t="shared" si="37"/>
        <v>0</v>
      </c>
      <c r="D329" s="159">
        <f t="shared" si="38"/>
        <v>0</v>
      </c>
      <c r="E329" s="159">
        <f t="shared" si="39"/>
        <v>0</v>
      </c>
      <c r="F329" s="158">
        <f t="shared" si="40"/>
        <v>0</v>
      </c>
      <c r="G329" s="27">
        <f t="shared" si="36"/>
        <v>1</v>
      </c>
    </row>
    <row r="330" spans="1:7" x14ac:dyDescent="0.3">
      <c r="A330" s="26">
        <f t="shared" si="41"/>
        <v>325</v>
      </c>
      <c r="B330" s="160">
        <f t="shared" si="42"/>
        <v>0</v>
      </c>
      <c r="C330" s="158">
        <f t="shared" si="37"/>
        <v>0</v>
      </c>
      <c r="D330" s="159">
        <f t="shared" si="38"/>
        <v>0</v>
      </c>
      <c r="E330" s="159">
        <f t="shared" si="39"/>
        <v>0</v>
      </c>
      <c r="F330" s="158">
        <f t="shared" si="40"/>
        <v>0</v>
      </c>
      <c r="G330" s="27">
        <f t="shared" si="36"/>
        <v>1</v>
      </c>
    </row>
    <row r="331" spans="1:7" x14ac:dyDescent="0.3">
      <c r="A331" s="26">
        <f t="shared" si="41"/>
        <v>326</v>
      </c>
      <c r="B331" s="160">
        <f t="shared" si="42"/>
        <v>0</v>
      </c>
      <c r="C331" s="158">
        <f t="shared" si="37"/>
        <v>0</v>
      </c>
      <c r="D331" s="159">
        <f t="shared" si="38"/>
        <v>0</v>
      </c>
      <c r="E331" s="159">
        <f t="shared" si="39"/>
        <v>0</v>
      </c>
      <c r="F331" s="158">
        <f t="shared" si="40"/>
        <v>0</v>
      </c>
      <c r="G331" s="27">
        <f t="shared" si="36"/>
        <v>1</v>
      </c>
    </row>
    <row r="332" spans="1:7" x14ac:dyDescent="0.3">
      <c r="A332" s="26">
        <f t="shared" si="41"/>
        <v>327</v>
      </c>
      <c r="B332" s="160">
        <f t="shared" si="42"/>
        <v>0</v>
      </c>
      <c r="C332" s="158">
        <f t="shared" si="37"/>
        <v>0</v>
      </c>
      <c r="D332" s="159">
        <f t="shared" si="38"/>
        <v>0</v>
      </c>
      <c r="E332" s="159">
        <f t="shared" si="39"/>
        <v>0</v>
      </c>
      <c r="F332" s="158">
        <f t="shared" si="40"/>
        <v>0</v>
      </c>
      <c r="G332" s="27">
        <f t="shared" si="36"/>
        <v>1</v>
      </c>
    </row>
    <row r="333" spans="1:7" x14ac:dyDescent="0.3">
      <c r="A333" s="26">
        <f t="shared" si="41"/>
        <v>328</v>
      </c>
      <c r="B333" s="160">
        <f t="shared" si="42"/>
        <v>0</v>
      </c>
      <c r="C333" s="158">
        <f t="shared" si="37"/>
        <v>0</v>
      </c>
      <c r="D333" s="159">
        <f t="shared" si="38"/>
        <v>0</v>
      </c>
      <c r="E333" s="159">
        <f t="shared" si="39"/>
        <v>0</v>
      </c>
      <c r="F333" s="158">
        <f t="shared" si="40"/>
        <v>0</v>
      </c>
      <c r="G333" s="27">
        <f t="shared" si="36"/>
        <v>1</v>
      </c>
    </row>
    <row r="334" spans="1:7" x14ac:dyDescent="0.3">
      <c r="A334" s="26">
        <f t="shared" si="41"/>
        <v>329</v>
      </c>
      <c r="B334" s="160">
        <f t="shared" si="42"/>
        <v>0</v>
      </c>
      <c r="C334" s="158">
        <f t="shared" si="37"/>
        <v>0</v>
      </c>
      <c r="D334" s="159">
        <f t="shared" si="38"/>
        <v>0</v>
      </c>
      <c r="E334" s="159">
        <f t="shared" si="39"/>
        <v>0</v>
      </c>
      <c r="F334" s="158">
        <f t="shared" si="40"/>
        <v>0</v>
      </c>
      <c r="G334" s="27">
        <f t="shared" si="36"/>
        <v>1</v>
      </c>
    </row>
    <row r="335" spans="1:7" x14ac:dyDescent="0.3">
      <c r="A335" s="26">
        <f t="shared" si="41"/>
        <v>330</v>
      </c>
      <c r="B335" s="160">
        <f t="shared" si="42"/>
        <v>0</v>
      </c>
      <c r="C335" s="158">
        <f t="shared" si="37"/>
        <v>0</v>
      </c>
      <c r="D335" s="159">
        <f t="shared" si="38"/>
        <v>0</v>
      </c>
      <c r="E335" s="159">
        <f t="shared" si="39"/>
        <v>0</v>
      </c>
      <c r="F335" s="158">
        <f t="shared" si="40"/>
        <v>0</v>
      </c>
      <c r="G335" s="27">
        <f t="shared" si="36"/>
        <v>1</v>
      </c>
    </row>
    <row r="336" spans="1:7" x14ac:dyDescent="0.3">
      <c r="A336" s="26">
        <f t="shared" si="41"/>
        <v>331</v>
      </c>
      <c r="B336" s="160">
        <f t="shared" si="42"/>
        <v>0</v>
      </c>
      <c r="C336" s="158">
        <f t="shared" si="37"/>
        <v>0</v>
      </c>
      <c r="D336" s="159">
        <f t="shared" si="38"/>
        <v>0</v>
      </c>
      <c r="E336" s="159">
        <f t="shared" si="39"/>
        <v>0</v>
      </c>
      <c r="F336" s="158">
        <f t="shared" si="40"/>
        <v>0</v>
      </c>
      <c r="G336" s="27">
        <f t="shared" si="36"/>
        <v>1</v>
      </c>
    </row>
    <row r="337" spans="1:7" x14ac:dyDescent="0.3">
      <c r="A337" s="26">
        <f t="shared" si="41"/>
        <v>332</v>
      </c>
      <c r="B337" s="160">
        <f t="shared" si="42"/>
        <v>0</v>
      </c>
      <c r="C337" s="158">
        <f t="shared" si="37"/>
        <v>0</v>
      </c>
      <c r="D337" s="159">
        <f t="shared" si="38"/>
        <v>0</v>
      </c>
      <c r="E337" s="159">
        <f t="shared" si="39"/>
        <v>0</v>
      </c>
      <c r="F337" s="158">
        <f t="shared" si="40"/>
        <v>0</v>
      </c>
      <c r="G337" s="27">
        <f t="shared" si="36"/>
        <v>1</v>
      </c>
    </row>
    <row r="338" spans="1:7" x14ac:dyDescent="0.3">
      <c r="A338" s="26">
        <f t="shared" si="41"/>
        <v>333</v>
      </c>
      <c r="B338" s="160">
        <f t="shared" si="42"/>
        <v>0</v>
      </c>
      <c r="C338" s="158">
        <f t="shared" si="37"/>
        <v>0</v>
      </c>
      <c r="D338" s="159">
        <f t="shared" si="38"/>
        <v>0</v>
      </c>
      <c r="E338" s="159">
        <f t="shared" si="39"/>
        <v>0</v>
      </c>
      <c r="F338" s="158">
        <f t="shared" si="40"/>
        <v>0</v>
      </c>
      <c r="G338" s="27">
        <f t="shared" si="36"/>
        <v>1</v>
      </c>
    </row>
    <row r="339" spans="1:7" x14ac:dyDescent="0.3">
      <c r="A339" s="26">
        <f t="shared" si="41"/>
        <v>334</v>
      </c>
      <c r="B339" s="160">
        <f t="shared" si="42"/>
        <v>0</v>
      </c>
      <c r="C339" s="158">
        <f t="shared" si="37"/>
        <v>0</v>
      </c>
      <c r="D339" s="159">
        <f t="shared" si="38"/>
        <v>0</v>
      </c>
      <c r="E339" s="159">
        <f t="shared" si="39"/>
        <v>0</v>
      </c>
      <c r="F339" s="158">
        <f t="shared" si="40"/>
        <v>0</v>
      </c>
      <c r="G339" s="27">
        <f t="shared" si="36"/>
        <v>1</v>
      </c>
    </row>
    <row r="340" spans="1:7" x14ac:dyDescent="0.3">
      <c r="A340" s="26">
        <f t="shared" si="41"/>
        <v>335</v>
      </c>
      <c r="B340" s="160">
        <f t="shared" si="42"/>
        <v>0</v>
      </c>
      <c r="C340" s="158">
        <f t="shared" si="37"/>
        <v>0</v>
      </c>
      <c r="D340" s="159">
        <f t="shared" si="38"/>
        <v>0</v>
      </c>
      <c r="E340" s="159">
        <f t="shared" si="39"/>
        <v>0</v>
      </c>
      <c r="F340" s="158">
        <f t="shared" si="40"/>
        <v>0</v>
      </c>
      <c r="G340" s="27">
        <f t="shared" si="36"/>
        <v>1</v>
      </c>
    </row>
    <row r="341" spans="1:7" x14ac:dyDescent="0.3">
      <c r="A341" s="26">
        <f t="shared" si="41"/>
        <v>336</v>
      </c>
      <c r="B341" s="160">
        <f t="shared" si="42"/>
        <v>0</v>
      </c>
      <c r="C341" s="158">
        <f t="shared" si="37"/>
        <v>0</v>
      </c>
      <c r="D341" s="159">
        <f t="shared" si="38"/>
        <v>0</v>
      </c>
      <c r="E341" s="159">
        <f t="shared" si="39"/>
        <v>0</v>
      </c>
      <c r="F341" s="158">
        <f t="shared" si="40"/>
        <v>0</v>
      </c>
      <c r="G341" s="27">
        <f t="shared" si="36"/>
        <v>1</v>
      </c>
    </row>
    <row r="342" spans="1:7" x14ac:dyDescent="0.3">
      <c r="A342" s="26">
        <f t="shared" si="41"/>
        <v>337</v>
      </c>
      <c r="B342" s="160">
        <f t="shared" si="42"/>
        <v>0</v>
      </c>
      <c r="C342" s="158">
        <f t="shared" si="37"/>
        <v>0</v>
      </c>
      <c r="D342" s="159">
        <f t="shared" si="38"/>
        <v>0</v>
      </c>
      <c r="E342" s="159">
        <f t="shared" si="39"/>
        <v>0</v>
      </c>
      <c r="F342" s="158">
        <f t="shared" si="40"/>
        <v>0</v>
      </c>
      <c r="G342" s="27">
        <f t="shared" si="36"/>
        <v>1</v>
      </c>
    </row>
    <row r="343" spans="1:7" x14ac:dyDescent="0.3">
      <c r="A343" s="26">
        <f t="shared" si="41"/>
        <v>338</v>
      </c>
      <c r="B343" s="160">
        <f t="shared" si="42"/>
        <v>0</v>
      </c>
      <c r="C343" s="158">
        <f t="shared" si="37"/>
        <v>0</v>
      </c>
      <c r="D343" s="159">
        <f t="shared" si="38"/>
        <v>0</v>
      </c>
      <c r="E343" s="159">
        <f t="shared" si="39"/>
        <v>0</v>
      </c>
      <c r="F343" s="158">
        <f t="shared" si="40"/>
        <v>0</v>
      </c>
      <c r="G343" s="27">
        <f t="shared" si="36"/>
        <v>1</v>
      </c>
    </row>
    <row r="344" spans="1:7" x14ac:dyDescent="0.3">
      <c r="A344" s="26">
        <f t="shared" si="41"/>
        <v>339</v>
      </c>
      <c r="B344" s="160">
        <f t="shared" si="42"/>
        <v>0</v>
      </c>
      <c r="C344" s="158">
        <f t="shared" si="37"/>
        <v>0</v>
      </c>
      <c r="D344" s="159">
        <f t="shared" si="38"/>
        <v>0</v>
      </c>
      <c r="E344" s="159">
        <f t="shared" si="39"/>
        <v>0</v>
      </c>
      <c r="F344" s="158">
        <f t="shared" si="40"/>
        <v>0</v>
      </c>
      <c r="G344" s="27">
        <f t="shared" si="36"/>
        <v>1</v>
      </c>
    </row>
    <row r="345" spans="1:7" x14ac:dyDescent="0.3">
      <c r="A345" s="26">
        <f t="shared" si="41"/>
        <v>340</v>
      </c>
      <c r="B345" s="160">
        <f t="shared" si="42"/>
        <v>0</v>
      </c>
      <c r="C345" s="158">
        <f t="shared" si="37"/>
        <v>0</v>
      </c>
      <c r="D345" s="159">
        <f t="shared" si="38"/>
        <v>0</v>
      </c>
      <c r="E345" s="159">
        <f t="shared" si="39"/>
        <v>0</v>
      </c>
      <c r="F345" s="158">
        <f t="shared" si="40"/>
        <v>0</v>
      </c>
      <c r="G345" s="27">
        <f t="shared" si="36"/>
        <v>1</v>
      </c>
    </row>
    <row r="346" spans="1:7" x14ac:dyDescent="0.3">
      <c r="A346" s="26">
        <f t="shared" si="41"/>
        <v>341</v>
      </c>
      <c r="B346" s="160">
        <f t="shared" si="42"/>
        <v>0</v>
      </c>
      <c r="C346" s="158">
        <f t="shared" si="37"/>
        <v>0</v>
      </c>
      <c r="D346" s="159">
        <f t="shared" si="38"/>
        <v>0</v>
      </c>
      <c r="E346" s="159">
        <f t="shared" si="39"/>
        <v>0</v>
      </c>
      <c r="F346" s="158">
        <f t="shared" si="40"/>
        <v>0</v>
      </c>
      <c r="G346" s="27">
        <f t="shared" si="36"/>
        <v>1</v>
      </c>
    </row>
    <row r="347" spans="1:7" x14ac:dyDescent="0.3">
      <c r="A347" s="26">
        <f t="shared" si="41"/>
        <v>342</v>
      </c>
      <c r="B347" s="160">
        <f t="shared" si="42"/>
        <v>0</v>
      </c>
      <c r="C347" s="158">
        <f t="shared" si="37"/>
        <v>0</v>
      </c>
      <c r="D347" s="159">
        <f t="shared" si="38"/>
        <v>0</v>
      </c>
      <c r="E347" s="159">
        <f t="shared" si="39"/>
        <v>0</v>
      </c>
      <c r="F347" s="158">
        <f t="shared" si="40"/>
        <v>0</v>
      </c>
      <c r="G347" s="27">
        <f t="shared" si="36"/>
        <v>1</v>
      </c>
    </row>
    <row r="348" spans="1:7" x14ac:dyDescent="0.3">
      <c r="A348" s="26">
        <f t="shared" si="41"/>
        <v>343</v>
      </c>
      <c r="B348" s="160">
        <f t="shared" si="42"/>
        <v>0</v>
      </c>
      <c r="C348" s="158">
        <f t="shared" si="37"/>
        <v>0</v>
      </c>
      <c r="D348" s="159">
        <f t="shared" si="38"/>
        <v>0</v>
      </c>
      <c r="E348" s="159">
        <f t="shared" si="39"/>
        <v>0</v>
      </c>
      <c r="F348" s="158">
        <f t="shared" si="40"/>
        <v>0</v>
      </c>
      <c r="G348" s="27">
        <f t="shared" si="36"/>
        <v>1</v>
      </c>
    </row>
    <row r="349" spans="1:7" x14ac:dyDescent="0.3">
      <c r="A349" s="26">
        <f t="shared" si="41"/>
        <v>344</v>
      </c>
      <c r="B349" s="160">
        <f t="shared" si="42"/>
        <v>0</v>
      </c>
      <c r="C349" s="158">
        <f t="shared" si="37"/>
        <v>0</v>
      </c>
      <c r="D349" s="159">
        <f t="shared" si="38"/>
        <v>0</v>
      </c>
      <c r="E349" s="159">
        <f t="shared" si="39"/>
        <v>0</v>
      </c>
      <c r="F349" s="158">
        <f t="shared" si="40"/>
        <v>0</v>
      </c>
      <c r="G349" s="27">
        <f t="shared" si="36"/>
        <v>1</v>
      </c>
    </row>
    <row r="350" spans="1:7" x14ac:dyDescent="0.3">
      <c r="A350" s="26">
        <f t="shared" si="41"/>
        <v>345</v>
      </c>
      <c r="B350" s="160">
        <f t="shared" si="42"/>
        <v>0</v>
      </c>
      <c r="C350" s="158">
        <f t="shared" si="37"/>
        <v>0</v>
      </c>
      <c r="D350" s="159">
        <f t="shared" si="38"/>
        <v>0</v>
      </c>
      <c r="E350" s="159">
        <f t="shared" si="39"/>
        <v>0</v>
      </c>
      <c r="F350" s="158">
        <f t="shared" si="40"/>
        <v>0</v>
      </c>
      <c r="G350" s="27">
        <f t="shared" si="36"/>
        <v>1</v>
      </c>
    </row>
    <row r="351" spans="1:7" x14ac:dyDescent="0.3">
      <c r="A351" s="26">
        <f t="shared" si="41"/>
        <v>346</v>
      </c>
      <c r="B351" s="160">
        <f t="shared" si="42"/>
        <v>0</v>
      </c>
      <c r="C351" s="158">
        <f t="shared" si="37"/>
        <v>0</v>
      </c>
      <c r="D351" s="159">
        <f t="shared" si="38"/>
        <v>0</v>
      </c>
      <c r="E351" s="159">
        <f t="shared" si="39"/>
        <v>0</v>
      </c>
      <c r="F351" s="158">
        <f t="shared" si="40"/>
        <v>0</v>
      </c>
      <c r="G351" s="27">
        <f t="shared" si="36"/>
        <v>1</v>
      </c>
    </row>
    <row r="352" spans="1:7" x14ac:dyDescent="0.3">
      <c r="A352" s="26">
        <f t="shared" si="41"/>
        <v>347</v>
      </c>
      <c r="B352" s="160">
        <f t="shared" si="42"/>
        <v>0</v>
      </c>
      <c r="C352" s="158">
        <f t="shared" si="37"/>
        <v>0</v>
      </c>
      <c r="D352" s="159">
        <f t="shared" si="38"/>
        <v>0</v>
      </c>
      <c r="E352" s="159">
        <f t="shared" si="39"/>
        <v>0</v>
      </c>
      <c r="F352" s="158">
        <f t="shared" si="40"/>
        <v>0</v>
      </c>
      <c r="G352" s="27">
        <f t="shared" si="36"/>
        <v>1</v>
      </c>
    </row>
    <row r="353" spans="1:7" x14ac:dyDescent="0.3">
      <c r="A353" s="26">
        <f t="shared" si="41"/>
        <v>348</v>
      </c>
      <c r="B353" s="160">
        <f t="shared" si="42"/>
        <v>0</v>
      </c>
      <c r="C353" s="158">
        <f t="shared" si="37"/>
        <v>0</v>
      </c>
      <c r="D353" s="159">
        <f t="shared" si="38"/>
        <v>0</v>
      </c>
      <c r="E353" s="159">
        <f t="shared" si="39"/>
        <v>0</v>
      </c>
      <c r="F353" s="158">
        <f t="shared" si="40"/>
        <v>0</v>
      </c>
      <c r="G353" s="27">
        <f t="shared" si="36"/>
        <v>1</v>
      </c>
    </row>
    <row r="354" spans="1:7" x14ac:dyDescent="0.3">
      <c r="A354" s="26">
        <f t="shared" si="41"/>
        <v>349</v>
      </c>
      <c r="B354" s="160">
        <f t="shared" si="42"/>
        <v>0</v>
      </c>
      <c r="C354" s="158">
        <f t="shared" si="37"/>
        <v>0</v>
      </c>
      <c r="D354" s="159">
        <f t="shared" si="38"/>
        <v>0</v>
      </c>
      <c r="E354" s="159">
        <f t="shared" si="39"/>
        <v>0</v>
      </c>
      <c r="F354" s="158">
        <f t="shared" si="40"/>
        <v>0</v>
      </c>
      <c r="G354" s="27">
        <f t="shared" si="36"/>
        <v>1</v>
      </c>
    </row>
    <row r="355" spans="1:7" x14ac:dyDescent="0.3">
      <c r="A355" s="26">
        <f t="shared" si="41"/>
        <v>350</v>
      </c>
      <c r="B355" s="160">
        <f t="shared" si="42"/>
        <v>0</v>
      </c>
      <c r="C355" s="158">
        <f t="shared" si="37"/>
        <v>0</v>
      </c>
      <c r="D355" s="159">
        <f t="shared" si="38"/>
        <v>0</v>
      </c>
      <c r="E355" s="159">
        <f t="shared" si="39"/>
        <v>0</v>
      </c>
      <c r="F355" s="158">
        <f t="shared" si="40"/>
        <v>0</v>
      </c>
      <c r="G355" s="27">
        <f t="shared" si="36"/>
        <v>1</v>
      </c>
    </row>
    <row r="356" spans="1:7" x14ac:dyDescent="0.3">
      <c r="A356" s="26">
        <f t="shared" si="41"/>
        <v>351</v>
      </c>
      <c r="B356" s="160">
        <f t="shared" si="42"/>
        <v>0</v>
      </c>
      <c r="C356" s="158">
        <f t="shared" si="37"/>
        <v>0</v>
      </c>
      <c r="D356" s="159">
        <f t="shared" si="38"/>
        <v>0</v>
      </c>
      <c r="E356" s="159">
        <f t="shared" si="39"/>
        <v>0</v>
      </c>
      <c r="F356" s="158">
        <f t="shared" si="40"/>
        <v>0</v>
      </c>
      <c r="G356" s="27">
        <f t="shared" si="36"/>
        <v>1</v>
      </c>
    </row>
    <row r="357" spans="1:7" x14ac:dyDescent="0.3">
      <c r="A357" s="26">
        <f t="shared" si="41"/>
        <v>352</v>
      </c>
      <c r="B357" s="160">
        <f t="shared" si="42"/>
        <v>0</v>
      </c>
      <c r="C357" s="158">
        <f t="shared" si="37"/>
        <v>0</v>
      </c>
      <c r="D357" s="159">
        <f t="shared" si="38"/>
        <v>0</v>
      </c>
      <c r="E357" s="159">
        <f t="shared" si="39"/>
        <v>0</v>
      </c>
      <c r="F357" s="158">
        <f t="shared" si="40"/>
        <v>0</v>
      </c>
      <c r="G357" s="27">
        <f t="shared" si="36"/>
        <v>1</v>
      </c>
    </row>
    <row r="358" spans="1:7" x14ac:dyDescent="0.3">
      <c r="A358" s="26">
        <f t="shared" si="41"/>
        <v>353</v>
      </c>
      <c r="B358" s="160">
        <f t="shared" si="42"/>
        <v>0</v>
      </c>
      <c r="C358" s="158">
        <f t="shared" si="37"/>
        <v>0</v>
      </c>
      <c r="D358" s="159">
        <f t="shared" si="38"/>
        <v>0</v>
      </c>
      <c r="E358" s="159">
        <f t="shared" si="39"/>
        <v>0</v>
      </c>
      <c r="F358" s="158">
        <f t="shared" si="40"/>
        <v>0</v>
      </c>
      <c r="G358" s="27">
        <f t="shared" ref="G358:G365" si="43">($B$6-F358)/$B$6</f>
        <v>1</v>
      </c>
    </row>
    <row r="359" spans="1:7" x14ac:dyDescent="0.3">
      <c r="A359" s="26">
        <f t="shared" si="41"/>
        <v>354</v>
      </c>
      <c r="B359" s="160">
        <f t="shared" si="42"/>
        <v>0</v>
      </c>
      <c r="C359" s="158">
        <f t="shared" si="37"/>
        <v>0</v>
      </c>
      <c r="D359" s="159">
        <f t="shared" si="38"/>
        <v>0</v>
      </c>
      <c r="E359" s="159">
        <f t="shared" si="39"/>
        <v>0</v>
      </c>
      <c r="F359" s="158">
        <f t="shared" si="40"/>
        <v>0</v>
      </c>
      <c r="G359" s="27">
        <f t="shared" si="43"/>
        <v>1</v>
      </c>
    </row>
    <row r="360" spans="1:7" x14ac:dyDescent="0.3">
      <c r="A360" s="26">
        <f t="shared" si="41"/>
        <v>355</v>
      </c>
      <c r="B360" s="160">
        <f t="shared" si="42"/>
        <v>0</v>
      </c>
      <c r="C360" s="158">
        <f t="shared" si="37"/>
        <v>0</v>
      </c>
      <c r="D360" s="159">
        <f t="shared" si="38"/>
        <v>0</v>
      </c>
      <c r="E360" s="159">
        <f t="shared" si="39"/>
        <v>0</v>
      </c>
      <c r="F360" s="158">
        <f t="shared" si="40"/>
        <v>0</v>
      </c>
      <c r="G360" s="27">
        <f t="shared" si="43"/>
        <v>1</v>
      </c>
    </row>
    <row r="361" spans="1:7" x14ac:dyDescent="0.3">
      <c r="A361" s="26">
        <f t="shared" si="41"/>
        <v>356</v>
      </c>
      <c r="B361" s="160">
        <f t="shared" si="42"/>
        <v>0</v>
      </c>
      <c r="C361" s="158">
        <f t="shared" si="37"/>
        <v>0</v>
      </c>
      <c r="D361" s="159">
        <f t="shared" si="38"/>
        <v>0</v>
      </c>
      <c r="E361" s="159">
        <f t="shared" si="39"/>
        <v>0</v>
      </c>
      <c r="F361" s="158">
        <f t="shared" si="40"/>
        <v>0</v>
      </c>
      <c r="G361" s="27">
        <f t="shared" si="43"/>
        <v>1</v>
      </c>
    </row>
    <row r="362" spans="1:7" x14ac:dyDescent="0.3">
      <c r="A362" s="26">
        <f t="shared" si="41"/>
        <v>357</v>
      </c>
      <c r="B362" s="160">
        <f t="shared" si="42"/>
        <v>0</v>
      </c>
      <c r="C362" s="158">
        <f t="shared" si="37"/>
        <v>0</v>
      </c>
      <c r="D362" s="159">
        <f t="shared" si="38"/>
        <v>0</v>
      </c>
      <c r="E362" s="159">
        <f t="shared" si="39"/>
        <v>0</v>
      </c>
      <c r="F362" s="158">
        <f t="shared" si="40"/>
        <v>0</v>
      </c>
      <c r="G362" s="27">
        <f t="shared" si="43"/>
        <v>1</v>
      </c>
    </row>
    <row r="363" spans="1:7" x14ac:dyDescent="0.3">
      <c r="A363" s="26">
        <f t="shared" si="41"/>
        <v>358</v>
      </c>
      <c r="B363" s="160">
        <f t="shared" si="42"/>
        <v>0</v>
      </c>
      <c r="C363" s="158">
        <f t="shared" si="37"/>
        <v>0</v>
      </c>
      <c r="D363" s="159">
        <f t="shared" si="38"/>
        <v>0</v>
      </c>
      <c r="E363" s="159">
        <f t="shared" si="39"/>
        <v>0</v>
      </c>
      <c r="F363" s="158">
        <f t="shared" si="40"/>
        <v>0</v>
      </c>
      <c r="G363" s="27">
        <f t="shared" si="43"/>
        <v>1</v>
      </c>
    </row>
    <row r="364" spans="1:7" x14ac:dyDescent="0.3">
      <c r="A364" s="26">
        <f t="shared" si="41"/>
        <v>359</v>
      </c>
      <c r="B364" s="160">
        <f t="shared" si="42"/>
        <v>0</v>
      </c>
      <c r="C364" s="158">
        <f t="shared" si="37"/>
        <v>0</v>
      </c>
      <c r="D364" s="159">
        <f t="shared" si="38"/>
        <v>0</v>
      </c>
      <c r="E364" s="159">
        <f t="shared" si="39"/>
        <v>0</v>
      </c>
      <c r="F364" s="158">
        <f t="shared" si="40"/>
        <v>0</v>
      </c>
      <c r="G364" s="27">
        <f t="shared" si="43"/>
        <v>1</v>
      </c>
    </row>
    <row r="365" spans="1:7" x14ac:dyDescent="0.3">
      <c r="A365" s="31">
        <f t="shared" si="41"/>
        <v>360</v>
      </c>
      <c r="B365" s="163">
        <f t="shared" si="42"/>
        <v>0</v>
      </c>
      <c r="C365" s="158">
        <f t="shared" si="37"/>
        <v>0</v>
      </c>
      <c r="D365" s="165">
        <f t="shared" si="38"/>
        <v>0</v>
      </c>
      <c r="E365" s="165">
        <f t="shared" si="39"/>
        <v>0</v>
      </c>
      <c r="F365" s="164">
        <f>B365-D365</f>
        <v>0</v>
      </c>
      <c r="G365" s="32">
        <f t="shared" si="43"/>
        <v>1</v>
      </c>
    </row>
    <row r="366" spans="1:7" x14ac:dyDescent="0.3">
      <c r="A366" s="67"/>
    </row>
    <row r="367" spans="1:7" x14ac:dyDescent="0.3">
      <c r="A367" s="67"/>
    </row>
    <row r="368" spans="1:7" x14ac:dyDescent="0.3">
      <c r="A368" s="67"/>
    </row>
    <row r="369" spans="1:1" x14ac:dyDescent="0.3">
      <c r="A369" s="67"/>
    </row>
    <row r="370" spans="1:1" x14ac:dyDescent="0.3">
      <c r="A370" s="67"/>
    </row>
    <row r="371" spans="1:1" x14ac:dyDescent="0.3">
      <c r="A371" s="67"/>
    </row>
    <row r="372" spans="1:1" x14ac:dyDescent="0.3">
      <c r="A372" s="67"/>
    </row>
    <row r="373" spans="1:1" x14ac:dyDescent="0.3">
      <c r="A373" s="67"/>
    </row>
    <row r="374" spans="1:1" x14ac:dyDescent="0.3">
      <c r="A374" s="67"/>
    </row>
    <row r="375" spans="1:1" x14ac:dyDescent="0.3">
      <c r="A375" s="67"/>
    </row>
    <row r="376" spans="1:1" x14ac:dyDescent="0.3">
      <c r="A376" s="67"/>
    </row>
    <row r="377" spans="1:1" x14ac:dyDescent="0.3">
      <c r="A377" s="67"/>
    </row>
    <row r="378" spans="1:1" x14ac:dyDescent="0.3">
      <c r="A378" s="67"/>
    </row>
    <row r="379" spans="1:1" x14ac:dyDescent="0.3">
      <c r="A379" s="67"/>
    </row>
    <row r="380" spans="1:1" x14ac:dyDescent="0.3">
      <c r="A380" s="67"/>
    </row>
    <row r="381" spans="1:1" x14ac:dyDescent="0.3">
      <c r="A381" s="67"/>
    </row>
    <row r="382" spans="1:1" x14ac:dyDescent="0.3">
      <c r="A382" s="67"/>
    </row>
  </sheetData>
  <mergeCells count="2">
    <mergeCell ref="I3:J4"/>
    <mergeCell ref="I12:J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inputs</vt:lpstr>
      <vt:lpstr>pro_forma</vt:lpstr>
      <vt:lpstr>debt</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2025-02-13T12:45:59Z</dcterms:modified>
  <cp:category/>
  <cp:contentStatus/>
</cp:coreProperties>
</file>