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日商_99全体\★様式3\12回\"/>
    </mc:Choice>
  </mc:AlternateContent>
  <workbookProtection workbookAlgorithmName="SHA-512" workbookHashValue="h7XdAFZ6I8Mth6TxUjl/KpCl4CQzj31DiEsGKoy0wZsOe8hrbK8DpUXzbIEZDMbW3ENjikMRiJPm05TjaTb/Cg==" workbookSaltValue="d3XUthQAJiJNCUOmgPdtqQ==" workbookSpinCount="100000" lockStructure="1"/>
  <bookViews>
    <workbookView xWindow="0" yWindow="0" windowWidth="24552" windowHeight="13296"/>
  </bookViews>
  <sheets>
    <sheet name="補助事業計画書②" sheetId="20" r:id="rId1"/>
    <sheet name="ExpenseCategoryList" sheetId="2" state="hidden" r:id="rId2"/>
  </sheets>
  <definedNames>
    <definedName name="_Hlk3285324" localSheetId="0">補助事業計画書②!$A$26</definedName>
    <definedName name="_xlnm.Print_Area" localSheetId="0">補助事業計画書②!$A:$AK</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0" i="20" l="1"/>
  <c r="G53" i="20" l="1"/>
  <c r="H38" i="2" l="1"/>
  <c r="E37" i="2"/>
  <c r="H15" i="2"/>
  <c r="G15" i="2"/>
  <c r="H11" i="2"/>
  <c r="G11" i="2"/>
  <c r="H8" i="2"/>
  <c r="H10" i="2" s="1"/>
  <c r="X2" i="2"/>
  <c r="W2" i="2"/>
  <c r="V2" i="2"/>
  <c r="T2" i="2"/>
  <c r="Q2" i="2"/>
  <c r="F16" i="2" s="1"/>
  <c r="K2" i="2"/>
  <c r="F12" i="2" s="1"/>
  <c r="E2" i="2"/>
  <c r="G20" i="2" s="1"/>
  <c r="AM21" i="20"/>
  <c r="DG15" i="20"/>
  <c r="DF15" i="20"/>
  <c r="DE15" i="20"/>
  <c r="DD15" i="20"/>
  <c r="DG14" i="20"/>
  <c r="DF14" i="20"/>
  <c r="DE14" i="20"/>
  <c r="DD14" i="20"/>
  <c r="DG13" i="20"/>
  <c r="DF13" i="20"/>
  <c r="DE13" i="20"/>
  <c r="DD13" i="20"/>
  <c r="DG12" i="20"/>
  <c r="DF12" i="20"/>
  <c r="DE12" i="20"/>
  <c r="DD12" i="20"/>
  <c r="DG11" i="20"/>
  <c r="DF11" i="20"/>
  <c r="DE11" i="20"/>
  <c r="DD11" i="20"/>
  <c r="H37" i="2" l="1"/>
  <c r="I38" i="2" s="1"/>
  <c r="J38" i="2" s="1"/>
  <c r="AO17" i="20" s="1"/>
  <c r="E39" i="2"/>
  <c r="E40" i="2" s="1"/>
  <c r="AP24" i="20" s="1"/>
  <c r="H9" i="2"/>
  <c r="G16" i="2"/>
  <c r="G17" i="2"/>
  <c r="AE18" i="20"/>
  <c r="L2" i="2" s="1"/>
  <c r="H39" i="2"/>
  <c r="E48" i="2"/>
  <c r="AE16" i="20"/>
  <c r="Y2" i="2"/>
  <c r="E38" i="2"/>
  <c r="AN24" i="20" s="1"/>
  <c r="G18" i="2" l="1"/>
  <c r="G12" i="2"/>
  <c r="H17" i="2"/>
  <c r="H16" i="2"/>
  <c r="H18" i="2" s="1"/>
  <c r="I2" i="2"/>
  <c r="D2" i="2"/>
  <c r="H20" i="2"/>
  <c r="H21" i="2"/>
  <c r="H41" i="2" l="1"/>
  <c r="AE20" i="20"/>
  <c r="H12" i="2"/>
  <c r="J16" i="2" s="1"/>
  <c r="I12" i="2"/>
  <c r="G14" i="2"/>
  <c r="I14" i="2" s="1"/>
  <c r="H13" i="2"/>
  <c r="J17" i="2" s="1"/>
  <c r="H22" i="2"/>
  <c r="I17" i="2" l="1"/>
  <c r="I16" i="2"/>
  <c r="I20" i="2" s="1"/>
  <c r="H14" i="2"/>
  <c r="J18" i="2" s="1"/>
  <c r="I18" i="2" s="1"/>
  <c r="D57" i="2"/>
  <c r="AM53" i="20" s="1"/>
  <c r="F2" i="2"/>
  <c r="G2" i="2" s="1"/>
  <c r="S2" i="2"/>
  <c r="U2" i="2" s="1"/>
  <c r="E49" i="2" s="1"/>
  <c r="AM26" i="20" s="1"/>
  <c r="N12" i="2" l="1"/>
  <c r="G31" i="2" s="1"/>
  <c r="I22" i="2"/>
  <c r="J22" i="2" s="1"/>
  <c r="L20" i="2"/>
  <c r="I31" i="2"/>
  <c r="P16" i="2"/>
  <c r="I29" i="2" s="1"/>
  <c r="I33" i="2" s="1"/>
  <c r="L16" i="2"/>
  <c r="G29" i="2"/>
  <c r="AR17" i="20" s="1"/>
  <c r="L12" i="2"/>
  <c r="J20" i="2" l="1"/>
  <c r="AE21" i="20" s="1"/>
  <c r="N16" i="2"/>
  <c r="N20" i="2" s="1"/>
  <c r="P12" i="2"/>
  <c r="P20" i="2" s="1"/>
  <c r="E29" i="2"/>
  <c r="AM17" i="20" s="1"/>
  <c r="M16" i="2"/>
  <c r="AP17" i="20"/>
  <c r="AN17" i="20" s="1"/>
  <c r="E46" i="2" l="1"/>
  <c r="AK21" i="20" s="1"/>
  <c r="G33" i="2"/>
  <c r="H2" i="2" s="1"/>
  <c r="M2" i="2" s="1"/>
  <c r="N2" i="2" s="1"/>
  <c r="O2" i="2" s="1"/>
  <c r="J2" i="2" s="1"/>
  <c r="AN19" i="20"/>
  <c r="AN21" i="20"/>
  <c r="H42" i="2" l="1"/>
  <c r="H40" i="2" s="1"/>
  <c r="I42" i="2" s="1"/>
  <c r="J42" i="2" s="1"/>
  <c r="AO22" i="20" s="1"/>
  <c r="P2" i="2"/>
  <c r="I40" i="2" l="1"/>
  <c r="J40" i="2" s="1"/>
  <c r="AO19" i="20" s="1"/>
  <c r="AE19" i="20"/>
  <c r="E31" i="2" s="1"/>
  <c r="AM19" i="20" s="1"/>
  <c r="E34" i="2" l="1"/>
  <c r="AM22" i="20" s="1"/>
  <c r="R2" i="2"/>
  <c r="AE22" i="20" s="1"/>
</calcChain>
</file>

<file path=xl/sharedStrings.xml><?xml version="1.0" encoding="utf-8"?>
<sst xmlns="http://schemas.openxmlformats.org/spreadsheetml/2006/main" count="223" uniqueCount="186">
  <si>
    <r>
      <t>Ⅱ．経費明細表</t>
    </r>
    <r>
      <rPr>
        <sz val="8"/>
        <color rgb="FF000000"/>
        <rFont val="ＭＳ ゴシック"/>
        <family val="3"/>
        <charset val="128"/>
      </rPr>
      <t>【必須記入】</t>
    </r>
  </si>
  <si>
    <t>（単位：円）</t>
  </si>
  <si>
    <r>
      <t>Ⅲ．資金調達方法</t>
    </r>
    <r>
      <rPr>
        <sz val="8"/>
        <color rgb="FF000000"/>
        <rFont val="ＭＳ ゴシック"/>
        <family val="3"/>
        <charset val="128"/>
      </rPr>
      <t>【必須記入】</t>
    </r>
  </si>
  <si>
    <t>区分</t>
  </si>
  <si>
    <t>※３　補助事業が終了してからの精算となりますので、その間の資金の調達方法について、ご記入ください。</t>
  </si>
  <si>
    <t>資金
調達先</t>
    <phoneticPr fontId="10"/>
  </si>
  <si>
    <t>金額（円）</t>
    <phoneticPr fontId="10"/>
  </si>
  <si>
    <t>5.合計額
（※２）</t>
    <phoneticPr fontId="10"/>
  </si>
  <si>
    <t>経費内訳
（単価×回数）</t>
    <phoneticPr fontId="10"/>
  </si>
  <si>
    <t>②広報費</t>
    <rPh sb="1" eb="3">
      <t>コウホウ</t>
    </rPh>
    <rPh sb="3" eb="4">
      <t>ヒ</t>
    </rPh>
    <phoneticPr fontId="10"/>
  </si>
  <si>
    <t>No</t>
    <phoneticPr fontId="10"/>
  </si>
  <si>
    <t>区分名称</t>
    <rPh sb="0" eb="2">
      <t>クブン</t>
    </rPh>
    <rPh sb="2" eb="4">
      <t>メイショウ</t>
    </rPh>
    <phoneticPr fontId="10"/>
  </si>
  <si>
    <t>2-1.自己資金</t>
    <phoneticPr fontId="10"/>
  </si>
  <si>
    <t>2-2.金融機関からの借入金</t>
    <phoneticPr fontId="10"/>
  </si>
  <si>
    <t>2-3.その他</t>
    <phoneticPr fontId="10"/>
  </si>
  <si>
    <t>2.持続化補助金（※１）</t>
    <phoneticPr fontId="10"/>
  </si>
  <si>
    <t>3.金融機関からの借入金</t>
    <phoneticPr fontId="10"/>
  </si>
  <si>
    <t>4.その他</t>
    <phoneticPr fontId="10"/>
  </si>
  <si>
    <t>1.自己資金</t>
    <phoneticPr fontId="10"/>
  </si>
  <si>
    <t>（各項目について記載内容が多い場合は、適宜、行数・ページ数を追加できます。）</t>
  </si>
  <si>
    <t>①機械装置等費</t>
    <rPh sb="1" eb="3">
      <t>キカイ</t>
    </rPh>
    <rPh sb="3" eb="5">
      <t>ソウチ</t>
    </rPh>
    <rPh sb="5" eb="6">
      <t>トウ</t>
    </rPh>
    <rPh sb="6" eb="7">
      <t>ヒ</t>
    </rPh>
    <phoneticPr fontId="10"/>
  </si>
  <si>
    <t>名　称：</t>
    <phoneticPr fontId="10"/>
  </si>
  <si>
    <t>内容・必要理由</t>
    <phoneticPr fontId="10"/>
  </si>
  <si>
    <t>経費区分</t>
    <phoneticPr fontId="10"/>
  </si>
  <si>
    <t>補助事業計画書②【経費明細表・資金調達方法】</t>
    <phoneticPr fontId="10"/>
  </si>
  <si>
    <t>補助対象経費</t>
    <phoneticPr fontId="10"/>
  </si>
  <si>
    <t>最高金額</t>
    <rPh sb="0" eb="2">
      <t>サイコウ</t>
    </rPh>
    <rPh sb="2" eb="4">
      <t>キンガク</t>
    </rPh>
    <phoneticPr fontId="10"/>
  </si>
  <si>
    <t>補助対象経費合計/2</t>
    <rPh sb="0" eb="2">
      <t>ホジョ</t>
    </rPh>
    <rPh sb="2" eb="4">
      <t>タイショウ</t>
    </rPh>
    <rPh sb="4" eb="6">
      <t>ケイヒ</t>
    </rPh>
    <rPh sb="6" eb="8">
      <t>ゴウケイ</t>
    </rPh>
    <phoneticPr fontId="10"/>
  </si>
  <si>
    <t>※経費の内訳に関しては、内容がわかるように記載してください。</t>
    <rPh sb="4" eb="6">
      <t>ウチワケ</t>
    </rPh>
    <rPh sb="7" eb="8">
      <t>カン</t>
    </rPh>
    <rPh sb="12" eb="14">
      <t>ナイヨウ</t>
    </rPh>
    <rPh sb="21" eb="23">
      <t>キサイ</t>
    </rPh>
    <phoneticPr fontId="10"/>
  </si>
  <si>
    <t>特別枠に申請する場合は、希望する枠にチェック</t>
    <phoneticPr fontId="10"/>
  </si>
  <si>
    <t>賃金引上げ枠</t>
    <phoneticPr fontId="10"/>
  </si>
  <si>
    <t>卒業枠</t>
    <phoneticPr fontId="10"/>
  </si>
  <si>
    <t>後継者支援枠</t>
    <phoneticPr fontId="10"/>
  </si>
  <si>
    <t>創業枠</t>
    <phoneticPr fontId="10"/>
  </si>
  <si>
    <t>上限額</t>
    <rPh sb="0" eb="3">
      <t>ジョウゲンガク</t>
    </rPh>
    <phoneticPr fontId="10"/>
  </si>
  <si>
    <t>２００万円</t>
    <phoneticPr fontId="10"/>
  </si>
  <si>
    <t>概要</t>
    <phoneticPr fontId="10"/>
  </si>
  <si>
    <t>□</t>
  </si>
  <si>
    <t>③ウェブサイト関連費</t>
    <rPh sb="7" eb="9">
      <t>カンレン</t>
    </rPh>
    <rPh sb="9" eb="10">
      <t>ヒ</t>
    </rPh>
    <phoneticPr fontId="10"/>
  </si>
  <si>
    <t>④展示会等出展費</t>
    <rPh sb="1" eb="4">
      <t>テンジカイ</t>
    </rPh>
    <rPh sb="4" eb="5">
      <t>トウ</t>
    </rPh>
    <rPh sb="5" eb="7">
      <t>シュッテン</t>
    </rPh>
    <rPh sb="7" eb="8">
      <t>ヒ</t>
    </rPh>
    <phoneticPr fontId="10"/>
  </si>
  <si>
    <t>⑤旅費</t>
    <rPh sb="1" eb="3">
      <t>リョヒ</t>
    </rPh>
    <phoneticPr fontId="10"/>
  </si>
  <si>
    <t>⑥開発費</t>
    <rPh sb="1" eb="4">
      <t>カイハツヒ</t>
    </rPh>
    <phoneticPr fontId="10"/>
  </si>
  <si>
    <t>⑦資料購入費</t>
    <rPh sb="1" eb="3">
      <t>シリョウ</t>
    </rPh>
    <rPh sb="3" eb="5">
      <t>コウニュウ</t>
    </rPh>
    <rPh sb="5" eb="6">
      <t>ヒ</t>
    </rPh>
    <phoneticPr fontId="10"/>
  </si>
  <si>
    <t>⑧雑役務費</t>
    <rPh sb="1" eb="3">
      <t>ザツエキ</t>
    </rPh>
    <rPh sb="3" eb="4">
      <t>ム</t>
    </rPh>
    <rPh sb="4" eb="5">
      <t>ヒ</t>
    </rPh>
    <phoneticPr fontId="10"/>
  </si>
  <si>
    <t>⑨借料</t>
    <rPh sb="1" eb="3">
      <t>シャクリョウ</t>
    </rPh>
    <phoneticPr fontId="10"/>
  </si>
  <si>
    <t>⑩設備処分費</t>
    <rPh sb="1" eb="3">
      <t>セツビ</t>
    </rPh>
    <rPh sb="3" eb="5">
      <t>ショブン</t>
    </rPh>
    <rPh sb="5" eb="6">
      <t>ヒ</t>
    </rPh>
    <phoneticPr fontId="10"/>
  </si>
  <si>
    <t>⑪委託・外注費</t>
    <rPh sb="1" eb="3">
      <t>イタク</t>
    </rPh>
    <rPh sb="4" eb="6">
      <t>ガイチュウ</t>
    </rPh>
    <rPh sb="6" eb="7">
      <t>ヒ</t>
    </rPh>
    <phoneticPr fontId="10"/>
  </si>
  <si>
    <t>※経費区分には、「①機械装置等費」から「⑪委託・外注費」までの各費目を記入してください。</t>
    <rPh sb="24" eb="26">
      <t>ガイチュウ</t>
    </rPh>
    <phoneticPr fontId="10"/>
  </si>
  <si>
    <t>③ｳｪﾌﾞｻｲﾄ関連費　合計</t>
    <phoneticPr fontId="10"/>
  </si>
  <si>
    <t>⑩設備処分費　合計</t>
    <rPh sb="1" eb="3">
      <t>セツビ</t>
    </rPh>
    <rPh sb="3" eb="5">
      <t>ショブン</t>
    </rPh>
    <rPh sb="5" eb="6">
      <t>ヒ</t>
    </rPh>
    <rPh sb="7" eb="9">
      <t>ゴウケイ</t>
    </rPh>
    <phoneticPr fontId="10"/>
  </si>
  <si>
    <t>⑩設備処分費の判定</t>
    <rPh sb="7" eb="9">
      <t>ハンテイ</t>
    </rPh>
    <phoneticPr fontId="10"/>
  </si>
  <si>
    <t>※補助事業の実績によりウェブサイト関連費における補助金額が減額となる場合があります。</t>
    <phoneticPr fontId="10"/>
  </si>
  <si>
    <r>
      <rPr>
        <b/>
        <sz val="12"/>
        <color rgb="FFFF0000"/>
        <rFont val="ＭＳ 明朝"/>
        <family val="1"/>
        <charset val="128"/>
      </rPr>
      <t>希望する枠いずれかにチェック☑を入れてください【必須記入】</t>
    </r>
    <r>
      <rPr>
        <b/>
        <sz val="8"/>
        <color rgb="FFFF0000"/>
        <rFont val="ＭＳ 明朝"/>
        <family val="1"/>
        <charset val="128"/>
      </rPr>
      <t xml:space="preserve">
</t>
    </r>
    <r>
      <rPr>
        <b/>
        <sz val="10"/>
        <color rgb="FFFF0000"/>
        <rFont val="ＭＳ 明朝"/>
        <family val="1"/>
        <charset val="128"/>
      </rPr>
      <t>※「赤字事業者」については「賃金引上げ枠」にもチェックを入れてください。</t>
    </r>
    <phoneticPr fontId="10"/>
  </si>
  <si>
    <t>④ｳｪﾌﾞｻｲﾄ関連費の判定</t>
    <phoneticPr fontId="10"/>
  </si>
  <si>
    <t>①ｳｪﾌﾞｻｲﾄ関連費除
対象経費小計</t>
    <rPh sb="8" eb="11">
      <t>カンレンヒ</t>
    </rPh>
    <rPh sb="11" eb="12">
      <t>ノゾ</t>
    </rPh>
    <rPh sb="13" eb="17">
      <t>タイショウケイヒ</t>
    </rPh>
    <rPh sb="17" eb="19">
      <t>ショウケイ</t>
    </rPh>
    <phoneticPr fontId="10"/>
  </si>
  <si>
    <t>④条件１－１
補助対象経費合計/4</t>
    <rPh sb="1" eb="3">
      <t>ジョウケン</t>
    </rPh>
    <phoneticPr fontId="10"/>
  </si>
  <si>
    <t>⑤対象経費合計</t>
    <rPh sb="1" eb="7">
      <t>タイショウケイヒゴウケイ</t>
    </rPh>
    <phoneticPr fontId="10"/>
  </si>
  <si>
    <t>⑥交付申請額合計
上限チェック後</t>
    <rPh sb="1" eb="3">
      <t>コウフ</t>
    </rPh>
    <rPh sb="3" eb="5">
      <t>シンセイ</t>
    </rPh>
    <rPh sb="5" eb="6">
      <t>ガク</t>
    </rPh>
    <rPh sb="6" eb="8">
      <t>ゴウケイ</t>
    </rPh>
    <rPh sb="9" eb="11">
      <t>ジョウゲン</t>
    </rPh>
    <rPh sb="15" eb="16">
      <t>ゴ</t>
    </rPh>
    <phoneticPr fontId="10"/>
  </si>
  <si>
    <t>④条件２
対象経費小計*2/3</t>
    <phoneticPr fontId="10"/>
  </si>
  <si>
    <t>④条件１－２
経費小計上限チェック</t>
    <rPh sb="1" eb="3">
      <t>ジョウケン</t>
    </rPh>
    <rPh sb="7" eb="9">
      <t>ケイヒ</t>
    </rPh>
    <rPh sb="9" eb="11">
      <t>ショウケイ</t>
    </rPh>
    <rPh sb="11" eb="13">
      <t>ジョウゲン</t>
    </rPh>
    <phoneticPr fontId="10"/>
  </si>
  <si>
    <t>④ｳｪﾌﾞｻｲﾄ関連費
交付申請額</t>
    <rPh sb="8" eb="11">
      <t>カンレンヒ</t>
    </rPh>
    <rPh sb="12" eb="17">
      <t>コウフシンセイガク</t>
    </rPh>
    <phoneticPr fontId="10"/>
  </si>
  <si>
    <t>②ｳｪﾌﾞｻｲﾄ関連費除
交付申請額*2/3</t>
    <rPh sb="13" eb="18">
      <t>コウフシンセイガク</t>
    </rPh>
    <phoneticPr fontId="10"/>
  </si>
  <si>
    <t>②ｳｪﾌﾞｻｲﾄ関連費除
交付申請額上限</t>
    <rPh sb="18" eb="20">
      <t>ジョウゲン</t>
    </rPh>
    <phoneticPr fontId="10"/>
  </si>
  <si>
    <t>⑤対象経費合計*2/3</t>
    <rPh sb="1" eb="5">
      <t>タイショウケイヒ</t>
    </rPh>
    <rPh sb="5" eb="7">
      <t>ゴウケイ</t>
    </rPh>
    <phoneticPr fontId="10"/>
  </si>
  <si>
    <t>（d）が（f）の1/4以内であるか（「いいえ」の場合は申請できません）</t>
    <rPh sb="11" eb="13">
      <t>イナイ</t>
    </rPh>
    <rPh sb="24" eb="26">
      <t>バアイ</t>
    </rPh>
    <rPh sb="27" eb="29">
      <t>シンセイ</t>
    </rPh>
    <phoneticPr fontId="10"/>
  </si>
  <si>
    <t>通常枠</t>
    <rPh sb="0" eb="3">
      <t>ツウジョウワク</t>
    </rPh>
    <phoneticPr fontId="10"/>
  </si>
  <si>
    <t>５０万円</t>
    <rPh sb="2" eb="4">
      <t>マンエン</t>
    </rPh>
    <phoneticPr fontId="10"/>
  </si>
  <si>
    <t>－</t>
    <phoneticPr fontId="10"/>
  </si>
  <si>
    <t>（d）が（f）の1/4以内であるか</t>
    <phoneticPr fontId="10"/>
  </si>
  <si>
    <t>▼判定式</t>
    <rPh sb="1" eb="3">
      <t>ハンテイ</t>
    </rPh>
    <rPh sb="3" eb="4">
      <t>シキ</t>
    </rPh>
    <phoneticPr fontId="24"/>
  </si>
  <si>
    <t>チェックボックスの条件（未チェック）</t>
    <rPh sb="9" eb="11">
      <t>ジョウケン</t>
    </rPh>
    <rPh sb="12" eb="13">
      <t>ミ</t>
    </rPh>
    <phoneticPr fontId="10"/>
  </si>
  <si>
    <t>チェックボックスの条件（赤字事業者チェック）</t>
    <rPh sb="9" eb="11">
      <t>ジョウケン</t>
    </rPh>
    <rPh sb="12" eb="14">
      <t>アカジ</t>
    </rPh>
    <rPh sb="14" eb="17">
      <t>ジギョウシャ</t>
    </rPh>
    <phoneticPr fontId="10"/>
  </si>
  <si>
    <t>チェックボックスの条件（複数チェック）</t>
    <rPh sb="9" eb="11">
      <t>ジョウケン</t>
    </rPh>
    <rPh sb="12" eb="14">
      <t>フクスウ</t>
    </rPh>
    <phoneticPr fontId="10"/>
  </si>
  <si>
    <t>チェックボックスの条件（総合判定）</t>
    <rPh sb="9" eb="11">
      <t>ジョウケン</t>
    </rPh>
    <rPh sb="12" eb="16">
      <t>ソウゴウハンテイ</t>
    </rPh>
    <phoneticPr fontId="10"/>
  </si>
  <si>
    <t>～</t>
    <phoneticPr fontId="10"/>
  </si>
  <si>
    <t>申請額が一意になる場合</t>
    <rPh sb="0" eb="2">
      <t>シンセイ</t>
    </rPh>
    <rPh sb="2" eb="3">
      <t>ガク</t>
    </rPh>
    <rPh sb="4" eb="6">
      <t>イチイ</t>
    </rPh>
    <rPh sb="9" eb="11">
      <t>バアイ</t>
    </rPh>
    <phoneticPr fontId="10"/>
  </si>
  <si>
    <t>申請額に範囲がある場合</t>
    <rPh sb="0" eb="2">
      <t>シンセイ</t>
    </rPh>
    <rPh sb="2" eb="3">
      <t>ガク</t>
    </rPh>
    <rPh sb="4" eb="6">
      <t>ハンイ</t>
    </rPh>
    <rPh sb="9" eb="11">
      <t>バアイ</t>
    </rPh>
    <phoneticPr fontId="10"/>
  </si>
  <si>
    <t>可変</t>
    <rPh sb="0" eb="2">
      <t>カヘン</t>
    </rPh>
    <phoneticPr fontId="10"/>
  </si>
  <si>
    <t>Web以外の申請額が最大</t>
    <rPh sb="3" eb="5">
      <t>イガイ</t>
    </rPh>
    <rPh sb="6" eb="8">
      <t>シンセイ</t>
    </rPh>
    <rPh sb="8" eb="9">
      <t>ガク</t>
    </rPh>
    <rPh sb="10" eb="12">
      <t>サイダイ</t>
    </rPh>
    <phoneticPr fontId="10"/>
  </si>
  <si>
    <t>Webの申請額が最大</t>
    <rPh sb="8" eb="10">
      <t>サイダイ</t>
    </rPh>
    <phoneticPr fontId="10"/>
  </si>
  <si>
    <t>b.補助額の最大値</t>
    <rPh sb="2" eb="4">
      <t>ホジョ</t>
    </rPh>
    <rPh sb="4" eb="5">
      <t>ガク</t>
    </rPh>
    <rPh sb="6" eb="9">
      <t>サイダイチ</t>
    </rPh>
    <phoneticPr fontId="10"/>
  </si>
  <si>
    <t>b.Web以外の申請額</t>
    <rPh sb="5" eb="7">
      <t>イガイ</t>
    </rPh>
    <rPh sb="8" eb="10">
      <t>シンセイ</t>
    </rPh>
    <rPh sb="10" eb="11">
      <t>ガク</t>
    </rPh>
    <phoneticPr fontId="10"/>
  </si>
  <si>
    <t>～</t>
    <phoneticPr fontId="10"/>
  </si>
  <si>
    <t>d.補助額の最大値</t>
    <rPh sb="2" eb="4">
      <t>ホジョ</t>
    </rPh>
    <rPh sb="4" eb="5">
      <t>ガク</t>
    </rPh>
    <phoneticPr fontId="10"/>
  </si>
  <si>
    <t>d.Webの申請額</t>
    <phoneticPr fontId="10"/>
  </si>
  <si>
    <t>f/4</t>
    <phoneticPr fontId="10"/>
  </si>
  <si>
    <t>b+dの単純合計</t>
    <rPh sb="4" eb="6">
      <t>タンジュン</t>
    </rPh>
    <rPh sb="6" eb="8">
      <t>ゴウケイ</t>
    </rPh>
    <phoneticPr fontId="10"/>
  </si>
  <si>
    <t>f.最終補助額</t>
    <rPh sb="2" eb="4">
      <t>サイシュウ</t>
    </rPh>
    <rPh sb="4" eb="6">
      <t>ホジョ</t>
    </rPh>
    <rPh sb="6" eb="7">
      <t>ガク</t>
    </rPh>
    <phoneticPr fontId="10"/>
  </si>
  <si>
    <t>②交付申請額合計</t>
    <rPh sb="6" eb="8">
      <t>ゴウケイ</t>
    </rPh>
    <phoneticPr fontId="10"/>
  </si>
  <si>
    <t>計算方法シートの</t>
    <phoneticPr fontId="10"/>
  </si>
  <si>
    <t>補助率</t>
    <rPh sb="0" eb="3">
      <t>ホジョリツ</t>
    </rPh>
    <phoneticPr fontId="10"/>
  </si>
  <si>
    <t>補助率文言</t>
    <rPh sb="0" eb="3">
      <t>ホジョリツ</t>
    </rPh>
    <rPh sb="3" eb="5">
      <t>モンゴン</t>
    </rPh>
    <phoneticPr fontId="10"/>
  </si>
  <si>
    <t>EとFの小さいほう</t>
    <rPh sb="4" eb="5">
      <t>チイ</t>
    </rPh>
    <phoneticPr fontId="10"/>
  </si>
  <si>
    <t>以外の2/3</t>
    <rPh sb="0" eb="2">
      <t>イガイ</t>
    </rPh>
    <phoneticPr fontId="10"/>
  </si>
  <si>
    <t>H-I</t>
    <phoneticPr fontId="10"/>
  </si>
  <si>
    <t>以外の合計</t>
    <rPh sb="0" eb="2">
      <t>イガイ</t>
    </rPh>
    <rPh sb="3" eb="5">
      <t>ゴウケイ</t>
    </rPh>
    <phoneticPr fontId="10"/>
  </si>
  <si>
    <t>関連費*2/3</t>
    <rPh sb="0" eb="2">
      <t>カンレン</t>
    </rPh>
    <rPh sb="2" eb="3">
      <t>ヒ</t>
    </rPh>
    <phoneticPr fontId="10"/>
  </si>
  <si>
    <t>Hの1/4</t>
    <phoneticPr fontId="10"/>
  </si>
  <si>
    <t>入力値</t>
    <rPh sb="0" eb="2">
      <t>ニュウリョク</t>
    </rPh>
    <rPh sb="2" eb="3">
      <t>チ</t>
    </rPh>
    <phoneticPr fontId="10"/>
  </si>
  <si>
    <t>(a)以外経費</t>
    <rPh sb="3" eb="5">
      <t>イガイ</t>
    </rPh>
    <rPh sb="5" eb="7">
      <t>ケイヒ</t>
    </rPh>
    <phoneticPr fontId="10"/>
  </si>
  <si>
    <t>(b)以外補助額</t>
    <rPh sb="3" eb="5">
      <t>イガイ</t>
    </rPh>
    <rPh sb="5" eb="7">
      <t>ホジョ</t>
    </rPh>
    <rPh sb="7" eb="8">
      <t>ガク</t>
    </rPh>
    <phoneticPr fontId="10"/>
  </si>
  <si>
    <t>(d)Web補助額</t>
    <rPh sb="6" eb="8">
      <t>ホジョ</t>
    </rPh>
    <rPh sb="8" eb="9">
      <t>ガク</t>
    </rPh>
    <phoneticPr fontId="10"/>
  </si>
  <si>
    <t>(c)Web経費</t>
    <rPh sb="6" eb="8">
      <t>ケイヒ</t>
    </rPh>
    <phoneticPr fontId="10"/>
  </si>
  <si>
    <r>
      <rPr>
        <sz val="11"/>
        <color theme="1"/>
        <rFont val="ＭＳ Ｐゴシック"/>
        <family val="3"/>
        <charset val="128"/>
        <scheme val="minor"/>
      </rPr>
      <t>(e)</t>
    </r>
    <r>
      <rPr>
        <sz val="11"/>
        <color theme="1"/>
        <rFont val="ＭＳ Ｐゴシック"/>
        <family val="2"/>
        <charset val="128"/>
        <scheme val="minor"/>
      </rPr>
      <t>経費合計</t>
    </r>
    <rPh sb="3" eb="5">
      <t>ケイヒ</t>
    </rPh>
    <rPh sb="5" eb="7">
      <t>ゴウケイ</t>
    </rPh>
    <phoneticPr fontId="10"/>
  </si>
  <si>
    <t>(f)補助額合計</t>
    <rPh sb="3" eb="5">
      <t>ホジョ</t>
    </rPh>
    <rPh sb="5" eb="6">
      <t>ガク</t>
    </rPh>
    <rPh sb="6" eb="8">
      <t>ゴウケイ</t>
    </rPh>
    <phoneticPr fontId="10"/>
  </si>
  <si>
    <t>経費内比率</t>
    <rPh sb="0" eb="2">
      <t>ケイヒ</t>
    </rPh>
    <rPh sb="2" eb="3">
      <t>ナイ</t>
    </rPh>
    <rPh sb="3" eb="5">
      <t>ヒリツ</t>
    </rPh>
    <phoneticPr fontId="10"/>
  </si>
  <si>
    <t>以外補助額/以外経費</t>
    <rPh sb="0" eb="2">
      <t>イガイ</t>
    </rPh>
    <rPh sb="2" eb="4">
      <t>ホジョ</t>
    </rPh>
    <rPh sb="4" eb="5">
      <t>ガク</t>
    </rPh>
    <rPh sb="6" eb="8">
      <t>イガイ</t>
    </rPh>
    <rPh sb="8" eb="10">
      <t>ケイヒ</t>
    </rPh>
    <phoneticPr fontId="10"/>
  </si>
  <si>
    <t>Web補助額/Web経費</t>
    <rPh sb="3" eb="5">
      <t>ホジョ</t>
    </rPh>
    <rPh sb="5" eb="6">
      <t>ガク</t>
    </rPh>
    <rPh sb="10" eb="12">
      <t>ケイヒ</t>
    </rPh>
    <phoneticPr fontId="10"/>
  </si>
  <si>
    <t>Web補助額/補助額計</t>
    <rPh sb="3" eb="5">
      <t>ホジョ</t>
    </rPh>
    <rPh sb="5" eb="6">
      <t>ガク</t>
    </rPh>
    <rPh sb="7" eb="9">
      <t>ホジョ</t>
    </rPh>
    <rPh sb="9" eb="10">
      <t>ガク</t>
    </rPh>
    <rPh sb="10" eb="11">
      <t>ケイ</t>
    </rPh>
    <phoneticPr fontId="10"/>
  </si>
  <si>
    <t>計算</t>
    <rPh sb="0" eb="2">
      <t>ケイサン</t>
    </rPh>
    <phoneticPr fontId="10"/>
  </si>
  <si>
    <t>計算結果(表示用)</t>
    <rPh sb="0" eb="2">
      <t>ケイサン</t>
    </rPh>
    <rPh sb="2" eb="4">
      <t>ケッカ</t>
    </rPh>
    <rPh sb="5" eb="8">
      <t>ヒョウジヨウ</t>
    </rPh>
    <phoneticPr fontId="10"/>
  </si>
  <si>
    <t>申請額内比率</t>
    <rPh sb="0" eb="2">
      <t>シンセイ</t>
    </rPh>
    <rPh sb="2" eb="3">
      <t>ガク</t>
    </rPh>
    <rPh sb="3" eb="4">
      <t>ナイ</t>
    </rPh>
    <rPh sb="4" eb="6">
      <t>ヒリツ</t>
    </rPh>
    <phoneticPr fontId="10"/>
  </si>
  <si>
    <t>上限補助額</t>
    <rPh sb="0" eb="2">
      <t>ジョウゲン</t>
    </rPh>
    <rPh sb="2" eb="4">
      <t>ホジョ</t>
    </rPh>
    <rPh sb="4" eb="5">
      <t>ガク</t>
    </rPh>
    <phoneticPr fontId="10"/>
  </si>
  <si>
    <t>上限補助額</t>
    <phoneticPr fontId="10"/>
  </si>
  <si>
    <t>(b) 補助金交付申請額（ウェブサイト関連費を除く）　は</t>
    <phoneticPr fontId="10"/>
  </si>
  <si>
    <t>赤字事業者</t>
    <phoneticPr fontId="10"/>
  </si>
  <si>
    <t>(d) 補助金交付申請額（ウェブサイト関連費）　は</t>
    <phoneticPr fontId="10"/>
  </si>
  <si>
    <t>かつ</t>
    <phoneticPr fontId="10"/>
  </si>
  <si>
    <t>＜補助対象経費の調達一覧＞　　　　　　　 ＜「２．補助金」相当額の手当方法＞(※３)</t>
    <phoneticPr fontId="10"/>
  </si>
  <si>
    <t>ウェブサイト関連費以外の申請補助額</t>
    <rPh sb="9" eb="11">
      <t>イガイ</t>
    </rPh>
    <rPh sb="12" eb="14">
      <t>シンセイ</t>
    </rPh>
    <rPh sb="14" eb="16">
      <t>ホジョ</t>
    </rPh>
    <rPh sb="16" eb="17">
      <t>ガク</t>
    </rPh>
    <phoneticPr fontId="10"/>
  </si>
  <si>
    <t>ウェブサイト関連費以外の申請補助額の範囲の</t>
    <rPh sb="18" eb="20">
      <t>ハンイ</t>
    </rPh>
    <phoneticPr fontId="10"/>
  </si>
  <si>
    <t>左の値を(b)に入力すると、ウェブサイト関連費の申請補助額が最大値となります。</t>
    <rPh sb="0" eb="1">
      <t>ヒダリ</t>
    </rPh>
    <rPh sb="2" eb="3">
      <t>アタイ</t>
    </rPh>
    <rPh sb="8" eb="10">
      <t>ニュウリョク</t>
    </rPh>
    <rPh sb="30" eb="33">
      <t>サイダイチ</t>
    </rPh>
    <phoneticPr fontId="10"/>
  </si>
  <si>
    <t>右の値を(b)に入力すると、ウェブサイト関連費以外の申請補助額が最大値となります。</t>
    <rPh sb="0" eb="1">
      <t>ミギ</t>
    </rPh>
    <rPh sb="2" eb="3">
      <t>アタイ</t>
    </rPh>
    <rPh sb="8" eb="10">
      <t>ニュウリョク</t>
    </rPh>
    <rPh sb="23" eb="25">
      <t>イガイ</t>
    </rPh>
    <rPh sb="32" eb="35">
      <t>サイダイチ</t>
    </rPh>
    <phoneticPr fontId="10"/>
  </si>
  <si>
    <t>左右の値が同一の場合は、申請額が一意の場合です。</t>
    <rPh sb="0" eb="2">
      <t>サユウ</t>
    </rPh>
    <rPh sb="3" eb="4">
      <t>アタイ</t>
    </rPh>
    <rPh sb="5" eb="7">
      <t>ドウイツ</t>
    </rPh>
    <rPh sb="8" eb="10">
      <t>バアイ</t>
    </rPh>
    <rPh sb="12" eb="14">
      <t>シンセイ</t>
    </rPh>
    <rPh sb="14" eb="15">
      <t>ガク</t>
    </rPh>
    <rPh sb="16" eb="18">
      <t>イチイ</t>
    </rPh>
    <rPh sb="19" eb="21">
      <t>バアイ</t>
    </rPh>
    <phoneticPr fontId="10"/>
  </si>
  <si>
    <t>赤字事業者にチェックがついていない場合、補助率は2/3</t>
    <rPh sb="17" eb="19">
      <t>バアイ</t>
    </rPh>
    <phoneticPr fontId="10"/>
  </si>
  <si>
    <t>赤字事業者にチェックがついている場合、補助率は3/4</t>
    <phoneticPr fontId="10"/>
  </si>
  <si>
    <t>申請額計算の条件は、以下になります。</t>
    <rPh sb="0" eb="2">
      <t>シンセイ</t>
    </rPh>
    <rPh sb="2" eb="3">
      <t>ガク</t>
    </rPh>
    <rPh sb="3" eb="5">
      <t>ケイサン</t>
    </rPh>
    <rPh sb="6" eb="8">
      <t>ジョウケン</t>
    </rPh>
    <rPh sb="10" eb="12">
      <t>イカ</t>
    </rPh>
    <phoneticPr fontId="10"/>
  </si>
  <si>
    <t>Web
(下段端数)</t>
    <phoneticPr fontId="10"/>
  </si>
  <si>
    <t>Web以外
(下段端数)</t>
    <rPh sb="3" eb="5">
      <t>イガイ</t>
    </rPh>
    <rPh sb="7" eb="9">
      <t>カダン</t>
    </rPh>
    <rPh sb="9" eb="11">
      <t>ハスウ</t>
    </rPh>
    <phoneticPr fontId="10"/>
  </si>
  <si>
    <t>←端数から算出した加算値</t>
    <rPh sb="1" eb="3">
      <t>ハスウ</t>
    </rPh>
    <rPh sb="5" eb="7">
      <t>サンシュツ</t>
    </rPh>
    <rPh sb="9" eb="11">
      <t>カサン</t>
    </rPh>
    <rPh sb="11" eb="12">
      <t>チ</t>
    </rPh>
    <phoneticPr fontId="10"/>
  </si>
  <si>
    <t>F39</t>
  </si>
  <si>
    <t>処理フラグ(1:通常、2:設備処分費)</t>
    <rPh sb="0" eb="2">
      <t>ショリ</t>
    </rPh>
    <rPh sb="8" eb="10">
      <t>ツウジョウ</t>
    </rPh>
    <rPh sb="13" eb="15">
      <t>セツビ</t>
    </rPh>
    <rPh sb="15" eb="17">
      <t>ショブン</t>
    </rPh>
    <rPh sb="17" eb="18">
      <t>ヒ</t>
    </rPh>
    <phoneticPr fontId="10"/>
  </si>
  <si>
    <t>以外０円</t>
    <rPh sb="0" eb="2">
      <t>イガイ</t>
    </rPh>
    <rPh sb="3" eb="4">
      <t>エン</t>
    </rPh>
    <phoneticPr fontId="10"/>
  </si>
  <si>
    <t>設備処分費1/2超</t>
    <rPh sb="0" eb="2">
      <t>セツビ</t>
    </rPh>
    <rPh sb="2" eb="4">
      <t>ショブン</t>
    </rPh>
    <rPh sb="4" eb="5">
      <t>ヒ</t>
    </rPh>
    <rPh sb="8" eb="9">
      <t>チョウ</t>
    </rPh>
    <phoneticPr fontId="10"/>
  </si>
  <si>
    <t>コメント(表示用)</t>
    <rPh sb="5" eb="8">
      <t>ヒョウジヨウ</t>
    </rPh>
    <phoneticPr fontId="10"/>
  </si>
  <si>
    <t>１円加算</t>
    <rPh sb="1" eb="2">
      <t>エン</t>
    </rPh>
    <rPh sb="2" eb="4">
      <t>カサン</t>
    </rPh>
    <phoneticPr fontId="10"/>
  </si>
  <si>
    <t>〇</t>
    <phoneticPr fontId="10"/>
  </si>
  <si>
    <t>端数</t>
    <rPh sb="0" eb="2">
      <t>ハスウ</t>
    </rPh>
    <phoneticPr fontId="10"/>
  </si>
  <si>
    <t>補助率</t>
    <rPh sb="0" eb="2">
      <t>ホジョ</t>
    </rPh>
    <rPh sb="2" eb="3">
      <t>リツ</t>
    </rPh>
    <phoneticPr fontId="10"/>
  </si>
  <si>
    <r>
      <t>Ⅲ．資金調達方法</t>
    </r>
    <r>
      <rPr>
        <sz val="8"/>
        <color rgb="FFFF0000"/>
        <rFont val="ＭＳ ゴシック"/>
        <family val="3"/>
        <charset val="128"/>
      </rPr>
      <t>【必須記入】</t>
    </r>
  </si>
  <si>
    <t>(f) 補助金交付申請額合計　は 上記(赤文字)の上限補助額　以下</t>
    <rPh sb="17" eb="19">
      <t>ジョウキ</t>
    </rPh>
    <rPh sb="20" eb="21">
      <t>アカ</t>
    </rPh>
    <rPh sb="21" eb="23">
      <t>モジ</t>
    </rPh>
    <rPh sb="31" eb="33">
      <t>イカ</t>
    </rPh>
    <phoneticPr fontId="10"/>
  </si>
  <si>
    <t>(a) 補助対象経費小計（ウェブサイト関連費を除く） *  補助率　(円未満切捨)　以下</t>
    <rPh sb="30" eb="32">
      <t>ホジョ</t>
    </rPh>
    <rPh sb="32" eb="33">
      <t>リツ</t>
    </rPh>
    <rPh sb="35" eb="36">
      <t>エン</t>
    </rPh>
    <rPh sb="36" eb="38">
      <t>ミマン</t>
    </rPh>
    <rPh sb="38" eb="39">
      <t>キリ</t>
    </rPh>
    <rPh sb="39" eb="40">
      <t>シャ</t>
    </rPh>
    <rPh sb="42" eb="44">
      <t>イカ</t>
    </rPh>
    <phoneticPr fontId="10"/>
  </si>
  <si>
    <t>(c) 補助対象経費小計（ウェブサイト関連費） *  補助率　(円未満切捨)　以下</t>
    <rPh sb="27" eb="29">
      <t>ホジョ</t>
    </rPh>
    <rPh sb="29" eb="30">
      <t>リツ</t>
    </rPh>
    <rPh sb="39" eb="41">
      <t>イカ</t>
    </rPh>
    <phoneticPr fontId="10"/>
  </si>
  <si>
    <t>（b）補助金交付申請額（ウェブサイト関連費を除く） * 1 / 3　(円未満切捨)　以下</t>
    <rPh sb="3" eb="6">
      <t>ホジョキン</t>
    </rPh>
    <rPh sb="6" eb="8">
      <t>コウフ</t>
    </rPh>
    <rPh sb="8" eb="10">
      <t>シンセイ</t>
    </rPh>
    <rPh sb="10" eb="11">
      <t>ガク</t>
    </rPh>
    <rPh sb="18" eb="20">
      <t>カンレン</t>
    </rPh>
    <rPh sb="20" eb="21">
      <t>ヒ</t>
    </rPh>
    <rPh sb="22" eb="23">
      <t>ノゾ</t>
    </rPh>
    <phoneticPr fontId="10"/>
  </si>
  <si>
    <t>(f) 補助金交付申請額合計 * 1 / 4　(円未満切捨)　以下</t>
    <rPh sb="4" eb="7">
      <t>ホジョキン</t>
    </rPh>
    <rPh sb="7" eb="9">
      <t>コウフ</t>
    </rPh>
    <rPh sb="9" eb="11">
      <t>シンセイ</t>
    </rPh>
    <rPh sb="11" eb="12">
      <t>ガク</t>
    </rPh>
    <rPh sb="12" eb="14">
      <t>ゴウケイ</t>
    </rPh>
    <phoneticPr fontId="10"/>
  </si>
  <si>
    <t>F37</t>
    <phoneticPr fontId="10"/>
  </si>
  <si>
    <t>F38</t>
    <phoneticPr fontId="10"/>
  </si>
  <si>
    <t>F40</t>
  </si>
  <si>
    <t>F41</t>
  </si>
  <si>
    <t>F42</t>
  </si>
  <si>
    <t>編集</t>
    <rPh sb="0" eb="2">
      <t>ヘンシュウ</t>
    </rPh>
    <phoneticPr fontId="10"/>
  </si>
  <si>
    <t>補助率</t>
    <rPh sb="0" eb="2">
      <t>ホジョ</t>
    </rPh>
    <rPh sb="2" eb="3">
      <t>リツ</t>
    </rPh>
    <phoneticPr fontId="10"/>
  </si>
  <si>
    <r>
      <t>（1）補助対象経費小計</t>
    </r>
    <r>
      <rPr>
        <sz val="11"/>
        <color rgb="FFFF0000"/>
        <rFont val="ＭＳ ゴシック"/>
        <family val="3"/>
        <charset val="128"/>
      </rPr>
      <t>（ウェブサイト関連費を除く）</t>
    </r>
    <phoneticPr fontId="10"/>
  </si>
  <si>
    <r>
      <t>（2）補助金交付申請額</t>
    </r>
    <r>
      <rPr>
        <sz val="11"/>
        <color rgb="FFFF0000"/>
        <rFont val="ＭＳ ゴシック"/>
        <family val="3"/>
        <charset val="128"/>
      </rPr>
      <t>（ウェブサイト関連費を除く）</t>
    </r>
    <phoneticPr fontId="10"/>
  </si>
  <si>
    <t>（3）ウェブサイト関連費に係る補助対象経費小計</t>
    <phoneticPr fontId="10"/>
  </si>
  <si>
    <t>（4）ウェブサイト関連費に係る交付申請額</t>
    <phoneticPr fontId="10"/>
  </si>
  <si>
    <t>（5）補助対象経費合計　　　（a）＋（c）</t>
    <phoneticPr fontId="10"/>
  </si>
  <si>
    <t>（6）補助金交付申請額合計　　（b）＋（d）</t>
    <phoneticPr fontId="10"/>
  </si>
  <si>
    <t>※補助対象経費の消費税（税抜・税込）区分については、別紙「参考資料」の「１１．消費税等仕入控除税額」を参照のこと。</t>
  </si>
  <si>
    <t>※（6）の上限額は以下の希望する枠ごとに異なります（希望する枠いずれかにチェック☑を入れてください）。</t>
    <phoneticPr fontId="10"/>
  </si>
  <si>
    <t>※「（4）ウェブサイト関連費に係る交付申請額」については、「（6）補助金交付申請額合計」の1/4以内となるように記入してください。</t>
    <phoneticPr fontId="10"/>
  </si>
  <si>
    <t>※（2）、（4）の補助率について、賃上げ枠で申請する者のうち赤字事業者については補助率が3/4となります（以下、「賃金引上げ枠」及び「赤字事業者」にチェック☑を入れてください）。</t>
    <phoneticPr fontId="10"/>
  </si>
  <si>
    <t>　補助対象経費の「(税抜)／(税込)」選択欄は初期表示では空欄です。</t>
    <rPh sb="1" eb="5">
      <t>ホジョタイショウ</t>
    </rPh>
    <rPh sb="5" eb="7">
      <t>ケイヒ</t>
    </rPh>
    <phoneticPr fontId="10"/>
  </si>
  <si>
    <t>←プルダウンから「(税抜)／(税込)」のいずれかを選択ください</t>
    <rPh sb="10" eb="12">
      <t>ゼイヌ</t>
    </rPh>
    <rPh sb="15" eb="17">
      <t>ゼイコ</t>
    </rPh>
    <rPh sb="25" eb="27">
      <t>センタク</t>
    </rPh>
    <phoneticPr fontId="1"/>
  </si>
  <si>
    <t>　＊事業者の区分が課税事業者の場合は（税抜）、</t>
    <rPh sb="15" eb="17">
      <t>バアイ</t>
    </rPh>
    <rPh sb="19" eb="21">
      <t>ゼイヌキ</t>
    </rPh>
    <phoneticPr fontId="10"/>
  </si>
  <si>
    <t>　　免税・簡易課税事業者の場合は（税込）を選択してください</t>
    <rPh sb="17" eb="19">
      <t>ゼイコ</t>
    </rPh>
    <phoneticPr fontId="10"/>
  </si>
  <si>
    <t>※１　補助金額は、Ⅱ．経費明細表（６）補助金交付申請額と一致させること。</t>
    <phoneticPr fontId="10"/>
  </si>
  <si>
    <t>※２　合計額は、Ⅱ．経費明細表（５）補助対象経費合計と一致させること。</t>
    <phoneticPr fontId="10"/>
  </si>
  <si>
    <t>特例を希望する場合は、チェック☑を入れてください【任意記入】</t>
    <rPh sb="0" eb="2">
      <t>トクレイ</t>
    </rPh>
    <rPh sb="3" eb="5">
      <t>キボウ</t>
    </rPh>
    <rPh sb="7" eb="9">
      <t>バアイ</t>
    </rPh>
    <rPh sb="25" eb="27">
      <t>ニンイ</t>
    </rPh>
    <phoneticPr fontId="10"/>
  </si>
  <si>
    <t>インボイス特例</t>
    <rPh sb="5" eb="7">
      <t>トクレイ</t>
    </rPh>
    <phoneticPr fontId="10"/>
  </si>
  <si>
    <t>上限額
上乗せ額</t>
    <rPh sb="0" eb="3">
      <t>ジョウゲンガク</t>
    </rPh>
    <rPh sb="4" eb="6">
      <t>ウワノ</t>
    </rPh>
    <rPh sb="7" eb="8">
      <t>ガク</t>
    </rPh>
    <phoneticPr fontId="10"/>
  </si>
  <si>
    <t>追加要件等</t>
    <rPh sb="0" eb="2">
      <t>ツイカ</t>
    </rPh>
    <rPh sb="2" eb="5">
      <t>ヨウケントウ</t>
    </rPh>
    <phoneticPr fontId="10"/>
  </si>
  <si>
    <t>c経費(=Q2)</t>
    <rPh sb="1" eb="3">
      <t>ケイヒ</t>
    </rPh>
    <phoneticPr fontId="10"/>
  </si>
  <si>
    <t>a経費(=K2)</t>
    <rPh sb="1" eb="3">
      <t>ケイヒ</t>
    </rPh>
    <phoneticPr fontId="10"/>
  </si>
  <si>
    <t>　</t>
  </si>
  <si>
    <t>最大補助額(=E2)</t>
    <rPh sb="0" eb="2">
      <t>サイダイ</t>
    </rPh>
    <rPh sb="2" eb="4">
      <t>ホジョ</t>
    </rPh>
    <rPh sb="4" eb="5">
      <t>ガク</t>
    </rPh>
    <phoneticPr fontId="10"/>
  </si>
  <si>
    <t>希望する特例に
チェック</t>
    <rPh sb="4" eb="6">
      <t>トクレイ</t>
    </rPh>
    <phoneticPr fontId="10"/>
  </si>
  <si>
    <t>2021年9月30日から2023年9月30日の属する課税期間で一度でも免税事業者であった又は免税事業者であることが見込まれる事業者のうち、適格請求書発行事業者の登録が確認できた事業者であること。</t>
    <phoneticPr fontId="10"/>
  </si>
  <si>
    <r>
      <t>　記載にあたっては、</t>
    </r>
    <r>
      <rPr>
        <sz val="8"/>
        <color rgb="FF0070C0"/>
        <rFont val="ＭＳ 明朝"/>
        <family val="1"/>
        <charset val="128"/>
      </rPr>
      <t>「</t>
    </r>
    <r>
      <rPr>
        <u/>
        <sz val="8"/>
        <color rgb="FF0070C0"/>
        <rFont val="ＭＳ 明朝"/>
        <family val="1"/>
        <charset val="128"/>
      </rPr>
      <t>様式3_経費明細表作成ツール</t>
    </r>
    <r>
      <rPr>
        <sz val="8"/>
        <color rgb="FF0070C0"/>
        <rFont val="ＭＳ 明朝"/>
        <family val="1"/>
        <charset val="128"/>
      </rPr>
      <t>」</t>
    </r>
    <r>
      <rPr>
        <sz val="8"/>
        <rFont val="ＭＳ 明朝"/>
        <family val="1"/>
        <charset val="128"/>
      </rPr>
      <t>をご活用いただけます。</t>
    </r>
    <phoneticPr fontId="10"/>
  </si>
  <si>
    <t>d.補助額の最大値
と50万の小さい方</t>
    <rPh sb="2" eb="4">
      <t>ホジョ</t>
    </rPh>
    <rPh sb="4" eb="5">
      <t>ガク</t>
    </rPh>
    <rPh sb="13" eb="14">
      <t>マン</t>
    </rPh>
    <rPh sb="15" eb="16">
      <t>チイ</t>
    </rPh>
    <rPh sb="18" eb="19">
      <t>ホウ</t>
    </rPh>
    <phoneticPr fontId="10"/>
  </si>
  <si>
    <t>（様式３）</t>
    <phoneticPr fontId="10"/>
  </si>
  <si>
    <t>補助事業の終了時点において、事業場内最低賃金が申請時の地域別最低賃金より＋３０円以上であること。すでに事業場内最低賃金が地域別最低賃金より＋３０円以上を達成している場合は、現在支給している、事業場内最低賃金より＋３０円以上とする必要があります。</t>
    <phoneticPr fontId="10"/>
  </si>
  <si>
    <t>賃金引上げ枠に申請する事業者のうち、直近１期または直近１年間の課税所得金額がゼロ以下である事業者。補助率については3/4へと引上がります。</t>
    <phoneticPr fontId="10"/>
  </si>
  <si>
    <t>補助事業の終了時点において、常時使用する従業員の数が小規模事業者として定義する従業員数を超えていること。</t>
    <phoneticPr fontId="10"/>
  </si>
  <si>
    <t>申請時において、「アトツギ甲子園」のファイナリストおよび準ファイナリストになった事業者であること。</t>
    <phoneticPr fontId="10"/>
  </si>
  <si>
    <t>産業競争力強化法に基づく「認定市区町村」または「認定市区町村」と連携した「認定連携創業支援等事業者」が実施した「特定創業支援等事業」による支援を公募締切時から起算して過去３か年の間に受け、かつ、過去３か年の間に開業した事業者であること。</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</si>
</sst>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0_);\(#,##0\)"/>
    <numFmt numFmtId="178" formatCode="#,##0_);[Red]\(#,##0\)"/>
    <numFmt numFmtId="179" formatCode="0.00_ "/>
    <numFmt numFmtId="180" formatCode="0_);[Red]\(0\)"/>
    <numFmt numFmtId="181" formatCode="#,##0.000_);[Red]\(#,##0.000\)"/>
    <numFmt numFmtId="182" formatCode="#,##0.000_ ;[Red]\-#,##0.000\ "/>
  </numFmts>
  <fonts count="42" x14ac:knownFonts="1">
    <font>
      <sz val="11"/>
      <color theme="1"/>
      <name val="ＭＳ Ｐゴシック"/>
      <family val="2"/>
      <charset val="128"/>
      <scheme val="minor"/>
    </font>
    <font>
      <sz val="12"/>
      <color rgb="FF000000"/>
      <name val="ＭＳ 明朝"/>
      <family val="1"/>
      <charset val="128"/>
    </font>
    <font>
      <sz val="12"/>
      <color rgb="FF000000"/>
      <name val="ＭＳ ゴシック"/>
      <family val="3"/>
      <charset val="128"/>
    </font>
    <font>
      <u/>
      <sz val="11"/>
      <color rgb="FF000000"/>
      <name val="ＭＳ ゴシック"/>
      <family val="3"/>
      <charset val="128"/>
    </font>
    <font>
      <sz val="11"/>
      <color rgb="FF000000"/>
      <name val="ＭＳ ゴシック"/>
      <family val="3"/>
      <charset val="128"/>
    </font>
    <font>
      <sz val="8"/>
      <color rgb="FF000000"/>
      <name val="ＭＳ ゴシック"/>
      <family val="3"/>
      <charset val="128"/>
    </font>
    <font>
      <sz val="10.5"/>
      <color rgb="FF000000"/>
      <name val="ＭＳ 明朝"/>
      <family val="1"/>
      <charset val="128"/>
    </font>
    <font>
      <sz val="8"/>
      <color rgb="FF000000"/>
      <name val="ＭＳ 明朝"/>
      <family val="1"/>
      <charset val="128"/>
    </font>
    <font>
      <sz val="10.5"/>
      <color rgb="FF000000"/>
      <name val="ＭＳ ゴシック"/>
      <family val="3"/>
      <charset val="128"/>
    </font>
    <font>
      <b/>
      <sz val="11"/>
      <color rgb="FF000000"/>
      <name val="ＭＳ 明朝"/>
      <family val="1"/>
      <charset val="128"/>
    </font>
    <font>
      <sz val="6"/>
      <name val="ＭＳ Ｐゴシック"/>
      <family val="2"/>
      <charset val="128"/>
      <scheme val="minor"/>
    </font>
    <font>
      <sz val="11"/>
      <name val="ＭＳ ゴシック"/>
      <family val="3"/>
      <charset val="128"/>
    </font>
    <font>
      <sz val="11"/>
      <color theme="1"/>
      <name val="ＭＳ Ｐゴシック"/>
      <family val="3"/>
      <charset val="128"/>
      <scheme val="minor"/>
    </font>
    <font>
      <sz val="10.5"/>
      <color theme="1"/>
      <name val="ＭＳ 明朝"/>
      <family val="1"/>
      <charset val="128"/>
    </font>
    <font>
      <b/>
      <sz val="11"/>
      <color rgb="FFFF0000"/>
      <name val="ＭＳ Ｐゴシック"/>
      <family val="3"/>
      <charset val="128"/>
      <scheme val="minor"/>
    </font>
    <font>
      <b/>
      <u/>
      <sz val="8"/>
      <color rgb="FFFF0000"/>
      <name val="ＭＳ 明朝"/>
      <family val="1"/>
      <charset val="128"/>
    </font>
    <font>
      <b/>
      <sz val="8"/>
      <color rgb="FF000000"/>
      <name val="ＭＳ ゴシック"/>
      <family val="3"/>
      <charset val="128"/>
    </font>
    <font>
      <sz val="8"/>
      <color theme="1"/>
      <name val="ＭＳ ゴシック"/>
      <family val="3"/>
      <charset val="128"/>
    </font>
    <font>
      <sz val="11"/>
      <color rgb="FFFF0000"/>
      <name val="ＭＳ ゴシック"/>
      <family val="3"/>
      <charset val="128"/>
    </font>
    <font>
      <sz val="8"/>
      <name val="ＭＳ 明朝"/>
      <family val="1"/>
      <charset val="128"/>
    </font>
    <font>
      <b/>
      <sz val="12"/>
      <color rgb="FFFF0000"/>
      <name val="ＭＳ 明朝"/>
      <family val="1"/>
      <charset val="128"/>
    </font>
    <font>
      <b/>
      <sz val="8"/>
      <color rgb="FFFF0000"/>
      <name val="ＭＳ 明朝"/>
      <family val="1"/>
      <charset val="128"/>
    </font>
    <font>
      <b/>
      <sz val="10"/>
      <color rgb="FFFF0000"/>
      <name val="ＭＳ 明朝"/>
      <family val="1"/>
      <charset val="128"/>
    </font>
    <font>
      <sz val="11"/>
      <color theme="1"/>
      <name val="ＭＳ Ｐゴシック"/>
      <family val="2"/>
      <charset val="128"/>
      <scheme val="minor"/>
    </font>
    <font>
      <sz val="6"/>
      <name val="ＭＳ Ｐゴシック"/>
      <family val="3"/>
      <charset val="128"/>
    </font>
    <font>
      <b/>
      <sz val="11"/>
      <name val="ＭＳ ゴシック"/>
      <family val="3"/>
      <charset val="128"/>
    </font>
    <font>
      <sz val="11"/>
      <name val="ＭＳ Ｐゴシック"/>
      <family val="2"/>
      <charset val="128"/>
      <scheme val="minor"/>
    </font>
    <font>
      <b/>
      <sz val="11"/>
      <name val="ＭＳ Ｐゴシック"/>
      <family val="2"/>
      <charset val="128"/>
      <scheme val="minor"/>
    </font>
    <font>
      <b/>
      <sz val="11"/>
      <name val="ＭＳ Ｐゴシック"/>
      <family val="3"/>
      <charset val="128"/>
      <scheme val="minor"/>
    </font>
    <font>
      <sz val="14"/>
      <color rgb="FF000000"/>
      <name val="ＭＳ ゴシック"/>
      <family val="3"/>
      <charset val="128"/>
    </font>
    <font>
      <b/>
      <sz val="11"/>
      <color theme="1"/>
      <name val="ＭＳ Ｐゴシック"/>
      <family val="3"/>
      <charset val="128"/>
      <scheme val="minor"/>
    </font>
    <font>
      <b/>
      <sz val="14"/>
      <name val="ＭＳ ゴシック"/>
      <family val="3"/>
      <charset val="128"/>
    </font>
    <font>
      <sz val="10"/>
      <color theme="1"/>
      <name val="ＭＳ Ｐゴシック"/>
      <family val="2"/>
      <charset val="128"/>
      <scheme val="minor"/>
    </font>
    <font>
      <sz val="10"/>
      <name val="ＭＳ Ｐゴシック"/>
      <family val="2"/>
      <charset val="128"/>
      <scheme val="minor"/>
    </font>
    <font>
      <sz val="11"/>
      <color rgb="FFFF0000"/>
      <name val="ＭＳ Ｐゴシック"/>
      <family val="2"/>
      <charset val="128"/>
      <scheme val="minor"/>
    </font>
    <font>
      <sz val="14"/>
      <color rgb="FFFF0000"/>
      <name val="ＭＳ ゴシック"/>
      <family val="3"/>
      <charset val="128"/>
    </font>
    <font>
      <sz val="11"/>
      <color theme="2" tint="-9.9978637043366805E-2"/>
      <name val="ＭＳ Ｐゴシック"/>
      <family val="2"/>
      <charset val="128"/>
      <scheme val="minor"/>
    </font>
    <font>
      <b/>
      <sz val="14"/>
      <color rgb="FFFF0000"/>
      <name val="ＭＳ Ｐゴシック"/>
      <family val="3"/>
      <charset val="128"/>
      <scheme val="minor"/>
    </font>
    <font>
      <sz val="8"/>
      <color rgb="FFFF0000"/>
      <name val="ＭＳ ゴシック"/>
      <family val="3"/>
      <charset val="128"/>
    </font>
    <font>
      <sz val="11"/>
      <color rgb="FF00B050"/>
      <name val="ＭＳ Ｐゴシック"/>
      <family val="2"/>
      <charset val="128"/>
      <scheme val="minor"/>
    </font>
    <font>
      <sz val="8"/>
      <color rgb="FF0070C0"/>
      <name val="ＭＳ 明朝"/>
      <family val="1"/>
      <charset val="128"/>
    </font>
    <font>
      <u/>
      <sz val="8"/>
      <color rgb="FF0070C0"/>
      <name val="ＭＳ 明朝"/>
      <family val="1"/>
      <charset val="128"/>
    </font>
  </fonts>
  <fills count="18">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theme="5" tint="0.79998168889431442"/>
        <bgColor indexed="64"/>
      </patternFill>
    </fill>
    <fill>
      <patternFill patternType="solid">
        <fgColor rgb="FFFCE4D6"/>
        <bgColor indexed="64"/>
      </patternFill>
    </fill>
    <fill>
      <patternFill patternType="solid">
        <fgColor theme="0" tint="-0.14999847407452621"/>
        <bgColor indexed="64"/>
      </patternFill>
    </fill>
    <fill>
      <patternFill patternType="solid">
        <fgColor rgb="FFFFEBFF"/>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CFF"/>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 diagonalUp="1">
      <left style="thin">
        <color indexed="64"/>
      </left>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ck">
        <color rgb="FFFF0000"/>
      </left>
      <right/>
      <top style="thick">
        <color rgb="FFFF0000"/>
      </top>
      <bottom style="thin">
        <color indexed="64"/>
      </bottom>
      <diagonal/>
    </border>
    <border>
      <left style="thick">
        <color rgb="FFFF0000"/>
      </left>
      <right/>
      <top style="thin">
        <color indexed="64"/>
      </top>
      <bottom style="thin">
        <color indexed="64"/>
      </bottom>
      <diagonal/>
    </border>
    <border>
      <left/>
      <right style="thick">
        <color rgb="FFFF0000"/>
      </right>
      <top style="thick">
        <color rgb="FFFF0000"/>
      </top>
      <bottom style="thin">
        <color indexed="64"/>
      </bottom>
      <diagonal/>
    </border>
    <border>
      <left/>
      <right style="thick">
        <color rgb="FFFF0000"/>
      </right>
      <top style="thin">
        <color indexed="64"/>
      </top>
      <bottom style="thin">
        <color indexed="64"/>
      </bottom>
      <diagonal/>
    </border>
    <border>
      <left/>
      <right/>
      <top style="thick">
        <color rgb="FFFF0000"/>
      </top>
      <bottom style="thin">
        <color indexed="64"/>
      </bottom>
      <diagonal/>
    </border>
    <border>
      <left style="thick">
        <color rgb="FFFF0000"/>
      </left>
      <right/>
      <top/>
      <bottom style="thin">
        <color indexed="64"/>
      </bottom>
      <diagonal/>
    </border>
    <border>
      <left/>
      <right style="thick">
        <color rgb="FFFF0000"/>
      </right>
      <top/>
      <bottom style="thin">
        <color indexed="64"/>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s>
  <cellStyleXfs count="2">
    <xf numFmtId="0" fontId="0" fillId="0" borderId="0">
      <alignment vertical="center"/>
    </xf>
    <xf numFmtId="38" fontId="23" fillId="0" borderId="0" applyFont="0" applyFill="0" applyBorder="0" applyAlignment="0" applyProtection="0">
      <alignment vertical="center"/>
    </xf>
  </cellStyleXfs>
  <cellXfs count="295">
    <xf numFmtId="0" fontId="0" fillId="0" borderId="0" xfId="0">
      <alignment vertical="center"/>
    </xf>
    <xf numFmtId="0" fontId="0" fillId="0" borderId="1" xfId="0" applyBorder="1">
      <alignment vertical="center"/>
    </xf>
    <xf numFmtId="0" fontId="1" fillId="0" borderId="0" xfId="0" applyFont="1" applyAlignment="1">
      <alignment horizontal="right" vertical="center"/>
    </xf>
    <xf numFmtId="0" fontId="2" fillId="0" borderId="0" xfId="0" applyFont="1" applyAlignment="1">
      <alignment horizontal="center" vertical="center"/>
    </xf>
    <xf numFmtId="0" fontId="3" fillId="0" borderId="0" xfId="0" applyFont="1" applyAlignment="1">
      <alignment horizontal="justify" vertical="center"/>
    </xf>
    <xf numFmtId="0" fontId="2" fillId="0" borderId="0" xfId="0" applyFont="1" applyAlignment="1">
      <alignment horizontal="left" vertical="center"/>
    </xf>
    <xf numFmtId="0" fontId="4" fillId="0" borderId="0" xfId="0" applyFont="1" applyAlignment="1">
      <alignment horizontal="left" vertical="center"/>
    </xf>
    <xf numFmtId="0" fontId="2" fillId="0" borderId="0" xfId="0" applyFont="1" applyAlignment="1">
      <alignment horizontal="right" vertical="center"/>
    </xf>
    <xf numFmtId="0" fontId="7" fillId="0" borderId="0" xfId="0" applyFont="1">
      <alignment vertical="center"/>
    </xf>
    <xf numFmtId="0" fontId="4" fillId="0" borderId="0" xfId="0" applyFont="1">
      <alignment vertical="center"/>
    </xf>
    <xf numFmtId="0" fontId="11" fillId="0" borderId="0" xfId="0" applyFont="1" applyAlignment="1">
      <alignment vertical="top" wrapText="1"/>
    </xf>
    <xf numFmtId="0" fontId="0" fillId="0" borderId="0" xfId="0" applyAlignment="1">
      <alignment vertical="top" wrapText="1"/>
    </xf>
    <xf numFmtId="0" fontId="6" fillId="0" borderId="0" xfId="0" applyFont="1" applyAlignment="1">
      <alignment vertical="top" wrapText="1"/>
    </xf>
    <xf numFmtId="0" fontId="8" fillId="0" borderId="0" xfId="0" applyFont="1" applyAlignment="1">
      <alignment vertical="top" wrapText="1"/>
    </xf>
    <xf numFmtId="0" fontId="9" fillId="0" borderId="0" xfId="0" applyFont="1">
      <alignment vertical="center"/>
    </xf>
    <xf numFmtId="0" fontId="0" fillId="0" borderId="1" xfId="0" applyBorder="1" applyAlignment="1">
      <alignment horizontal="center" vertical="center"/>
    </xf>
    <xf numFmtId="0" fontId="0" fillId="3" borderId="0" xfId="0" applyFill="1" applyProtection="1">
      <alignment vertical="center"/>
      <protection locked="0"/>
    </xf>
    <xf numFmtId="0" fontId="0" fillId="0" borderId="0" xfId="0" applyBorder="1" applyAlignment="1">
      <alignment horizontal="center" vertical="center"/>
    </xf>
    <xf numFmtId="0" fontId="0" fillId="0" borderId="13" xfId="0" applyBorder="1">
      <alignment vertical="center"/>
    </xf>
    <xf numFmtId="20" fontId="0" fillId="0" borderId="0" xfId="0" applyNumberFormat="1">
      <alignment vertical="center"/>
    </xf>
    <xf numFmtId="0" fontId="0" fillId="0" borderId="0" xfId="0" applyProtection="1">
      <alignment vertical="center"/>
    </xf>
    <xf numFmtId="0" fontId="14" fillId="3" borderId="0" xfId="0" applyFont="1" applyFill="1" applyProtection="1">
      <alignment vertical="center"/>
    </xf>
    <xf numFmtId="0" fontId="0" fillId="0" borderId="13" xfId="0" applyFill="1" applyBorder="1" applyProtection="1">
      <alignment vertical="center"/>
    </xf>
    <xf numFmtId="0" fontId="7" fillId="0" borderId="0" xfId="0" applyFont="1" applyAlignment="1" applyProtection="1">
      <alignment vertical="center" shrinkToFit="1"/>
    </xf>
    <xf numFmtId="0" fontId="5" fillId="0" borderId="18" xfId="0" applyFont="1" applyBorder="1" applyAlignment="1" applyProtection="1">
      <alignment vertical="center"/>
    </xf>
    <xf numFmtId="0" fontId="2" fillId="0" borderId="20" xfId="0" applyFont="1" applyBorder="1" applyAlignment="1" applyProtection="1">
      <alignment vertical="center" shrinkToFit="1"/>
    </xf>
    <xf numFmtId="0" fontId="2" fillId="0" borderId="22" xfId="0" applyFont="1" applyBorder="1" applyAlignment="1" applyProtection="1">
      <alignment vertical="center" shrinkToFit="1"/>
    </xf>
    <xf numFmtId="0" fontId="0" fillId="0" borderId="0" xfId="0" applyFill="1">
      <alignment vertical="center"/>
    </xf>
    <xf numFmtId="0" fontId="0" fillId="0" borderId="1" xfId="0" applyFill="1" applyBorder="1">
      <alignment vertical="center"/>
    </xf>
    <xf numFmtId="0" fontId="7" fillId="0" borderId="0" xfId="0" applyFont="1" applyAlignment="1" applyProtection="1">
      <alignment horizontal="left" vertical="center"/>
    </xf>
    <xf numFmtId="0" fontId="7" fillId="0" borderId="0" xfId="0" applyFont="1" applyAlignment="1" applyProtection="1">
      <alignment vertical="center"/>
    </xf>
    <xf numFmtId="0" fontId="15" fillId="0" borderId="0" xfId="0" applyFont="1" applyAlignment="1" applyProtection="1">
      <alignment vertical="center" shrinkToFit="1"/>
    </xf>
    <xf numFmtId="0" fontId="19" fillId="0" borderId="0" xfId="0" applyFont="1" applyAlignment="1" applyProtection="1">
      <alignment horizontal="left" vertical="center" shrinkToFit="1"/>
    </xf>
    <xf numFmtId="0" fontId="15" fillId="0" borderId="0" xfId="0" applyFont="1" applyAlignment="1" applyProtection="1">
      <alignment horizontal="left" vertical="center" shrinkToFit="1"/>
    </xf>
    <xf numFmtId="0" fontId="15" fillId="0" borderId="0" xfId="0" applyFont="1" applyAlignment="1" applyProtection="1">
      <alignment horizontal="left" vertical="center" wrapText="1" shrinkToFit="1"/>
    </xf>
    <xf numFmtId="0" fontId="0" fillId="4" borderId="1" xfId="0" applyFill="1" applyBorder="1" applyAlignment="1">
      <alignment vertical="center" wrapText="1"/>
    </xf>
    <xf numFmtId="0" fontId="0" fillId="0" borderId="0" xfId="0" applyBorder="1">
      <alignment vertical="center"/>
    </xf>
    <xf numFmtId="0" fontId="0" fillId="0" borderId="13" xfId="0" applyFill="1" applyBorder="1" applyProtection="1">
      <alignment vertical="center"/>
      <protection locked="0"/>
    </xf>
    <xf numFmtId="0" fontId="2" fillId="0" borderId="24" xfId="0" applyFont="1" applyBorder="1" applyAlignment="1" applyProtection="1">
      <alignment vertical="center" shrinkToFit="1"/>
    </xf>
    <xf numFmtId="0" fontId="2" fillId="0" borderId="25" xfId="0" applyFont="1" applyBorder="1" applyAlignment="1" applyProtection="1">
      <alignment vertical="center" shrinkToFit="1"/>
    </xf>
    <xf numFmtId="0" fontId="16" fillId="0" borderId="19" xfId="0" applyFont="1" applyFill="1" applyBorder="1" applyAlignment="1" applyProtection="1">
      <alignment horizontal="center" vertical="center"/>
    </xf>
    <xf numFmtId="0" fontId="16" fillId="0" borderId="21" xfId="0" applyFont="1" applyFill="1" applyBorder="1" applyAlignment="1" applyProtection="1">
      <alignment horizontal="center" vertical="center"/>
    </xf>
    <xf numFmtId="0" fontId="26" fillId="0" borderId="0" xfId="0" applyFont="1" applyFill="1" applyBorder="1" applyProtection="1">
      <alignment vertical="center"/>
    </xf>
    <xf numFmtId="0" fontId="25" fillId="0" borderId="0" xfId="0" applyFont="1">
      <alignment vertical="center"/>
    </xf>
    <xf numFmtId="0" fontId="26" fillId="0" borderId="0" xfId="0" applyFont="1" applyBorder="1">
      <alignment vertical="center"/>
    </xf>
    <xf numFmtId="0" fontId="30" fillId="3" borderId="0" xfId="0" applyFont="1" applyFill="1" applyProtection="1">
      <alignment vertical="center"/>
    </xf>
    <xf numFmtId="38" fontId="31" fillId="7" borderId="1" xfId="1" applyFont="1" applyFill="1" applyBorder="1" applyAlignment="1">
      <alignment horizontal="center" vertical="center"/>
    </xf>
    <xf numFmtId="38" fontId="31" fillId="7" borderId="0" xfId="1" applyFont="1" applyFill="1" applyBorder="1" applyAlignment="1">
      <alignment horizontal="center" vertical="center"/>
    </xf>
    <xf numFmtId="0" fontId="26" fillId="0" borderId="0" xfId="0" applyFont="1" applyFill="1" applyBorder="1" applyAlignment="1" applyProtection="1">
      <alignment vertical="center"/>
      <protection locked="0"/>
    </xf>
    <xf numFmtId="0" fontId="0" fillId="3" borderId="0" xfId="0" applyFill="1" applyProtection="1">
      <alignment vertical="center"/>
    </xf>
    <xf numFmtId="177" fontId="28" fillId="3" borderId="0" xfId="0" applyNumberFormat="1" applyFont="1" applyFill="1" applyBorder="1" applyAlignment="1" applyProtection="1">
      <alignment horizontal="center" vertical="center"/>
    </xf>
    <xf numFmtId="49" fontId="0" fillId="0" borderId="0" xfId="0" applyNumberFormat="1">
      <alignment vertical="center"/>
    </xf>
    <xf numFmtId="176" fontId="0" fillId="8" borderId="1" xfId="0" applyNumberFormat="1" applyFill="1" applyBorder="1">
      <alignment vertical="center"/>
    </xf>
    <xf numFmtId="49" fontId="0" fillId="9" borderId="1" xfId="0" applyNumberFormat="1" applyFill="1" applyBorder="1">
      <alignment vertical="center"/>
    </xf>
    <xf numFmtId="178" fontId="0" fillId="9" borderId="1" xfId="0" applyNumberFormat="1" applyFill="1" applyBorder="1">
      <alignment vertical="center"/>
    </xf>
    <xf numFmtId="178" fontId="0" fillId="10" borderId="5" xfId="0" applyNumberFormat="1" applyFill="1" applyBorder="1">
      <alignment vertical="center"/>
    </xf>
    <xf numFmtId="178" fontId="0" fillId="0" borderId="1" xfId="0" applyNumberFormat="1" applyBorder="1">
      <alignment vertical="center"/>
    </xf>
    <xf numFmtId="178" fontId="0" fillId="0" borderId="5" xfId="0" applyNumberFormat="1" applyBorder="1">
      <alignment vertical="center"/>
    </xf>
    <xf numFmtId="49" fontId="0" fillId="10" borderId="1" xfId="0" applyNumberFormat="1" applyFill="1" applyBorder="1">
      <alignment vertical="center"/>
    </xf>
    <xf numFmtId="178" fontId="0" fillId="10" borderId="1" xfId="0" applyNumberFormat="1" applyFill="1" applyBorder="1">
      <alignment vertical="center"/>
    </xf>
    <xf numFmtId="178" fontId="0" fillId="11" borderId="1" xfId="0" applyNumberFormat="1" applyFill="1" applyBorder="1">
      <alignment vertical="center"/>
    </xf>
    <xf numFmtId="178" fontId="26" fillId="0" borderId="1" xfId="0" applyNumberFormat="1" applyFont="1" applyFill="1" applyBorder="1">
      <alignment vertical="center"/>
    </xf>
    <xf numFmtId="176" fontId="0" fillId="0" borderId="0" xfId="0" applyNumberFormat="1" applyBorder="1">
      <alignment vertical="center"/>
    </xf>
    <xf numFmtId="0" fontId="0" fillId="13" borderId="1" xfId="0" applyFill="1" applyBorder="1">
      <alignment vertical="center"/>
    </xf>
    <xf numFmtId="38" fontId="31" fillId="0" borderId="1" xfId="1" applyFont="1" applyFill="1" applyBorder="1" applyAlignment="1">
      <alignment horizontal="center" vertical="center"/>
    </xf>
    <xf numFmtId="0" fontId="0" fillId="15" borderId="1" xfId="0" applyFill="1" applyBorder="1" applyAlignment="1">
      <alignment vertical="center" wrapText="1"/>
    </xf>
    <xf numFmtId="0" fontId="0" fillId="4" borderId="12" xfId="0" applyFill="1" applyBorder="1" applyAlignment="1">
      <alignment vertical="center" wrapText="1"/>
    </xf>
    <xf numFmtId="0" fontId="0" fillId="0" borderId="0" xfId="0" applyAlignment="1">
      <alignment vertical="center" wrapText="1"/>
    </xf>
    <xf numFmtId="177" fontId="14" fillId="3" borderId="1" xfId="0" applyNumberFormat="1" applyFont="1" applyFill="1" applyBorder="1" applyAlignment="1" applyProtection="1">
      <alignment horizontal="right" vertical="center"/>
    </xf>
    <xf numFmtId="0" fontId="27" fillId="3" borderId="0" xfId="0" applyFont="1" applyFill="1" applyProtection="1">
      <alignment vertical="center"/>
      <protection hidden="1"/>
    </xf>
    <xf numFmtId="0" fontId="0" fillId="3" borderId="0" xfId="0" applyFill="1" applyProtection="1">
      <alignment vertical="center"/>
      <protection hidden="1"/>
    </xf>
    <xf numFmtId="38" fontId="31" fillId="7" borderId="1" xfId="1" applyFont="1" applyFill="1" applyBorder="1" applyAlignment="1" applyProtection="1">
      <alignment horizontal="center" vertical="center"/>
      <protection hidden="1"/>
    </xf>
    <xf numFmtId="38" fontId="31" fillId="7" borderId="0" xfId="1" applyFont="1" applyFill="1" applyBorder="1" applyAlignment="1" applyProtection="1">
      <alignment horizontal="center" vertical="center"/>
      <protection hidden="1"/>
    </xf>
    <xf numFmtId="177" fontId="28" fillId="3" borderId="0" xfId="0" applyNumberFormat="1" applyFont="1" applyFill="1" applyBorder="1" applyAlignment="1" applyProtection="1">
      <alignment horizontal="center" vertical="center"/>
      <protection hidden="1"/>
    </xf>
    <xf numFmtId="0" fontId="0" fillId="0" borderId="0" xfId="0" applyProtection="1">
      <alignment vertical="center"/>
      <protection hidden="1"/>
    </xf>
    <xf numFmtId="177" fontId="14" fillId="0" borderId="0" xfId="0" applyNumberFormat="1" applyFont="1" applyBorder="1" applyAlignment="1" applyProtection="1">
      <alignment horizontal="right" vertical="top"/>
      <protection hidden="1"/>
    </xf>
    <xf numFmtId="0" fontId="30" fillId="3" borderId="0" xfId="0" applyFont="1" applyFill="1" applyProtection="1">
      <alignment vertical="center"/>
      <protection hidden="1"/>
    </xf>
    <xf numFmtId="0" fontId="0" fillId="0" borderId="1" xfId="0" applyFill="1" applyBorder="1" applyAlignment="1">
      <alignment horizontal="center" vertical="center"/>
    </xf>
    <xf numFmtId="0" fontId="0" fillId="9" borderId="0" xfId="0" applyFill="1">
      <alignment vertical="center"/>
    </xf>
    <xf numFmtId="0" fontId="0" fillId="15" borderId="1" xfId="0" applyFill="1" applyBorder="1">
      <alignment vertical="center"/>
    </xf>
    <xf numFmtId="180" fontId="0" fillId="15" borderId="1" xfId="0" applyNumberFormat="1" applyFill="1" applyBorder="1">
      <alignment vertical="center"/>
    </xf>
    <xf numFmtId="178" fontId="0" fillId="6" borderId="1" xfId="0" applyNumberFormat="1" applyFill="1" applyBorder="1">
      <alignment vertical="center"/>
    </xf>
    <xf numFmtId="0" fontId="12" fillId="0" borderId="1" xfId="0" applyFont="1" applyBorder="1">
      <alignment vertical="center"/>
    </xf>
    <xf numFmtId="0" fontId="0" fillId="0" borderId="5" xfId="0"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xf numFmtId="49" fontId="0" fillId="0" borderId="0" xfId="0" applyNumberFormat="1" applyBorder="1">
      <alignment vertical="center"/>
    </xf>
    <xf numFmtId="0" fontId="0" fillId="0" borderId="0" xfId="0" applyNumberFormat="1" applyBorder="1">
      <alignment vertical="center"/>
    </xf>
    <xf numFmtId="178" fontId="0" fillId="0" borderId="0" xfId="0" applyNumberFormat="1" applyBorder="1">
      <alignment vertical="center"/>
    </xf>
    <xf numFmtId="0" fontId="0" fillId="0" borderId="30" xfId="0" applyBorder="1">
      <alignment vertical="center"/>
    </xf>
    <xf numFmtId="178" fontId="32" fillId="0" borderId="0" xfId="0" applyNumberFormat="1" applyFont="1" applyBorder="1">
      <alignment vertical="center"/>
    </xf>
    <xf numFmtId="0" fontId="33" fillId="0" borderId="0" xfId="0" applyFont="1" applyBorder="1">
      <alignment vertical="center"/>
    </xf>
    <xf numFmtId="179" fontId="0" fillId="0" borderId="0" xfId="0" applyNumberFormat="1" applyBorder="1">
      <alignment vertical="center"/>
    </xf>
    <xf numFmtId="0" fontId="0" fillId="0" borderId="31" xfId="0" applyBorder="1">
      <alignment vertical="center"/>
    </xf>
    <xf numFmtId="49" fontId="0" fillId="0" borderId="32" xfId="0" applyNumberFormat="1" applyBorder="1">
      <alignment vertical="center"/>
    </xf>
    <xf numFmtId="178" fontId="0" fillId="0" borderId="32" xfId="0" applyNumberFormat="1" applyBorder="1">
      <alignment vertical="center"/>
    </xf>
    <xf numFmtId="0" fontId="0" fillId="0" borderId="33" xfId="0" applyBorder="1">
      <alignment vertical="center"/>
    </xf>
    <xf numFmtId="49" fontId="0" fillId="0" borderId="27" xfId="0" applyNumberFormat="1" applyBorder="1">
      <alignment vertical="center"/>
    </xf>
    <xf numFmtId="178" fontId="0" fillId="0" borderId="27" xfId="0" applyNumberFormat="1" applyBorder="1">
      <alignment vertical="center"/>
    </xf>
    <xf numFmtId="49" fontId="0" fillId="0" borderId="28" xfId="0" applyNumberFormat="1" applyBorder="1">
      <alignment vertical="center"/>
    </xf>
    <xf numFmtId="0" fontId="25" fillId="0" borderId="0" xfId="0" applyFont="1" applyBorder="1">
      <alignment vertical="center"/>
    </xf>
    <xf numFmtId="0" fontId="30" fillId="14" borderId="34" xfId="0" applyFont="1" applyFill="1" applyBorder="1" applyProtection="1">
      <alignment vertical="center"/>
    </xf>
    <xf numFmtId="0" fontId="0" fillId="0" borderId="0" xfId="0" applyFill="1" applyBorder="1">
      <alignment vertical="center"/>
    </xf>
    <xf numFmtId="0" fontId="0" fillId="0" borderId="32" xfId="0" applyBorder="1">
      <alignment vertical="center"/>
    </xf>
    <xf numFmtId="49" fontId="34" fillId="0" borderId="0" xfId="0" applyNumberFormat="1" applyFont="1" applyBorder="1">
      <alignment vertical="center"/>
    </xf>
    <xf numFmtId="49" fontId="34" fillId="0" borderId="29" xfId="0" applyNumberFormat="1" applyFont="1" applyBorder="1">
      <alignment vertical="center"/>
    </xf>
    <xf numFmtId="49" fontId="0" fillId="0" borderId="30" xfId="0" applyNumberFormat="1" applyBorder="1">
      <alignment vertical="center"/>
    </xf>
    <xf numFmtId="179" fontId="0" fillId="0" borderId="1" xfId="0" applyNumberFormat="1" applyBorder="1">
      <alignment vertical="center"/>
    </xf>
    <xf numFmtId="176" fontId="0" fillId="0" borderId="1" xfId="0" applyNumberFormat="1" applyBorder="1">
      <alignment vertical="center"/>
    </xf>
    <xf numFmtId="0" fontId="0" fillId="0" borderId="0" xfId="0" applyBorder="1" applyAlignment="1">
      <alignment horizontal="right" vertical="center"/>
    </xf>
    <xf numFmtId="0" fontId="25" fillId="0" borderId="0" xfId="0" applyFont="1" applyAlignment="1">
      <alignment horizontal="center" vertical="center"/>
    </xf>
    <xf numFmtId="177" fontId="14" fillId="3" borderId="0" xfId="0" applyNumberFormat="1" applyFont="1" applyFill="1" applyBorder="1" applyAlignment="1" applyProtection="1">
      <alignment horizontal="right" vertical="center"/>
      <protection hidden="1"/>
    </xf>
    <xf numFmtId="0" fontId="0" fillId="0" borderId="0" xfId="0" applyBorder="1" applyProtection="1">
      <alignment vertical="center"/>
      <protection hidden="1"/>
    </xf>
    <xf numFmtId="49" fontId="0" fillId="0" borderId="0" xfId="0" applyNumberFormat="1" applyBorder="1" applyAlignment="1">
      <alignment horizontal="center" vertical="center"/>
    </xf>
    <xf numFmtId="178" fontId="0" fillId="9" borderId="5" xfId="0" applyNumberFormat="1" applyFill="1" applyBorder="1">
      <alignment vertical="center"/>
    </xf>
    <xf numFmtId="49" fontId="0" fillId="11" borderId="5" xfId="0" applyNumberFormat="1" applyFill="1" applyBorder="1">
      <alignment vertical="center"/>
    </xf>
    <xf numFmtId="178" fontId="0" fillId="11" borderId="3" xfId="0" applyNumberFormat="1" applyFill="1" applyBorder="1">
      <alignment vertical="center"/>
    </xf>
    <xf numFmtId="178" fontId="0" fillId="12" borderId="6" xfId="0" applyNumberFormat="1" applyFill="1" applyBorder="1">
      <alignment vertical="center"/>
    </xf>
    <xf numFmtId="181" fontId="0" fillId="0" borderId="1" xfId="0" applyNumberFormat="1" applyBorder="1">
      <alignment vertical="center"/>
    </xf>
    <xf numFmtId="181" fontId="26" fillId="0" borderId="1" xfId="0" applyNumberFormat="1" applyFont="1" applyFill="1" applyBorder="1">
      <alignment vertical="center"/>
    </xf>
    <xf numFmtId="181" fontId="0" fillId="0" borderId="5" xfId="0" applyNumberFormat="1" applyBorder="1">
      <alignment vertical="center"/>
    </xf>
    <xf numFmtId="181" fontId="0" fillId="12" borderId="1" xfId="0" applyNumberFormat="1" applyFill="1" applyBorder="1">
      <alignment vertical="center"/>
    </xf>
    <xf numFmtId="0" fontId="35" fillId="0" borderId="0" xfId="0" applyFont="1" applyFill="1" applyBorder="1" applyAlignment="1" applyProtection="1">
      <alignment vertical="center" wrapText="1"/>
    </xf>
    <xf numFmtId="0" fontId="0" fillId="10" borderId="0" xfId="0" applyFill="1" applyBorder="1">
      <alignment vertical="center"/>
    </xf>
    <xf numFmtId="49" fontId="26" fillId="0" borderId="29" xfId="0" applyNumberFormat="1" applyFont="1" applyBorder="1">
      <alignment vertical="center"/>
    </xf>
    <xf numFmtId="176" fontId="0" fillId="0" borderId="35" xfId="0" applyNumberFormat="1" applyFill="1" applyBorder="1">
      <alignment vertical="center"/>
    </xf>
    <xf numFmtId="176" fontId="0" fillId="0" borderId="1" xfId="0" applyNumberFormat="1" applyFill="1" applyBorder="1">
      <alignment vertical="center"/>
    </xf>
    <xf numFmtId="178" fontId="36" fillId="0" borderId="1" xfId="0" applyNumberFormat="1" applyFont="1" applyBorder="1">
      <alignment vertical="center"/>
    </xf>
    <xf numFmtId="181" fontId="36" fillId="0" borderId="1" xfId="0" applyNumberFormat="1" applyFont="1" applyBorder="1">
      <alignment vertical="center"/>
    </xf>
    <xf numFmtId="0" fontId="0" fillId="0" borderId="13" xfId="0" applyBorder="1" applyAlignment="1">
      <alignment horizontal="center" vertical="center"/>
    </xf>
    <xf numFmtId="0" fontId="15" fillId="0" borderId="0" xfId="0" applyFont="1" applyAlignment="1" applyProtection="1">
      <alignment horizontal="left" vertical="center" shrinkToFit="1"/>
    </xf>
    <xf numFmtId="182" fontId="31" fillId="7" borderId="0" xfId="1" applyNumberFormat="1" applyFont="1" applyFill="1" applyBorder="1" applyAlignment="1">
      <alignment horizontal="center" vertical="center"/>
    </xf>
    <xf numFmtId="0" fontId="37" fillId="0" borderId="0" xfId="0" applyFont="1" applyAlignment="1" applyProtection="1">
      <alignment horizontal="center" vertical="center"/>
    </xf>
    <xf numFmtId="0" fontId="37" fillId="0" borderId="0" xfId="0" applyFont="1" applyAlignment="1" applyProtection="1">
      <alignment horizontal="left" vertical="center"/>
      <protection hidden="1"/>
    </xf>
    <xf numFmtId="0" fontId="37" fillId="0" borderId="0" xfId="0" applyFont="1" applyAlignment="1" applyProtection="1">
      <alignment horizontal="center" vertical="center"/>
      <protection hidden="1"/>
    </xf>
    <xf numFmtId="0" fontId="34" fillId="0" borderId="0" xfId="0" applyFont="1" applyBorder="1">
      <alignment vertical="center"/>
    </xf>
    <xf numFmtId="0" fontId="34" fillId="0" borderId="26" xfId="0" applyFont="1" applyBorder="1">
      <alignment vertical="center"/>
    </xf>
    <xf numFmtId="0" fontId="34" fillId="0" borderId="27" xfId="0" applyFont="1" applyBorder="1">
      <alignment vertical="center"/>
    </xf>
    <xf numFmtId="0" fontId="34" fillId="0" borderId="28" xfId="0" applyFont="1" applyBorder="1">
      <alignment vertical="center"/>
    </xf>
    <xf numFmtId="0" fontId="18" fillId="0" borderId="29" xfId="0" applyFont="1" applyBorder="1">
      <alignment vertical="center"/>
    </xf>
    <xf numFmtId="0" fontId="34" fillId="0" borderId="30" xfId="0" applyFont="1" applyBorder="1">
      <alignment vertical="center"/>
    </xf>
    <xf numFmtId="0" fontId="34" fillId="0" borderId="29" xfId="0" applyFont="1" applyBorder="1">
      <alignment vertical="center"/>
    </xf>
    <xf numFmtId="0" fontId="34" fillId="0" borderId="31" xfId="0" applyFont="1" applyBorder="1">
      <alignment vertical="center"/>
    </xf>
    <xf numFmtId="0" fontId="34" fillId="0" borderId="32" xfId="0" applyFont="1" applyBorder="1">
      <alignment vertical="center"/>
    </xf>
    <xf numFmtId="0" fontId="34" fillId="0" borderId="33" xfId="0" applyFont="1" applyBorder="1">
      <alignment vertical="center"/>
    </xf>
    <xf numFmtId="0" fontId="26" fillId="0" borderId="29" xfId="0" applyFont="1" applyBorder="1">
      <alignment vertical="center"/>
    </xf>
    <xf numFmtId="178" fontId="0" fillId="12" borderId="1" xfId="0" applyNumberFormat="1" applyFill="1" applyBorder="1">
      <alignment vertical="center"/>
    </xf>
    <xf numFmtId="0" fontId="37" fillId="0" borderId="0" xfId="0" applyFont="1" applyAlignment="1" applyProtection="1">
      <alignment horizontal="left" vertical="center"/>
    </xf>
    <xf numFmtId="0" fontId="15" fillId="0" borderId="0" xfId="0" applyFont="1" applyAlignment="1" applyProtection="1">
      <alignment vertical="center"/>
    </xf>
    <xf numFmtId="0" fontId="21" fillId="0" borderId="0" xfId="0" applyFont="1" applyAlignment="1" applyProtection="1">
      <alignment horizontal="left" vertical="center" wrapText="1" shrinkToFit="1"/>
    </xf>
    <xf numFmtId="0" fontId="15" fillId="0" borderId="0" xfId="0" applyFont="1" applyAlignment="1" applyProtection="1">
      <alignment vertical="center" wrapText="1" shrinkToFit="1"/>
    </xf>
    <xf numFmtId="0" fontId="16" fillId="0" borderId="5" xfId="0" applyFont="1" applyFill="1" applyBorder="1" applyAlignment="1" applyProtection="1">
      <alignment horizontal="center" vertical="center"/>
    </xf>
    <xf numFmtId="0" fontId="16" fillId="0" borderId="7" xfId="0" applyFont="1" applyFill="1" applyBorder="1" applyAlignment="1" applyProtection="1">
      <alignment horizontal="center" vertical="center"/>
    </xf>
    <xf numFmtId="0" fontId="0" fillId="16" borderId="1" xfId="0" applyFill="1" applyBorder="1" applyAlignment="1">
      <alignment horizontal="center" vertical="center"/>
    </xf>
    <xf numFmtId="0" fontId="0" fillId="17" borderId="1" xfId="0" applyFill="1" applyBorder="1" applyAlignment="1">
      <alignment vertical="center" wrapText="1"/>
    </xf>
    <xf numFmtId="0" fontId="0" fillId="16" borderId="0" xfId="0" applyFill="1" applyBorder="1">
      <alignment vertical="center"/>
    </xf>
    <xf numFmtId="0" fontId="39" fillId="0" borderId="29" xfId="0" applyFont="1" applyBorder="1">
      <alignment vertical="center"/>
    </xf>
    <xf numFmtId="0" fontId="0" fillId="0" borderId="9" xfId="0" applyBorder="1">
      <alignment vertical="center"/>
    </xf>
    <xf numFmtId="176" fontId="0" fillId="16" borderId="1" xfId="0" applyNumberFormat="1" applyFill="1" applyBorder="1">
      <alignment vertical="center"/>
    </xf>
    <xf numFmtId="178" fontId="0" fillId="11" borderId="36" xfId="0" applyNumberFormat="1" applyFill="1" applyBorder="1">
      <alignment vertical="center"/>
    </xf>
    <xf numFmtId="178" fontId="0" fillId="10" borderId="1" xfId="0" applyNumberFormat="1" applyFill="1" applyBorder="1" applyAlignment="1">
      <alignment vertical="center" wrapText="1"/>
    </xf>
    <xf numFmtId="0" fontId="25" fillId="0" borderId="0" xfId="0" applyFont="1" applyAlignment="1">
      <alignment horizontal="left" vertical="center"/>
    </xf>
    <xf numFmtId="0" fontId="25" fillId="0" borderId="0" xfId="0" applyFont="1" applyBorder="1" applyAlignment="1">
      <alignment horizontal="left" vertical="center"/>
    </xf>
    <xf numFmtId="0" fontId="25" fillId="0" borderId="0" xfId="0" applyFont="1" applyFill="1" applyBorder="1" applyAlignment="1" applyProtection="1">
      <alignment horizontal="left"/>
    </xf>
    <xf numFmtId="0" fontId="25" fillId="0" borderId="0" xfId="0" applyFont="1" applyFill="1" applyBorder="1" applyAlignment="1" applyProtection="1">
      <alignment horizontal="left" vertical="top"/>
    </xf>
    <xf numFmtId="0" fontId="25" fillId="0" borderId="0" xfId="0" applyFont="1" applyFill="1" applyBorder="1" applyAlignment="1" applyProtection="1">
      <alignment horizontal="left" vertical="center"/>
    </xf>
    <xf numFmtId="0" fontId="26" fillId="0" borderId="0" xfId="0" applyFont="1" applyFill="1" applyBorder="1" applyAlignment="1" applyProtection="1">
      <alignment horizontal="left" vertical="center"/>
      <protection locked="0"/>
    </xf>
    <xf numFmtId="0" fontId="6" fillId="2" borderId="5" xfId="0" applyFont="1" applyFill="1" applyBorder="1" applyAlignment="1" applyProtection="1">
      <alignment horizontal="left" vertical="top" wrapText="1"/>
      <protection locked="0"/>
    </xf>
    <xf numFmtId="0" fontId="6" fillId="2" borderId="6" xfId="0" applyFont="1" applyFill="1" applyBorder="1" applyAlignment="1" applyProtection="1">
      <alignment horizontal="left" vertical="top" wrapText="1"/>
      <protection locked="0"/>
    </xf>
    <xf numFmtId="0" fontId="6" fillId="2" borderId="7" xfId="0" applyFont="1" applyFill="1" applyBorder="1" applyAlignment="1" applyProtection="1">
      <alignment horizontal="left" vertical="top" wrapText="1"/>
      <protection locked="0"/>
    </xf>
    <xf numFmtId="3" fontId="6" fillId="2" borderId="5" xfId="0" applyNumberFormat="1" applyFont="1" applyFill="1" applyBorder="1" applyAlignment="1" applyProtection="1">
      <alignment horizontal="left" vertical="top" wrapText="1"/>
      <protection locked="0"/>
    </xf>
    <xf numFmtId="3" fontId="6" fillId="2" borderId="6" xfId="0" applyNumberFormat="1" applyFont="1" applyFill="1" applyBorder="1" applyAlignment="1" applyProtection="1">
      <alignment horizontal="left" vertical="top" wrapText="1"/>
      <protection locked="0"/>
    </xf>
    <xf numFmtId="3" fontId="6" fillId="2" borderId="7" xfId="0" applyNumberFormat="1" applyFont="1" applyFill="1" applyBorder="1" applyAlignment="1" applyProtection="1">
      <alignment horizontal="left" vertical="top" wrapText="1"/>
      <protection locked="0"/>
    </xf>
    <xf numFmtId="177" fontId="6" fillId="0" borderId="5" xfId="0" applyNumberFormat="1" applyFont="1" applyFill="1" applyBorder="1" applyAlignment="1" applyProtection="1">
      <alignment horizontal="right" vertical="top" wrapText="1"/>
      <protection locked="0"/>
    </xf>
    <xf numFmtId="177" fontId="6" fillId="0" borderId="6" xfId="0" applyNumberFormat="1" applyFont="1" applyFill="1" applyBorder="1" applyAlignment="1" applyProtection="1">
      <alignment horizontal="right" vertical="top" wrapText="1"/>
      <protection locked="0"/>
    </xf>
    <xf numFmtId="177" fontId="6" fillId="0" borderId="7" xfId="0" applyNumberFormat="1" applyFont="1" applyFill="1" applyBorder="1" applyAlignment="1" applyProtection="1">
      <alignment horizontal="right" vertical="top" wrapText="1"/>
      <protection locked="0"/>
    </xf>
    <xf numFmtId="0" fontId="12" fillId="0" borderId="3" xfId="0" applyFont="1" applyBorder="1" applyAlignment="1">
      <alignment vertical="center"/>
    </xf>
    <xf numFmtId="0" fontId="12" fillId="0" borderId="3" xfId="0" applyFont="1" applyBorder="1" applyAlignment="1" applyProtection="1">
      <alignment horizontal="left" vertical="center" wrapText="1"/>
      <protection locked="0"/>
    </xf>
    <xf numFmtId="0" fontId="4" fillId="5" borderId="8" xfId="0" applyFont="1" applyFill="1" applyBorder="1" applyAlignment="1">
      <alignment vertical="top" wrapText="1"/>
    </xf>
    <xf numFmtId="0" fontId="4" fillId="5" borderId="9" xfId="0" applyFont="1" applyFill="1" applyBorder="1" applyAlignment="1">
      <alignment vertical="top" wrapText="1"/>
    </xf>
    <xf numFmtId="0" fontId="4" fillId="5" borderId="10" xfId="0" applyFont="1" applyFill="1" applyBorder="1" applyAlignment="1">
      <alignment vertical="top" wrapText="1"/>
    </xf>
    <xf numFmtId="0" fontId="4" fillId="5" borderId="11" xfId="0" applyFont="1" applyFill="1" applyBorder="1" applyAlignment="1">
      <alignment vertical="top" wrapText="1"/>
    </xf>
    <xf numFmtId="0" fontId="4" fillId="5" borderId="3" xfId="0" applyFont="1" applyFill="1" applyBorder="1" applyAlignment="1">
      <alignment vertical="top" wrapText="1"/>
    </xf>
    <xf numFmtId="0" fontId="4" fillId="5" borderId="4" xfId="0" applyFont="1" applyFill="1" applyBorder="1" applyAlignment="1">
      <alignment vertical="top" wrapText="1"/>
    </xf>
    <xf numFmtId="0" fontId="4" fillId="5" borderId="8" xfId="0" applyFont="1" applyFill="1" applyBorder="1" applyAlignment="1">
      <alignment horizontal="left" vertical="top" wrapText="1"/>
    </xf>
    <xf numFmtId="0" fontId="4" fillId="5" borderId="9" xfId="0" applyFont="1" applyFill="1" applyBorder="1" applyAlignment="1">
      <alignment horizontal="left" vertical="top" wrapText="1"/>
    </xf>
    <xf numFmtId="0" fontId="4" fillId="5" borderId="11" xfId="0" applyFont="1" applyFill="1" applyBorder="1" applyAlignment="1">
      <alignment horizontal="left" vertical="top" wrapText="1"/>
    </xf>
    <xf numFmtId="0" fontId="4" fillId="5" borderId="3" xfId="0" applyFont="1" applyFill="1" applyBorder="1" applyAlignment="1">
      <alignment horizontal="left" vertical="top" wrapText="1"/>
    </xf>
    <xf numFmtId="0" fontId="4" fillId="5" borderId="10" xfId="0" applyFont="1" applyFill="1" applyBorder="1" applyAlignment="1">
      <alignment horizontal="left" vertical="top" wrapText="1"/>
    </xf>
    <xf numFmtId="0" fontId="4" fillId="5" borderId="4" xfId="0" applyFont="1" applyFill="1" applyBorder="1" applyAlignment="1">
      <alignment horizontal="left" vertical="top" wrapText="1"/>
    </xf>
    <xf numFmtId="0" fontId="4" fillId="5" borderId="8" xfId="0" applyFont="1" applyFill="1" applyBorder="1" applyAlignment="1">
      <alignment vertical="top" shrinkToFit="1"/>
    </xf>
    <xf numFmtId="0" fontId="4" fillId="5" borderId="9" xfId="0" applyFont="1" applyFill="1" applyBorder="1" applyAlignment="1">
      <alignment vertical="top" shrinkToFit="1"/>
    </xf>
    <xf numFmtId="0" fontId="4" fillId="5" borderId="10" xfId="0" applyFont="1" applyFill="1" applyBorder="1" applyAlignment="1">
      <alignment vertical="top" shrinkToFit="1"/>
    </xf>
    <xf numFmtId="0" fontId="4" fillId="5" borderId="11" xfId="0" applyFont="1" applyFill="1" applyBorder="1" applyAlignment="1" applyProtection="1">
      <alignment horizontal="center" vertical="center" wrapText="1"/>
      <protection locked="0"/>
    </xf>
    <xf numFmtId="0" fontId="4" fillId="5" borderId="3" xfId="0" applyFont="1" applyFill="1" applyBorder="1" applyAlignment="1" applyProtection="1">
      <alignment horizontal="center" vertical="center" wrapText="1"/>
      <protection locked="0"/>
    </xf>
    <xf numFmtId="0" fontId="4" fillId="5" borderId="4" xfId="0" applyFont="1" applyFill="1" applyBorder="1" applyAlignment="1" applyProtection="1">
      <alignment horizontal="center" vertical="center" wrapText="1"/>
      <protection locked="0"/>
    </xf>
    <xf numFmtId="0" fontId="4" fillId="5" borderId="1" xfId="0" applyFont="1" applyFill="1" applyBorder="1" applyAlignment="1">
      <alignment horizontal="left" vertical="top" wrapText="1"/>
    </xf>
    <xf numFmtId="0" fontId="17" fillId="0" borderId="1" xfId="0" applyFont="1" applyBorder="1" applyAlignment="1">
      <alignment horizontal="center" vertical="center"/>
    </xf>
    <xf numFmtId="0" fontId="17" fillId="0" borderId="5" xfId="0" applyFont="1" applyBorder="1" applyAlignment="1">
      <alignment horizontal="center" vertical="center"/>
    </xf>
    <xf numFmtId="0" fontId="19" fillId="0" borderId="0" xfId="0" applyFont="1" applyAlignment="1" applyProtection="1">
      <alignment horizontal="left" vertical="center" shrinkToFit="1"/>
    </xf>
    <xf numFmtId="0" fontId="15" fillId="0" borderId="0" xfId="0" applyFont="1" applyAlignment="1" applyProtection="1">
      <alignment horizontal="left" vertical="center" shrinkToFit="1"/>
    </xf>
    <xf numFmtId="0" fontId="21" fillId="0" borderId="0" xfId="0" applyFont="1" applyAlignment="1" applyProtection="1">
      <alignment horizontal="left" vertical="center" wrapText="1" shrinkToFit="1"/>
    </xf>
    <xf numFmtId="0" fontId="15" fillId="0" borderId="0" xfId="0" applyFont="1" applyAlignment="1" applyProtection="1">
      <alignment horizontal="left" vertical="center" wrapText="1" shrinkToFit="1"/>
    </xf>
    <xf numFmtId="0" fontId="4" fillId="5" borderId="1" xfId="0" applyFont="1" applyFill="1" applyBorder="1" applyAlignment="1" applyProtection="1">
      <alignment horizontal="left" vertical="center" wrapText="1"/>
    </xf>
    <xf numFmtId="177" fontId="6" fillId="6" borderId="1" xfId="0" applyNumberFormat="1" applyFont="1" applyFill="1" applyBorder="1" applyAlignment="1" applyProtection="1">
      <alignment horizontal="center" vertical="center" wrapText="1"/>
    </xf>
    <xf numFmtId="0" fontId="5" fillId="0" borderId="5" xfId="0" applyFont="1" applyFill="1" applyBorder="1" applyAlignment="1" applyProtection="1">
      <alignment horizontal="center" vertical="center" wrapText="1"/>
    </xf>
    <xf numFmtId="0" fontId="5" fillId="0" borderId="6" xfId="0" applyFont="1" applyFill="1" applyBorder="1" applyAlignment="1" applyProtection="1">
      <alignment horizontal="center" vertical="center" wrapText="1"/>
    </xf>
    <xf numFmtId="0" fontId="2" fillId="0" borderId="23" xfId="0" applyFont="1" applyBorder="1" applyAlignment="1" applyProtection="1">
      <alignment horizontal="center" vertical="center" shrinkToFit="1"/>
      <protection locked="0"/>
    </xf>
    <xf numFmtId="0" fontId="5" fillId="0" borderId="1" xfId="0" applyFont="1" applyBorder="1" applyAlignment="1" applyProtection="1">
      <alignment horizontal="center" vertical="center"/>
    </xf>
    <xf numFmtId="0" fontId="5" fillId="0" borderId="5" xfId="0" applyFont="1" applyBorder="1" applyAlignment="1" applyProtection="1">
      <alignment horizontal="center" vertical="center"/>
    </xf>
    <xf numFmtId="0" fontId="2" fillId="0" borderId="3" xfId="0" applyFont="1" applyBorder="1" applyAlignment="1" applyProtection="1">
      <alignment horizontal="center" vertical="center" shrinkToFit="1"/>
      <protection locked="0"/>
    </xf>
    <xf numFmtId="0" fontId="29" fillId="0" borderId="6" xfId="0" applyFont="1" applyBorder="1" applyAlignment="1" applyProtection="1">
      <alignment horizontal="center" vertical="center" shrinkToFit="1"/>
      <protection locked="0"/>
    </xf>
    <xf numFmtId="176" fontId="6" fillId="0" borderId="5" xfId="0" applyNumberFormat="1" applyFont="1" applyFill="1" applyBorder="1" applyAlignment="1" applyProtection="1">
      <alignment horizontal="right" vertical="center" wrapText="1"/>
      <protection locked="0"/>
    </xf>
    <xf numFmtId="176" fontId="6" fillId="0" borderId="6" xfId="0" applyNumberFormat="1" applyFont="1" applyFill="1" applyBorder="1" applyAlignment="1" applyProtection="1">
      <alignment horizontal="right" vertical="center" wrapText="1"/>
      <protection locked="0"/>
    </xf>
    <xf numFmtId="176" fontId="6" fillId="0" borderId="7" xfId="0" applyNumberFormat="1" applyFont="1" applyFill="1" applyBorder="1" applyAlignment="1" applyProtection="1">
      <alignment horizontal="right" vertical="center" wrapText="1"/>
      <protection locked="0"/>
    </xf>
    <xf numFmtId="177" fontId="6" fillId="6" borderId="5" xfId="0" applyNumberFormat="1" applyFont="1" applyFill="1" applyBorder="1" applyAlignment="1" applyProtection="1">
      <alignment horizontal="right" vertical="center" wrapText="1"/>
    </xf>
    <xf numFmtId="177" fontId="6" fillId="6" borderId="6" xfId="0" applyNumberFormat="1" applyFont="1" applyFill="1" applyBorder="1" applyAlignment="1" applyProtection="1">
      <alignment horizontal="right" vertical="center" wrapText="1"/>
    </xf>
    <xf numFmtId="177" fontId="6" fillId="6" borderId="7" xfId="0" applyNumberFormat="1" applyFont="1" applyFill="1" applyBorder="1" applyAlignment="1" applyProtection="1">
      <alignment horizontal="right" vertical="center" wrapText="1"/>
    </xf>
    <xf numFmtId="176" fontId="6" fillId="5" borderId="5" xfId="0" applyNumberFormat="1" applyFont="1" applyFill="1" applyBorder="1" applyAlignment="1" applyProtection="1">
      <alignment horizontal="right" vertical="center" wrapText="1"/>
    </xf>
    <xf numFmtId="176" fontId="6" fillId="5" borderId="6" xfId="0" applyNumberFormat="1" applyFont="1" applyFill="1" applyBorder="1" applyAlignment="1" applyProtection="1">
      <alignment horizontal="right" vertical="center" wrapText="1"/>
    </xf>
    <xf numFmtId="176" fontId="6" fillId="5" borderId="7" xfId="0" applyNumberFormat="1" applyFont="1" applyFill="1" applyBorder="1" applyAlignment="1" applyProtection="1">
      <alignment horizontal="right" vertical="center" wrapText="1"/>
    </xf>
    <xf numFmtId="0" fontId="4" fillId="6" borderId="5" xfId="0" applyFont="1" applyFill="1" applyBorder="1" applyAlignment="1" applyProtection="1">
      <alignment horizontal="left" vertical="center" wrapText="1"/>
    </xf>
    <xf numFmtId="0" fontId="4" fillId="6" borderId="6" xfId="0" applyFont="1" applyFill="1" applyBorder="1" applyAlignment="1" applyProtection="1">
      <alignment horizontal="left" vertical="center" wrapText="1"/>
    </xf>
    <xf numFmtId="0" fontId="4" fillId="6" borderId="7" xfId="0" applyFont="1" applyFill="1" applyBorder="1" applyAlignment="1" applyProtection="1">
      <alignment horizontal="left" vertical="center" wrapText="1"/>
    </xf>
    <xf numFmtId="0" fontId="15" fillId="0" borderId="0" xfId="0" applyFont="1" applyAlignment="1" applyProtection="1">
      <alignment horizontal="left" vertical="center" wrapText="1"/>
    </xf>
    <xf numFmtId="0" fontId="20" fillId="0" borderId="0" xfId="0" applyFont="1" applyAlignment="1" applyProtection="1">
      <alignment horizontal="left" vertical="center" wrapText="1" shrinkToFit="1"/>
    </xf>
    <xf numFmtId="0" fontId="4" fillId="6" borderId="5" xfId="0" applyFont="1" applyFill="1" applyBorder="1" applyAlignment="1" applyProtection="1">
      <alignment horizontal="left" vertical="top" wrapText="1"/>
    </xf>
    <xf numFmtId="0" fontId="4" fillId="6" borderId="6" xfId="0" applyFont="1" applyFill="1" applyBorder="1" applyAlignment="1" applyProtection="1">
      <alignment horizontal="left" vertical="top" wrapText="1"/>
    </xf>
    <xf numFmtId="0" fontId="4" fillId="6" borderId="7" xfId="0" applyFont="1" applyFill="1" applyBorder="1" applyAlignment="1" applyProtection="1">
      <alignment horizontal="left" vertical="top" wrapText="1"/>
    </xf>
    <xf numFmtId="0" fontId="16" fillId="5" borderId="1" xfId="0" applyFont="1" applyFill="1" applyBorder="1" applyAlignment="1" applyProtection="1">
      <alignment horizontal="center" vertical="center" wrapText="1"/>
    </xf>
    <xf numFmtId="0" fontId="16" fillId="5" borderId="1" xfId="0" applyFont="1" applyFill="1" applyBorder="1" applyAlignment="1" applyProtection="1">
      <alignment horizontal="center" vertical="center"/>
    </xf>
    <xf numFmtId="0" fontId="16" fillId="5" borderId="17" xfId="0" applyFont="1" applyFill="1" applyBorder="1" applyAlignment="1" applyProtection="1">
      <alignment horizontal="center" vertical="center"/>
    </xf>
    <xf numFmtId="0" fontId="5" fillId="0" borderId="17" xfId="0" applyFont="1" applyBorder="1" applyAlignment="1" applyProtection="1">
      <alignment horizontal="center" vertical="center"/>
    </xf>
    <xf numFmtId="0" fontId="4" fillId="5" borderId="5" xfId="0" applyFont="1" applyFill="1" applyBorder="1" applyAlignment="1" applyProtection="1">
      <alignment horizontal="left" vertical="center" wrapText="1"/>
    </xf>
    <xf numFmtId="0" fontId="4" fillId="5" borderId="6" xfId="0" applyFont="1" applyFill="1" applyBorder="1" applyAlignment="1" applyProtection="1">
      <alignment horizontal="left" vertical="center" wrapText="1"/>
    </xf>
    <xf numFmtId="0" fontId="4" fillId="5" borderId="7" xfId="0" applyFont="1" applyFill="1" applyBorder="1" applyAlignment="1" applyProtection="1">
      <alignment horizontal="left" vertical="center" wrapText="1"/>
    </xf>
    <xf numFmtId="0" fontId="7" fillId="0" borderId="0" xfId="0" applyFont="1" applyAlignment="1" applyProtection="1">
      <alignment vertical="center"/>
    </xf>
    <xf numFmtId="0" fontId="4" fillId="5" borderId="1" xfId="0" applyFont="1" applyFill="1" applyBorder="1" applyAlignment="1">
      <alignment vertical="center" wrapText="1"/>
    </xf>
    <xf numFmtId="0" fontId="0" fillId="5" borderId="1" xfId="0" applyFill="1" applyBorder="1" applyAlignment="1">
      <alignment vertical="center" wrapText="1"/>
    </xf>
    <xf numFmtId="177" fontId="6" fillId="0" borderId="5" xfId="0" applyNumberFormat="1" applyFont="1" applyBorder="1" applyAlignment="1" applyProtection="1">
      <alignment horizontal="right" vertical="top" wrapText="1"/>
      <protection locked="0"/>
    </xf>
    <xf numFmtId="177" fontId="6" fillId="0" borderId="6" xfId="0" applyNumberFormat="1" applyFont="1" applyBorder="1" applyAlignment="1" applyProtection="1">
      <alignment horizontal="right" vertical="top" wrapText="1"/>
      <protection locked="0"/>
    </xf>
    <xf numFmtId="177" fontId="6" fillId="0" borderId="7" xfId="0" applyNumberFormat="1" applyFont="1" applyBorder="1" applyAlignment="1" applyProtection="1">
      <alignment horizontal="right" vertical="top" wrapText="1"/>
      <protection locked="0"/>
    </xf>
    <xf numFmtId="0" fontId="13" fillId="0" borderId="1" xfId="0" applyFont="1" applyBorder="1" applyAlignment="1" applyProtection="1">
      <alignment horizontal="left" vertical="top" wrapText="1"/>
      <protection locked="0"/>
    </xf>
    <xf numFmtId="176" fontId="6" fillId="0" borderId="5" xfId="0" applyNumberFormat="1" applyFont="1" applyBorder="1" applyAlignment="1" applyProtection="1">
      <alignment horizontal="right" vertical="top" wrapText="1"/>
      <protection locked="0"/>
    </xf>
    <xf numFmtId="176" fontId="6" fillId="0" borderId="6" xfId="0" applyNumberFormat="1" applyFont="1" applyBorder="1" applyAlignment="1" applyProtection="1">
      <alignment horizontal="right" vertical="top" wrapText="1"/>
      <protection locked="0"/>
    </xf>
    <xf numFmtId="176" fontId="6" fillId="0" borderId="7" xfId="0" applyNumberFormat="1" applyFont="1" applyBorder="1" applyAlignment="1" applyProtection="1">
      <alignment horizontal="right" vertical="top" wrapText="1"/>
      <protection locked="0"/>
    </xf>
    <xf numFmtId="0" fontId="0" fillId="0" borderId="2" xfId="0" applyBorder="1" applyAlignment="1">
      <alignment horizontal="center" vertical="top" wrapText="1"/>
    </xf>
    <xf numFmtId="0" fontId="4" fillId="5" borderId="1" xfId="0" applyFont="1" applyFill="1" applyBorder="1" applyAlignment="1">
      <alignment vertical="top" wrapText="1"/>
    </xf>
    <xf numFmtId="0" fontId="0" fillId="5" borderId="1" xfId="0" applyFill="1" applyBorder="1" applyAlignment="1">
      <alignment vertical="top" wrapText="1"/>
    </xf>
    <xf numFmtId="0" fontId="4" fillId="5" borderId="5" xfId="0" applyFont="1" applyFill="1" applyBorder="1" applyAlignment="1">
      <alignment horizontal="left" vertical="top" wrapText="1"/>
    </xf>
    <xf numFmtId="0" fontId="4" fillId="5" borderId="6" xfId="0" applyFont="1" applyFill="1" applyBorder="1" applyAlignment="1">
      <alignment horizontal="left" vertical="top" wrapText="1"/>
    </xf>
    <xf numFmtId="0" fontId="4" fillId="5" borderId="7" xfId="0" applyFont="1" applyFill="1" applyBorder="1" applyAlignment="1">
      <alignment horizontal="left" vertical="top" wrapText="1"/>
    </xf>
    <xf numFmtId="0" fontId="4" fillId="5" borderId="5" xfId="0" applyFont="1" applyFill="1" applyBorder="1" applyAlignment="1">
      <alignment horizontal="center" vertical="top" wrapText="1"/>
    </xf>
    <xf numFmtId="0" fontId="4" fillId="5" borderId="6" xfId="0" applyFont="1" applyFill="1" applyBorder="1" applyAlignment="1">
      <alignment horizontal="center" vertical="top" wrapText="1"/>
    </xf>
    <xf numFmtId="0" fontId="4" fillId="5" borderId="7" xfId="0" applyFont="1" applyFill="1" applyBorder="1" applyAlignment="1">
      <alignment horizontal="center" vertical="top" wrapText="1"/>
    </xf>
    <xf numFmtId="0" fontId="8" fillId="0" borderId="14" xfId="0" applyFont="1" applyBorder="1" applyAlignment="1">
      <alignment horizontal="center" vertical="top" wrapText="1"/>
    </xf>
    <xf numFmtId="0" fontId="8" fillId="0" borderId="15" xfId="0" applyFont="1" applyBorder="1" applyAlignment="1">
      <alignment horizontal="center" vertical="top" wrapText="1"/>
    </xf>
    <xf numFmtId="0" fontId="8" fillId="0" borderId="16" xfId="0" applyFont="1" applyBorder="1" applyAlignment="1">
      <alignment horizontal="center" vertical="top" wrapText="1"/>
    </xf>
    <xf numFmtId="0" fontId="6" fillId="0" borderId="5" xfId="0" applyFont="1" applyBorder="1" applyAlignment="1" applyProtection="1">
      <alignment horizontal="left" vertical="top" wrapText="1"/>
      <protection locked="0"/>
    </xf>
    <xf numFmtId="0" fontId="6" fillId="0" borderId="6" xfId="0" applyFont="1" applyBorder="1" applyAlignment="1" applyProtection="1">
      <alignment horizontal="left" vertical="top" wrapText="1"/>
      <protection locked="0"/>
    </xf>
    <xf numFmtId="0" fontId="6" fillId="0" borderId="7" xfId="0" applyFont="1" applyBorder="1" applyAlignment="1" applyProtection="1">
      <alignment horizontal="left" vertical="top" wrapText="1"/>
      <protection locked="0"/>
    </xf>
    <xf numFmtId="177" fontId="6" fillId="0" borderId="5" xfId="0" applyNumberFormat="1" applyFont="1" applyBorder="1" applyAlignment="1" applyProtection="1">
      <alignment horizontal="right" vertical="top" wrapText="1"/>
    </xf>
    <xf numFmtId="177" fontId="6" fillId="0" borderId="6" xfId="0" applyNumberFormat="1" applyFont="1" applyBorder="1" applyAlignment="1" applyProtection="1">
      <alignment horizontal="right" vertical="top" wrapText="1"/>
    </xf>
    <xf numFmtId="177" fontId="6" fillId="0" borderId="7" xfId="0" applyNumberFormat="1" applyFont="1" applyBorder="1" applyAlignment="1" applyProtection="1">
      <alignment horizontal="right" vertical="top" wrapText="1"/>
    </xf>
    <xf numFmtId="0" fontId="2" fillId="0" borderId="6" xfId="0" applyFont="1" applyBorder="1" applyAlignment="1" applyProtection="1">
      <alignment horizontal="center" vertical="center" shrinkToFit="1"/>
      <protection locked="0"/>
    </xf>
    <xf numFmtId="0" fontId="16" fillId="5" borderId="1" xfId="0" applyFont="1" applyFill="1" applyBorder="1" applyAlignment="1" applyProtection="1">
      <alignment horizontal="center" vertical="center" wrapText="1" shrinkToFit="1"/>
    </xf>
    <xf numFmtId="0" fontId="2" fillId="0" borderId="6" xfId="0" applyFont="1" applyFill="1" applyBorder="1" applyAlignment="1" applyProtection="1">
      <alignment horizontal="center" vertical="center" shrinkToFit="1"/>
      <protection locked="0"/>
    </xf>
    <xf numFmtId="0" fontId="5" fillId="0" borderId="6" xfId="0" applyFont="1" applyFill="1" applyBorder="1" applyAlignment="1" applyProtection="1">
      <alignment horizontal="center" vertical="center"/>
    </xf>
    <xf numFmtId="0" fontId="5" fillId="0" borderId="7" xfId="0" applyFont="1" applyFill="1" applyBorder="1" applyAlignment="1" applyProtection="1">
      <alignment horizontal="center" vertical="center"/>
    </xf>
    <xf numFmtId="0" fontId="5" fillId="0" borderId="5" xfId="0" applyFont="1" applyFill="1" applyBorder="1" applyAlignment="1" applyProtection="1">
      <alignment horizontal="left" vertical="center" wrapText="1" shrinkToFit="1"/>
    </xf>
    <xf numFmtId="0" fontId="5" fillId="0" borderId="6" xfId="0" applyFont="1" applyFill="1" applyBorder="1" applyAlignment="1" applyProtection="1">
      <alignment horizontal="left" vertical="center" wrapText="1" shrinkToFit="1"/>
    </xf>
    <xf numFmtId="0" fontId="5" fillId="0" borderId="7" xfId="0" applyFont="1" applyFill="1" applyBorder="1" applyAlignment="1" applyProtection="1">
      <alignment horizontal="left" vertical="center" wrapText="1" shrinkToFit="1"/>
    </xf>
    <xf numFmtId="177" fontId="6" fillId="0" borderId="5" xfId="0" applyNumberFormat="1" applyFont="1" applyBorder="1" applyAlignment="1">
      <alignment horizontal="right" vertical="top" wrapText="1"/>
    </xf>
    <xf numFmtId="177" fontId="6" fillId="0" borderId="6" xfId="0" applyNumberFormat="1" applyFont="1" applyBorder="1" applyAlignment="1">
      <alignment horizontal="right" vertical="top" wrapText="1"/>
    </xf>
    <xf numFmtId="177" fontId="6" fillId="0" borderId="7" xfId="0" applyNumberFormat="1" applyFont="1" applyBorder="1" applyAlignment="1">
      <alignment horizontal="right" vertical="top" wrapText="1"/>
    </xf>
    <xf numFmtId="0" fontId="35" fillId="10" borderId="0" xfId="0" applyFont="1" applyFill="1" applyBorder="1" applyAlignment="1" applyProtection="1">
      <alignment horizontal="left" vertical="center" wrapText="1"/>
    </xf>
    <xf numFmtId="0" fontId="35" fillId="0" borderId="0" xfId="0" applyFont="1" applyFill="1" applyBorder="1" applyAlignment="1" applyProtection="1">
      <alignment horizontal="left" vertical="center" wrapText="1"/>
    </xf>
    <xf numFmtId="0" fontId="5" fillId="0" borderId="7" xfId="0" applyFont="1" applyBorder="1" applyAlignment="1" applyProtection="1">
      <alignment horizontal="center" vertical="center"/>
    </xf>
    <xf numFmtId="0" fontId="5" fillId="0" borderId="1" xfId="0" applyFont="1" applyBorder="1" applyAlignment="1" applyProtection="1">
      <alignment horizontal="left" vertical="center" wrapText="1" shrinkToFit="1"/>
    </xf>
    <xf numFmtId="0" fontId="16" fillId="0" borderId="5" xfId="0" applyFont="1" applyFill="1" applyBorder="1" applyAlignment="1" applyProtection="1">
      <alignment horizontal="left" vertical="center" wrapText="1" shrinkToFit="1"/>
    </xf>
    <xf numFmtId="0" fontId="16" fillId="0" borderId="6" xfId="0" applyFont="1" applyFill="1" applyBorder="1" applyAlignment="1" applyProtection="1">
      <alignment horizontal="left" vertical="center" wrapText="1" shrinkToFit="1"/>
    </xf>
    <xf numFmtId="0" fontId="16" fillId="0" borderId="7" xfId="0" applyFont="1" applyFill="1" applyBorder="1" applyAlignment="1" applyProtection="1">
      <alignment horizontal="left" vertical="center" wrapText="1" shrinkToFit="1"/>
    </xf>
    <xf numFmtId="0" fontId="7" fillId="0" borderId="0" xfId="0" applyFont="1" applyAlignment="1" applyProtection="1">
      <alignment horizontal="left" vertical="center"/>
    </xf>
    <xf numFmtId="0" fontId="0" fillId="0" borderId="0" xfId="0" applyAlignment="1" applyProtection="1">
      <alignment horizontal="left"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0" borderId="3" xfId="0" applyBorder="1" applyAlignment="1">
      <alignment horizontal="center" vertical="center"/>
    </xf>
    <xf numFmtId="49" fontId="0" fillId="0" borderId="1" xfId="0" applyNumberFormat="1" applyBorder="1" applyAlignment="1">
      <alignment horizontal="center" vertical="center"/>
    </xf>
    <xf numFmtId="176" fontId="0" fillId="8" borderId="1" xfId="0" applyNumberFormat="1" applyFill="1" applyBorder="1" applyAlignment="1">
      <alignment horizontal="right" vertical="center"/>
    </xf>
    <xf numFmtId="49" fontId="0" fillId="10" borderId="1" xfId="0" applyNumberFormat="1" applyFill="1" applyBorder="1" applyAlignment="1">
      <alignment horizontal="center" vertical="center" wrapText="1"/>
    </xf>
    <xf numFmtId="49" fontId="0" fillId="10" borderId="1" xfId="0" applyNumberFormat="1" applyFill="1" applyBorder="1" applyAlignment="1">
      <alignment horizontal="center" vertical="center"/>
    </xf>
    <xf numFmtId="49" fontId="0" fillId="9" borderId="1" xfId="0" applyNumberFormat="1" applyFill="1" applyBorder="1" applyAlignment="1">
      <alignment horizontal="center" vertical="center" wrapText="1"/>
    </xf>
  </cellXfs>
  <cellStyles count="2">
    <cellStyle name="桁区切り" xfId="1" builtinId="6"/>
    <cellStyle name="標準" xfId="0" builtinId="0"/>
  </cellStyles>
  <dxfs count="30">
    <dxf>
      <fill>
        <patternFill>
          <bgColor rgb="FFFF0000"/>
        </patternFill>
      </fill>
    </dxf>
    <dxf>
      <fill>
        <patternFill>
          <fgColor auto="1"/>
          <bgColor rgb="FFFF0000"/>
        </patternFill>
      </fill>
    </dxf>
    <dxf>
      <fill>
        <patternFill>
          <fgColor auto="1"/>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7CE"/>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CCFF"/>
      <color rgb="FFDB4603"/>
      <color rgb="FFFCE4D6"/>
      <color rgb="FFFFCCCC"/>
      <color rgb="FFFFC7CE"/>
      <color rgb="FFFC6204"/>
      <color rgb="FFC6E0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17</xdr:col>
      <xdr:colOff>28577</xdr:colOff>
      <xdr:row>48</xdr:row>
      <xdr:rowOff>19051</xdr:rowOff>
    </xdr:from>
    <xdr:to>
      <xdr:col>18</xdr:col>
      <xdr:colOff>152401</xdr:colOff>
      <xdr:row>50</xdr:row>
      <xdr:rowOff>466725</xdr:rowOff>
    </xdr:to>
    <xdr:sp macro="" textlink="">
      <xdr:nvSpPr>
        <xdr:cNvPr id="2" name="左中かっこ 1">
          <a:extLst>
            <a:ext uri="{FF2B5EF4-FFF2-40B4-BE49-F238E27FC236}">
              <a16:creationId xmlns:a16="http://schemas.microsoft.com/office/drawing/2014/main" id="{00000000-0008-0000-0000-000002000000}"/>
            </a:ext>
            <a:ext uri="{C183D7F6-B498-43B3-948B-1728B52AA6E4}">
              <adec:decorative xmlns="" xmlns:adec="http://schemas.microsoft.com/office/drawing/2017/decorative" val="1"/>
            </a:ext>
          </a:extLst>
        </xdr:cNvPr>
        <xdr:cNvSpPr/>
      </xdr:nvSpPr>
      <xdr:spPr>
        <a:xfrm>
          <a:off x="2878457" y="9467851"/>
          <a:ext cx="291464" cy="1186814"/>
        </a:xfrm>
        <a:prstGeom prst="leftBrace">
          <a:avLst>
            <a:gd name="adj1" fmla="val 8333"/>
            <a:gd name="adj2" fmla="val 36667"/>
          </a:avLst>
        </a:prstGeom>
      </xdr:spPr>
      <xdr:style>
        <a:lnRef idx="1">
          <a:schemeClr val="dk1"/>
        </a:lnRef>
        <a:fillRef idx="0">
          <a:schemeClr val="dk1"/>
        </a:fillRef>
        <a:effectRef idx="0">
          <a:schemeClr val="dk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29</xdr:col>
      <xdr:colOff>93501</xdr:colOff>
      <xdr:row>19</xdr:row>
      <xdr:rowOff>218661</xdr:rowOff>
    </xdr:from>
    <xdr:to>
      <xdr:col>32</xdr:col>
      <xdr:colOff>59835</xdr:colOff>
      <xdr:row>22</xdr:row>
      <xdr:rowOff>79512</xdr:rowOff>
    </xdr:to>
    <xdr:sp macro="" textlink="">
      <xdr:nvSpPr>
        <xdr:cNvPr id="3" name="角丸四角形 2">
          <a:extLst>
            <a:ext uri="{FF2B5EF4-FFF2-40B4-BE49-F238E27FC236}">
              <a16:creationId xmlns:a16="http://schemas.microsoft.com/office/drawing/2014/main" id="{00000000-0008-0000-0000-000003000000}"/>
            </a:ext>
          </a:extLst>
        </xdr:cNvPr>
        <xdr:cNvSpPr/>
      </xdr:nvSpPr>
      <xdr:spPr>
        <a:xfrm>
          <a:off x="5054968" y="5391794"/>
          <a:ext cx="491267" cy="5974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ja-JP" sz="1100" b="0">
              <a:solidFill>
                <a:sysClr val="windowText" lastClr="000000"/>
              </a:solidFill>
              <a:effectLst/>
              <a:latin typeface="+mj-ea"/>
              <a:ea typeface="+mj-ea"/>
              <a:cs typeface="+mn-cs"/>
            </a:rPr>
            <a:t>（</a:t>
          </a:r>
          <a:r>
            <a:rPr lang="en-US" altLang="ja-JP" sz="1100" b="0">
              <a:solidFill>
                <a:sysClr val="windowText" lastClr="000000"/>
              </a:solidFill>
              <a:effectLst/>
              <a:latin typeface="+mj-ea"/>
              <a:ea typeface="+mj-ea"/>
              <a:cs typeface="+mn-cs"/>
            </a:rPr>
            <a:t>f</a:t>
          </a:r>
          <a:r>
            <a:rPr lang="ja-JP" altLang="ja-JP" sz="1100" b="0">
              <a:solidFill>
                <a:sysClr val="windowText" lastClr="000000"/>
              </a:solidFill>
              <a:effectLst/>
              <a:latin typeface="+mj-ea"/>
              <a:ea typeface="+mj-ea"/>
              <a:cs typeface="+mn-cs"/>
            </a:rPr>
            <a:t>）</a:t>
          </a:r>
          <a:endParaRPr kumimoji="1" lang="ja-JP" altLang="en-US" sz="1100" b="0">
            <a:solidFill>
              <a:sysClr val="windowText" lastClr="000000"/>
            </a:solidFill>
            <a:latin typeface="+mj-ea"/>
            <a:ea typeface="+mj-ea"/>
          </a:endParaRPr>
        </a:p>
      </xdr:txBody>
    </xdr:sp>
    <xdr:clientData/>
  </xdr:twoCellAnchor>
  <xdr:twoCellAnchor>
    <xdr:from>
      <xdr:col>29</xdr:col>
      <xdr:colOff>101968</xdr:colOff>
      <xdr:row>15</xdr:row>
      <xdr:rowOff>23558</xdr:rowOff>
    </xdr:from>
    <xdr:to>
      <xdr:col>32</xdr:col>
      <xdr:colOff>68302</xdr:colOff>
      <xdr:row>16</xdr:row>
      <xdr:rowOff>128469</xdr:rowOff>
    </xdr:to>
    <xdr:sp macro="" textlink="">
      <xdr:nvSpPr>
        <xdr:cNvPr id="10" name="角丸四角形 9">
          <a:extLst>
            <a:ext uri="{FF2B5EF4-FFF2-40B4-BE49-F238E27FC236}">
              <a16:creationId xmlns:a16="http://schemas.microsoft.com/office/drawing/2014/main" id="{00000000-0008-0000-0000-00000A000000}"/>
            </a:ext>
          </a:extLst>
        </xdr:cNvPr>
        <xdr:cNvSpPr/>
      </xdr:nvSpPr>
      <xdr:spPr>
        <a:xfrm>
          <a:off x="5063435" y="3960558"/>
          <a:ext cx="491267" cy="358911"/>
        </a:xfrm>
        <a:prstGeom prst="roundRect">
          <a:avLst/>
        </a:prstGeom>
        <a:no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r>
            <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a:t>
          </a: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endParaRPr kumimoji="1"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29</xdr:col>
      <xdr:colOff>101968</xdr:colOff>
      <xdr:row>16</xdr:row>
      <xdr:rowOff>26504</xdr:rowOff>
    </xdr:from>
    <xdr:to>
      <xdr:col>32</xdr:col>
      <xdr:colOff>68302</xdr:colOff>
      <xdr:row>17</xdr:row>
      <xdr:rowOff>13250</xdr:rowOff>
    </xdr:to>
    <xdr:sp macro="" textlink="">
      <xdr:nvSpPr>
        <xdr:cNvPr id="13" name="角丸四角形 12">
          <a:extLst>
            <a:ext uri="{FF2B5EF4-FFF2-40B4-BE49-F238E27FC236}">
              <a16:creationId xmlns:a16="http://schemas.microsoft.com/office/drawing/2014/main" id="{00000000-0008-0000-0000-00000D000000}"/>
            </a:ext>
          </a:extLst>
        </xdr:cNvPr>
        <xdr:cNvSpPr/>
      </xdr:nvSpPr>
      <xdr:spPr>
        <a:xfrm>
          <a:off x="5063435" y="4217504"/>
          <a:ext cx="491267" cy="350813"/>
        </a:xfrm>
        <a:prstGeom prst="roundRect">
          <a:avLst/>
        </a:prstGeom>
        <a:no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r>
            <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b</a:t>
          </a: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r>
            <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375000</a:t>
          </a:r>
          <a:endParaRPr kumimoji="1"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29</xdr:col>
      <xdr:colOff>101968</xdr:colOff>
      <xdr:row>16</xdr:row>
      <xdr:rowOff>344557</xdr:rowOff>
    </xdr:from>
    <xdr:to>
      <xdr:col>32</xdr:col>
      <xdr:colOff>68302</xdr:colOff>
      <xdr:row>18</xdr:row>
      <xdr:rowOff>79512</xdr:rowOff>
    </xdr:to>
    <xdr:sp macro="" textlink="">
      <xdr:nvSpPr>
        <xdr:cNvPr id="15" name="角丸四角形 14">
          <a:extLst>
            <a:ext uri="{FF2B5EF4-FFF2-40B4-BE49-F238E27FC236}">
              <a16:creationId xmlns:a16="http://schemas.microsoft.com/office/drawing/2014/main" id="{00000000-0008-0000-0000-00000F000000}"/>
            </a:ext>
          </a:extLst>
        </xdr:cNvPr>
        <xdr:cNvSpPr/>
      </xdr:nvSpPr>
      <xdr:spPr>
        <a:xfrm>
          <a:off x="5063435" y="4535557"/>
          <a:ext cx="491267" cy="353022"/>
        </a:xfrm>
        <a:prstGeom prst="roundRect">
          <a:avLst/>
        </a:prstGeom>
        <a:no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r>
            <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c</a:t>
          </a: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endParaRPr kumimoji="1"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29</xdr:col>
      <xdr:colOff>101968</xdr:colOff>
      <xdr:row>18</xdr:row>
      <xdr:rowOff>26504</xdr:rowOff>
    </xdr:from>
    <xdr:to>
      <xdr:col>32</xdr:col>
      <xdr:colOff>68302</xdr:colOff>
      <xdr:row>19</xdr:row>
      <xdr:rowOff>13250</xdr:rowOff>
    </xdr:to>
    <xdr:sp macro="" textlink="">
      <xdr:nvSpPr>
        <xdr:cNvPr id="16" name="角丸四角形 15">
          <a:extLst>
            <a:ext uri="{FF2B5EF4-FFF2-40B4-BE49-F238E27FC236}">
              <a16:creationId xmlns:a16="http://schemas.microsoft.com/office/drawing/2014/main" id="{00000000-0008-0000-0000-000010000000}"/>
            </a:ext>
          </a:extLst>
        </xdr:cNvPr>
        <xdr:cNvSpPr/>
      </xdr:nvSpPr>
      <xdr:spPr>
        <a:xfrm>
          <a:off x="5063435" y="4835571"/>
          <a:ext cx="491267" cy="350812"/>
        </a:xfrm>
        <a:prstGeom prst="roundRect">
          <a:avLst/>
        </a:prstGeom>
        <a:no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r>
            <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d</a:t>
          </a: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endParaRPr kumimoji="1"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29</xdr:col>
      <xdr:colOff>93502</xdr:colOff>
      <xdr:row>18</xdr:row>
      <xdr:rowOff>351183</xdr:rowOff>
    </xdr:from>
    <xdr:to>
      <xdr:col>32</xdr:col>
      <xdr:colOff>59836</xdr:colOff>
      <xdr:row>20</xdr:row>
      <xdr:rowOff>92764</xdr:rowOff>
    </xdr:to>
    <xdr:sp macro="" textlink="">
      <xdr:nvSpPr>
        <xdr:cNvPr id="17" name="角丸四角形 16">
          <a:extLst>
            <a:ext uri="{FF2B5EF4-FFF2-40B4-BE49-F238E27FC236}">
              <a16:creationId xmlns:a16="http://schemas.microsoft.com/office/drawing/2014/main" id="{00000000-0008-0000-0000-000011000000}"/>
            </a:ext>
          </a:extLst>
        </xdr:cNvPr>
        <xdr:cNvSpPr/>
      </xdr:nvSpPr>
      <xdr:spPr>
        <a:xfrm>
          <a:off x="5054969" y="5160250"/>
          <a:ext cx="491267" cy="351181"/>
        </a:xfrm>
        <a:prstGeom prst="roundRect">
          <a:avLst/>
        </a:prstGeom>
        <a:no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r>
            <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e</a:t>
          </a: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endParaRPr kumimoji="1"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2</xdr:col>
      <xdr:colOff>52911</xdr:colOff>
      <xdr:row>18</xdr:row>
      <xdr:rowOff>203201</xdr:rowOff>
    </xdr:from>
    <xdr:to>
      <xdr:col>29</xdr:col>
      <xdr:colOff>174167</xdr:colOff>
      <xdr:row>19</xdr:row>
      <xdr:rowOff>45967</xdr:rowOff>
    </xdr:to>
    <xdr:sp macro="" textlink="ExpenseCategoryList!H10">
      <xdr:nvSpPr>
        <xdr:cNvPr id="4" name="正方形/長方形 3">
          <a:extLst>
            <a:ext uri="{FF2B5EF4-FFF2-40B4-BE49-F238E27FC236}">
              <a16:creationId xmlns:a16="http://schemas.microsoft.com/office/drawing/2014/main" id="{61211ED8-A129-4FDB-9768-9469ECEC5191}"/>
            </a:ext>
          </a:extLst>
        </xdr:cNvPr>
        <xdr:cNvSpPr/>
      </xdr:nvSpPr>
      <xdr:spPr>
        <a:xfrm>
          <a:off x="391578" y="5012268"/>
          <a:ext cx="4744056" cy="20683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tlCol="0" anchor="t"/>
        <a:lstStyle/>
        <a:p>
          <a:pPr algn="l"/>
          <a:fld id="{0F1E758C-3A01-4B02-B3D3-7BDE4A46DE58}" type="TxLink">
            <a:rPr kumimoji="1" lang="en-US" altLang="en-US" sz="1000" b="0" i="0" u="none" strike="noStrike">
              <a:solidFill>
                <a:srgbClr val="000000"/>
              </a:solidFill>
              <a:latin typeface="ＭＳ Ｐゴシック"/>
              <a:ea typeface="ＭＳ Ｐゴシック"/>
            </a:rPr>
            <a:pPr algn="l"/>
            <a:t>((6)の1/4を上限(最大50万円))、(c)×補助率 2/3 (※)以内(円未満切捨て)</a:t>
          </a:fld>
          <a:endParaRPr kumimoji="1" lang="ja-JP" altLang="en-US" sz="900">
            <a:solidFill>
              <a:sysClr val="windowText" lastClr="000000"/>
            </a:solidFill>
          </a:endParaRPr>
        </a:p>
      </xdr:txBody>
    </xdr:sp>
    <xdr:clientData/>
  </xdr:twoCellAnchor>
  <xdr:twoCellAnchor>
    <xdr:from>
      <xdr:col>2</xdr:col>
      <xdr:colOff>52912</xdr:colOff>
      <xdr:row>16</xdr:row>
      <xdr:rowOff>201077</xdr:rowOff>
    </xdr:from>
    <xdr:to>
      <xdr:col>27</xdr:col>
      <xdr:colOff>42328</xdr:colOff>
      <xdr:row>16</xdr:row>
      <xdr:rowOff>349244</xdr:rowOff>
    </xdr:to>
    <xdr:sp macro="" textlink="ExpenseCategoryList!H9">
      <xdr:nvSpPr>
        <xdr:cNvPr id="11" name="正方形/長方形 10">
          <a:extLst>
            <a:ext uri="{FF2B5EF4-FFF2-40B4-BE49-F238E27FC236}">
              <a16:creationId xmlns:a16="http://schemas.microsoft.com/office/drawing/2014/main" id="{080E9A5E-B81A-46D9-A3A1-DE1077501856}"/>
            </a:ext>
          </a:extLst>
        </xdr:cNvPr>
        <xdr:cNvSpPr/>
      </xdr:nvSpPr>
      <xdr:spPr>
        <a:xfrm>
          <a:off x="391579" y="4392077"/>
          <a:ext cx="4239682" cy="1481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tlCol="0" anchor="t"/>
        <a:lstStyle/>
        <a:p>
          <a:pPr algn="l"/>
          <a:fld id="{1A1A78D7-EB6F-4261-8A9C-7C2F3F053F24}" type="TxLink">
            <a:rPr kumimoji="1" lang="en-US" altLang="en-US" sz="900" b="0" i="0" u="none" strike="noStrike">
              <a:solidFill>
                <a:srgbClr val="000000"/>
              </a:solidFill>
              <a:latin typeface="ＭＳ Ｐゴシック"/>
              <a:ea typeface="ＭＳ Ｐゴシック"/>
            </a:rPr>
            <a:pPr algn="l"/>
            <a:t>(1)×補助率 2/3(※)以内(円未満切捨て)</a:t>
          </a:fld>
          <a:endParaRPr kumimoji="1" lang="ja-JP" altLang="en-US" sz="9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485140</xdr:colOff>
      <xdr:row>7</xdr:row>
      <xdr:rowOff>168548</xdr:rowOff>
    </xdr:from>
    <xdr:to>
      <xdr:col>14</xdr:col>
      <xdr:colOff>142240</xdr:colOff>
      <xdr:row>9</xdr:row>
      <xdr:rowOff>36830</xdr:rowOff>
    </xdr:to>
    <xdr:cxnSp macro="">
      <xdr:nvCxnSpPr>
        <xdr:cNvPr id="2" name="直線矢印コネクタ 1">
          <a:extLst>
            <a:ext uri="{FF2B5EF4-FFF2-40B4-BE49-F238E27FC236}">
              <a16:creationId xmlns:a16="http://schemas.microsoft.com/office/drawing/2014/main" id="{00000000-0008-0000-0100-000002000000}"/>
            </a:ext>
            <a:ext uri="{C183D7F6-B498-43B3-948B-1728B52AA6E4}">
              <adec:decorative xmlns="" xmlns:adec="http://schemas.microsoft.com/office/drawing/2017/decorative" val="1"/>
            </a:ext>
          </a:extLst>
        </xdr:cNvPr>
        <xdr:cNvCxnSpPr/>
      </xdr:nvCxnSpPr>
      <xdr:spPr>
        <a:xfrm flipH="1">
          <a:off x="15191740" y="1855834"/>
          <a:ext cx="1104900" cy="205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144780</xdr:colOff>
      <xdr:row>7</xdr:row>
      <xdr:rowOff>166189</xdr:rowOff>
    </xdr:from>
    <xdr:to>
      <xdr:col>15</xdr:col>
      <xdr:colOff>335280</xdr:colOff>
      <xdr:row>9</xdr:row>
      <xdr:rowOff>58420</xdr:rowOff>
    </xdr:to>
    <xdr:cxnSp macro="">
      <xdr:nvCxnSpPr>
        <xdr:cNvPr id="3" name="直線矢印コネクタ 2">
          <a:extLst>
            <a:ext uri="{FF2B5EF4-FFF2-40B4-BE49-F238E27FC236}">
              <a16:creationId xmlns:a16="http://schemas.microsoft.com/office/drawing/2014/main" id="{00000000-0008-0000-0100-000003000000}"/>
            </a:ext>
            <a:ext uri="{C183D7F6-B498-43B3-948B-1728B52AA6E4}">
              <adec:decorative xmlns="" xmlns:adec="http://schemas.microsoft.com/office/drawing/2017/decorative" val="1"/>
            </a:ext>
          </a:extLst>
        </xdr:cNvPr>
        <xdr:cNvCxnSpPr/>
      </xdr:nvCxnSpPr>
      <xdr:spPr>
        <a:xfrm>
          <a:off x="16299180" y="1853475"/>
          <a:ext cx="1322614" cy="229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565150</xdr:colOff>
      <xdr:row>7</xdr:row>
      <xdr:rowOff>215900</xdr:rowOff>
    </xdr:from>
    <xdr:to>
      <xdr:col>11</xdr:col>
      <xdr:colOff>571500</xdr:colOff>
      <xdr:row>9</xdr:row>
      <xdr:rowOff>196850</xdr:rowOff>
    </xdr:to>
    <xdr:cxnSp macro="">
      <xdr:nvCxnSpPr>
        <xdr:cNvPr id="6" name="直線矢印コネクタ 5">
          <a:extLst>
            <a:ext uri="{FF2B5EF4-FFF2-40B4-BE49-F238E27FC236}">
              <a16:creationId xmlns:a16="http://schemas.microsoft.com/office/drawing/2014/main" id="{00000000-0008-0000-0100-000006000000}"/>
            </a:ext>
            <a:ext uri="{C183D7F6-B498-43B3-948B-1728B52AA6E4}">
              <adec:decorative xmlns="" xmlns:adec="http://schemas.microsoft.com/office/drawing/2017/decorative" val="1"/>
            </a:ext>
          </a:extLst>
        </xdr:cNvPr>
        <xdr:cNvCxnSpPr/>
      </xdr:nvCxnSpPr>
      <xdr:spPr>
        <a:xfrm>
          <a:off x="15286990" y="1511300"/>
          <a:ext cx="6350" cy="3390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FC58"/>
  <sheetViews>
    <sheetView showGridLines="0" tabSelected="1" view="pageBreakPreview" topLeftCell="A31" zoomScale="130" zoomScaleNormal="115" zoomScaleSheetLayoutView="130" workbookViewId="0">
      <selection activeCell="G49" sqref="G49:L49"/>
    </sheetView>
  </sheetViews>
  <sheetFormatPr defaultColWidth="0" defaultRowHeight="13.2" x14ac:dyDescent="0.2"/>
  <cols>
    <col min="1" max="26" width="2.44140625" customWidth="1"/>
    <col min="27" max="30" width="2.6640625" customWidth="1"/>
    <col min="31" max="35" width="2.44140625" customWidth="1"/>
    <col min="36" max="37" width="3.21875" customWidth="1"/>
    <col min="38" max="38" width="1.109375" customWidth="1"/>
    <col min="39" max="39" width="15.33203125" style="20" customWidth="1"/>
    <col min="40" max="40" width="11.33203125" style="20" customWidth="1"/>
    <col min="41" max="41" width="15.6640625" style="20" customWidth="1"/>
    <col min="42" max="42" width="15.21875" style="20" customWidth="1"/>
    <col min="43" max="43" width="4.6640625" style="20" customWidth="1"/>
    <col min="44" max="44" width="15.21875" style="20" customWidth="1"/>
    <col min="45" max="45" width="1.6640625" customWidth="1"/>
    <col min="46" max="52" width="2.21875" hidden="1" customWidth="1"/>
    <col min="53" max="107" width="9.109375" hidden="1" customWidth="1"/>
    <col min="108" max="111" width="3.44140625" hidden="1" customWidth="1"/>
    <col min="112" max="16383" width="9.109375" hidden="1"/>
    <col min="16384" max="16384" width="12.109375" hidden="1" customWidth="1"/>
  </cols>
  <sheetData>
    <row r="1" spans="1:111" ht="19.5" customHeight="1" x14ac:dyDescent="0.2">
      <c r="A1" s="19"/>
      <c r="AJ1" s="2" t="s">
        <v>180</v>
      </c>
    </row>
    <row r="2" spans="1:111" ht="19.5" customHeight="1" x14ac:dyDescent="0.2">
      <c r="A2" s="2"/>
    </row>
    <row r="3" spans="1:111" ht="19.5" customHeight="1" x14ac:dyDescent="0.2">
      <c r="Q3" s="3" t="s">
        <v>24</v>
      </c>
    </row>
    <row r="4" spans="1:111" ht="19.5" customHeight="1" x14ac:dyDescent="0.2">
      <c r="A4" s="3"/>
    </row>
    <row r="5" spans="1:111" ht="19.5" customHeight="1" x14ac:dyDescent="0.2">
      <c r="G5" s="4"/>
      <c r="S5" s="178" t="s">
        <v>21</v>
      </c>
      <c r="T5" s="178"/>
      <c r="U5" s="178"/>
      <c r="V5" s="179"/>
      <c r="W5" s="179"/>
      <c r="X5" s="179"/>
      <c r="Y5" s="179"/>
      <c r="Z5" s="179"/>
      <c r="AA5" s="179"/>
      <c r="AB5" s="179"/>
      <c r="AC5" s="179"/>
      <c r="AD5" s="179"/>
      <c r="AE5" s="179"/>
      <c r="AF5" s="179"/>
      <c r="AG5" s="179"/>
      <c r="AH5" s="179"/>
      <c r="AI5" s="179"/>
      <c r="AJ5" s="179"/>
    </row>
    <row r="6" spans="1:111" ht="19.5" customHeight="1" x14ac:dyDescent="0.2">
      <c r="A6" s="5"/>
      <c r="V6" s="27"/>
    </row>
    <row r="7" spans="1:111" ht="16.350000000000001" customHeight="1" x14ac:dyDescent="0.2">
      <c r="A7" s="6" t="s">
        <v>0</v>
      </c>
      <c r="AM7" s="21"/>
      <c r="AN7" s="21"/>
      <c r="AO7" s="21"/>
      <c r="AP7" s="21"/>
      <c r="AQ7" s="21"/>
      <c r="AR7" s="21"/>
    </row>
    <row r="8" spans="1:111" ht="19.2" customHeight="1" x14ac:dyDescent="0.2">
      <c r="AJ8" s="7" t="s">
        <v>1</v>
      </c>
      <c r="AL8" s="163"/>
      <c r="AM8" s="163"/>
      <c r="AN8" s="163"/>
      <c r="AO8" s="163"/>
      <c r="AP8" s="163"/>
      <c r="AQ8" s="163"/>
      <c r="AR8" s="163"/>
      <c r="AS8" s="163"/>
    </row>
    <row r="9" spans="1:111" ht="16.350000000000001" customHeight="1" x14ac:dyDescent="0.2">
      <c r="A9" s="180" t="s">
        <v>23</v>
      </c>
      <c r="B9" s="181"/>
      <c r="C9" s="181"/>
      <c r="D9" s="181"/>
      <c r="E9" s="181"/>
      <c r="F9" s="182"/>
      <c r="G9" s="186" t="s">
        <v>22</v>
      </c>
      <c r="H9" s="187"/>
      <c r="I9" s="187"/>
      <c r="J9" s="187"/>
      <c r="K9" s="187"/>
      <c r="L9" s="187"/>
      <c r="M9" s="187"/>
      <c r="N9" s="187"/>
      <c r="O9" s="187"/>
      <c r="P9" s="187"/>
      <c r="Q9" s="187"/>
      <c r="R9" s="187"/>
      <c r="S9" s="187"/>
      <c r="T9" s="187"/>
      <c r="U9" s="187"/>
      <c r="V9" s="186" t="s">
        <v>8</v>
      </c>
      <c r="W9" s="187"/>
      <c r="X9" s="187"/>
      <c r="Y9" s="187"/>
      <c r="Z9" s="187"/>
      <c r="AA9" s="187"/>
      <c r="AB9" s="187"/>
      <c r="AC9" s="187"/>
      <c r="AD9" s="190"/>
      <c r="AE9" s="192" t="s">
        <v>25</v>
      </c>
      <c r="AF9" s="193"/>
      <c r="AG9" s="193"/>
      <c r="AH9" s="193"/>
      <c r="AI9" s="193"/>
      <c r="AJ9" s="194"/>
      <c r="AK9" s="18"/>
      <c r="AL9" s="164" t="s">
        <v>162</v>
      </c>
      <c r="AM9" s="164"/>
      <c r="AN9" s="164"/>
      <c r="AO9" s="164"/>
      <c r="AP9" s="164"/>
      <c r="AQ9" s="164"/>
      <c r="AR9" s="164"/>
      <c r="AS9" s="164"/>
    </row>
    <row r="10" spans="1:111" ht="16.350000000000001" customHeight="1" x14ac:dyDescent="0.2">
      <c r="A10" s="183"/>
      <c r="B10" s="184"/>
      <c r="C10" s="184"/>
      <c r="D10" s="184"/>
      <c r="E10" s="184"/>
      <c r="F10" s="185"/>
      <c r="G10" s="188"/>
      <c r="H10" s="189"/>
      <c r="I10" s="189"/>
      <c r="J10" s="189"/>
      <c r="K10" s="189"/>
      <c r="L10" s="189"/>
      <c r="M10" s="189"/>
      <c r="N10" s="189"/>
      <c r="O10" s="189"/>
      <c r="P10" s="189"/>
      <c r="Q10" s="189"/>
      <c r="R10" s="189"/>
      <c r="S10" s="189"/>
      <c r="T10" s="189"/>
      <c r="U10" s="189"/>
      <c r="V10" s="188"/>
      <c r="W10" s="189"/>
      <c r="X10" s="189"/>
      <c r="Y10" s="189"/>
      <c r="Z10" s="189"/>
      <c r="AA10" s="189"/>
      <c r="AB10" s="189"/>
      <c r="AC10" s="189"/>
      <c r="AD10" s="191"/>
      <c r="AE10" s="195" t="s">
        <v>174</v>
      </c>
      <c r="AF10" s="196"/>
      <c r="AG10" s="196"/>
      <c r="AH10" s="196"/>
      <c r="AI10" s="196"/>
      <c r="AJ10" s="197"/>
      <c r="AK10" s="18"/>
      <c r="AL10" s="164" t="s">
        <v>163</v>
      </c>
      <c r="AM10" s="164"/>
      <c r="AN10" s="164"/>
      <c r="AO10" s="164"/>
      <c r="AP10" s="164"/>
      <c r="AQ10" s="164"/>
      <c r="AR10" s="164"/>
      <c r="AS10" s="164"/>
    </row>
    <row r="11" spans="1:111" s="16" customFormat="1" ht="25.95" customHeight="1" x14ac:dyDescent="0.2">
      <c r="A11" s="169"/>
      <c r="B11" s="170"/>
      <c r="C11" s="170"/>
      <c r="D11" s="170"/>
      <c r="E11" s="170"/>
      <c r="F11" s="171"/>
      <c r="G11" s="169"/>
      <c r="H11" s="170"/>
      <c r="I11" s="170"/>
      <c r="J11" s="170"/>
      <c r="K11" s="170"/>
      <c r="L11" s="170"/>
      <c r="M11" s="170"/>
      <c r="N11" s="170"/>
      <c r="O11" s="170"/>
      <c r="P11" s="170"/>
      <c r="Q11" s="170"/>
      <c r="R11" s="170"/>
      <c r="S11" s="170"/>
      <c r="T11" s="170"/>
      <c r="U11" s="170"/>
      <c r="V11" s="172"/>
      <c r="W11" s="173"/>
      <c r="X11" s="173"/>
      <c r="Y11" s="173"/>
      <c r="Z11" s="173"/>
      <c r="AA11" s="173"/>
      <c r="AB11" s="173"/>
      <c r="AC11" s="173"/>
      <c r="AD11" s="174"/>
      <c r="AE11" s="175"/>
      <c r="AF11" s="176"/>
      <c r="AG11" s="176"/>
      <c r="AH11" s="176"/>
      <c r="AI11" s="176"/>
      <c r="AJ11" s="177"/>
      <c r="AK11" s="37"/>
      <c r="AL11" s="165" t="s">
        <v>164</v>
      </c>
      <c r="AM11" s="165"/>
      <c r="AN11" s="165"/>
      <c r="AO11" s="165"/>
      <c r="AP11" s="165"/>
      <c r="AQ11" s="165"/>
      <c r="AR11" s="165"/>
      <c r="AS11" s="165"/>
      <c r="DD11" s="16" t="str">
        <f>IF($A11="",IF(OR($G11&lt;&gt;"",$V11&lt;&gt;"",$AE11&gt;0),"×","〇"),"〇")</f>
        <v>〇</v>
      </c>
      <c r="DE11" s="16" t="str">
        <f>IF($G11="",IF(OR($A11&lt;&gt;"",$V11&lt;&gt;"",$AE11&gt;0),"×","〇"),"〇")</f>
        <v>〇</v>
      </c>
      <c r="DF11" s="16" t="str">
        <f>IF($V11="",IF(OR($A11&lt;&gt;"",$G11&lt;&gt;"",$AE11&gt;0),"×","〇"),"〇")</f>
        <v>〇</v>
      </c>
      <c r="DG11" s="16" t="str">
        <f>IF($AE11&lt;1,IF(OR($A11&lt;&gt;"",$G11&lt;&gt;"",$V11&lt;&gt;""),"×","〇"),"〇")</f>
        <v>〇</v>
      </c>
    </row>
    <row r="12" spans="1:111" s="16" customFormat="1" ht="25.95" customHeight="1" x14ac:dyDescent="0.2">
      <c r="A12" s="169"/>
      <c r="B12" s="170"/>
      <c r="C12" s="170"/>
      <c r="D12" s="170"/>
      <c r="E12" s="170"/>
      <c r="F12" s="171"/>
      <c r="G12" s="169"/>
      <c r="H12" s="170"/>
      <c r="I12" s="170"/>
      <c r="J12" s="170"/>
      <c r="K12" s="170"/>
      <c r="L12" s="170"/>
      <c r="M12" s="170"/>
      <c r="N12" s="170"/>
      <c r="O12" s="170"/>
      <c r="P12" s="170"/>
      <c r="Q12" s="170"/>
      <c r="R12" s="170"/>
      <c r="S12" s="170"/>
      <c r="T12" s="170"/>
      <c r="U12" s="170"/>
      <c r="V12" s="172"/>
      <c r="W12" s="173"/>
      <c r="X12" s="173"/>
      <c r="Y12" s="173"/>
      <c r="Z12" s="173"/>
      <c r="AA12" s="173"/>
      <c r="AB12" s="173"/>
      <c r="AC12" s="173"/>
      <c r="AD12" s="174"/>
      <c r="AE12" s="175"/>
      <c r="AF12" s="176"/>
      <c r="AG12" s="176"/>
      <c r="AH12" s="176"/>
      <c r="AI12" s="176"/>
      <c r="AJ12" s="177"/>
      <c r="AK12" s="37"/>
      <c r="AL12" s="166" t="s">
        <v>165</v>
      </c>
      <c r="AM12" s="166"/>
      <c r="AN12" s="166"/>
      <c r="AO12" s="166"/>
      <c r="AP12" s="166"/>
      <c r="AQ12" s="166"/>
      <c r="AR12" s="166"/>
      <c r="AS12" s="166"/>
      <c r="DD12" s="16" t="str">
        <f>IF($A12="",IF(OR($G12&lt;&gt;"",$V12&lt;&gt;"",$AE12&gt;0),"×","〇"),"〇")</f>
        <v>〇</v>
      </c>
      <c r="DE12" s="16" t="str">
        <f>IF($G12="",IF(OR($A12&lt;&gt;"",$V12&lt;&gt;"",$AE12&gt;0),"×","〇"),"〇")</f>
        <v>〇</v>
      </c>
      <c r="DF12" s="16" t="str">
        <f>IF($V12="",IF(OR($A12&lt;&gt;"",$G12&lt;&gt;"",$AE12&gt;0),"×","〇"),"〇")</f>
        <v>〇</v>
      </c>
      <c r="DG12" s="16" t="str">
        <f>IF($AE12&lt;1,IF(OR($A12&lt;&gt;"",$G12&lt;&gt;"",$V12&lt;&gt;""),"×","〇"),"〇")</f>
        <v>〇</v>
      </c>
    </row>
    <row r="13" spans="1:111" s="16" customFormat="1" ht="25.95" customHeight="1" x14ac:dyDescent="0.2">
      <c r="A13" s="169"/>
      <c r="B13" s="170"/>
      <c r="C13" s="170"/>
      <c r="D13" s="170"/>
      <c r="E13" s="170"/>
      <c r="F13" s="171"/>
      <c r="G13" s="169"/>
      <c r="H13" s="170"/>
      <c r="I13" s="170"/>
      <c r="J13" s="170"/>
      <c r="K13" s="170"/>
      <c r="L13" s="170"/>
      <c r="M13" s="170"/>
      <c r="N13" s="170"/>
      <c r="O13" s="170"/>
      <c r="P13" s="170"/>
      <c r="Q13" s="170"/>
      <c r="R13" s="170"/>
      <c r="S13" s="170"/>
      <c r="T13" s="170"/>
      <c r="U13" s="170"/>
      <c r="V13" s="172"/>
      <c r="W13" s="173"/>
      <c r="X13" s="173"/>
      <c r="Y13" s="173"/>
      <c r="Z13" s="173"/>
      <c r="AA13" s="173"/>
      <c r="AB13" s="173"/>
      <c r="AC13" s="173"/>
      <c r="AD13" s="174"/>
      <c r="AE13" s="175"/>
      <c r="AF13" s="176"/>
      <c r="AG13" s="176"/>
      <c r="AH13" s="176"/>
      <c r="AI13" s="176"/>
      <c r="AJ13" s="177"/>
      <c r="AK13" s="37"/>
      <c r="AL13" s="167"/>
      <c r="AM13" s="167"/>
      <c r="AN13" s="167"/>
      <c r="AO13" s="167"/>
      <c r="AP13" s="167"/>
      <c r="AQ13" s="167"/>
      <c r="AR13" s="167"/>
      <c r="AS13" s="167"/>
      <c r="DD13" s="16" t="str">
        <f>IF($A13="",IF(OR($G13&lt;&gt;"",$V13&lt;&gt;"",$AE13&gt;0),"×","〇"),"〇")</f>
        <v>〇</v>
      </c>
      <c r="DE13" s="16" t="str">
        <f>IF($G13="",IF(OR($A13&lt;&gt;"",$V13&lt;&gt;"",$AE13&gt;0),"×","〇"),"〇")</f>
        <v>〇</v>
      </c>
      <c r="DF13" s="16" t="str">
        <f>IF($V13="",IF(OR($A13&lt;&gt;"",$G13&lt;&gt;"",$AE13&gt;0),"×","〇"),"〇")</f>
        <v>〇</v>
      </c>
      <c r="DG13" s="16" t="str">
        <f>IF($AE13&lt;1,IF(OR($A13&lt;&gt;"",$G13&lt;&gt;"",$V13&lt;&gt;""),"×","〇"),"〇")</f>
        <v>〇</v>
      </c>
    </row>
    <row r="14" spans="1:111" s="16" customFormat="1" ht="25.95" customHeight="1" x14ac:dyDescent="0.2">
      <c r="A14" s="169"/>
      <c r="B14" s="170"/>
      <c r="C14" s="170"/>
      <c r="D14" s="170"/>
      <c r="E14" s="170"/>
      <c r="F14" s="171"/>
      <c r="G14" s="169"/>
      <c r="H14" s="170"/>
      <c r="I14" s="170"/>
      <c r="J14" s="170"/>
      <c r="K14" s="170"/>
      <c r="L14" s="170"/>
      <c r="M14" s="170"/>
      <c r="N14" s="170"/>
      <c r="O14" s="170"/>
      <c r="P14" s="170"/>
      <c r="Q14" s="170"/>
      <c r="R14" s="170"/>
      <c r="S14" s="170"/>
      <c r="T14" s="170"/>
      <c r="U14" s="170"/>
      <c r="V14" s="172"/>
      <c r="W14" s="173"/>
      <c r="X14" s="173"/>
      <c r="Y14" s="173"/>
      <c r="Z14" s="173"/>
      <c r="AA14" s="173"/>
      <c r="AB14" s="173"/>
      <c r="AC14" s="173"/>
      <c r="AD14" s="174"/>
      <c r="AE14" s="175"/>
      <c r="AF14" s="176"/>
      <c r="AG14" s="176"/>
      <c r="AH14" s="176"/>
      <c r="AI14" s="176"/>
      <c r="AJ14" s="177"/>
      <c r="AK14" s="37"/>
      <c r="AL14" s="168"/>
      <c r="AM14" s="168"/>
      <c r="AN14" s="168"/>
      <c r="AO14" s="168"/>
      <c r="AP14" s="168"/>
      <c r="AQ14" s="168"/>
      <c r="AR14" s="168"/>
      <c r="AS14" s="168"/>
      <c r="DD14" s="16" t="str">
        <f>IF($A14="",IF(OR($G14&lt;&gt;"",$V14&lt;&gt;"",$AE14&gt;0),"×","〇"),"〇")</f>
        <v>〇</v>
      </c>
      <c r="DE14" s="16" t="str">
        <f>IF($G14="",IF(OR($A14&lt;&gt;"",$V14&lt;&gt;"",$AE14&gt;0),"×","〇"),"〇")</f>
        <v>〇</v>
      </c>
      <c r="DF14" s="16" t="str">
        <f>IF($V14="",IF(OR($A14&lt;&gt;"",$G14&lt;&gt;"",$AE14&gt;0),"×","〇"),"〇")</f>
        <v>〇</v>
      </c>
      <c r="DG14" s="16" t="str">
        <f>IF($AE14&lt;1,IF(OR($A14&lt;&gt;"",$G14&lt;&gt;"",$V14&lt;&gt;""),"×","〇"),"〇")</f>
        <v>〇</v>
      </c>
    </row>
    <row r="15" spans="1:111" s="16" customFormat="1" ht="25.95" customHeight="1" x14ac:dyDescent="0.2">
      <c r="A15" s="169"/>
      <c r="B15" s="170"/>
      <c r="C15" s="170"/>
      <c r="D15" s="170"/>
      <c r="E15" s="170"/>
      <c r="F15" s="171"/>
      <c r="G15" s="169"/>
      <c r="H15" s="170"/>
      <c r="I15" s="170"/>
      <c r="J15" s="170"/>
      <c r="K15" s="170"/>
      <c r="L15" s="170"/>
      <c r="M15" s="170"/>
      <c r="N15" s="170"/>
      <c r="O15" s="170"/>
      <c r="P15" s="170"/>
      <c r="Q15" s="170"/>
      <c r="R15" s="170"/>
      <c r="S15" s="170"/>
      <c r="T15" s="170"/>
      <c r="U15" s="170"/>
      <c r="V15" s="172"/>
      <c r="W15" s="173"/>
      <c r="X15" s="173"/>
      <c r="Y15" s="173"/>
      <c r="Z15" s="173"/>
      <c r="AA15" s="173"/>
      <c r="AB15" s="173"/>
      <c r="AC15" s="173"/>
      <c r="AD15" s="174"/>
      <c r="AE15" s="175"/>
      <c r="AF15" s="176"/>
      <c r="AG15" s="176"/>
      <c r="AH15" s="176"/>
      <c r="AI15" s="176"/>
      <c r="AJ15" s="177"/>
      <c r="AK15" s="37"/>
      <c r="AL15" s="48"/>
      <c r="AM15" s="48"/>
      <c r="AN15" s="48"/>
      <c r="AO15" s="48"/>
      <c r="AP15" s="48"/>
      <c r="AQ15" s="48"/>
      <c r="AR15" s="48"/>
      <c r="AS15" s="48"/>
      <c r="DD15" s="16" t="str">
        <f>IF($A15="",IF(OR($G15&lt;&gt;"",$V15&lt;&gt;"",$AE15&gt;0),"×","〇"),"〇")</f>
        <v>〇</v>
      </c>
      <c r="DE15" s="16" t="str">
        <f>IF($G15="",IF(OR($A15&lt;&gt;"",$V15&lt;&gt;"",$AE15&gt;0),"×","〇"),"〇")</f>
        <v>〇</v>
      </c>
      <c r="DF15" s="16" t="str">
        <f>IF($V15="",IF(OR($A15&lt;&gt;"",$G15&lt;&gt;"",$AE15&gt;0),"×","〇"),"〇")</f>
        <v>〇</v>
      </c>
      <c r="DG15" s="16" t="str">
        <f>IF($AE15&lt;1,IF(OR($A15&lt;&gt;"",$G15&lt;&gt;"",$V15&lt;&gt;""),"×","〇"),"〇")</f>
        <v>〇</v>
      </c>
    </row>
    <row r="16" spans="1:111" s="16" customFormat="1" ht="19.95" customHeight="1" x14ac:dyDescent="0.2">
      <c r="A16" s="223" t="s">
        <v>152</v>
      </c>
      <c r="B16" s="224"/>
      <c r="C16" s="224"/>
      <c r="D16" s="224"/>
      <c r="E16" s="224"/>
      <c r="F16" s="224"/>
      <c r="G16" s="224"/>
      <c r="H16" s="224"/>
      <c r="I16" s="224"/>
      <c r="J16" s="224"/>
      <c r="K16" s="224"/>
      <c r="L16" s="224"/>
      <c r="M16" s="224"/>
      <c r="N16" s="224"/>
      <c r="O16" s="224"/>
      <c r="P16" s="224"/>
      <c r="Q16" s="224"/>
      <c r="R16" s="224"/>
      <c r="S16" s="224"/>
      <c r="T16" s="224"/>
      <c r="U16" s="224"/>
      <c r="V16" s="224"/>
      <c r="W16" s="224"/>
      <c r="X16" s="224"/>
      <c r="Y16" s="224"/>
      <c r="Z16" s="224"/>
      <c r="AA16" s="224"/>
      <c r="AB16" s="224"/>
      <c r="AC16" s="224"/>
      <c r="AD16" s="225"/>
      <c r="AE16" s="217">
        <f>ExpenseCategoryList!K$2</f>
        <v>0</v>
      </c>
      <c r="AF16" s="218"/>
      <c r="AG16" s="218"/>
      <c r="AH16" s="218"/>
      <c r="AI16" s="218"/>
      <c r="AJ16" s="219"/>
      <c r="AK16" s="22"/>
      <c r="AL16" s="42"/>
      <c r="AM16" s="43" t="s">
        <v>69</v>
      </c>
      <c r="AN16" s="112" t="s">
        <v>137</v>
      </c>
      <c r="AO16" s="112" t="s">
        <v>105</v>
      </c>
      <c r="AP16" s="48" t="s">
        <v>119</v>
      </c>
      <c r="AQ16" s="48"/>
      <c r="AR16" s="49"/>
      <c r="AS16" s="48"/>
    </row>
    <row r="17" spans="1:111" s="16" customFormat="1" ht="28.95" customHeight="1" x14ac:dyDescent="0.2">
      <c r="A17" s="228" t="s">
        <v>153</v>
      </c>
      <c r="B17" s="229"/>
      <c r="C17" s="229"/>
      <c r="D17" s="229"/>
      <c r="E17" s="229"/>
      <c r="F17" s="229"/>
      <c r="G17" s="229"/>
      <c r="H17" s="229"/>
      <c r="I17" s="229"/>
      <c r="J17" s="229"/>
      <c r="K17" s="229"/>
      <c r="L17" s="229"/>
      <c r="M17" s="229"/>
      <c r="N17" s="229"/>
      <c r="O17" s="229"/>
      <c r="P17" s="229"/>
      <c r="Q17" s="229"/>
      <c r="R17" s="229"/>
      <c r="S17" s="229"/>
      <c r="T17" s="229"/>
      <c r="U17" s="229"/>
      <c r="V17" s="229"/>
      <c r="W17" s="229"/>
      <c r="X17" s="229"/>
      <c r="Y17" s="229"/>
      <c r="Z17" s="229"/>
      <c r="AA17" s="229"/>
      <c r="AB17" s="229"/>
      <c r="AC17" s="229"/>
      <c r="AD17" s="230"/>
      <c r="AE17" s="214"/>
      <c r="AF17" s="215"/>
      <c r="AG17" s="215"/>
      <c r="AH17" s="215"/>
      <c r="AI17" s="215"/>
      <c r="AJ17" s="216"/>
      <c r="AK17" s="22"/>
      <c r="AL17" s="42"/>
      <c r="AM17" s="46" t="str">
        <f>ExpenseCategoryList!E29</f>
        <v>×</v>
      </c>
      <c r="AN17" s="133">
        <f>IF(AP17=AR17,ExpenseCategoryList!I14,"")</f>
        <v>0</v>
      </c>
      <c r="AO17" s="47" t="str">
        <f>ExpenseCategoryList!J38</f>
        <v/>
      </c>
      <c r="AP17" s="68">
        <f>ExpenseCategoryList!I29</f>
        <v>0</v>
      </c>
      <c r="AQ17" s="50" t="s">
        <v>74</v>
      </c>
      <c r="AR17" s="68">
        <f>ExpenseCategoryList!G29</f>
        <v>0</v>
      </c>
      <c r="AS17" s="48"/>
    </row>
    <row r="18" spans="1:111" s="16" customFormat="1" ht="19.95" customHeight="1" x14ac:dyDescent="0.2">
      <c r="A18" s="223" t="s">
        <v>154</v>
      </c>
      <c r="B18" s="224"/>
      <c r="C18" s="224"/>
      <c r="D18" s="224"/>
      <c r="E18" s="224"/>
      <c r="F18" s="224"/>
      <c r="G18" s="224"/>
      <c r="H18" s="224"/>
      <c r="I18" s="224"/>
      <c r="J18" s="224"/>
      <c r="K18" s="224"/>
      <c r="L18" s="224"/>
      <c r="M18" s="224"/>
      <c r="N18" s="224"/>
      <c r="O18" s="224"/>
      <c r="P18" s="224"/>
      <c r="Q18" s="224"/>
      <c r="R18" s="224"/>
      <c r="S18" s="224"/>
      <c r="T18" s="224"/>
      <c r="U18" s="224"/>
      <c r="V18" s="224"/>
      <c r="W18" s="224"/>
      <c r="X18" s="224"/>
      <c r="Y18" s="224"/>
      <c r="Z18" s="224"/>
      <c r="AA18" s="224"/>
      <c r="AB18" s="224"/>
      <c r="AC18" s="224"/>
      <c r="AD18" s="225"/>
      <c r="AE18" s="217">
        <f>ExpenseCategoryList!$Q$2</f>
        <v>0</v>
      </c>
      <c r="AF18" s="218"/>
      <c r="AG18" s="218"/>
      <c r="AH18" s="218"/>
      <c r="AI18" s="218"/>
      <c r="AJ18" s="219"/>
      <c r="AK18" s="22"/>
      <c r="AL18" s="42"/>
      <c r="AM18" s="69"/>
      <c r="AN18" s="69"/>
      <c r="AO18" s="69"/>
      <c r="AP18" s="70"/>
      <c r="AQ18" s="70"/>
      <c r="AR18" s="70"/>
      <c r="AS18" s="48"/>
    </row>
    <row r="19" spans="1:111" s="16" customFormat="1" ht="28.95" customHeight="1" x14ac:dyDescent="0.2">
      <c r="A19" s="228" t="s">
        <v>155</v>
      </c>
      <c r="B19" s="229"/>
      <c r="C19" s="229"/>
      <c r="D19" s="229"/>
      <c r="E19" s="229"/>
      <c r="F19" s="229"/>
      <c r="G19" s="229"/>
      <c r="H19" s="229"/>
      <c r="I19" s="229"/>
      <c r="J19" s="229"/>
      <c r="K19" s="229"/>
      <c r="L19" s="229"/>
      <c r="M19" s="229"/>
      <c r="N19" s="229"/>
      <c r="O19" s="229"/>
      <c r="P19" s="229"/>
      <c r="Q19" s="229"/>
      <c r="R19" s="229"/>
      <c r="S19" s="229"/>
      <c r="T19" s="229"/>
      <c r="U19" s="229"/>
      <c r="V19" s="229"/>
      <c r="W19" s="229"/>
      <c r="X19" s="229"/>
      <c r="Y19" s="229"/>
      <c r="Z19" s="229"/>
      <c r="AA19" s="229"/>
      <c r="AB19" s="229"/>
      <c r="AC19" s="229"/>
      <c r="AD19" s="230"/>
      <c r="AE19" s="220">
        <f>ExpenseCategoryList!H40</f>
        <v>0</v>
      </c>
      <c r="AF19" s="221"/>
      <c r="AG19" s="221"/>
      <c r="AH19" s="221"/>
      <c r="AI19" s="221"/>
      <c r="AJ19" s="222"/>
      <c r="AK19" s="22"/>
      <c r="AL19" s="42"/>
      <c r="AM19" s="71" t="str">
        <f>ExpenseCategoryList!E31</f>
        <v>〇</v>
      </c>
      <c r="AN19" s="133">
        <f>IF(AP17=AR17,ExpenseCategoryList!I18,"")</f>
        <v>0</v>
      </c>
      <c r="AO19" s="72" t="str">
        <f>ExpenseCategoryList!J40</f>
        <v/>
      </c>
      <c r="AP19" s="113"/>
      <c r="AQ19" s="73"/>
      <c r="AR19" s="113"/>
      <c r="AS19" s="48"/>
    </row>
    <row r="20" spans="1:111" ht="19.5" customHeight="1" x14ac:dyDescent="0.2">
      <c r="A20" s="223" t="s">
        <v>156</v>
      </c>
      <c r="B20" s="224"/>
      <c r="C20" s="224"/>
      <c r="D20" s="224"/>
      <c r="E20" s="224"/>
      <c r="F20" s="224"/>
      <c r="G20" s="224"/>
      <c r="H20" s="224"/>
      <c r="I20" s="224"/>
      <c r="J20" s="224"/>
      <c r="K20" s="224"/>
      <c r="L20" s="224"/>
      <c r="M20" s="224"/>
      <c r="N20" s="224"/>
      <c r="O20" s="224"/>
      <c r="P20" s="224"/>
      <c r="Q20" s="224"/>
      <c r="R20" s="224"/>
      <c r="S20" s="224"/>
      <c r="T20" s="224"/>
      <c r="U20" s="224"/>
      <c r="V20" s="224"/>
      <c r="W20" s="224"/>
      <c r="X20" s="224"/>
      <c r="Y20" s="224"/>
      <c r="Z20" s="224"/>
      <c r="AA20" s="224"/>
      <c r="AB20" s="224"/>
      <c r="AC20" s="224"/>
      <c r="AD20" s="225"/>
      <c r="AE20" s="217">
        <f>ExpenseCategoryList!$D$2</f>
        <v>0</v>
      </c>
      <c r="AF20" s="218"/>
      <c r="AG20" s="218"/>
      <c r="AH20" s="218"/>
      <c r="AI20" s="218"/>
      <c r="AJ20" s="219"/>
      <c r="AK20" s="18"/>
      <c r="AL20" s="44"/>
      <c r="AM20" s="69"/>
      <c r="AN20" s="69"/>
      <c r="AO20" s="69"/>
      <c r="AP20" s="114"/>
      <c r="AQ20" s="114"/>
      <c r="AR20" s="114"/>
    </row>
    <row r="21" spans="1:111" s="20" customFormat="1" ht="19.5" customHeight="1" x14ac:dyDescent="0.2">
      <c r="A21" s="235" t="s">
        <v>157</v>
      </c>
      <c r="B21" s="236"/>
      <c r="C21" s="236"/>
      <c r="D21" s="236"/>
      <c r="E21" s="236"/>
      <c r="F21" s="236"/>
      <c r="G21" s="236"/>
      <c r="H21" s="236"/>
      <c r="I21" s="236"/>
      <c r="J21" s="236"/>
      <c r="K21" s="236"/>
      <c r="L21" s="236"/>
      <c r="M21" s="236"/>
      <c r="N21" s="236"/>
      <c r="O21" s="236"/>
      <c r="P21" s="236"/>
      <c r="Q21" s="236"/>
      <c r="R21" s="236"/>
      <c r="S21" s="236"/>
      <c r="T21" s="236"/>
      <c r="U21" s="236"/>
      <c r="V21" s="236"/>
      <c r="W21" s="236"/>
      <c r="X21" s="236"/>
      <c r="Y21" s="236"/>
      <c r="Z21" s="236"/>
      <c r="AA21" s="236"/>
      <c r="AB21" s="236"/>
      <c r="AC21" s="236"/>
      <c r="AD21" s="237"/>
      <c r="AE21" s="217">
        <f>ExpenseCategoryList!J20</f>
        <v>0</v>
      </c>
      <c r="AF21" s="218"/>
      <c r="AG21" s="218"/>
      <c r="AH21" s="218"/>
      <c r="AI21" s="218"/>
      <c r="AJ21" s="219"/>
      <c r="AK21" s="131" t="str">
        <f>ExpenseCategoryList!E46</f>
        <v/>
      </c>
      <c r="AL21" s="44"/>
      <c r="AM21" s="71" t="str">
        <f>ExpenseCategoryList!E33</f>
        <v>〇</v>
      </c>
      <c r="AN21" s="133">
        <f>IF(AP17=AR17,ExpenseCategoryList!I22,"")</f>
        <v>0</v>
      </c>
      <c r="AO21" s="112" t="s">
        <v>111</v>
      </c>
      <c r="AP21" s="113"/>
      <c r="AQ21" s="75"/>
      <c r="AR21" s="113"/>
      <c r="AS21" s="49"/>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row>
    <row r="22" spans="1:111" s="20" customFormat="1" ht="19.5" customHeight="1" x14ac:dyDescent="0.2">
      <c r="A22" s="205" t="s">
        <v>64</v>
      </c>
      <c r="B22" s="205"/>
      <c r="C22" s="205"/>
      <c r="D22" s="205"/>
      <c r="E22" s="205"/>
      <c r="F22" s="205"/>
      <c r="G22" s="205"/>
      <c r="H22" s="205"/>
      <c r="I22" s="205"/>
      <c r="J22" s="205"/>
      <c r="K22" s="205"/>
      <c r="L22" s="205"/>
      <c r="M22" s="205"/>
      <c r="N22" s="205"/>
      <c r="O22" s="205"/>
      <c r="P22" s="205"/>
      <c r="Q22" s="205"/>
      <c r="R22" s="205"/>
      <c r="S22" s="205"/>
      <c r="T22" s="205"/>
      <c r="U22" s="205"/>
      <c r="V22" s="205"/>
      <c r="W22" s="205"/>
      <c r="X22" s="205"/>
      <c r="Y22" s="205"/>
      <c r="Z22" s="205"/>
      <c r="AA22" s="205"/>
      <c r="AB22" s="205"/>
      <c r="AC22" s="205"/>
      <c r="AD22" s="205"/>
      <c r="AE22" s="206" t="str">
        <f>ExpenseCategoryList!$R$2</f>
        <v>いいえ</v>
      </c>
      <c r="AF22" s="206"/>
      <c r="AG22" s="206"/>
      <c r="AH22" s="206"/>
      <c r="AI22" s="206"/>
      <c r="AJ22" s="206"/>
      <c r="AK22" s="36"/>
      <c r="AL22" s="36"/>
      <c r="AM22" s="71" t="str">
        <f>ExpenseCategoryList!E34</f>
        <v>×</v>
      </c>
      <c r="AN22" s="72"/>
      <c r="AO22" s="72" t="str">
        <f>ExpenseCategoryList!J42</f>
        <v/>
      </c>
      <c r="AP22" s="72"/>
      <c r="AQ22" s="72"/>
      <c r="AR22" s="72"/>
      <c r="AS22" s="45"/>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row>
    <row r="23" spans="1:111" s="20" customFormat="1" ht="17.7" customHeight="1" x14ac:dyDescent="0.2">
      <c r="A23" s="238" t="s">
        <v>47</v>
      </c>
      <c r="B23" s="238"/>
      <c r="C23" s="238"/>
      <c r="D23" s="238"/>
      <c r="E23" s="238"/>
      <c r="F23" s="238"/>
      <c r="G23" s="238"/>
      <c r="H23" s="238"/>
      <c r="I23" s="238"/>
      <c r="J23" s="238"/>
      <c r="K23" s="238"/>
      <c r="L23" s="238"/>
      <c r="M23" s="238"/>
      <c r="N23" s="238"/>
      <c r="O23" s="238"/>
      <c r="P23" s="238"/>
      <c r="Q23" s="238"/>
      <c r="R23" s="238"/>
      <c r="S23" s="238"/>
      <c r="T23" s="238"/>
      <c r="U23" s="238"/>
      <c r="V23" s="238"/>
      <c r="W23" s="238"/>
      <c r="X23" s="238"/>
      <c r="Y23" s="238"/>
      <c r="Z23" s="238"/>
      <c r="AA23" s="238"/>
      <c r="AB23" s="238"/>
      <c r="AC23" s="238"/>
      <c r="AD23" s="238"/>
      <c r="AE23" s="238"/>
      <c r="AF23" s="238"/>
      <c r="AG23" s="238"/>
      <c r="AH23" s="238"/>
      <c r="AI23" s="238"/>
      <c r="AJ23" s="238"/>
      <c r="AK23" s="238"/>
      <c r="AL23" s="30"/>
      <c r="AM23" s="76"/>
      <c r="AN23" s="76"/>
      <c r="AO23" s="74"/>
      <c r="AP23" s="74"/>
      <c r="AQ23" s="74"/>
      <c r="AR23" s="74"/>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row>
    <row r="24" spans="1:111" s="20" customFormat="1" ht="17.7" customHeight="1" x14ac:dyDescent="0.2">
      <c r="A24" s="238" t="s">
        <v>28</v>
      </c>
      <c r="B24" s="238"/>
      <c r="C24" s="238"/>
      <c r="D24" s="238"/>
      <c r="E24" s="238"/>
      <c r="F24" s="238"/>
      <c r="G24" s="238"/>
      <c r="H24" s="238"/>
      <c r="I24" s="238"/>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30"/>
      <c r="AM24" s="135" t="s">
        <v>113</v>
      </c>
      <c r="AN24" s="134" t="str">
        <f xml:space="preserve"> ExpenseCategoryList!E38</f>
        <v/>
      </c>
      <c r="AO24" s="136" t="s">
        <v>138</v>
      </c>
      <c r="AP24" s="149" t="str">
        <f xml:space="preserve"> ExpenseCategoryList!E40</f>
        <v/>
      </c>
      <c r="AQ24" s="74"/>
      <c r="AR24" s="7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row>
    <row r="25" spans="1:111" s="20" customFormat="1" ht="17.7" customHeight="1" x14ac:dyDescent="0.2">
      <c r="A25" s="284" t="s">
        <v>158</v>
      </c>
      <c r="B25" s="284"/>
      <c r="C25" s="284"/>
      <c r="D25" s="284"/>
      <c r="E25" s="284"/>
      <c r="F25" s="284"/>
      <c r="G25" s="284"/>
      <c r="H25" s="284"/>
      <c r="I25" s="284"/>
      <c r="J25" s="284"/>
      <c r="K25" s="284"/>
      <c r="L25" s="284"/>
      <c r="M25" s="284"/>
      <c r="N25" s="284"/>
      <c r="O25" s="284"/>
      <c r="P25" s="284"/>
      <c r="Q25" s="284"/>
      <c r="R25" s="284"/>
      <c r="S25" s="284"/>
      <c r="T25" s="284"/>
      <c r="U25" s="284"/>
      <c r="V25" s="284"/>
      <c r="W25" s="284"/>
      <c r="X25" s="284"/>
      <c r="Y25" s="284"/>
      <c r="Z25" s="284"/>
      <c r="AA25" s="284"/>
      <c r="AB25" s="284"/>
      <c r="AC25" s="284"/>
      <c r="AD25" s="284"/>
      <c r="AE25" s="284"/>
      <c r="AF25" s="284"/>
      <c r="AG25" s="284"/>
      <c r="AH25" s="284"/>
      <c r="AI25" s="284"/>
      <c r="AJ25" s="284"/>
      <c r="AK25" s="284"/>
      <c r="AL25" s="29"/>
      <c r="AM25" s="278"/>
      <c r="AN25" s="278"/>
      <c r="AO25" s="278"/>
      <c r="AP25" s="278"/>
      <c r="AQ25" s="278"/>
      <c r="AR25" s="278"/>
      <c r="AS25" s="278"/>
      <c r="AT25" s="124"/>
      <c r="AU25" s="124"/>
      <c r="AV25" s="124"/>
      <c r="AW25" s="124"/>
      <c r="AX25" s="124"/>
      <c r="AY25" s="124"/>
      <c r="AZ25" s="124"/>
      <c r="BA25" s="124"/>
      <c r="BB25" s="124"/>
      <c r="BC25" s="124"/>
      <c r="BD25" s="124"/>
      <c r="BE25" s="124"/>
      <c r="BF25" s="124"/>
      <c r="BG25" s="124"/>
      <c r="BH25" s="124"/>
      <c r="BI25" s="124"/>
      <c r="BJ25" s="124"/>
      <c r="BK25" s="124"/>
      <c r="BL25" s="124"/>
      <c r="BM25" s="124"/>
      <c r="BN25" s="124"/>
      <c r="BO25" s="124"/>
      <c r="BP25" s="124"/>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row>
    <row r="26" spans="1:111" s="20" customFormat="1" ht="30" customHeight="1" x14ac:dyDescent="0.2">
      <c r="A26" s="226" t="s">
        <v>161</v>
      </c>
      <c r="B26" s="226"/>
      <c r="C26" s="226"/>
      <c r="D26" s="226"/>
      <c r="E26" s="226"/>
      <c r="F26" s="226"/>
      <c r="G26" s="226"/>
      <c r="H26" s="226"/>
      <c r="I26" s="226"/>
      <c r="J26" s="226"/>
      <c r="K26" s="226"/>
      <c r="L26" s="226"/>
      <c r="M26" s="226"/>
      <c r="N26" s="226"/>
      <c r="O26" s="226"/>
      <c r="P26" s="226"/>
      <c r="Q26" s="226"/>
      <c r="R26" s="226"/>
      <c r="S26" s="226"/>
      <c r="T26" s="226"/>
      <c r="U26" s="226"/>
      <c r="V26" s="226"/>
      <c r="W26" s="226"/>
      <c r="X26" s="226"/>
      <c r="Y26" s="226"/>
      <c r="Z26" s="226"/>
      <c r="AA26" s="226"/>
      <c r="AB26" s="226"/>
      <c r="AC26" s="226"/>
      <c r="AD26" s="226"/>
      <c r="AE26" s="226"/>
      <c r="AF26" s="226"/>
      <c r="AG26" s="226"/>
      <c r="AH26" s="226"/>
      <c r="AI26" s="226"/>
      <c r="AJ26" s="226"/>
      <c r="AK26" s="226"/>
      <c r="AL26" s="150"/>
      <c r="AM26" s="277" t="str">
        <f>ExpenseCategoryList!E48 &amp; ExpenseCategoryList!E49</f>
        <v/>
      </c>
      <c r="AN26" s="277"/>
      <c r="AO26" s="277"/>
      <c r="AP26" s="277"/>
      <c r="AQ26" s="277"/>
      <c r="AR26" s="277"/>
      <c r="AS26" s="277"/>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row>
    <row r="27" spans="1:111" s="20" customFormat="1" ht="17.7" customHeight="1" x14ac:dyDescent="0.2">
      <c r="A27" s="201" t="s">
        <v>160</v>
      </c>
      <c r="B27" s="201"/>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1"/>
      <c r="AB27" s="201"/>
      <c r="AC27" s="201"/>
      <c r="AD27" s="201"/>
      <c r="AE27" s="201"/>
      <c r="AF27" s="201"/>
      <c r="AG27" s="201"/>
      <c r="AH27" s="201"/>
      <c r="AI27" s="201"/>
      <c r="AJ27" s="201"/>
      <c r="AK27" s="201"/>
      <c r="AL27" s="31"/>
      <c r="AM27" s="124"/>
      <c r="AN27" s="124"/>
      <c r="AO27" s="124"/>
      <c r="AP27" s="124"/>
      <c r="AQ27" s="124"/>
      <c r="AR27" s="124"/>
      <c r="AS27" s="124"/>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row>
    <row r="28" spans="1:111" s="20" customFormat="1" ht="17.7" customHeight="1" x14ac:dyDescent="0.2">
      <c r="A28" s="201" t="s">
        <v>178</v>
      </c>
      <c r="B28" s="201"/>
      <c r="C28" s="201"/>
      <c r="D28" s="201"/>
      <c r="E28" s="201"/>
      <c r="F28" s="201"/>
      <c r="G28" s="201"/>
      <c r="H28" s="201"/>
      <c r="I28" s="201"/>
      <c r="J28" s="201"/>
      <c r="K28" s="201"/>
      <c r="L28" s="201"/>
      <c r="M28" s="201"/>
      <c r="N28" s="201"/>
      <c r="O28" s="201"/>
      <c r="P28" s="201"/>
      <c r="Q28" s="201"/>
      <c r="R28" s="201"/>
      <c r="S28" s="201"/>
      <c r="T28" s="201"/>
      <c r="U28" s="201"/>
      <c r="V28" s="201"/>
      <c r="W28" s="201"/>
      <c r="X28" s="201"/>
      <c r="Y28" s="201"/>
      <c r="Z28" s="201"/>
      <c r="AA28" s="201"/>
      <c r="AB28" s="201"/>
      <c r="AC28" s="201"/>
      <c r="AD28" s="201"/>
      <c r="AE28" s="201"/>
      <c r="AF28" s="201"/>
      <c r="AG28" s="201"/>
      <c r="AH28" s="201"/>
      <c r="AI28" s="201"/>
      <c r="AJ28" s="201"/>
      <c r="AK28" s="201"/>
      <c r="AL28" s="33"/>
      <c r="AM28" s="285"/>
      <c r="AN28" s="285"/>
      <c r="AO28" s="285"/>
      <c r="AP28" s="285"/>
      <c r="AQ28" s="285"/>
      <c r="AR28" s="285"/>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row>
    <row r="29" spans="1:111" s="20" customFormat="1" ht="17.7" customHeight="1" x14ac:dyDescent="0.2">
      <c r="A29" s="201" t="s">
        <v>51</v>
      </c>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132"/>
      <c r="AM29" s="20" t="s">
        <v>120</v>
      </c>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row>
    <row r="30" spans="1:111" s="20" customFormat="1" ht="17.7" customHeight="1" x14ac:dyDescent="0.2">
      <c r="A30" s="202" t="s">
        <v>159</v>
      </c>
      <c r="B30" s="202"/>
      <c r="C30" s="202"/>
      <c r="D30" s="202"/>
      <c r="E30" s="202"/>
      <c r="F30" s="202"/>
      <c r="G30" s="202"/>
      <c r="H30" s="202"/>
      <c r="I30" s="202"/>
      <c r="J30" s="202"/>
      <c r="K30" s="202"/>
      <c r="L30" s="202"/>
      <c r="M30" s="202"/>
      <c r="N30" s="202"/>
      <c r="O30" s="202"/>
      <c r="P30" s="202"/>
      <c r="Q30" s="202"/>
      <c r="R30" s="202"/>
      <c r="S30" s="202"/>
      <c r="T30" s="202"/>
      <c r="U30" s="202"/>
      <c r="V30" s="202"/>
      <c r="W30" s="202"/>
      <c r="X30" s="202"/>
      <c r="Y30" s="202"/>
      <c r="Z30" s="202"/>
      <c r="AA30" s="202"/>
      <c r="AB30" s="202"/>
      <c r="AC30" s="202"/>
      <c r="AD30" s="202"/>
      <c r="AE30" s="202"/>
      <c r="AF30" s="202"/>
      <c r="AG30" s="202"/>
      <c r="AH30" s="202"/>
      <c r="AI30" s="202"/>
      <c r="AJ30" s="202"/>
      <c r="AK30" s="202"/>
      <c r="AL30" s="32"/>
      <c r="AM30" s="20" t="s">
        <v>121</v>
      </c>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row>
    <row r="31" spans="1:111" s="20" customFormat="1" ht="17.7" customHeight="1" x14ac:dyDescent="0.2">
      <c r="A31" s="201"/>
      <c r="B31" s="201"/>
      <c r="C31" s="201"/>
      <c r="D31" s="201"/>
      <c r="E31" s="201"/>
      <c r="F31" s="201"/>
      <c r="G31" s="201"/>
      <c r="H31" s="201"/>
      <c r="I31" s="201"/>
      <c r="J31" s="201"/>
      <c r="K31" s="201"/>
      <c r="L31" s="201"/>
      <c r="M31" s="201"/>
      <c r="N31" s="201"/>
      <c r="O31" s="201"/>
      <c r="P31" s="201"/>
      <c r="Q31" s="201"/>
      <c r="R31" s="201"/>
      <c r="S31" s="201"/>
      <c r="T31" s="201"/>
      <c r="U31" s="201"/>
      <c r="V31" s="201"/>
      <c r="W31" s="201"/>
      <c r="X31" s="201"/>
      <c r="Y31" s="201"/>
      <c r="Z31" s="201"/>
      <c r="AA31" s="201"/>
      <c r="AB31" s="201"/>
      <c r="AC31" s="201"/>
      <c r="AD31" s="201"/>
      <c r="AE31" s="201"/>
      <c r="AF31" s="201"/>
      <c r="AG31" s="201"/>
      <c r="AH31" s="201"/>
      <c r="AI31" s="201"/>
      <c r="AJ31" s="201"/>
      <c r="AK31" s="201"/>
      <c r="AL31" s="34"/>
      <c r="AM31" s="20" t="s">
        <v>122</v>
      </c>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row>
    <row r="32" spans="1:111" s="20" customFormat="1" ht="28.95" customHeight="1" x14ac:dyDescent="0.2">
      <c r="A32" s="203" t="s">
        <v>52</v>
      </c>
      <c r="B32" s="204"/>
      <c r="C32" s="204"/>
      <c r="D32" s="204"/>
      <c r="E32" s="204"/>
      <c r="F32" s="204"/>
      <c r="G32" s="204"/>
      <c r="H32" s="204"/>
      <c r="I32" s="204"/>
      <c r="J32" s="204"/>
      <c r="K32" s="204"/>
      <c r="L32" s="204"/>
      <c r="M32" s="204"/>
      <c r="N32" s="204"/>
      <c r="O32" s="204"/>
      <c r="P32" s="204"/>
      <c r="Q32" s="204"/>
      <c r="R32" s="204"/>
      <c r="S32" s="204"/>
      <c r="T32" s="204"/>
      <c r="U32" s="204"/>
      <c r="V32" s="204"/>
      <c r="W32" s="204"/>
      <c r="X32" s="204"/>
      <c r="Y32" s="204"/>
      <c r="Z32" s="204"/>
      <c r="AA32" s="204"/>
      <c r="AB32" s="204"/>
      <c r="AC32" s="204"/>
      <c r="AD32" s="204"/>
      <c r="AE32" s="204"/>
      <c r="AF32" s="204"/>
      <c r="AG32" s="204"/>
      <c r="AH32" s="204"/>
      <c r="AI32" s="204"/>
      <c r="AJ32" s="204"/>
      <c r="AK32" s="204"/>
      <c r="AL32" s="23"/>
      <c r="AM32" s="20" t="s">
        <v>123</v>
      </c>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row>
    <row r="33" spans="1:111" s="20" customFormat="1" ht="22.95" customHeight="1" thickBot="1" x14ac:dyDescent="0.25">
      <c r="A33" s="231" t="s">
        <v>29</v>
      </c>
      <c r="B33" s="232"/>
      <c r="C33" s="232"/>
      <c r="D33" s="232"/>
      <c r="E33" s="232"/>
      <c r="F33" s="233"/>
      <c r="G33" s="233"/>
      <c r="H33" s="233"/>
      <c r="I33" s="233"/>
      <c r="J33" s="232" t="s">
        <v>34</v>
      </c>
      <c r="K33" s="232"/>
      <c r="L33" s="232"/>
      <c r="M33" s="232"/>
      <c r="N33" s="267" t="s">
        <v>36</v>
      </c>
      <c r="O33" s="267"/>
      <c r="P33" s="267"/>
      <c r="Q33" s="267"/>
      <c r="R33" s="267"/>
      <c r="S33" s="267"/>
      <c r="T33" s="267"/>
      <c r="U33" s="267"/>
      <c r="V33" s="267"/>
      <c r="W33" s="267"/>
      <c r="X33" s="267"/>
      <c r="Y33" s="267"/>
      <c r="Z33" s="267"/>
      <c r="AA33" s="267"/>
      <c r="AB33" s="267"/>
      <c r="AC33" s="267"/>
      <c r="AD33" s="267"/>
      <c r="AE33" s="267"/>
      <c r="AF33" s="267"/>
      <c r="AG33" s="267"/>
      <c r="AH33" s="267"/>
      <c r="AI33" s="267"/>
      <c r="AJ33" s="267"/>
      <c r="AK33" s="23"/>
      <c r="AL33" s="2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row>
    <row r="34" spans="1:111" s="20" customFormat="1" ht="22.95" customHeight="1" thickTop="1" x14ac:dyDescent="0.2">
      <c r="A34" s="207" t="s">
        <v>65</v>
      </c>
      <c r="B34" s="208"/>
      <c r="C34" s="208"/>
      <c r="D34" s="208"/>
      <c r="E34" s="208"/>
      <c r="F34" s="40"/>
      <c r="G34" s="209" t="s">
        <v>37</v>
      </c>
      <c r="H34" s="209"/>
      <c r="I34" s="41"/>
      <c r="J34" s="269" t="s">
        <v>66</v>
      </c>
      <c r="K34" s="269"/>
      <c r="L34" s="269"/>
      <c r="M34" s="270"/>
      <c r="N34" s="281" t="s">
        <v>67</v>
      </c>
      <c r="O34" s="282"/>
      <c r="P34" s="282"/>
      <c r="Q34" s="282"/>
      <c r="R34" s="282"/>
      <c r="S34" s="282"/>
      <c r="T34" s="282"/>
      <c r="U34" s="282"/>
      <c r="V34" s="282"/>
      <c r="W34" s="282"/>
      <c r="X34" s="282"/>
      <c r="Y34" s="282"/>
      <c r="Z34" s="282"/>
      <c r="AA34" s="282"/>
      <c r="AB34" s="282"/>
      <c r="AC34" s="282"/>
      <c r="AD34" s="282"/>
      <c r="AE34" s="282"/>
      <c r="AF34" s="282"/>
      <c r="AG34" s="282"/>
      <c r="AH34" s="282"/>
      <c r="AI34" s="282"/>
      <c r="AJ34" s="283"/>
      <c r="AK34" s="23"/>
      <c r="AL34" s="23"/>
      <c r="AM34" s="20" t="s">
        <v>126</v>
      </c>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row>
    <row r="35" spans="1:111" s="20" customFormat="1" ht="43.2" customHeight="1" x14ac:dyDescent="0.2">
      <c r="A35" s="234" t="s">
        <v>30</v>
      </c>
      <c r="B35" s="210"/>
      <c r="C35" s="210"/>
      <c r="D35" s="210"/>
      <c r="E35" s="211"/>
      <c r="F35" s="38"/>
      <c r="G35" s="212" t="s">
        <v>37</v>
      </c>
      <c r="H35" s="212"/>
      <c r="I35" s="39"/>
      <c r="J35" s="279" t="s">
        <v>35</v>
      </c>
      <c r="K35" s="210"/>
      <c r="L35" s="210"/>
      <c r="M35" s="210"/>
      <c r="N35" s="280" t="s">
        <v>181</v>
      </c>
      <c r="O35" s="280"/>
      <c r="P35" s="280"/>
      <c r="Q35" s="280"/>
      <c r="R35" s="280"/>
      <c r="S35" s="280"/>
      <c r="T35" s="280"/>
      <c r="U35" s="280"/>
      <c r="V35" s="280"/>
      <c r="W35" s="280"/>
      <c r="X35" s="280"/>
      <c r="Y35" s="280"/>
      <c r="Z35" s="280"/>
      <c r="AA35" s="280"/>
      <c r="AB35" s="280"/>
      <c r="AC35" s="280"/>
      <c r="AD35" s="280"/>
      <c r="AE35" s="280"/>
      <c r="AF35" s="280"/>
      <c r="AG35" s="280"/>
      <c r="AH35" s="280"/>
      <c r="AI35" s="280"/>
      <c r="AJ35" s="280"/>
      <c r="AK35" s="23"/>
      <c r="AL35" s="23"/>
      <c r="AM35" s="20" t="s">
        <v>124</v>
      </c>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row>
    <row r="36" spans="1:111" s="20" customFormat="1" ht="22.95" customHeight="1" x14ac:dyDescent="0.2">
      <c r="A36" s="24"/>
      <c r="B36" s="199" t="s">
        <v>115</v>
      </c>
      <c r="C36" s="199"/>
      <c r="D36" s="199"/>
      <c r="E36" s="200"/>
      <c r="F36" s="25"/>
      <c r="G36" s="213" t="s">
        <v>37</v>
      </c>
      <c r="H36" s="213"/>
      <c r="I36" s="26"/>
      <c r="J36" s="279"/>
      <c r="K36" s="210"/>
      <c r="L36" s="210"/>
      <c r="M36" s="210"/>
      <c r="N36" s="280" t="s">
        <v>182</v>
      </c>
      <c r="O36" s="280"/>
      <c r="P36" s="280"/>
      <c r="Q36" s="280"/>
      <c r="R36" s="280"/>
      <c r="S36" s="280"/>
      <c r="T36" s="280"/>
      <c r="U36" s="280"/>
      <c r="V36" s="280"/>
      <c r="W36" s="280"/>
      <c r="X36" s="280"/>
      <c r="Y36" s="280"/>
      <c r="Z36" s="280"/>
      <c r="AA36" s="280"/>
      <c r="AB36" s="280"/>
      <c r="AC36" s="280"/>
      <c r="AD36" s="280"/>
      <c r="AE36" s="280"/>
      <c r="AF36" s="280"/>
      <c r="AG36" s="280"/>
      <c r="AH36" s="280"/>
      <c r="AI36" s="280"/>
      <c r="AJ36" s="280"/>
      <c r="AK36" s="23"/>
      <c r="AL36" s="23"/>
      <c r="AM36" s="20" t="s">
        <v>125</v>
      </c>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row>
    <row r="37" spans="1:111" s="20" customFormat="1" ht="22.95" customHeight="1" x14ac:dyDescent="0.2">
      <c r="A37" s="210" t="s">
        <v>31</v>
      </c>
      <c r="B37" s="210"/>
      <c r="C37" s="210"/>
      <c r="D37" s="210"/>
      <c r="E37" s="211"/>
      <c r="F37" s="25"/>
      <c r="G37" s="266" t="s">
        <v>37</v>
      </c>
      <c r="H37" s="266"/>
      <c r="I37" s="26"/>
      <c r="J37" s="279"/>
      <c r="K37" s="210"/>
      <c r="L37" s="210"/>
      <c r="M37" s="210"/>
      <c r="N37" s="280" t="s">
        <v>183</v>
      </c>
      <c r="O37" s="280"/>
      <c r="P37" s="280"/>
      <c r="Q37" s="280"/>
      <c r="R37" s="280"/>
      <c r="S37" s="280"/>
      <c r="T37" s="280"/>
      <c r="U37" s="280"/>
      <c r="V37" s="280"/>
      <c r="W37" s="280"/>
      <c r="X37" s="280"/>
      <c r="Y37" s="280"/>
      <c r="Z37" s="280"/>
      <c r="AA37" s="280"/>
      <c r="AB37" s="280"/>
      <c r="AC37" s="280"/>
      <c r="AD37" s="280"/>
      <c r="AE37" s="280"/>
      <c r="AF37" s="280"/>
      <c r="AG37" s="280"/>
      <c r="AH37" s="280"/>
      <c r="AI37" s="280"/>
      <c r="AJ37" s="280"/>
      <c r="AK37" s="23"/>
      <c r="AL37" s="23"/>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row>
    <row r="38" spans="1:111" s="20" customFormat="1" ht="22.95" customHeight="1" x14ac:dyDescent="0.2">
      <c r="A38" s="210" t="s">
        <v>32</v>
      </c>
      <c r="B38" s="210"/>
      <c r="C38" s="210"/>
      <c r="D38" s="210"/>
      <c r="E38" s="211"/>
      <c r="F38" s="25"/>
      <c r="G38" s="266" t="s">
        <v>37</v>
      </c>
      <c r="H38" s="266"/>
      <c r="I38" s="26"/>
      <c r="J38" s="279"/>
      <c r="K38" s="210"/>
      <c r="L38" s="210"/>
      <c r="M38" s="210"/>
      <c r="N38" s="280" t="s">
        <v>184</v>
      </c>
      <c r="O38" s="280"/>
      <c r="P38" s="280"/>
      <c r="Q38" s="280"/>
      <c r="R38" s="280"/>
      <c r="S38" s="280"/>
      <c r="T38" s="280"/>
      <c r="U38" s="280"/>
      <c r="V38" s="280"/>
      <c r="W38" s="280"/>
      <c r="X38" s="280"/>
      <c r="Y38" s="280"/>
      <c r="Z38" s="280"/>
      <c r="AA38" s="280"/>
      <c r="AB38" s="280"/>
      <c r="AC38" s="280"/>
      <c r="AD38" s="280"/>
      <c r="AE38" s="280"/>
      <c r="AF38" s="280"/>
      <c r="AG38" s="280"/>
      <c r="AH38" s="280"/>
      <c r="AI38" s="280"/>
      <c r="AJ38" s="280"/>
      <c r="AK38" s="23"/>
      <c r="AL38" s="23"/>
      <c r="AM38" s="20" t="s">
        <v>114</v>
      </c>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row>
    <row r="39" spans="1:111" s="20" customFormat="1" ht="43.8" customHeight="1" x14ac:dyDescent="0.2">
      <c r="A39" s="210" t="s">
        <v>33</v>
      </c>
      <c r="B39" s="210"/>
      <c r="C39" s="210"/>
      <c r="D39" s="210"/>
      <c r="E39" s="211"/>
      <c r="F39" s="25"/>
      <c r="G39" s="266" t="s">
        <v>37</v>
      </c>
      <c r="H39" s="266"/>
      <c r="I39" s="26"/>
      <c r="J39" s="279"/>
      <c r="K39" s="210"/>
      <c r="L39" s="210"/>
      <c r="M39" s="210"/>
      <c r="N39" s="280" t="s">
        <v>185</v>
      </c>
      <c r="O39" s="280"/>
      <c r="P39" s="280"/>
      <c r="Q39" s="280"/>
      <c r="R39" s="280"/>
      <c r="S39" s="280"/>
      <c r="T39" s="280"/>
      <c r="U39" s="280"/>
      <c r="V39" s="280"/>
      <c r="W39" s="280"/>
      <c r="X39" s="280"/>
      <c r="Y39" s="280"/>
      <c r="Z39" s="280"/>
      <c r="AA39" s="280"/>
      <c r="AB39" s="280"/>
      <c r="AC39" s="280"/>
      <c r="AD39" s="280"/>
      <c r="AE39" s="280"/>
      <c r="AF39" s="280"/>
      <c r="AG39" s="280"/>
      <c r="AH39" s="280"/>
      <c r="AI39" s="280"/>
      <c r="AJ39" s="280"/>
      <c r="AK39" s="23"/>
      <c r="AL39" s="23"/>
      <c r="AM39" s="20" t="s">
        <v>141</v>
      </c>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row>
    <row r="40" spans="1:111" s="20" customFormat="1" ht="19.5" customHeight="1" x14ac:dyDescent="0.2">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row>
    <row r="41" spans="1:111" s="20" customFormat="1" ht="19.5" customHeight="1" x14ac:dyDescent="0.2">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row>
    <row r="42" spans="1:111" s="20" customFormat="1" ht="19.5" customHeight="1" x14ac:dyDescent="0.2">
      <c r="A42" s="227" t="s">
        <v>168</v>
      </c>
      <c r="B42" s="227"/>
      <c r="C42" s="227"/>
      <c r="D42" s="227"/>
      <c r="E42" s="227"/>
      <c r="F42" s="227"/>
      <c r="G42" s="227"/>
      <c r="H42" s="227"/>
      <c r="I42" s="227"/>
      <c r="J42" s="227"/>
      <c r="K42" s="227"/>
      <c r="L42" s="227"/>
      <c r="M42" s="227"/>
      <c r="N42" s="227"/>
      <c r="O42" s="227"/>
      <c r="P42" s="227"/>
      <c r="Q42" s="227"/>
      <c r="R42" s="227"/>
      <c r="S42" s="227"/>
      <c r="T42" s="227"/>
      <c r="U42" s="227"/>
      <c r="V42" s="227"/>
      <c r="W42" s="227"/>
      <c r="X42" s="227"/>
      <c r="Y42" s="227"/>
      <c r="Z42" s="227"/>
      <c r="AA42" s="227"/>
      <c r="AB42" s="227"/>
      <c r="AC42" s="227"/>
      <c r="AD42" s="227"/>
      <c r="AE42" s="227"/>
      <c r="AF42" s="227"/>
      <c r="AG42" s="227"/>
      <c r="AH42" s="227"/>
      <c r="AI42" s="227"/>
      <c r="AJ42" s="227"/>
      <c r="AK42" s="227"/>
      <c r="AL42"/>
      <c r="AM42" s="20" t="s">
        <v>116</v>
      </c>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row>
    <row r="43" spans="1:111" s="20" customFormat="1" ht="25.95" customHeight="1" x14ac:dyDescent="0.2">
      <c r="A43" s="231" t="s">
        <v>176</v>
      </c>
      <c r="B43" s="232"/>
      <c r="C43" s="232"/>
      <c r="D43" s="232"/>
      <c r="E43" s="232"/>
      <c r="F43" s="233"/>
      <c r="G43" s="233"/>
      <c r="H43" s="233"/>
      <c r="I43" s="233"/>
      <c r="J43" s="231" t="s">
        <v>170</v>
      </c>
      <c r="K43" s="232"/>
      <c r="L43" s="232"/>
      <c r="M43" s="232"/>
      <c r="N43" s="267" t="s">
        <v>171</v>
      </c>
      <c r="O43" s="267"/>
      <c r="P43" s="267"/>
      <c r="Q43" s="267"/>
      <c r="R43" s="267"/>
      <c r="S43" s="267"/>
      <c r="T43" s="267"/>
      <c r="U43" s="267"/>
      <c r="V43" s="267"/>
      <c r="W43" s="267"/>
      <c r="X43" s="267"/>
      <c r="Y43" s="267"/>
      <c r="Z43" s="267"/>
      <c r="AA43" s="267"/>
      <c r="AB43" s="267"/>
      <c r="AC43" s="267"/>
      <c r="AD43" s="267"/>
      <c r="AE43" s="267"/>
      <c r="AF43" s="267"/>
      <c r="AG43" s="267"/>
      <c r="AH43" s="267"/>
      <c r="AI43" s="267"/>
      <c r="AJ43" s="267"/>
      <c r="AK43" s="151"/>
      <c r="AL43" s="152"/>
      <c r="AM43" s="20" t="s">
        <v>142</v>
      </c>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row>
    <row r="44" spans="1:111" s="20" customFormat="1" ht="37.200000000000003" customHeight="1" x14ac:dyDescent="0.2">
      <c r="A44" s="210" t="s">
        <v>169</v>
      </c>
      <c r="B44" s="210"/>
      <c r="C44" s="210"/>
      <c r="D44" s="210"/>
      <c r="E44" s="211"/>
      <c r="F44" s="153"/>
      <c r="G44" s="268" t="s">
        <v>37</v>
      </c>
      <c r="H44" s="268"/>
      <c r="I44" s="154"/>
      <c r="J44" s="269" t="s">
        <v>66</v>
      </c>
      <c r="K44" s="269"/>
      <c r="L44" s="269"/>
      <c r="M44" s="270"/>
      <c r="N44" s="271" t="s">
        <v>177</v>
      </c>
      <c r="O44" s="272"/>
      <c r="P44" s="272"/>
      <c r="Q44" s="272"/>
      <c r="R44" s="272"/>
      <c r="S44" s="272"/>
      <c r="T44" s="272"/>
      <c r="U44" s="272"/>
      <c r="V44" s="272"/>
      <c r="W44" s="272"/>
      <c r="X44" s="272"/>
      <c r="Y44" s="272"/>
      <c r="Z44" s="272"/>
      <c r="AA44" s="272"/>
      <c r="AB44" s="272"/>
      <c r="AC44" s="272"/>
      <c r="AD44" s="272"/>
      <c r="AE44" s="272"/>
      <c r="AF44" s="272"/>
      <c r="AG44" s="272"/>
      <c r="AH44" s="272"/>
      <c r="AI44" s="272"/>
      <c r="AJ44" s="273"/>
      <c r="AK44" s="23"/>
      <c r="AL44"/>
      <c r="AM44" s="20" t="s">
        <v>117</v>
      </c>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row>
    <row r="45" spans="1:111" s="20" customFormat="1" ht="19.5" customHeight="1" x14ac:dyDescent="0.2">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c r="AM45" s="20" t="s">
        <v>143</v>
      </c>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row>
    <row r="46" spans="1:111" s="20" customFormat="1" ht="19.5" customHeight="1" x14ac:dyDescent="0.2">
      <c r="A46" s="9" t="s">
        <v>2</v>
      </c>
      <c r="B46"/>
      <c r="C46"/>
      <c r="D46"/>
      <c r="E46"/>
      <c r="F46"/>
      <c r="G46"/>
      <c r="H46"/>
      <c r="I46"/>
      <c r="J46"/>
      <c r="K46"/>
      <c r="L46"/>
      <c r="M46"/>
      <c r="N46"/>
      <c r="O46"/>
      <c r="P46"/>
      <c r="Q46"/>
      <c r="R46"/>
      <c r="S46"/>
      <c r="T46"/>
      <c r="U46"/>
      <c r="V46"/>
      <c r="W46"/>
      <c r="X46"/>
      <c r="Y46"/>
      <c r="Z46"/>
      <c r="AA46"/>
      <c r="AB46"/>
      <c r="AC46"/>
      <c r="AD46"/>
      <c r="AE46"/>
      <c r="AF46"/>
      <c r="AG46"/>
      <c r="AH46"/>
      <c r="AI46"/>
      <c r="AJ46"/>
      <c r="AK46" s="23"/>
      <c r="AL46"/>
      <c r="AM46" s="20" t="s">
        <v>117</v>
      </c>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row>
    <row r="47" spans="1:111" s="20" customFormat="1" ht="19.5" customHeight="1" x14ac:dyDescent="0.2">
      <c r="A47" s="9" t="s">
        <v>118</v>
      </c>
      <c r="B47"/>
      <c r="C47"/>
      <c r="D47"/>
      <c r="E47"/>
      <c r="F47"/>
      <c r="G47"/>
      <c r="H47"/>
      <c r="I47"/>
      <c r="J47"/>
      <c r="K47"/>
      <c r="L47"/>
      <c r="M47"/>
      <c r="N47"/>
      <c r="O47"/>
      <c r="P47"/>
      <c r="Q47"/>
      <c r="R47"/>
      <c r="S47"/>
      <c r="T47"/>
      <c r="U47"/>
      <c r="V47"/>
      <c r="W47"/>
      <c r="X47"/>
      <c r="Y47"/>
      <c r="Z47"/>
      <c r="AA47"/>
      <c r="AB47"/>
      <c r="AC47"/>
      <c r="AD47"/>
      <c r="AE47"/>
      <c r="AF47"/>
      <c r="AG47"/>
      <c r="AH47"/>
      <c r="AI47"/>
      <c r="AJ47"/>
      <c r="AK47"/>
      <c r="AL47" s="36"/>
      <c r="AM47" s="20" t="s">
        <v>144</v>
      </c>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row>
    <row r="48" spans="1:111" s="20" customFormat="1" ht="39" customHeight="1" x14ac:dyDescent="0.2">
      <c r="A48" s="249" t="s">
        <v>3</v>
      </c>
      <c r="B48" s="250"/>
      <c r="C48" s="250"/>
      <c r="D48" s="250"/>
      <c r="E48" s="250"/>
      <c r="F48" s="250"/>
      <c r="G48" s="251" t="s">
        <v>6</v>
      </c>
      <c r="H48" s="252"/>
      <c r="I48" s="252"/>
      <c r="J48" s="252"/>
      <c r="K48" s="252"/>
      <c r="L48" s="253"/>
      <c r="M48" s="251" t="s">
        <v>5</v>
      </c>
      <c r="N48" s="252"/>
      <c r="O48" s="252"/>
      <c r="P48" s="252"/>
      <c r="Q48" s="253"/>
      <c r="R48"/>
      <c r="S48"/>
      <c r="T48" s="249" t="s">
        <v>3</v>
      </c>
      <c r="U48" s="249"/>
      <c r="V48" s="249"/>
      <c r="W48" s="249"/>
      <c r="X48" s="249"/>
      <c r="Y48" s="249"/>
      <c r="Z48" s="249"/>
      <c r="AA48" s="254" t="s">
        <v>6</v>
      </c>
      <c r="AB48" s="255"/>
      <c r="AC48" s="255"/>
      <c r="AD48" s="255"/>
      <c r="AE48" s="256"/>
      <c r="AF48" s="198" t="s">
        <v>5</v>
      </c>
      <c r="AG48" s="198"/>
      <c r="AH48" s="198"/>
      <c r="AI48" s="198"/>
      <c r="AJ48" s="198"/>
      <c r="AK48"/>
      <c r="AL48" s="36"/>
      <c r="AM48" s="20" t="s">
        <v>140</v>
      </c>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row>
    <row r="49" spans="1:111" s="20" customFormat="1" ht="19.5" customHeight="1" x14ac:dyDescent="0.2">
      <c r="A49" s="239" t="s">
        <v>18</v>
      </c>
      <c r="B49" s="240"/>
      <c r="C49" s="240"/>
      <c r="D49" s="240"/>
      <c r="E49" s="240"/>
      <c r="F49" s="240"/>
      <c r="G49" s="241">
        <v>0</v>
      </c>
      <c r="H49" s="242"/>
      <c r="I49" s="242"/>
      <c r="J49" s="242"/>
      <c r="K49" s="242"/>
      <c r="L49" s="243"/>
      <c r="M49" s="257"/>
      <c r="N49" s="258"/>
      <c r="O49" s="258"/>
      <c r="P49" s="258"/>
      <c r="Q49" s="259"/>
      <c r="R49"/>
      <c r="S49"/>
      <c r="T49" s="239" t="s">
        <v>12</v>
      </c>
      <c r="U49" s="240"/>
      <c r="V49" s="240"/>
      <c r="W49" s="240"/>
      <c r="X49" s="240"/>
      <c r="Y49" s="240"/>
      <c r="Z49" s="240"/>
      <c r="AA49" s="245">
        <v>0</v>
      </c>
      <c r="AB49" s="246"/>
      <c r="AC49" s="246"/>
      <c r="AD49" s="246"/>
      <c r="AE49" s="247"/>
      <c r="AF49" s="248"/>
      <c r="AG49" s="248"/>
      <c r="AH49" s="248"/>
      <c r="AI49" s="248"/>
      <c r="AJ49" s="248"/>
      <c r="AK49" s="18"/>
      <c r="AL49" s="36"/>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row>
    <row r="50" spans="1:111" s="20" customFormat="1" ht="39" customHeight="1" x14ac:dyDescent="0.2">
      <c r="A50" s="239" t="s">
        <v>15</v>
      </c>
      <c r="B50" s="240"/>
      <c r="C50" s="240"/>
      <c r="D50" s="240"/>
      <c r="E50" s="240"/>
      <c r="F50" s="240"/>
      <c r="G50" s="274">
        <f>AA49+AA50+AA51</f>
        <v>0</v>
      </c>
      <c r="H50" s="275"/>
      <c r="I50" s="275"/>
      <c r="J50" s="275"/>
      <c r="K50" s="275"/>
      <c r="L50" s="276"/>
      <c r="M50" s="257"/>
      <c r="N50" s="258"/>
      <c r="O50" s="258"/>
      <c r="P50" s="258"/>
      <c r="Q50" s="259"/>
      <c r="R50"/>
      <c r="S50"/>
      <c r="T50" s="239" t="s">
        <v>13</v>
      </c>
      <c r="U50" s="240"/>
      <c r="V50" s="240"/>
      <c r="W50" s="240"/>
      <c r="X50" s="240"/>
      <c r="Y50" s="240"/>
      <c r="Z50" s="240"/>
      <c r="AA50" s="245">
        <v>0</v>
      </c>
      <c r="AB50" s="246"/>
      <c r="AC50" s="246"/>
      <c r="AD50" s="246"/>
      <c r="AE50" s="247"/>
      <c r="AF50" s="244"/>
      <c r="AG50" s="244"/>
      <c r="AH50" s="244"/>
      <c r="AI50" s="244"/>
      <c r="AJ50" s="244"/>
      <c r="AK50" s="18"/>
      <c r="AL50" s="36"/>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row>
    <row r="51" spans="1:111" s="20" customFormat="1" ht="39" customHeight="1" x14ac:dyDescent="0.2">
      <c r="A51" s="239" t="s">
        <v>16</v>
      </c>
      <c r="B51" s="240"/>
      <c r="C51" s="240"/>
      <c r="D51" s="240"/>
      <c r="E51" s="240"/>
      <c r="F51" s="240"/>
      <c r="G51" s="241">
        <v>0</v>
      </c>
      <c r="H51" s="242"/>
      <c r="I51" s="242"/>
      <c r="J51" s="242"/>
      <c r="K51" s="242"/>
      <c r="L51" s="243"/>
      <c r="M51" s="244"/>
      <c r="N51" s="244"/>
      <c r="O51" s="244"/>
      <c r="P51" s="244"/>
      <c r="Q51" s="244"/>
      <c r="R51"/>
      <c r="S51"/>
      <c r="T51" s="239" t="s">
        <v>14</v>
      </c>
      <c r="U51" s="240"/>
      <c r="V51" s="240"/>
      <c r="W51" s="240"/>
      <c r="X51" s="240"/>
      <c r="Y51" s="240"/>
      <c r="Z51" s="240"/>
      <c r="AA51" s="245">
        <v>0</v>
      </c>
      <c r="AB51" s="246"/>
      <c r="AC51" s="246"/>
      <c r="AD51" s="246"/>
      <c r="AE51" s="247"/>
      <c r="AF51" s="244"/>
      <c r="AG51" s="244"/>
      <c r="AH51" s="244"/>
      <c r="AI51" s="244"/>
      <c r="AJ51" s="244"/>
      <c r="AK51" s="18"/>
      <c r="AL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row>
    <row r="52" spans="1:111" s="20" customFormat="1" ht="19.5" customHeight="1" x14ac:dyDescent="0.2">
      <c r="A52" s="239" t="s">
        <v>17</v>
      </c>
      <c r="B52" s="240"/>
      <c r="C52" s="240"/>
      <c r="D52" s="240"/>
      <c r="E52" s="240"/>
      <c r="F52" s="240"/>
      <c r="G52" s="241">
        <v>0</v>
      </c>
      <c r="H52" s="242"/>
      <c r="I52" s="242"/>
      <c r="J52" s="242"/>
      <c r="K52" s="242"/>
      <c r="L52" s="243"/>
      <c r="M52" s="260"/>
      <c r="N52" s="261"/>
      <c r="O52" s="261"/>
      <c r="P52" s="261"/>
      <c r="Q52" s="262"/>
      <c r="R52"/>
      <c r="S52"/>
      <c r="T52"/>
      <c r="U52"/>
      <c r="V52"/>
      <c r="W52"/>
      <c r="X52"/>
      <c r="Y52"/>
      <c r="Z52"/>
      <c r="AA52"/>
      <c r="AB52"/>
      <c r="AC52"/>
      <c r="AD52"/>
      <c r="AE52"/>
      <c r="AF52"/>
      <c r="AG52"/>
      <c r="AH52"/>
      <c r="AI52"/>
      <c r="AJ52" s="159"/>
      <c r="AK52" s="36"/>
      <c r="AL52"/>
      <c r="AM52" s="43" t="s">
        <v>69</v>
      </c>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row>
    <row r="53" spans="1:111" s="20" customFormat="1" ht="39" customHeight="1" x14ac:dyDescent="0.2">
      <c r="A53" s="239" t="s">
        <v>7</v>
      </c>
      <c r="B53" s="240"/>
      <c r="C53" s="240"/>
      <c r="D53" s="240"/>
      <c r="E53" s="240"/>
      <c r="F53" s="240"/>
      <c r="G53" s="263">
        <f>G49+G50+G51+G52</f>
        <v>0</v>
      </c>
      <c r="H53" s="264"/>
      <c r="I53" s="264"/>
      <c r="J53" s="264"/>
      <c r="K53" s="264"/>
      <c r="L53" s="265"/>
      <c r="M53" s="257"/>
      <c r="N53" s="258"/>
      <c r="O53" s="258"/>
      <c r="P53" s="258"/>
      <c r="Q53" s="259"/>
      <c r="R53"/>
      <c r="S53"/>
      <c r="T53"/>
      <c r="U53"/>
      <c r="V53"/>
      <c r="W53"/>
      <c r="X53"/>
      <c r="Y53"/>
      <c r="Z53"/>
      <c r="AA53"/>
      <c r="AB53"/>
      <c r="AC53"/>
      <c r="AD53"/>
      <c r="AE53"/>
      <c r="AF53"/>
      <c r="AG53"/>
      <c r="AH53"/>
      <c r="AI53"/>
      <c r="AJ53"/>
      <c r="AK53"/>
      <c r="AL53"/>
      <c r="AM53" s="71" t="str">
        <f>ExpenseCategoryList!D57</f>
        <v>〇</v>
      </c>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row>
    <row r="54" spans="1:111" s="20" customFormat="1" ht="19.5" customHeight="1" x14ac:dyDescent="0.2">
      <c r="A54" s="10"/>
      <c r="B54" s="11"/>
      <c r="C54" s="11"/>
      <c r="D54" s="11"/>
      <c r="E54" s="11"/>
      <c r="F54" s="11"/>
      <c r="G54" s="12"/>
      <c r="H54" s="11"/>
      <c r="I54" s="11"/>
      <c r="J54" s="11"/>
      <c r="K54" s="11"/>
      <c r="L54" s="13"/>
      <c r="M54" s="11"/>
      <c r="N54" s="11"/>
      <c r="O54" s="11"/>
      <c r="P54" s="11"/>
      <c r="Q54"/>
      <c r="R54"/>
      <c r="S54"/>
      <c r="T54"/>
      <c r="U54"/>
      <c r="V54"/>
      <c r="W54"/>
      <c r="X54"/>
      <c r="Y54"/>
      <c r="Z54"/>
      <c r="AA54"/>
      <c r="AB54"/>
      <c r="AC54"/>
      <c r="AD54"/>
      <c r="AE54"/>
      <c r="AF54"/>
      <c r="AG54"/>
      <c r="AH54"/>
      <c r="AI54"/>
      <c r="AJ54"/>
      <c r="AK54"/>
      <c r="AL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row>
    <row r="55" spans="1:111" s="20" customFormat="1" ht="19.5" customHeight="1" x14ac:dyDescent="0.2">
      <c r="A55" s="8" t="s">
        <v>166</v>
      </c>
      <c r="B55"/>
      <c r="C55"/>
      <c r="D55"/>
      <c r="E55"/>
      <c r="F55"/>
      <c r="G55"/>
      <c r="H55"/>
      <c r="I55"/>
      <c r="J55"/>
      <c r="K55"/>
      <c r="L55"/>
      <c r="M55"/>
      <c r="N55"/>
      <c r="O55"/>
      <c r="P55"/>
      <c r="Q55"/>
      <c r="R55"/>
      <c r="S55"/>
      <c r="T55"/>
      <c r="U55"/>
      <c r="V55"/>
      <c r="W55"/>
      <c r="X55"/>
      <c r="Y55"/>
      <c r="Z55"/>
      <c r="AA55"/>
      <c r="AB55"/>
      <c r="AC55"/>
      <c r="AD55"/>
      <c r="AE55"/>
      <c r="AF55"/>
      <c r="AG55"/>
      <c r="AH55"/>
      <c r="AI55"/>
      <c r="AJ55"/>
      <c r="AK55"/>
      <c r="AL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row>
    <row r="56" spans="1:111" s="20" customFormat="1" ht="19.5" customHeight="1" x14ac:dyDescent="0.2">
      <c r="A56" s="8" t="s">
        <v>167</v>
      </c>
      <c r="B56"/>
      <c r="C56"/>
      <c r="D56"/>
      <c r="E56"/>
      <c r="F56"/>
      <c r="G56"/>
      <c r="H56"/>
      <c r="I56"/>
      <c r="J56"/>
      <c r="K56"/>
      <c r="L56"/>
      <c r="M56"/>
      <c r="N56"/>
      <c r="O56"/>
      <c r="P56"/>
      <c r="Q56"/>
      <c r="R56"/>
      <c r="S56"/>
      <c r="T56"/>
      <c r="U56"/>
      <c r="V56"/>
      <c r="W56"/>
      <c r="X56"/>
      <c r="Y56"/>
      <c r="Z56"/>
      <c r="AA56"/>
      <c r="AB56"/>
      <c r="AC56"/>
      <c r="AD56"/>
      <c r="AE56"/>
      <c r="AF56"/>
      <c r="AG56"/>
      <c r="AH56"/>
      <c r="AI56"/>
      <c r="AJ56"/>
      <c r="AK56"/>
      <c r="AL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row>
    <row r="57" spans="1:111" s="20" customFormat="1" ht="19.5" customHeight="1" x14ac:dyDescent="0.2">
      <c r="A57" s="8" t="s">
        <v>4</v>
      </c>
      <c r="B57"/>
      <c r="C57"/>
      <c r="D57"/>
      <c r="E57"/>
      <c r="F57"/>
      <c r="G57"/>
      <c r="H57"/>
      <c r="I57"/>
      <c r="J57"/>
      <c r="K57"/>
      <c r="L57"/>
      <c r="M57"/>
      <c r="N57"/>
      <c r="O57"/>
      <c r="P57"/>
      <c r="Q57"/>
      <c r="R57"/>
      <c r="S57"/>
      <c r="T57"/>
      <c r="U57"/>
      <c r="V57"/>
      <c r="W57"/>
      <c r="X57"/>
      <c r="Y57"/>
      <c r="Z57"/>
      <c r="AA57"/>
      <c r="AB57"/>
      <c r="AC57"/>
      <c r="AD57"/>
      <c r="AE57"/>
      <c r="AF57"/>
      <c r="AG57"/>
      <c r="AH57"/>
      <c r="AI57"/>
      <c r="AJ57"/>
      <c r="AK57"/>
      <c r="AL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row>
    <row r="58" spans="1:111" s="20" customFormat="1" ht="19.5" customHeight="1" x14ac:dyDescent="0.2">
      <c r="A58" s="14" t="s">
        <v>19</v>
      </c>
      <c r="B58"/>
      <c r="C58"/>
      <c r="D58"/>
      <c r="E58"/>
      <c r="F58"/>
      <c r="G58"/>
      <c r="H58"/>
      <c r="I58"/>
      <c r="J58"/>
      <c r="K58"/>
      <c r="L58"/>
      <c r="M58"/>
      <c r="N58"/>
      <c r="O58"/>
      <c r="P58"/>
      <c r="Q58"/>
      <c r="R58"/>
      <c r="S58"/>
      <c r="T58"/>
      <c r="U58"/>
      <c r="V58"/>
      <c r="W58"/>
      <c r="X58"/>
      <c r="Y58"/>
      <c r="Z58"/>
      <c r="AA58"/>
      <c r="AB58"/>
      <c r="AC58"/>
      <c r="AD58"/>
      <c r="AE58"/>
      <c r="AF58"/>
      <c r="AG58"/>
      <c r="AH58"/>
      <c r="AI58"/>
      <c r="AJ58"/>
      <c r="AK58"/>
      <c r="AL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row>
  </sheetData>
  <sheetProtection algorithmName="SHA-512" hashValue="N2k/079vIrK4fCHzqkaljXcCW1CiIfjAPc9B6u/IYoAe5CdsKIl0N0pGCOGjG3bj2vH2Cr4/iyV2SzXzXoy0Cg==" saltValue="jb/QSlN6F8VeQooY1YNSxw==" spinCount="100000" sheet="1" formatRows="0" insertRows="0" deleteRows="0" selectLockedCells="1"/>
  <dataConsolidate/>
  <mergeCells count="122">
    <mergeCell ref="AM26:AS26"/>
    <mergeCell ref="AM25:AS25"/>
    <mergeCell ref="J33:M33"/>
    <mergeCell ref="J35:M39"/>
    <mergeCell ref="N33:AJ33"/>
    <mergeCell ref="N35:AJ35"/>
    <mergeCell ref="N36:AJ36"/>
    <mergeCell ref="N37:AJ37"/>
    <mergeCell ref="N38:AJ38"/>
    <mergeCell ref="N39:AJ39"/>
    <mergeCell ref="J34:M34"/>
    <mergeCell ref="N34:AJ34"/>
    <mergeCell ref="A25:AK25"/>
    <mergeCell ref="AM28:AR28"/>
    <mergeCell ref="A52:F52"/>
    <mergeCell ref="G52:L52"/>
    <mergeCell ref="M52:Q52"/>
    <mergeCell ref="A53:F53"/>
    <mergeCell ref="G53:L53"/>
    <mergeCell ref="M53:Q53"/>
    <mergeCell ref="G37:H37"/>
    <mergeCell ref="G38:H38"/>
    <mergeCell ref="G39:H39"/>
    <mergeCell ref="A43:I43"/>
    <mergeCell ref="J43:M43"/>
    <mergeCell ref="N43:AJ43"/>
    <mergeCell ref="A44:E44"/>
    <mergeCell ref="G44:H44"/>
    <mergeCell ref="J44:M44"/>
    <mergeCell ref="N44:AJ44"/>
    <mergeCell ref="AF51:AJ51"/>
    <mergeCell ref="A50:F50"/>
    <mergeCell ref="G50:L50"/>
    <mergeCell ref="M50:Q50"/>
    <mergeCell ref="T50:Z50"/>
    <mergeCell ref="AA50:AE50"/>
    <mergeCell ref="AF50:AJ50"/>
    <mergeCell ref="G49:L49"/>
    <mergeCell ref="A15:F15"/>
    <mergeCell ref="G15:U15"/>
    <mergeCell ref="V15:AD15"/>
    <mergeCell ref="AE15:AJ15"/>
    <mergeCell ref="A21:AD21"/>
    <mergeCell ref="AE21:AJ21"/>
    <mergeCell ref="A23:AK23"/>
    <mergeCell ref="A51:F51"/>
    <mergeCell ref="G51:L51"/>
    <mergeCell ref="M51:Q51"/>
    <mergeCell ref="T51:Z51"/>
    <mergeCell ref="AA51:AE51"/>
    <mergeCell ref="AA49:AE49"/>
    <mergeCell ref="AF49:AJ49"/>
    <mergeCell ref="A48:F48"/>
    <mergeCell ref="G48:L48"/>
    <mergeCell ref="M48:Q48"/>
    <mergeCell ref="T48:Z48"/>
    <mergeCell ref="AA48:AE48"/>
    <mergeCell ref="M49:Q49"/>
    <mergeCell ref="T49:Z49"/>
    <mergeCell ref="A49:F49"/>
    <mergeCell ref="A24:AK24"/>
    <mergeCell ref="AE16:AJ16"/>
    <mergeCell ref="AE17:AJ17"/>
    <mergeCell ref="AE18:AJ18"/>
    <mergeCell ref="AE19:AJ19"/>
    <mergeCell ref="A16:AD16"/>
    <mergeCell ref="A26:AK26"/>
    <mergeCell ref="A42:AK42"/>
    <mergeCell ref="A18:AD18"/>
    <mergeCell ref="A19:AD19"/>
    <mergeCell ref="A27:AK27"/>
    <mergeCell ref="A33:I33"/>
    <mergeCell ref="A35:E35"/>
    <mergeCell ref="A17:AD17"/>
    <mergeCell ref="A20:AD20"/>
    <mergeCell ref="AE20:AJ20"/>
    <mergeCell ref="S5:U5"/>
    <mergeCell ref="V5:AJ5"/>
    <mergeCell ref="A9:F10"/>
    <mergeCell ref="G9:U10"/>
    <mergeCell ref="V9:AD10"/>
    <mergeCell ref="AE9:AJ9"/>
    <mergeCell ref="AE10:AJ10"/>
    <mergeCell ref="AE12:AJ12"/>
    <mergeCell ref="AF48:AJ48"/>
    <mergeCell ref="B36:E36"/>
    <mergeCell ref="A28:AK28"/>
    <mergeCell ref="A30:AK30"/>
    <mergeCell ref="A31:AK31"/>
    <mergeCell ref="A32:AK32"/>
    <mergeCell ref="A22:AD22"/>
    <mergeCell ref="AE22:AJ22"/>
    <mergeCell ref="A34:E34"/>
    <mergeCell ref="G34:H34"/>
    <mergeCell ref="A29:AK29"/>
    <mergeCell ref="A38:E38"/>
    <mergeCell ref="A39:E39"/>
    <mergeCell ref="A37:E37"/>
    <mergeCell ref="G35:H35"/>
    <mergeCell ref="G36:H36"/>
    <mergeCell ref="AL8:AS8"/>
    <mergeCell ref="AL9:AS9"/>
    <mergeCell ref="AL10:AS10"/>
    <mergeCell ref="AL11:AS11"/>
    <mergeCell ref="AL12:AS12"/>
    <mergeCell ref="AL13:AS13"/>
    <mergeCell ref="AL14:AS14"/>
    <mergeCell ref="A14:F14"/>
    <mergeCell ref="A13:F13"/>
    <mergeCell ref="G13:U13"/>
    <mergeCell ref="G14:U14"/>
    <mergeCell ref="V13:AD13"/>
    <mergeCell ref="V14:AD14"/>
    <mergeCell ref="AE13:AJ13"/>
    <mergeCell ref="AE14:AJ14"/>
    <mergeCell ref="A11:F11"/>
    <mergeCell ref="G11:U11"/>
    <mergeCell ref="V11:AD11"/>
    <mergeCell ref="AE11:AJ11"/>
    <mergeCell ref="A12:F12"/>
    <mergeCell ref="G12:U12"/>
    <mergeCell ref="V12:AD12"/>
  </mergeCells>
  <phoneticPr fontId="10"/>
  <conditionalFormatting sqref="AA49">
    <cfRule type="expression" dxfId="29" priority="96">
      <formula>OR($AE$21&lt;&gt;$G$50,$AA$49="")</formula>
    </cfRule>
  </conditionalFormatting>
  <conditionalFormatting sqref="A11 A16:A19 AM26">
    <cfRule type="expression" dxfId="28" priority="95">
      <formula>$DD11="×"</formula>
    </cfRule>
  </conditionalFormatting>
  <conditionalFormatting sqref="G11">
    <cfRule type="expression" dxfId="27" priority="94">
      <formula>$DE11="×"</formula>
    </cfRule>
  </conditionalFormatting>
  <conditionalFormatting sqref="V11">
    <cfRule type="expression" dxfId="26" priority="91">
      <formula>$DF11="×"</formula>
    </cfRule>
  </conditionalFormatting>
  <conditionalFormatting sqref="G51">
    <cfRule type="expression" dxfId="25" priority="81">
      <formula>OR(AE20&lt;&gt;$G$53,$G$51="")</formula>
    </cfRule>
  </conditionalFormatting>
  <conditionalFormatting sqref="AA50">
    <cfRule type="expression" dxfId="24" priority="77">
      <formula>OR($AE$21&lt;&gt;$G$50,$AA$50="")</formula>
    </cfRule>
  </conditionalFormatting>
  <conditionalFormatting sqref="AA51">
    <cfRule type="expression" dxfId="23" priority="76">
      <formula>OR($AE$21&lt;&gt;$G$50,$AA$51="")</formula>
    </cfRule>
  </conditionalFormatting>
  <conditionalFormatting sqref="AF50">
    <cfRule type="expression" dxfId="22" priority="75">
      <formula>AND($AA$50&gt;0,$AF$50="")</formula>
    </cfRule>
  </conditionalFormatting>
  <conditionalFormatting sqref="AF51">
    <cfRule type="expression" dxfId="21" priority="74">
      <formula>AND($AA$51&gt;0,$AF$51="")</formula>
    </cfRule>
  </conditionalFormatting>
  <conditionalFormatting sqref="V5:AJ5">
    <cfRule type="expression" dxfId="20" priority="63">
      <formula>$V$5=""</formula>
    </cfRule>
  </conditionalFormatting>
  <conditionalFormatting sqref="AE10:AJ10">
    <cfRule type="expression" dxfId="19" priority="62">
      <formula>AND($AE$10&lt;&gt;"（税込）", $AE$10&lt;&gt;"（税抜）")</formula>
    </cfRule>
  </conditionalFormatting>
  <conditionalFormatting sqref="AE11:AJ11">
    <cfRule type="expression" dxfId="18" priority="36">
      <formula>$DG11="×"</formula>
    </cfRule>
  </conditionalFormatting>
  <conditionalFormatting sqref="AE17:AJ17">
    <cfRule type="expression" dxfId="17" priority="22">
      <formula>$AM$17="×"</formula>
    </cfRule>
  </conditionalFormatting>
  <conditionalFormatting sqref="AE19:AJ19">
    <cfRule type="expression" dxfId="16" priority="21">
      <formula>$AM$19="×"</formula>
    </cfRule>
  </conditionalFormatting>
  <conditionalFormatting sqref="AE22:AJ22">
    <cfRule type="expression" dxfId="15" priority="18">
      <formula>$AE$22="いいえ"</formula>
    </cfRule>
  </conditionalFormatting>
  <conditionalFormatting sqref="AE21:AJ21">
    <cfRule type="expression" dxfId="14" priority="20">
      <formula>$AM$21="×"</formula>
    </cfRule>
  </conditionalFormatting>
  <conditionalFormatting sqref="AM25">
    <cfRule type="expression" dxfId="13" priority="11">
      <formula>$DD25="×"</formula>
    </cfRule>
  </conditionalFormatting>
  <conditionalFormatting sqref="AM27">
    <cfRule type="expression" dxfId="12" priority="10">
      <formula>$DD27="×"</formula>
    </cfRule>
  </conditionalFormatting>
  <conditionalFormatting sqref="M52">
    <cfRule type="expression" dxfId="11" priority="9">
      <formula>AND($G$52&gt;0,$M$52="")</formula>
    </cfRule>
  </conditionalFormatting>
  <conditionalFormatting sqref="M51">
    <cfRule type="expression" dxfId="10" priority="7">
      <formula>AND($G$51&gt;0,$M$51="")</formula>
    </cfRule>
  </conditionalFormatting>
  <conditionalFormatting sqref="A12:A15">
    <cfRule type="expression" dxfId="9" priority="6">
      <formula>$DD12="×"</formula>
    </cfRule>
  </conditionalFormatting>
  <conditionalFormatting sqref="G12:G15">
    <cfRule type="expression" dxfId="8" priority="5">
      <formula>$DE12="×"</formula>
    </cfRule>
  </conditionalFormatting>
  <conditionalFormatting sqref="V12:V15">
    <cfRule type="expression" dxfId="7" priority="3">
      <formula>$DF12="×"</formula>
    </cfRule>
  </conditionalFormatting>
  <conditionalFormatting sqref="AE12:AJ15">
    <cfRule type="expression" dxfId="6" priority="2">
      <formula>$DG12="×"</formula>
    </cfRule>
  </conditionalFormatting>
  <conditionalFormatting sqref="G49">
    <cfRule type="expression" dxfId="5" priority="231">
      <formula>OR(AE20&lt;&gt;G53,$G$49="")</formula>
    </cfRule>
  </conditionalFormatting>
  <conditionalFormatting sqref="G52">
    <cfRule type="expression" dxfId="4" priority="232">
      <formula>OR(AE20&lt;&gt;G53,$G$52="")</formula>
    </cfRule>
  </conditionalFormatting>
  <dataValidations count="6">
    <dataValidation type="list" allowBlank="1" showInputMessage="1" sqref="AE10:AJ10">
      <formula1>"　,（税抜）,（税込）"</formula1>
    </dataValidation>
    <dataValidation type="list" allowBlank="1" showInputMessage="1" showErrorMessage="1" sqref="G34:H39 G44:H44">
      <formula1>"□,☑"</formula1>
    </dataValidation>
    <dataValidation type="textLength" allowBlank="1" showInputMessage="1" showErrorMessage="1" sqref="G11:G15 V11:V15">
      <formula1>0</formula1>
      <formula2>100</formula2>
    </dataValidation>
    <dataValidation type="whole" operator="greaterThanOrEqual" allowBlank="1" showInputMessage="1" showErrorMessage="1" sqref="G51:L52 AA50:AE51 G49:L49 AE11:AE19">
      <formula1>0</formula1>
    </dataValidation>
    <dataValidation allowBlank="1" showInputMessage="1" showErrorMessage="1" promptTitle="自動判定されます" prompt="計算式が入力してありますので自動判定されます" sqref="AM17:AO17 AN22:AR22 AM21:AM22 AM19:AO19 AN21 AM53"/>
    <dataValidation type="whole" imeMode="disabled" operator="greaterThanOrEqual" allowBlank="1" showInputMessage="1" showErrorMessage="1" sqref="AA49:AE49">
      <formula1>0</formula1>
    </dataValidation>
  </dataValidations>
  <printOptions horizontalCentered="1"/>
  <pageMargins left="0.70866141732283472" right="0.70866141732283472" top="0.59055118110236227" bottom="0.59055118110236227" header="0.31496062992125984" footer="0.31496062992125984"/>
  <pageSetup paperSize="9" scale="89" orientation="portrait" r:id="rId1"/>
  <headerFooter differentFirst="1"/>
  <drawing r:id="rId2"/>
  <extLst>
    <ext xmlns:x14="http://schemas.microsoft.com/office/spreadsheetml/2009/9/main" uri="{78C0D931-6437-407d-A8EE-F0AAD7539E65}">
      <x14:conditionalFormattings>
        <x14:conditionalFormatting xmlns:xm="http://schemas.microsoft.com/office/excel/2006/main">
          <x14:cfRule type="expression" priority="93" id="{DAF71790-AA58-4A0F-AD30-AA18C21C83E4}">
            <xm:f>AND(A11="⑩設備処分費",ExpenseCategoryList!$U$2="×")</xm:f>
            <x14:dxf>
              <fill>
                <patternFill>
                  <bgColor rgb="FFFF0000"/>
                </patternFill>
              </fill>
            </x14:dxf>
          </x14:cfRule>
          <xm:sqref>AE11</xm:sqref>
        </x14:conditionalFormatting>
        <x14:conditionalFormatting xmlns:xm="http://schemas.microsoft.com/office/excel/2006/main">
          <x14:cfRule type="expression" priority="54" id="{F3CF4CBD-49FC-4002-AA5E-726E743365D4}">
            <xm:f>ExpenseCategoryList!$Y$2="×"</xm:f>
            <x14:dxf>
              <fill>
                <patternFill>
                  <fgColor auto="1"/>
                  <bgColor rgb="FFFF0000"/>
                </patternFill>
              </fill>
            </x14:dxf>
          </x14:cfRule>
          <xm:sqref>G35:H39</xm:sqref>
        </x14:conditionalFormatting>
        <x14:conditionalFormatting xmlns:xm="http://schemas.microsoft.com/office/excel/2006/main">
          <x14:cfRule type="expression" priority="19" id="{B0F73D30-B476-4753-9CDA-327AFB3B45AC}">
            <xm:f>ExpenseCategoryList!$Y$2="×"</xm:f>
            <x14:dxf>
              <fill>
                <patternFill>
                  <fgColor auto="1"/>
                  <bgColor rgb="FFFF0000"/>
                </patternFill>
              </fill>
            </x14:dxf>
          </x14:cfRule>
          <xm:sqref>G34:H34</xm:sqref>
        </x14:conditionalFormatting>
        <x14:conditionalFormatting xmlns:xm="http://schemas.microsoft.com/office/excel/2006/main">
          <x14:cfRule type="expression" priority="4" id="{2BF7CF69-1045-4B13-9266-C3132386E04F}">
            <xm:f>AND(A12="⑩設備処分費",ExpenseCategoryList!$U$2="×")</xm:f>
            <x14:dxf>
              <fill>
                <patternFill>
                  <bgColor rgb="FFFF0000"/>
                </patternFill>
              </fill>
            </x14:dxf>
          </x14:cfRule>
          <xm:sqref>AE12:AE15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ExpenseCategoryList!$B$2:$B$12</xm:f>
          </x14:formula1>
          <xm:sqref>A11:F15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ExpenseCategoryListSheet"/>
  <dimension ref="A1:Y60"/>
  <sheetViews>
    <sheetView topLeftCell="C1" workbookViewId="0">
      <selection activeCell="J22" sqref="J22"/>
    </sheetView>
  </sheetViews>
  <sheetFormatPr defaultRowHeight="13.2" x14ac:dyDescent="0.2"/>
  <cols>
    <col min="1" max="1" width="3.44140625" customWidth="1"/>
    <col min="2" max="2" width="15.44140625" customWidth="1"/>
    <col min="3" max="3" width="9.6640625" customWidth="1"/>
    <col min="4" max="4" width="18" bestFit="1" customWidth="1"/>
    <col min="5" max="5" width="10.44140625" customWidth="1"/>
    <col min="6" max="6" width="17.6640625" customWidth="1"/>
    <col min="7" max="7" width="18.33203125" bestFit="1" customWidth="1"/>
    <col min="8" max="8" width="20" customWidth="1"/>
    <col min="9" max="9" width="19.33203125" customWidth="1"/>
    <col min="10" max="10" width="17.77734375" customWidth="1"/>
    <col min="11" max="11" width="18" customWidth="1"/>
    <col min="12" max="12" width="19.21875" customWidth="1"/>
    <col min="13" max="13" width="13.44140625" customWidth="1"/>
    <col min="14" max="14" width="20.44140625" customWidth="1"/>
    <col min="15" max="15" width="11.109375" customWidth="1"/>
    <col min="16" max="17" width="16.109375" customWidth="1"/>
    <col min="18" max="18" width="13.88671875" customWidth="1"/>
    <col min="19" max="25" width="12.44140625" customWidth="1"/>
  </cols>
  <sheetData>
    <row r="1" spans="1:25" s="67" customFormat="1" ht="53.1" customHeight="1" x14ac:dyDescent="0.2">
      <c r="A1" s="35" t="s">
        <v>10</v>
      </c>
      <c r="B1" s="35" t="s">
        <v>11</v>
      </c>
      <c r="C1" s="35" t="s">
        <v>131</v>
      </c>
      <c r="D1" s="35" t="s">
        <v>56</v>
      </c>
      <c r="E1" s="156" t="s">
        <v>26</v>
      </c>
      <c r="F1" s="35" t="s">
        <v>63</v>
      </c>
      <c r="G1" s="35" t="s">
        <v>57</v>
      </c>
      <c r="H1" s="65" t="s">
        <v>88</v>
      </c>
      <c r="I1" s="35" t="s">
        <v>61</v>
      </c>
      <c r="J1" s="35" t="s">
        <v>62</v>
      </c>
      <c r="K1" s="35" t="s">
        <v>54</v>
      </c>
      <c r="L1" s="35" t="s">
        <v>58</v>
      </c>
      <c r="M1" s="35" t="s">
        <v>55</v>
      </c>
      <c r="N1" s="35" t="s">
        <v>59</v>
      </c>
      <c r="O1" s="35" t="s">
        <v>60</v>
      </c>
      <c r="P1" s="35" t="s">
        <v>53</v>
      </c>
      <c r="Q1" s="35" t="s">
        <v>48</v>
      </c>
      <c r="R1" s="65" t="s">
        <v>68</v>
      </c>
      <c r="S1" s="35" t="s">
        <v>27</v>
      </c>
      <c r="T1" s="66" t="s">
        <v>49</v>
      </c>
      <c r="U1" s="35" t="s">
        <v>50</v>
      </c>
      <c r="V1" s="156" t="s">
        <v>70</v>
      </c>
      <c r="W1" s="156" t="s">
        <v>72</v>
      </c>
      <c r="X1" s="35" t="s">
        <v>71</v>
      </c>
      <c r="Y1" s="35" t="s">
        <v>73</v>
      </c>
    </row>
    <row r="2" spans="1:25" x14ac:dyDescent="0.2">
      <c r="A2" s="1">
        <v>1</v>
      </c>
      <c r="B2" s="1" t="s">
        <v>20</v>
      </c>
      <c r="C2" s="1">
        <v>1</v>
      </c>
      <c r="D2" s="1">
        <f>SUM(補助事業計画書②!AE16+補助事業計画書②!AE18)</f>
        <v>0</v>
      </c>
      <c r="E2" s="63">
        <f>IF(OR(補助事業計画書②!G35="☑",
       補助事業計画書②!G36="☑",
       補助事業計画書②!G37="☑",
       補助事業計画書②!G38="☑",
       補助事業計画書②!G39="☑"),
       IF(補助事業計画書②!G44="☑",2500000,2000000),
       IF(補助事業計画書②!G44="☑",1000000,500000)
    )</f>
        <v>500000</v>
      </c>
      <c r="F2" s="1">
        <f>IF(補助事業計画書②!G36="☑",ROUNDDOWN(補助事業計画書②!AE20*3/4,0),ROUNDDOWN(補助事業計画書②!AE20*2/3,0))</f>
        <v>0</v>
      </c>
      <c r="G2" s="28">
        <f>IF(F2&gt;E2,E2,F2)</f>
        <v>0</v>
      </c>
      <c r="H2" s="80">
        <f>G33</f>
        <v>0</v>
      </c>
      <c r="I2" s="1">
        <f>IF(補助事業計画書②!G36="☑",ROUNDDOWN(補助事業計画書②!AE16*3/4,0),ROUNDDOWN(補助事業計画書②!AE16*2/3,0))</f>
        <v>0</v>
      </c>
      <c r="J2" s="1">
        <f>H2-O2</f>
        <v>0</v>
      </c>
      <c r="K2" s="63">
        <f>SUMIF(補助事業計画書②!A11:A15,"&lt;&gt;③ウェブサイト関連費",補助事業計画書②!AE11:AE15)</f>
        <v>0</v>
      </c>
      <c r="L2" s="1">
        <f>IF(補助事業計画書②!G36="☑",ROUNDDOWN(補助事業計画書②!AE18*3/4,0),ROUNDDOWN(補助事業計画書②!AE18*2/3,0))</f>
        <v>0</v>
      </c>
      <c r="M2" s="1">
        <f>ROUNDDOWN(H2/4,0)</f>
        <v>0</v>
      </c>
      <c r="N2" s="1">
        <f>IF(M2&gt;500000,500000,M2)</f>
        <v>0</v>
      </c>
      <c r="O2" s="1">
        <f>IF(N2&gt;L2,L2,N2)</f>
        <v>0</v>
      </c>
      <c r="P2" s="15" t="str">
        <f>IF(L2&lt;=N2,"○","×")</f>
        <v>○</v>
      </c>
      <c r="Q2" s="63">
        <f>SUMIF(補助事業計画書②!A11:A15,"③ウェブサイト関連費",補助事業計画書②!AE11:AE15)</f>
        <v>0</v>
      </c>
      <c r="R2" s="79" t="str">
        <f>IF(補助事業計画書②!AE17="","いいえ",IF(補助事業計画書②!AE17=0,"いいえ",IF(補助事業計画書②!AE21&lt;補助事業計画書②!AE19*4,"いいえ","はい")))</f>
        <v>いいえ</v>
      </c>
      <c r="S2" s="1">
        <f>ROUNDDOWN(補助事業計画書②!AE20/2,0)</f>
        <v>0</v>
      </c>
      <c r="T2" s="1">
        <f>SUMIF(補助事業計画書②!A:A,"⑩設備処分費",補助事業計画書②!AE:AE)</f>
        <v>0</v>
      </c>
      <c r="U2" s="15" t="str">
        <f>IF(T2&lt;=S2,"○","×")</f>
        <v>○</v>
      </c>
      <c r="V2" s="155" t="str">
        <f>IF((COUNTIF(補助事業計画書②!G34,"=☑")+
     COUNTIF(補助事業計画書②!G35,"=☑")+
     COUNTIF(補助事業計画書②!G36,"=☑")+
     COUNTIF(補助事業計画書②!G37,"=☑")+
     COUNTIF(補助事業計画書②!G38,"=☑")+
     COUNTIF(補助事業計画書②!G39,"=☑")=0),"×","○")</f>
        <v>×</v>
      </c>
      <c r="W2" s="155" t="str">
        <f>IF(補助事業計画書②!G36="☑",
    IF((COUNTIF(補助事業計画書②!G34,"=☑")+
        COUNTIF(補助事業計画書②!G35,"=☑")+
        COUNTIF(補助事業計画書②!G36,"=☑")+
        COUNTIF(補助事業計画書②!G37,"=☑")+
        COUNTIF(補助事業計画書②!G38,"=☑")+
        COUNTIF(補助事業計画書②!G39,"=☑")=2),"○","×"),
    IF((COUNTIF(補助事業計画書②!G34,"=☑")+
        COUNTIF(補助事業計画書②!G35,"=☑")+
        COUNTIF(補助事業計画書②!G36,"=☑")+
        COUNTIF(補助事業計画書②!G37,"=☑")+
        COUNTIF(補助事業計画書②!G38,"=☑")+
        COUNTIF(補助事業計画書②!G39,"=☑")=1),"○","×")
   )</f>
        <v>×</v>
      </c>
      <c r="X2" s="77" t="str">
        <f>IF(補助事業計画書②!G36="☑",IF(補助事業計画書②!G35="☑","○","×"),"○")</f>
        <v>○</v>
      </c>
      <c r="Y2" s="77" t="str">
        <f>IF(AND(V2="○",W2="○",X2="○"),"○","×")</f>
        <v>×</v>
      </c>
    </row>
    <row r="3" spans="1:25" x14ac:dyDescent="0.2">
      <c r="A3" s="1">
        <v>2</v>
      </c>
      <c r="B3" s="1" t="s">
        <v>9</v>
      </c>
      <c r="C3" s="1">
        <v>1</v>
      </c>
      <c r="D3" s="27"/>
      <c r="E3" s="27"/>
      <c r="G3" t="s">
        <v>92</v>
      </c>
      <c r="I3" t="s">
        <v>93</v>
      </c>
      <c r="J3" t="s">
        <v>94</v>
      </c>
      <c r="K3" t="s">
        <v>95</v>
      </c>
      <c r="L3" t="s">
        <v>96</v>
      </c>
      <c r="M3" t="s">
        <v>97</v>
      </c>
      <c r="V3" s="78"/>
      <c r="W3" s="78"/>
      <c r="X3" s="78"/>
      <c r="Y3" s="78"/>
    </row>
    <row r="4" spans="1:25" x14ac:dyDescent="0.2">
      <c r="A4" s="1">
        <v>3</v>
      </c>
      <c r="B4" s="1" t="s">
        <v>38</v>
      </c>
      <c r="C4" s="1">
        <v>1</v>
      </c>
      <c r="U4" s="17"/>
    </row>
    <row r="5" spans="1:25" x14ac:dyDescent="0.2">
      <c r="A5" s="1">
        <v>4</v>
      </c>
      <c r="B5" s="1" t="s">
        <v>39</v>
      </c>
      <c r="C5" s="83">
        <v>1</v>
      </c>
      <c r="D5" s="84"/>
      <c r="E5" s="85"/>
      <c r="F5" s="85"/>
      <c r="G5" s="85"/>
      <c r="H5" s="85"/>
      <c r="I5" s="85"/>
      <c r="J5" s="85"/>
      <c r="K5" s="85"/>
      <c r="L5" s="85"/>
      <c r="M5" s="85"/>
      <c r="N5" s="85"/>
      <c r="O5" s="85"/>
      <c r="P5" s="85"/>
      <c r="Q5" s="86"/>
      <c r="U5" s="17"/>
    </row>
    <row r="6" spans="1:25" x14ac:dyDescent="0.2">
      <c r="A6" s="1">
        <v>5</v>
      </c>
      <c r="B6" s="1" t="s">
        <v>40</v>
      </c>
      <c r="C6" s="83">
        <v>1</v>
      </c>
      <c r="D6" s="107" t="s">
        <v>109</v>
      </c>
      <c r="E6" s="106"/>
      <c r="F6" s="89"/>
      <c r="G6" s="90"/>
      <c r="H6" s="90"/>
      <c r="I6" s="90"/>
      <c r="J6" s="88"/>
      <c r="K6" s="88"/>
      <c r="L6" s="36"/>
      <c r="M6" s="36"/>
      <c r="N6" s="36"/>
      <c r="O6" s="36"/>
      <c r="P6" s="36"/>
      <c r="Q6" s="91"/>
    </row>
    <row r="7" spans="1:25" x14ac:dyDescent="0.2">
      <c r="A7" s="1">
        <v>6</v>
      </c>
      <c r="B7" s="1" t="s">
        <v>41</v>
      </c>
      <c r="C7" s="83">
        <v>1</v>
      </c>
      <c r="D7" s="87"/>
      <c r="E7" s="88"/>
      <c r="F7" s="88"/>
      <c r="G7" s="90"/>
      <c r="H7" s="90"/>
      <c r="I7" s="88"/>
      <c r="J7" s="88"/>
      <c r="K7" s="88"/>
      <c r="L7" s="88" t="s">
        <v>89</v>
      </c>
      <c r="M7" s="88"/>
      <c r="N7" s="88" t="s">
        <v>89</v>
      </c>
      <c r="O7" s="88"/>
      <c r="P7" s="88"/>
      <c r="Q7" s="91"/>
    </row>
    <row r="8" spans="1:25" x14ac:dyDescent="0.2">
      <c r="A8" s="1">
        <v>7</v>
      </c>
      <c r="B8" s="1" t="s">
        <v>42</v>
      </c>
      <c r="C8" s="83">
        <v>1</v>
      </c>
      <c r="D8" s="87"/>
      <c r="E8" s="88" t="s">
        <v>77</v>
      </c>
      <c r="F8" s="52"/>
      <c r="G8" s="90" t="s">
        <v>90</v>
      </c>
      <c r="H8" s="90" t="str">
        <f>IF(補助事業計画書②!G36="☑","3/4","2/3")</f>
        <v>2/3</v>
      </c>
      <c r="I8" s="88"/>
      <c r="J8" s="88"/>
      <c r="K8" s="88"/>
      <c r="L8" s="88" t="s">
        <v>75</v>
      </c>
      <c r="M8" s="88"/>
      <c r="N8" s="88" t="s">
        <v>76</v>
      </c>
      <c r="O8" s="88"/>
      <c r="P8" s="88"/>
      <c r="Q8" s="91"/>
    </row>
    <row r="9" spans="1:25" x14ac:dyDescent="0.2">
      <c r="A9" s="1">
        <v>8</v>
      </c>
      <c r="B9" s="1" t="s">
        <v>43</v>
      </c>
      <c r="C9" s="83">
        <v>1</v>
      </c>
      <c r="D9" s="87"/>
      <c r="E9" s="88"/>
      <c r="F9" s="88"/>
      <c r="G9" s="90" t="s">
        <v>91</v>
      </c>
      <c r="H9" s="92" t="str">
        <f xml:space="preserve">  "(1)×補助率 " &amp; H8 &amp;"(※)以内(円未満切捨て)"</f>
        <v>(1)×補助率 2/3(※)以内(円未満切捨て)</v>
      </c>
      <c r="I9" s="88"/>
      <c r="J9" s="88"/>
      <c r="K9" s="88"/>
      <c r="L9" s="88"/>
      <c r="M9" s="88"/>
      <c r="N9" s="88"/>
      <c r="O9" s="88"/>
      <c r="P9" s="88"/>
      <c r="Q9" s="91"/>
    </row>
    <row r="10" spans="1:25" x14ac:dyDescent="0.2">
      <c r="A10" s="1">
        <v>9</v>
      </c>
      <c r="B10" s="1" t="s">
        <v>44</v>
      </c>
      <c r="C10" s="83">
        <v>1</v>
      </c>
      <c r="D10" s="87"/>
      <c r="E10" s="88"/>
      <c r="F10" s="88"/>
      <c r="G10" s="90" t="s">
        <v>91</v>
      </c>
      <c r="H10" s="93" t="str">
        <f>"((6)の1/4を上限(最大50万円))、(c)×補助率 " &amp; H8 &amp; " (※)以内(円未満切捨て)"</f>
        <v>((6)の1/4を上限(最大50万円))、(c)×補助率 2/3 (※)以内(円未満切捨て)</v>
      </c>
      <c r="I10" s="90"/>
      <c r="J10" s="88"/>
      <c r="K10" s="88"/>
      <c r="L10" s="88"/>
      <c r="M10" s="88"/>
      <c r="N10" s="88" t="s">
        <v>78</v>
      </c>
      <c r="O10" s="88"/>
      <c r="P10" s="88" t="s">
        <v>79</v>
      </c>
      <c r="Q10" s="91"/>
    </row>
    <row r="11" spans="1:25" ht="13.2" customHeight="1" x14ac:dyDescent="0.2">
      <c r="A11" s="1">
        <v>10</v>
      </c>
      <c r="B11" s="1" t="s">
        <v>45</v>
      </c>
      <c r="C11" s="83">
        <v>2</v>
      </c>
      <c r="D11" s="87"/>
      <c r="E11" s="294" t="s">
        <v>128</v>
      </c>
      <c r="F11" s="53" t="s">
        <v>173</v>
      </c>
      <c r="G11" s="116" t="str">
        <f>IF(補助事業計画書②!G36="☑","a*3/4","a*2/3")</f>
        <v>a*2/3</v>
      </c>
      <c r="H11" s="59" t="str">
        <f>"(" &amp; IF(補助事業計画書②!G36="☑","a*3/4","a*2/3") &amp; ") /3"</f>
        <v>(a*2/3) /3</v>
      </c>
      <c r="I11" s="54" t="s">
        <v>80</v>
      </c>
      <c r="J11" s="88"/>
      <c r="K11" s="88"/>
      <c r="L11" s="54" t="s">
        <v>81</v>
      </c>
      <c r="M11" s="88"/>
      <c r="N11" s="54" t="s">
        <v>81</v>
      </c>
      <c r="O11" s="290" t="s">
        <v>82</v>
      </c>
      <c r="P11" s="54" t="s">
        <v>81</v>
      </c>
      <c r="Q11" s="91"/>
    </row>
    <row r="12" spans="1:25" x14ac:dyDescent="0.2">
      <c r="A12" s="28">
        <v>11</v>
      </c>
      <c r="B12" s="1" t="s">
        <v>46</v>
      </c>
      <c r="C12" s="83">
        <v>1</v>
      </c>
      <c r="D12" s="87">
        <v>12</v>
      </c>
      <c r="E12" s="294"/>
      <c r="F12" s="291">
        <f>K2</f>
        <v>0</v>
      </c>
      <c r="G12" s="57">
        <f>IF(補助事業計画書②!G36="☑",ROUNDDOWN(F12*3/4,0),ROUNDDOWN(F12*2/3,0))</f>
        <v>0</v>
      </c>
      <c r="H12" s="56">
        <f>ROUNDDOWN(G12/3,0)</f>
        <v>0</v>
      </c>
      <c r="I12" s="56">
        <f>G12</f>
        <v>0</v>
      </c>
      <c r="J12" s="94"/>
      <c r="K12" s="94"/>
      <c r="L12" s="56">
        <f>IF(I20&lt;=G20,I12,"")</f>
        <v>0</v>
      </c>
      <c r="M12" s="88"/>
      <c r="N12" s="56" t="str">
        <f>IF(I20&lt;=G20,"",IF(I12&gt;G20,G20,I12))</f>
        <v/>
      </c>
      <c r="O12" s="290"/>
      <c r="P12" s="56" t="str">
        <f>IF(I20&lt;=G20,"",G20-P16)</f>
        <v/>
      </c>
      <c r="Q12" s="91"/>
    </row>
    <row r="13" spans="1:25" x14ac:dyDescent="0.2">
      <c r="A13" s="104"/>
      <c r="B13" s="36"/>
      <c r="C13" s="36"/>
      <c r="D13" s="87">
        <v>13</v>
      </c>
      <c r="E13" s="294"/>
      <c r="F13" s="291"/>
      <c r="G13" s="122"/>
      <c r="H13" s="120">
        <f>ROUNDDOWN(G12/3,3)</f>
        <v>0</v>
      </c>
      <c r="I13" s="56"/>
      <c r="J13" s="94"/>
      <c r="K13" s="94"/>
      <c r="L13" s="56"/>
      <c r="M13" s="88"/>
      <c r="N13" s="56"/>
      <c r="O13" s="290"/>
      <c r="P13" s="56"/>
      <c r="Q13" s="91"/>
    </row>
    <row r="14" spans="1:25" x14ac:dyDescent="0.2">
      <c r="A14" s="104"/>
      <c r="B14" s="36"/>
      <c r="C14" s="36"/>
      <c r="D14" s="87">
        <v>14</v>
      </c>
      <c r="E14" s="294"/>
      <c r="F14" s="291"/>
      <c r="G14" s="122">
        <f>IF(補助事業計画書②!G36="☑",ROUNDDOWN(F12*3/4,3),ROUNDDOWN(F12*2/3,3)) - G12</f>
        <v>0</v>
      </c>
      <c r="H14" s="120">
        <f>ROUNDDOWN(G12/3,3) - H12</f>
        <v>0</v>
      </c>
      <c r="I14" s="120">
        <f>G14</f>
        <v>0</v>
      </c>
      <c r="J14" s="94"/>
      <c r="K14" s="94"/>
      <c r="L14" s="56"/>
      <c r="M14" s="88"/>
      <c r="N14" s="56"/>
      <c r="O14" s="290"/>
      <c r="P14" s="56"/>
      <c r="Q14" s="91"/>
    </row>
    <row r="15" spans="1:25" ht="28.2" customHeight="1" x14ac:dyDescent="0.2">
      <c r="D15" s="87">
        <v>15</v>
      </c>
      <c r="E15" s="292" t="s">
        <v>127</v>
      </c>
      <c r="F15" s="58" t="s">
        <v>172</v>
      </c>
      <c r="G15" s="55" t="str">
        <f>IF(補助事業計画書②!G36="☑","c*3/4","c*2/3")</f>
        <v>c*2/3</v>
      </c>
      <c r="H15" s="59" t="str">
        <f>IF(補助事業計画書②!G36="☑","a*1/4","a*2/9")</f>
        <v>a*2/9</v>
      </c>
      <c r="I15" s="162" t="s">
        <v>179</v>
      </c>
      <c r="J15" s="59" t="s">
        <v>83</v>
      </c>
      <c r="K15" s="88"/>
      <c r="L15" s="59" t="s">
        <v>84</v>
      </c>
      <c r="M15" s="88"/>
      <c r="N15" s="59" t="s">
        <v>84</v>
      </c>
      <c r="O15" s="290"/>
      <c r="P15" s="59" t="s">
        <v>84</v>
      </c>
      <c r="Q15" s="91"/>
    </row>
    <row r="16" spans="1:25" x14ac:dyDescent="0.2">
      <c r="D16" s="87">
        <v>16</v>
      </c>
      <c r="E16" s="293"/>
      <c r="F16" s="291">
        <f>Q2</f>
        <v>0</v>
      </c>
      <c r="G16" s="57">
        <f>IF(補助事業計画書②!G36="☑",ROUNDDOWN(F16*3/4,0),ROUNDDOWN(F16*2/3,0))</f>
        <v>0</v>
      </c>
      <c r="H16" s="129">
        <f>IF(補助事業計画書②!G36="☑",ROUNDDOWN(F12*1/4,0),ROUNDDOWN(F12*2/9,0))</f>
        <v>0</v>
      </c>
      <c r="I16" s="56">
        <f>IF(J16&lt;500000,J16,500000)</f>
        <v>0</v>
      </c>
      <c r="J16" s="56">
        <f>IF(IF(G16&gt;H12,H12,G16)&gt;H20,H20,IF(G16&gt;H12,H12,G16))</f>
        <v>0</v>
      </c>
      <c r="K16" s="94"/>
      <c r="L16" s="56">
        <f>IF(I20&lt;=G20,I16,"")</f>
        <v>0</v>
      </c>
      <c r="M16" s="89" t="str">
        <f>IF(L16="","",IF(L16*4&gt;L20,"×","〇"))</f>
        <v>〇</v>
      </c>
      <c r="N16" s="56" t="str">
        <f>IF(I20&lt;=G20,"",G20-N12)</f>
        <v/>
      </c>
      <c r="O16" s="290"/>
      <c r="P16" s="56" t="str">
        <f>IF(I20&lt;=G20,"",IF(ROUNDDOWN(G20/4,0)&gt;I16,I16,ROUNDDOWN(G20/4,0)))</f>
        <v/>
      </c>
      <c r="Q16" s="91"/>
    </row>
    <row r="17" spans="4:17" x14ac:dyDescent="0.2">
      <c r="D17" s="87">
        <v>17</v>
      </c>
      <c r="E17" s="293"/>
      <c r="F17" s="291"/>
      <c r="G17" s="122">
        <f>IF(補助事業計画書②!G36="☑",ROUNDDOWN(F16*3/4,3),ROUNDDOWN(F16*2/3,3))</f>
        <v>0</v>
      </c>
      <c r="H17" s="130">
        <f>IF(補助事業計画書②!G36="☑",ROUNDDOWN(F12*1/4,3),ROUNDDOWN(F12*2/9,3))</f>
        <v>0</v>
      </c>
      <c r="I17" s="120">
        <f>IF(J16&lt;500000,J17,500000)</f>
        <v>0</v>
      </c>
      <c r="J17" s="120">
        <f>IF(IF(G17&gt;H13,H13,G17)&gt;H21,H21,IF(G17&gt;H13,H13,G17))</f>
        <v>0</v>
      </c>
      <c r="K17" s="94"/>
      <c r="L17" s="56"/>
      <c r="M17" s="89"/>
      <c r="N17" s="56"/>
      <c r="O17" s="290"/>
      <c r="P17" s="56"/>
      <c r="Q17" s="91"/>
    </row>
    <row r="18" spans="4:17" x14ac:dyDescent="0.2">
      <c r="D18" s="87">
        <v>18</v>
      </c>
      <c r="E18" s="293"/>
      <c r="F18" s="291"/>
      <c r="G18" s="122">
        <f>IF(補助事業計画書②!G36="☑",ROUNDDOWN(F16*3/4,3),ROUNDDOWN(F16*2/3,3))-G16</f>
        <v>0</v>
      </c>
      <c r="H18" s="130">
        <f>IF(補助事業計画書②!G36="☑",ROUNDDOWN(F12*1/4,3),ROUNDDOWN(F12*2/9,3)) - H16</f>
        <v>0</v>
      </c>
      <c r="I18" s="120">
        <f>IF(J16&lt;500000,J18,0)</f>
        <v>0</v>
      </c>
      <c r="J18" s="120">
        <f>IF(IF(G17&gt;H13,H13,G17)&gt;H21,H22,IF(G17&gt;H13,H14,G18))</f>
        <v>0</v>
      </c>
      <c r="K18" s="94"/>
      <c r="L18" s="56"/>
      <c r="M18" s="89"/>
      <c r="N18" s="56"/>
      <c r="O18" s="290"/>
      <c r="P18" s="56"/>
      <c r="Q18" s="91"/>
    </row>
    <row r="19" spans="4:17" x14ac:dyDescent="0.2">
      <c r="D19" s="87">
        <v>19</v>
      </c>
      <c r="E19" s="88"/>
      <c r="F19" s="88"/>
      <c r="G19" s="117" t="s">
        <v>175</v>
      </c>
      <c r="H19" s="59" t="s">
        <v>85</v>
      </c>
      <c r="I19" s="118" t="s">
        <v>86</v>
      </c>
      <c r="J19" s="161" t="s">
        <v>87</v>
      </c>
      <c r="K19" s="88"/>
      <c r="L19" s="60" t="s">
        <v>87</v>
      </c>
      <c r="M19" s="88"/>
      <c r="N19" s="60" t="s">
        <v>87</v>
      </c>
      <c r="O19" s="290"/>
      <c r="P19" s="60" t="s">
        <v>87</v>
      </c>
      <c r="Q19" s="91"/>
    </row>
    <row r="20" spans="4:17" x14ac:dyDescent="0.2">
      <c r="D20" s="87">
        <v>20</v>
      </c>
      <c r="E20" s="88"/>
      <c r="F20" s="88"/>
      <c r="G20" s="291">
        <f>E2</f>
        <v>500000</v>
      </c>
      <c r="H20" s="61">
        <f>ROUNDDOWN(G20/4,0)</f>
        <v>125000</v>
      </c>
      <c r="I20" s="119">
        <f>I12+I16</f>
        <v>0</v>
      </c>
      <c r="J20" s="127">
        <f>IF(G20&gt;I20+J22,I20+J22,G20)</f>
        <v>0</v>
      </c>
      <c r="K20" s="62"/>
      <c r="L20" s="56">
        <f>IF(I20&lt;=G20,I20,"")</f>
        <v>0</v>
      </c>
      <c r="M20" s="88"/>
      <c r="N20" s="56" t="str">
        <f>IF(I20&lt;=G20,"",N12+N16)</f>
        <v/>
      </c>
      <c r="O20" s="290"/>
      <c r="P20" s="56" t="str">
        <f>IF(I20&lt;=G20,"",P12+P16)</f>
        <v/>
      </c>
      <c r="Q20" s="91"/>
    </row>
    <row r="21" spans="4:17" x14ac:dyDescent="0.2">
      <c r="D21" s="87">
        <v>21</v>
      </c>
      <c r="E21" s="88"/>
      <c r="F21" s="88"/>
      <c r="G21" s="291"/>
      <c r="H21" s="121">
        <f>ROUNDDOWN(G20/4,3)</f>
        <v>125000</v>
      </c>
      <c r="I21" s="148"/>
      <c r="J21" s="128"/>
      <c r="K21" s="62"/>
      <c r="L21" s="90"/>
      <c r="M21" s="88"/>
      <c r="N21" s="90"/>
      <c r="O21" s="115"/>
      <c r="P21" s="90"/>
      <c r="Q21" s="91"/>
    </row>
    <row r="22" spans="4:17" x14ac:dyDescent="0.2">
      <c r="D22" s="87">
        <v>22</v>
      </c>
      <c r="E22" s="88"/>
      <c r="F22" s="88"/>
      <c r="G22" s="291"/>
      <c r="H22" s="121">
        <f>ROUNDDOWN(G20/4,3) - H20</f>
        <v>0</v>
      </c>
      <c r="I22" s="123">
        <f>I14+I18</f>
        <v>0</v>
      </c>
      <c r="J22" s="160">
        <f>IF(I20&lt;G20,IF(I22&gt;=1,1,0),0)</f>
        <v>0</v>
      </c>
      <c r="K22" s="62" t="s">
        <v>129</v>
      </c>
      <c r="L22" s="90"/>
      <c r="M22" s="88"/>
      <c r="N22" s="90"/>
      <c r="O22" s="115"/>
      <c r="P22" s="90"/>
      <c r="Q22" s="91"/>
    </row>
    <row r="23" spans="4:17" x14ac:dyDescent="0.2">
      <c r="D23" s="87">
        <v>23</v>
      </c>
      <c r="E23" s="96"/>
      <c r="F23" s="96"/>
      <c r="G23" s="97"/>
      <c r="H23" s="97"/>
      <c r="I23" s="97"/>
      <c r="J23" s="96"/>
      <c r="K23" s="96"/>
      <c r="L23" s="96"/>
      <c r="M23" s="96"/>
      <c r="N23" s="96"/>
      <c r="O23" s="96"/>
      <c r="P23" s="96"/>
      <c r="Q23" s="98"/>
    </row>
    <row r="24" spans="4:17" x14ac:dyDescent="0.2">
      <c r="D24" s="84"/>
      <c r="E24" s="99"/>
      <c r="F24" s="99"/>
      <c r="G24" s="100"/>
      <c r="H24" s="100"/>
      <c r="I24" s="100"/>
      <c r="J24" s="99"/>
      <c r="K24" s="101"/>
      <c r="L24" s="51"/>
      <c r="M24" s="51"/>
      <c r="N24" s="51"/>
      <c r="O24" s="51"/>
      <c r="P24" s="51"/>
    </row>
    <row r="25" spans="4:17" x14ac:dyDescent="0.2">
      <c r="D25" s="107" t="s">
        <v>110</v>
      </c>
      <c r="E25" s="36"/>
      <c r="F25" s="88"/>
      <c r="G25" s="88"/>
      <c r="H25" s="90"/>
      <c r="I25" s="90"/>
      <c r="J25" s="90"/>
      <c r="K25" s="108"/>
      <c r="L25" s="51"/>
      <c r="M25" s="51"/>
      <c r="N25" s="51"/>
      <c r="O25" s="51"/>
      <c r="P25" s="51"/>
      <c r="Q25" s="51"/>
    </row>
    <row r="26" spans="4:17" x14ac:dyDescent="0.2">
      <c r="D26" s="107"/>
      <c r="E26" s="36"/>
      <c r="F26" s="88"/>
      <c r="G26" s="88"/>
      <c r="H26" s="90"/>
      <c r="I26" s="90"/>
      <c r="J26" s="90"/>
      <c r="K26" s="108"/>
      <c r="L26" s="51"/>
      <c r="M26" s="51"/>
      <c r="N26" s="51"/>
      <c r="O26" s="51"/>
      <c r="P26" s="51"/>
      <c r="Q26" s="51"/>
    </row>
    <row r="27" spans="4:17" x14ac:dyDescent="0.2">
      <c r="D27" s="87"/>
      <c r="E27" s="102" t="s">
        <v>69</v>
      </c>
      <c r="F27" s="88"/>
      <c r="G27" s="88" t="s">
        <v>78</v>
      </c>
      <c r="H27" s="88"/>
      <c r="I27" s="88" t="s">
        <v>79</v>
      </c>
      <c r="J27" s="90"/>
      <c r="K27" s="108"/>
      <c r="L27" s="51"/>
      <c r="M27" s="51"/>
      <c r="N27" s="51"/>
      <c r="O27" s="51"/>
      <c r="P27" s="51"/>
      <c r="Q27" s="51"/>
    </row>
    <row r="28" spans="4:17" x14ac:dyDescent="0.2">
      <c r="D28" s="87"/>
      <c r="E28" s="54" t="s">
        <v>81</v>
      </c>
      <c r="F28" s="88"/>
      <c r="G28" s="54" t="s">
        <v>81</v>
      </c>
      <c r="H28" s="290" t="s">
        <v>82</v>
      </c>
      <c r="I28" s="54" t="s">
        <v>81</v>
      </c>
      <c r="J28" s="90"/>
      <c r="K28" s="108"/>
      <c r="L28" s="51"/>
      <c r="M28" s="51"/>
      <c r="N28" s="51"/>
      <c r="O28" s="51"/>
      <c r="P28" s="51"/>
      <c r="Q28" s="51"/>
    </row>
    <row r="29" spans="4:17" ht="16.2" x14ac:dyDescent="0.2">
      <c r="D29" s="87">
        <v>29</v>
      </c>
      <c r="E29" s="64" t="str">
        <f>IF(補助事業計画書②!AE17=0,"×",IF(補助事業計画書②!AE17&lt;I29,"×",IF(補助事業計画書②!AE17&gt;G29,"×","〇")))</f>
        <v>×</v>
      </c>
      <c r="F29" s="36">
        <v>29</v>
      </c>
      <c r="G29" s="56">
        <f>IF(I20&lt;=G20,I12,IF(I12&gt;G20,G20,I12))</f>
        <v>0</v>
      </c>
      <c r="H29" s="290"/>
      <c r="I29" s="56">
        <f>IF(I20&lt;=G20,I12,G20-P16)</f>
        <v>0</v>
      </c>
      <c r="J29" s="90"/>
      <c r="K29" s="108"/>
      <c r="L29" s="51"/>
      <c r="M29" s="51"/>
      <c r="N29" s="51"/>
      <c r="O29" s="51"/>
      <c r="P29" s="51"/>
      <c r="Q29" s="51"/>
    </row>
    <row r="30" spans="4:17" x14ac:dyDescent="0.2">
      <c r="D30" s="87"/>
      <c r="E30" s="59" t="s">
        <v>84</v>
      </c>
      <c r="F30" s="36"/>
      <c r="G30" s="59" t="s">
        <v>84</v>
      </c>
      <c r="H30" s="290"/>
      <c r="I30" s="59" t="s">
        <v>84</v>
      </c>
      <c r="J30" s="36"/>
      <c r="K30" s="91"/>
    </row>
    <row r="31" spans="4:17" ht="16.2" x14ac:dyDescent="0.2">
      <c r="D31" s="87">
        <v>30</v>
      </c>
      <c r="E31" s="64" t="str">
        <f>IF(補助事業計画書②!AE19&gt;I31,"×",IF(補助事業計画書②!AE19&lt;G31,"×","〇"))</f>
        <v>〇</v>
      </c>
      <c r="F31" s="36">
        <v>30</v>
      </c>
      <c r="G31" s="56">
        <f>IF(I20&lt;=G20,I16,G20-N12)</f>
        <v>0</v>
      </c>
      <c r="H31" s="290"/>
      <c r="I31" s="56">
        <f>IF(I20&lt;=G20,I16,IF(ROUNDDOWN(G20/4,0)&gt;I16,I16,ROUNDDOWN(G20/4,0)))</f>
        <v>0</v>
      </c>
      <c r="J31" s="36"/>
      <c r="K31" s="91"/>
    </row>
    <row r="32" spans="4:17" x14ac:dyDescent="0.2">
      <c r="D32" s="87"/>
      <c r="E32" s="60" t="s">
        <v>87</v>
      </c>
      <c r="F32" s="36"/>
      <c r="G32" s="60" t="s">
        <v>87</v>
      </c>
      <c r="H32" s="290"/>
      <c r="I32" s="60" t="s">
        <v>87</v>
      </c>
      <c r="J32" s="36"/>
      <c r="K32" s="91"/>
    </row>
    <row r="33" spans="4:11" ht="16.2" x14ac:dyDescent="0.2">
      <c r="D33" s="87">
        <v>33</v>
      </c>
      <c r="E33" s="64" t="s">
        <v>136</v>
      </c>
      <c r="F33" s="36">
        <v>33</v>
      </c>
      <c r="G33" s="56">
        <f>IF(I20&lt;=G20,I20,N12+N16)</f>
        <v>0</v>
      </c>
      <c r="H33" s="290"/>
      <c r="I33" s="56">
        <f>IF(I20&lt;=G20,I20,I29+I31)</f>
        <v>0</v>
      </c>
      <c r="J33" s="36"/>
      <c r="K33" s="91"/>
    </row>
    <row r="34" spans="4:11" ht="16.2" x14ac:dyDescent="0.2">
      <c r="D34" s="103" t="s">
        <v>68</v>
      </c>
      <c r="E34" s="64" t="str">
        <f>IF(補助事業計画書②!AE17="","×",IF(補助事業計画書②!AE17=0,"×",IF(補助事業計画書②!AE21&lt;補助事業計画書②!AE19*4,"×","〇")))</f>
        <v>×</v>
      </c>
      <c r="F34" s="36"/>
      <c r="G34" s="36"/>
      <c r="H34" s="36"/>
      <c r="I34" s="36"/>
      <c r="J34" s="36"/>
      <c r="K34" s="91"/>
    </row>
    <row r="35" spans="4:11" x14ac:dyDescent="0.2">
      <c r="D35" s="87"/>
      <c r="E35" s="104"/>
      <c r="F35" s="36"/>
      <c r="G35" s="36"/>
      <c r="H35" s="36"/>
      <c r="I35" s="36"/>
      <c r="J35" s="36"/>
      <c r="K35" s="91"/>
    </row>
    <row r="36" spans="4:11" x14ac:dyDescent="0.2">
      <c r="D36" s="87"/>
      <c r="E36" s="36"/>
      <c r="F36" s="36"/>
      <c r="G36" s="1" t="s">
        <v>98</v>
      </c>
      <c r="H36" s="1"/>
      <c r="I36" s="288" t="s">
        <v>105</v>
      </c>
      <c r="J36" s="289"/>
      <c r="K36" s="91"/>
    </row>
    <row r="37" spans="4:11" ht="13.5" customHeight="1" x14ac:dyDescent="0.2">
      <c r="D37" s="158" t="s">
        <v>112</v>
      </c>
      <c r="E37" s="157" t="str">
        <f>IF(OR(補助事業計画書②!G35="☑",
       補助事業計画書②!G36="☑",
       補助事業計画書②!G37="☑",
       補助事業計画書②!G38="☑",
       補助事業計画書②!G39="☑"),
       IF(補助事業計画書②!G44="☑","250万","200万"),
       IF(補助事業計画書②!G44="☑","100万","50万")
   )</f>
        <v>50万</v>
      </c>
      <c r="F37" s="111" t="s">
        <v>145</v>
      </c>
      <c r="G37" s="1" t="s">
        <v>99</v>
      </c>
      <c r="H37" s="81">
        <f>K2</f>
        <v>0</v>
      </c>
      <c r="I37" s="286" t="s">
        <v>106</v>
      </c>
      <c r="J37" s="287"/>
      <c r="K37" s="91"/>
    </row>
    <row r="38" spans="4:11" x14ac:dyDescent="0.2">
      <c r="D38" s="87" t="s">
        <v>150</v>
      </c>
      <c r="E38" s="125" t="str">
        <f>IF(V2="×","",DBCS(E37) &amp; "円")</f>
        <v/>
      </c>
      <c r="F38" s="111" t="s">
        <v>146</v>
      </c>
      <c r="G38" s="1" t="s">
        <v>100</v>
      </c>
      <c r="H38" s="56">
        <f>補助事業計画書②!$AE$17</f>
        <v>0</v>
      </c>
      <c r="I38" s="109">
        <f>IF(AND(H37=0,H38=0),0,IF(OR(H37=0,H37=""),"",ROUNDDOWN(H38*100/H37,2)))</f>
        <v>0</v>
      </c>
      <c r="J38" s="1" t="str">
        <f>IF(補助事業計画書②!AE17="","",IF(I38="","",TEXT(I38,"##0.00")&amp;"%"))</f>
        <v/>
      </c>
      <c r="K38" s="91"/>
    </row>
    <row r="39" spans="4:11" x14ac:dyDescent="0.2">
      <c r="D39" s="87" t="s">
        <v>151</v>
      </c>
      <c r="E39" s="90" t="str">
        <f>H8</f>
        <v>2/3</v>
      </c>
      <c r="F39" s="111" t="s">
        <v>130</v>
      </c>
      <c r="G39" s="1" t="s">
        <v>102</v>
      </c>
      <c r="H39" s="81">
        <f>Q2</f>
        <v>0</v>
      </c>
      <c r="I39" s="286" t="s">
        <v>107</v>
      </c>
      <c r="J39" s="287"/>
      <c r="K39" s="91"/>
    </row>
    <row r="40" spans="4:11" x14ac:dyDescent="0.2">
      <c r="D40" s="87" t="s">
        <v>150</v>
      </c>
      <c r="E40" s="125" t="str">
        <f>IF(V2="×","",DBCS(E39) )</f>
        <v/>
      </c>
      <c r="F40" s="111" t="s">
        <v>147</v>
      </c>
      <c r="G40" s="1" t="s">
        <v>101</v>
      </c>
      <c r="H40" s="110">
        <f>H42-H38</f>
        <v>0</v>
      </c>
      <c r="I40" s="109" t="str">
        <f>IF(H41=0,"",IF(AND(H39=0,H40=0),0,IF(OR(H39=0,H39=""),"",ROUNDDOWN(H40*100/H39,2))))</f>
        <v/>
      </c>
      <c r="J40" s="1" t="str">
        <f>IF(補助事業計画書②!AE17="","",IF(I40="","",TEXT(I40,"##0.00")&amp;"%"))</f>
        <v/>
      </c>
      <c r="K40" s="91"/>
    </row>
    <row r="41" spans="4:11" x14ac:dyDescent="0.2">
      <c r="D41" s="87"/>
      <c r="E41" s="36"/>
      <c r="F41" s="111" t="s">
        <v>148</v>
      </c>
      <c r="G41" s="82" t="s">
        <v>103</v>
      </c>
      <c r="H41" s="81">
        <f>D2</f>
        <v>0</v>
      </c>
      <c r="I41" s="286" t="s">
        <v>108</v>
      </c>
      <c r="J41" s="287"/>
      <c r="K41" s="91"/>
    </row>
    <row r="42" spans="4:11" x14ac:dyDescent="0.2">
      <c r="D42" s="87"/>
      <c r="E42" s="36"/>
      <c r="F42" s="111" t="s">
        <v>149</v>
      </c>
      <c r="G42" s="1" t="s">
        <v>104</v>
      </c>
      <c r="H42" s="81">
        <f>H2</f>
        <v>0</v>
      </c>
      <c r="I42" s="109" t="str">
        <f>IF(H41=0,"",IF(H40=0,0,IF(OR(H42=0,H42="",H39=0,H39=""),"",ROUNDDOWN(H40*100/H42,2))))</f>
        <v/>
      </c>
      <c r="J42" s="1" t="str">
        <f>IF(補助事業計画書②!AE17="","",IF(I42="","",TEXT(I42,"##0.00") &amp; "%"))</f>
        <v/>
      </c>
      <c r="K42" s="91"/>
    </row>
    <row r="43" spans="4:11" x14ac:dyDescent="0.2">
      <c r="D43" s="95"/>
      <c r="E43" s="105"/>
      <c r="F43" s="105"/>
      <c r="G43" s="105"/>
      <c r="H43" s="105"/>
      <c r="I43" s="105"/>
      <c r="J43" s="105"/>
      <c r="K43" s="98"/>
    </row>
    <row r="44" spans="4:11" x14ac:dyDescent="0.2">
      <c r="D44" s="84"/>
      <c r="E44" s="85"/>
      <c r="F44" s="85"/>
      <c r="G44" s="85"/>
      <c r="H44" s="85"/>
      <c r="I44" s="85"/>
      <c r="J44" s="85"/>
      <c r="K44" s="86"/>
    </row>
    <row r="45" spans="4:11" x14ac:dyDescent="0.2">
      <c r="D45" s="107" t="s">
        <v>134</v>
      </c>
      <c r="E45" s="36"/>
      <c r="F45" s="36"/>
      <c r="G45" s="36"/>
      <c r="H45" s="36"/>
      <c r="I45" s="36"/>
      <c r="J45" s="36"/>
      <c r="K45" s="91"/>
    </row>
    <row r="46" spans="4:11" x14ac:dyDescent="0.2">
      <c r="D46" s="126" t="s">
        <v>135</v>
      </c>
      <c r="E46" s="125" t="str">
        <f>IF(J22=0,"","※")</f>
        <v/>
      </c>
      <c r="F46" s="36"/>
      <c r="G46" s="36"/>
      <c r="H46" s="36"/>
      <c r="I46" s="36"/>
      <c r="J46" s="36"/>
      <c r="K46" s="91"/>
    </row>
    <row r="47" spans="4:11" x14ac:dyDescent="0.2">
      <c r="D47" s="107"/>
      <c r="E47" s="36"/>
      <c r="F47" s="36"/>
      <c r="G47" s="36"/>
      <c r="H47" s="36"/>
      <c r="I47" s="36"/>
      <c r="J47" s="36"/>
      <c r="K47" s="91"/>
    </row>
    <row r="48" spans="4:11" x14ac:dyDescent="0.2">
      <c r="D48" s="87" t="s">
        <v>132</v>
      </c>
      <c r="E48" s="125" t="str">
        <f>IF(F16=0,"",IF(F12=0,"ウェブサイト関連費のみでの申請はできません",""))</f>
        <v/>
      </c>
      <c r="F48" s="36"/>
      <c r="G48" s="36"/>
      <c r="H48" s="36"/>
      <c r="I48" s="36"/>
      <c r="J48" s="36"/>
      <c r="K48" s="91"/>
    </row>
    <row r="49" spans="4:11" x14ac:dyDescent="0.2">
      <c r="D49" s="87" t="s">
        <v>133</v>
      </c>
      <c r="E49" s="125" t="str">
        <f>IF(U2="○","","設備処分費が、(5)補助対象経費合計の1/2を超えています")</f>
        <v/>
      </c>
      <c r="F49" s="36"/>
      <c r="G49" s="36"/>
      <c r="H49" s="36"/>
      <c r="I49" s="36"/>
      <c r="J49" s="36"/>
      <c r="K49" s="91"/>
    </row>
    <row r="50" spans="4:11" x14ac:dyDescent="0.2">
      <c r="D50" s="87"/>
      <c r="E50" s="36"/>
      <c r="F50" s="36"/>
      <c r="G50" s="36"/>
      <c r="H50" s="36"/>
      <c r="I50" s="36"/>
      <c r="J50" s="36"/>
      <c r="K50" s="91"/>
    </row>
    <row r="51" spans="4:11" x14ac:dyDescent="0.2">
      <c r="D51" s="87"/>
      <c r="E51" s="36"/>
      <c r="F51" s="36"/>
      <c r="G51" s="36"/>
      <c r="H51" s="36"/>
      <c r="I51" s="36"/>
      <c r="J51" s="36"/>
      <c r="K51" s="91"/>
    </row>
    <row r="52" spans="4:11" x14ac:dyDescent="0.2">
      <c r="D52" s="87"/>
      <c r="E52" s="36"/>
      <c r="F52" s="36"/>
      <c r="G52" s="36"/>
      <c r="H52" s="36"/>
      <c r="I52" s="36"/>
      <c r="J52" s="36"/>
      <c r="K52" s="91"/>
    </row>
    <row r="53" spans="4:11" x14ac:dyDescent="0.2">
      <c r="D53" s="87"/>
      <c r="E53" s="36"/>
      <c r="F53" s="36"/>
      <c r="G53" s="36"/>
      <c r="H53" s="36"/>
      <c r="I53" s="36"/>
      <c r="J53" s="36"/>
      <c r="K53" s="91"/>
    </row>
    <row r="54" spans="4:11" x14ac:dyDescent="0.2">
      <c r="D54" s="87"/>
      <c r="E54" s="36"/>
      <c r="F54" s="36"/>
      <c r="G54" s="36"/>
      <c r="H54" s="36"/>
      <c r="I54" s="36"/>
      <c r="J54" s="36"/>
      <c r="K54" s="91"/>
    </row>
    <row r="55" spans="4:11" x14ac:dyDescent="0.2">
      <c r="D55" s="138"/>
      <c r="E55" s="139"/>
      <c r="F55" s="139"/>
      <c r="G55" s="139"/>
      <c r="H55" s="139"/>
      <c r="I55" s="139"/>
      <c r="J55" s="139"/>
      <c r="K55" s="140"/>
    </row>
    <row r="56" spans="4:11" x14ac:dyDescent="0.2">
      <c r="D56" s="141" t="s">
        <v>139</v>
      </c>
      <c r="E56" s="137"/>
      <c r="F56" s="137"/>
      <c r="G56" s="137"/>
      <c r="H56" s="137"/>
      <c r="I56" s="137"/>
      <c r="J56" s="137"/>
      <c r="K56" s="142"/>
    </row>
    <row r="57" spans="4:11" x14ac:dyDescent="0.2">
      <c r="D57" s="147" t="str">
        <f>IF(補助事業計画書②!G53=補助事業計画書②!AE20,"〇","×")</f>
        <v>〇</v>
      </c>
      <c r="E57" s="137"/>
      <c r="F57" s="137"/>
      <c r="G57" s="137"/>
      <c r="H57" s="137"/>
      <c r="I57" s="137"/>
      <c r="J57" s="137"/>
      <c r="K57" s="142"/>
    </row>
    <row r="58" spans="4:11" x14ac:dyDescent="0.2">
      <c r="D58" s="143"/>
      <c r="E58" s="137"/>
      <c r="F58" s="137"/>
      <c r="G58" s="137"/>
      <c r="H58" s="137"/>
      <c r="I58" s="137"/>
      <c r="J58" s="137"/>
      <c r="K58" s="142"/>
    </row>
    <row r="59" spans="4:11" x14ac:dyDescent="0.2">
      <c r="D59" s="143"/>
      <c r="E59" s="137"/>
      <c r="F59" s="137"/>
      <c r="G59" s="137"/>
      <c r="H59" s="137"/>
      <c r="I59" s="137"/>
      <c r="J59" s="137"/>
      <c r="K59" s="142"/>
    </row>
    <row r="60" spans="4:11" x14ac:dyDescent="0.2">
      <c r="D60" s="144"/>
      <c r="E60" s="145"/>
      <c r="F60" s="145"/>
      <c r="G60" s="145"/>
      <c r="H60" s="145"/>
      <c r="I60" s="145"/>
      <c r="J60" s="145"/>
      <c r="K60" s="146"/>
    </row>
  </sheetData>
  <mergeCells count="11">
    <mergeCell ref="F12:F14"/>
    <mergeCell ref="F16:F18"/>
    <mergeCell ref="E15:E18"/>
    <mergeCell ref="E11:E14"/>
    <mergeCell ref="G20:G22"/>
    <mergeCell ref="I39:J39"/>
    <mergeCell ref="I41:J41"/>
    <mergeCell ref="I36:J36"/>
    <mergeCell ref="O11:O20"/>
    <mergeCell ref="H28:H33"/>
    <mergeCell ref="I37:J37"/>
  </mergeCells>
  <phoneticPr fontId="10"/>
  <dataValidations count="1">
    <dataValidation allowBlank="1" showInputMessage="1" showErrorMessage="1" promptTitle="自動判定されます" prompt="計算式が入力してありますので自動判定されます" sqref="E33:E34 E29 E31"/>
  </dataValidation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6231DB966864742B87EAF6B9F118E39" ma:contentTypeVersion="7" ma:contentTypeDescription="新しいドキュメントを作成します。" ma:contentTypeScope="" ma:versionID="41a0a88fa9364b50f8a36727212c827f">
  <xsd:schema xmlns:xsd="http://www.w3.org/2001/XMLSchema" xmlns:xs="http://www.w3.org/2001/XMLSchema" xmlns:p="http://schemas.microsoft.com/office/2006/metadata/properties" xmlns:ns3="e9a2f1ec-d622-4400-872a-35e0370e4027" targetNamespace="http://schemas.microsoft.com/office/2006/metadata/properties" ma:root="true" ma:fieldsID="99cf8315aa094d0f2d94f767ad7aeb5a" ns3:_="">
    <xsd:import namespace="e9a2f1ec-d622-4400-872a-35e0370e402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a2f1ec-d622-4400-872a-35e0370e40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751CCD-5B20-4E7E-BBA7-101F35858A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a2f1ec-d622-4400-872a-35e0370e40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A19378C-7740-4896-A387-D6C60868199D}">
  <ds:schemaRefs>
    <ds:schemaRef ds:uri="http://purl.org/dc/dcmitype/"/>
    <ds:schemaRef ds:uri="http://schemas.microsoft.com/office/infopath/2007/PartnerControls"/>
    <ds:schemaRef ds:uri="e9a2f1ec-d622-4400-872a-35e0370e4027"/>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A5D8139F-DC2A-4563-A230-4C3369BA59D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補助事業計画書②</vt:lpstr>
      <vt:lpstr>ExpenseCategoryList</vt:lpstr>
      <vt:lpstr>補助事業計画書②!_Hlk3285324</vt:lpstr>
      <vt:lpstr>補助事業計画書②!Print_Area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2023-02-21T08:45:40Z</cp:lastPrinted>
  <dcterms:created xsi:type="dcterms:W3CDTF">2020-03-24T00:10:15Z</dcterms:created>
  <dcterms:modified xsi:type="dcterms:W3CDTF">2023-03-07T08:13:15Z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0x010100F6231DB966864742B87EAF6B9F118E39</vt:lpwstr>
  </property>
</Properties>
</file>