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msaku.SHOKIBO\Desktop\20250501\HP\"/>
    </mc:Choice>
  </mc:AlternateContent>
  <xr:revisionPtr revIDLastSave="0" documentId="13_ncr:1_{6B186BF7-3266-423F-8B12-646BDCE1EB7D}" xr6:coauthVersionLast="36" xr6:coauthVersionMax="47" xr10:uidLastSave="{00000000-0000-0000-0000-000000000000}"/>
  <workbookProtection workbookAlgorithmName="SHA-512" workbookHashValue="C98gWdctTqxX/wcpWsuuldQ/Kf8LgYqZjhUVR3mYX/4Ivhlbaksu+mE/sfzLsv5A1nlcfOYPbsZDxFmQhiWx5Q==" workbookSaltValue="dvafDB5ecduaVFYiVZFV9Q==" workbookSpinCount="100000" lockStructure="1"/>
  <bookViews>
    <workbookView xWindow="28680" yWindow="-120" windowWidth="29040" windowHeight="15840" xr2:uid="{00000000-000D-0000-FFFF-FFFF00000000}"/>
  </bookViews>
  <sheets>
    <sheet name="補助事業計画書②" sheetId="20" r:id="rId1"/>
    <sheet name="ExpenseCategoryList" sheetId="2" state="hidden" r:id="rId2"/>
  </sheets>
  <definedNames>
    <definedName name="_Hlk3285324" localSheetId="0">補助事業計画書②!$A$26</definedName>
    <definedName name="_xlnm.Print_Area" localSheetId="0">補助事業計画書②!$A$1:$AK$43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2" l="1"/>
  <c r="G15" i="2"/>
  <c r="H11" i="2"/>
  <c r="G11" i="2"/>
  <c r="H8" i="2"/>
  <c r="X2" i="2"/>
  <c r="E2" i="2"/>
  <c r="E37" i="2" s="1"/>
  <c r="E41" i="2"/>
  <c r="AN8" i="20" s="1"/>
  <c r="W2" i="2"/>
  <c r="V2" i="2"/>
  <c r="E38" i="2" l="1"/>
  <c r="T2" i="2" l="1"/>
  <c r="G35" i="20" l="1"/>
  <c r="G38" i="20" l="1"/>
  <c r="H38" i="2" l="1"/>
  <c r="H10" i="2"/>
  <c r="Q2" i="2"/>
  <c r="F16" i="2" s="1"/>
  <c r="K2" i="2"/>
  <c r="F12" i="2" s="1"/>
  <c r="G20" i="2"/>
  <c r="AM21" i="20"/>
  <c r="DG15" i="20"/>
  <c r="DF15" i="20"/>
  <c r="DE15" i="20"/>
  <c r="DD15" i="20"/>
  <c r="DG14" i="20"/>
  <c r="DF14" i="20"/>
  <c r="DE14" i="20"/>
  <c r="DD14" i="20"/>
  <c r="DG13" i="20"/>
  <c r="DF13" i="20"/>
  <c r="DE13" i="20"/>
  <c r="DD13" i="20"/>
  <c r="DG12" i="20"/>
  <c r="DF12" i="20"/>
  <c r="DE12" i="20"/>
  <c r="DD12" i="20"/>
  <c r="DG11" i="20"/>
  <c r="DF11" i="20"/>
  <c r="DE11" i="20"/>
  <c r="DD11" i="20"/>
  <c r="G16" i="2" l="1"/>
  <c r="G18" i="2" s="1"/>
  <c r="G17" i="2"/>
  <c r="H16" i="2"/>
  <c r="H18" i="2" s="1"/>
  <c r="H17" i="2"/>
  <c r="G12" i="2"/>
  <c r="G14" i="2" s="1"/>
  <c r="H37" i="2"/>
  <c r="I38" i="2" s="1"/>
  <c r="J38" i="2" s="1"/>
  <c r="AO17" i="20" s="1"/>
  <c r="E39" i="2"/>
  <c r="E40" i="2" s="1"/>
  <c r="AN25" i="20" s="1"/>
  <c r="H9" i="2"/>
  <c r="AE18" i="20"/>
  <c r="L2" i="2" s="1"/>
  <c r="H39" i="2"/>
  <c r="E48" i="2"/>
  <c r="AE16" i="20"/>
  <c r="I2" i="2" s="1"/>
  <c r="Y2" i="2"/>
  <c r="AN24" i="20"/>
  <c r="D2" i="2" l="1"/>
  <c r="H20" i="2"/>
  <c r="H21" i="2"/>
  <c r="H41" i="2" l="1"/>
  <c r="AE20" i="20"/>
  <c r="F2" i="2" s="1"/>
  <c r="H12" i="2"/>
  <c r="J16" i="2" s="1"/>
  <c r="I12" i="2"/>
  <c r="I14" i="2"/>
  <c r="H13" i="2"/>
  <c r="J17" i="2" s="1"/>
  <c r="H22" i="2"/>
  <c r="I17" i="2" l="1"/>
  <c r="I16" i="2"/>
  <c r="I20" i="2" s="1"/>
  <c r="H14" i="2"/>
  <c r="J18" i="2" s="1"/>
  <c r="I18" i="2" s="1"/>
  <c r="D57" i="2"/>
  <c r="AM38" i="20" s="1"/>
  <c r="G2" i="2"/>
  <c r="S2" i="2"/>
  <c r="U2" i="2" s="1"/>
  <c r="E49" i="2" s="1"/>
  <c r="AM26" i="20" s="1"/>
  <c r="N12" i="2" l="1"/>
  <c r="G31" i="2" s="1"/>
  <c r="I22" i="2"/>
  <c r="J22" i="2" s="1"/>
  <c r="L20" i="2"/>
  <c r="I31" i="2"/>
  <c r="P16" i="2"/>
  <c r="I29" i="2" s="1"/>
  <c r="I33" i="2" s="1"/>
  <c r="L16" i="2"/>
  <c r="G29" i="2"/>
  <c r="AR17" i="20" s="1"/>
  <c r="L12" i="2"/>
  <c r="J20" i="2" l="1"/>
  <c r="AE21" i="20" s="1"/>
  <c r="N16" i="2"/>
  <c r="N20" i="2" s="1"/>
  <c r="P12" i="2"/>
  <c r="P20" i="2" s="1"/>
  <c r="E29" i="2"/>
  <c r="AM17" i="20" s="1"/>
  <c r="M16" i="2"/>
  <c r="AP17" i="20"/>
  <c r="AN17" i="20" s="1"/>
  <c r="E46" i="2" l="1"/>
  <c r="AK21" i="20" s="1"/>
  <c r="G33" i="2"/>
  <c r="H2" i="2" s="1"/>
  <c r="M2" i="2" s="1"/>
  <c r="N2" i="2" s="1"/>
  <c r="O2" i="2" s="1"/>
  <c r="J2" i="2" s="1"/>
  <c r="AN19" i="20"/>
  <c r="AN21" i="20"/>
  <c r="H42" i="2" l="1"/>
  <c r="H40" i="2" s="1"/>
  <c r="I42" i="2" s="1"/>
  <c r="J42" i="2" s="1"/>
  <c r="AO22" i="20" s="1"/>
  <c r="P2" i="2"/>
  <c r="I40" i="2" l="1"/>
  <c r="J40" i="2" s="1"/>
  <c r="AO19" i="20" s="1"/>
  <c r="AE19" i="20"/>
  <c r="E31" i="2" s="1"/>
  <c r="AM19" i="20" s="1"/>
  <c r="E34" i="2" l="1"/>
  <c r="AM22" i="20" s="1"/>
  <c r="R2" i="2"/>
  <c r="AE22" i="20" s="1"/>
</calcChain>
</file>

<file path=xl/sharedStrings.xml><?xml version="1.0" encoding="utf-8"?>
<sst xmlns="http://schemas.openxmlformats.org/spreadsheetml/2006/main" count="179" uniqueCount="149">
  <si>
    <t>【創業型】</t>
    <rPh sb="1" eb="4">
      <t>ソウギョウカタ</t>
    </rPh>
    <phoneticPr fontId="10"/>
  </si>
  <si>
    <t>（様式３）</t>
    <phoneticPr fontId="10"/>
  </si>
  <si>
    <t>補助事業計画書②【経費明細表・資金調達方法】</t>
    <phoneticPr fontId="10"/>
  </si>
  <si>
    <t>名　称：</t>
    <phoneticPr fontId="10"/>
  </si>
  <si>
    <t>　 補助上限額    ⇒</t>
    <rPh sb="2" eb="4">
      <t>ホジョ</t>
    </rPh>
    <rPh sb="4" eb="6">
      <t>ジョウゲン</t>
    </rPh>
    <rPh sb="6" eb="7">
      <t>ガク</t>
    </rPh>
    <phoneticPr fontId="10"/>
  </si>
  <si>
    <t>円　←金額(単位：円)を入力して</t>
    <rPh sb="0" eb="1">
      <t>エン</t>
    </rPh>
    <rPh sb="3" eb="5">
      <t>キンガク</t>
    </rPh>
    <rPh sb="6" eb="8">
      <t>タンイ</t>
    </rPh>
    <rPh sb="9" eb="10">
      <t>エン</t>
    </rPh>
    <rPh sb="12" eb="14">
      <t>ニュウリョク</t>
    </rPh>
    <phoneticPr fontId="1"/>
  </si>
  <si>
    <r>
      <t>Ⅱ．経費明細表</t>
    </r>
    <r>
      <rPr>
        <sz val="8"/>
        <color rgb="FF000000"/>
        <rFont val="ＭＳ ゴシック"/>
        <family val="3"/>
        <charset val="128"/>
      </rPr>
      <t>【必須記入】</t>
    </r>
  </si>
  <si>
    <t>　　　　　ください。</t>
    <phoneticPr fontId="10"/>
  </si>
  <si>
    <t>（単位：円）</t>
  </si>
  <si>
    <t>　 判定　⇒</t>
    <phoneticPr fontId="10"/>
  </si>
  <si>
    <t>経費区分</t>
    <phoneticPr fontId="10"/>
  </si>
  <si>
    <t>内容・必要理由</t>
    <phoneticPr fontId="10"/>
  </si>
  <si>
    <t>経費内訳
（単価×回数）</t>
    <phoneticPr fontId="10"/>
  </si>
  <si>
    <t>補助対象経費</t>
    <phoneticPr fontId="10"/>
  </si>
  <si>
    <t>　補助対象経費の「(税抜)／(税込)」選択欄は初期表示では空欄です。</t>
    <rPh sb="1" eb="5">
      <t>ホジョタイショウ</t>
    </rPh>
    <rPh sb="5" eb="7">
      <t>ケイヒ</t>
    </rPh>
    <phoneticPr fontId="10"/>
  </si>
  <si>
    <t>　</t>
  </si>
  <si>
    <t>　←プルダウンから「(税抜)／(税込)」のいずれかを選択ください</t>
    <rPh sb="11" eb="13">
      <t>ゼイヌ</t>
    </rPh>
    <rPh sb="16" eb="18">
      <t>ゼイコ</t>
    </rPh>
    <rPh sb="26" eb="28">
      <t>センタク</t>
    </rPh>
    <phoneticPr fontId="1"/>
  </si>
  <si>
    <t>　＊事業者の区分が課税事業者の場合は（税抜）、</t>
    <rPh sb="15" eb="17">
      <t>バアイ</t>
    </rPh>
    <rPh sb="19" eb="21">
      <t>ゼイヌキ</t>
    </rPh>
    <phoneticPr fontId="10"/>
  </si>
  <si>
    <r>
      <t>（1）補助対象経費小計</t>
    </r>
    <r>
      <rPr>
        <sz val="11"/>
        <color rgb="FFFF0000"/>
        <rFont val="ＭＳ ゴシック"/>
        <family val="3"/>
        <charset val="128"/>
      </rPr>
      <t>（ウェブサイト関連費を除く）</t>
    </r>
    <phoneticPr fontId="10"/>
  </si>
  <si>
    <t>▼判定式</t>
    <rPh sb="1" eb="3">
      <t>ハンテイ</t>
    </rPh>
    <rPh sb="3" eb="4">
      <t>シキ</t>
    </rPh>
    <phoneticPr fontId="18"/>
  </si>
  <si>
    <t>端数</t>
    <rPh sb="0" eb="2">
      <t>ハスウ</t>
    </rPh>
    <phoneticPr fontId="10"/>
  </si>
  <si>
    <t>経費内比率</t>
    <rPh sb="0" eb="2">
      <t>ケイヒ</t>
    </rPh>
    <rPh sb="2" eb="3">
      <t>ナイ</t>
    </rPh>
    <rPh sb="3" eb="5">
      <t>ヒリツ</t>
    </rPh>
    <phoneticPr fontId="10"/>
  </si>
  <si>
    <t>ウェブサイト関連費以外の申請補助額</t>
    <rPh sb="9" eb="11">
      <t>イガイ</t>
    </rPh>
    <rPh sb="12" eb="14">
      <t>シンセイ</t>
    </rPh>
    <rPh sb="14" eb="16">
      <t>ホジョ</t>
    </rPh>
    <rPh sb="16" eb="17">
      <t>ガク</t>
    </rPh>
    <phoneticPr fontId="10"/>
  </si>
  <si>
    <r>
      <t>（2）補助金交付申請額</t>
    </r>
    <r>
      <rPr>
        <sz val="11"/>
        <color rgb="FFFF0000"/>
        <rFont val="ＭＳ ゴシック"/>
        <family val="3"/>
        <charset val="128"/>
      </rPr>
      <t>（ウェブサイト関連費を除く）</t>
    </r>
    <phoneticPr fontId="10"/>
  </si>
  <si>
    <t>～</t>
    <phoneticPr fontId="10"/>
  </si>
  <si>
    <t>（3）ウェブサイト関連費に係る補助対象経費小計</t>
    <phoneticPr fontId="10"/>
  </si>
  <si>
    <t>（4）ウェブサイト関連費に係る交付申請額</t>
    <phoneticPr fontId="10"/>
  </si>
  <si>
    <t>（5）補助対象経費合計　　　（a）＋（c）</t>
    <phoneticPr fontId="10"/>
  </si>
  <si>
    <t>（6）補助金交付申請額合計　　（b）＋（d）</t>
    <phoneticPr fontId="10"/>
  </si>
  <si>
    <t>申請額内比率</t>
    <rPh sb="0" eb="2">
      <t>シンセイ</t>
    </rPh>
    <rPh sb="2" eb="3">
      <t>ガク</t>
    </rPh>
    <rPh sb="3" eb="4">
      <t>ナイ</t>
    </rPh>
    <rPh sb="4" eb="6">
      <t>ヒリツ</t>
    </rPh>
    <phoneticPr fontId="10"/>
  </si>
  <si>
    <t>（d）が（f）の1/4以内であるか（「いいえ」の場合は申請できません）</t>
    <rPh sb="11" eb="13">
      <t>イナイ</t>
    </rPh>
    <rPh sb="24" eb="26">
      <t>バアイ</t>
    </rPh>
    <rPh sb="27" eb="29">
      <t>シンセイ</t>
    </rPh>
    <phoneticPr fontId="10"/>
  </si>
  <si>
    <t>※経費区分には、「①機械装置等費」から「⑧委託・外注費」までの各費目を記入してください。</t>
    <rPh sb="24" eb="26">
      <t>ガイチュウ</t>
    </rPh>
    <phoneticPr fontId="10"/>
  </si>
  <si>
    <t>※経費の内訳に関しては、内容がわかるように記載してください。</t>
    <rPh sb="4" eb="6">
      <t>ウチワケ</t>
    </rPh>
    <rPh sb="7" eb="8">
      <t>カン</t>
    </rPh>
    <rPh sb="12" eb="14">
      <t>ナイヨウ</t>
    </rPh>
    <rPh sb="21" eb="23">
      <t>キサイ</t>
    </rPh>
    <phoneticPr fontId="10"/>
  </si>
  <si>
    <t>上限補助額：</t>
    <phoneticPr fontId="10"/>
  </si>
  <si>
    <t>※補助対象経費の消費税（税抜・税込）区分については、別紙「参考資料」の「１２．消費税等仕入控除税額」を参照のこと。</t>
    <phoneticPr fontId="10"/>
  </si>
  <si>
    <t>　補助率　　：</t>
    <rPh sb="1" eb="3">
      <t>ホジョ</t>
    </rPh>
    <rPh sb="3" eb="4">
      <t>リツ</t>
    </rPh>
    <phoneticPr fontId="10"/>
  </si>
  <si>
    <t>※「（4）ウェブサイト関連費に係る交付申請額」については、「（6）補助金交付申請額合計」の1/4以内となるように記入してください。</t>
    <phoneticPr fontId="10"/>
  </si>
  <si>
    <t>※補助事業の実績によりウェブサイト関連費における補助金額が減額となる場合があります。</t>
    <phoneticPr fontId="10"/>
  </si>
  <si>
    <t>※（6）の上限額はインボイス特例の場合異なります。</t>
    <rPh sb="14" eb="16">
      <t>トクレイ</t>
    </rPh>
    <rPh sb="17" eb="19">
      <t>バアイ</t>
    </rPh>
    <phoneticPr fontId="10"/>
  </si>
  <si>
    <r>
      <t>Ⅲ．資金調達方法</t>
    </r>
    <r>
      <rPr>
        <sz val="8"/>
        <color rgb="FF000000"/>
        <rFont val="ＭＳ ゴシック"/>
        <family val="3"/>
        <charset val="128"/>
      </rPr>
      <t>【必須記入】</t>
    </r>
  </si>
  <si>
    <t>＜補助対象経費の調達一覧＞　　　　　　　 ＜「２．補助金」相当額の手当方法＞(※３)</t>
    <phoneticPr fontId="10"/>
  </si>
  <si>
    <t>区分</t>
  </si>
  <si>
    <t>金額（円）</t>
    <phoneticPr fontId="10"/>
  </si>
  <si>
    <t>資金
調達先</t>
    <phoneticPr fontId="10"/>
  </si>
  <si>
    <t>1.自己資金</t>
    <phoneticPr fontId="10"/>
  </si>
  <si>
    <t>2-1.自己資金</t>
    <phoneticPr fontId="10"/>
  </si>
  <si>
    <t>2.持続化補助金（※１）</t>
    <phoneticPr fontId="10"/>
  </si>
  <si>
    <t>2-2.金融機関からの借入金</t>
    <phoneticPr fontId="10"/>
  </si>
  <si>
    <t>3.金融機関からの借入金</t>
    <phoneticPr fontId="10"/>
  </si>
  <si>
    <t>2-3.その他</t>
    <phoneticPr fontId="10"/>
  </si>
  <si>
    <t>4.その他</t>
    <phoneticPr fontId="10"/>
  </si>
  <si>
    <t>5.合計額
（※２）</t>
    <phoneticPr fontId="10"/>
  </si>
  <si>
    <t>※１　補助金額は、Ⅱ．経費明細表（６）補助金交付申請額と一致させること。</t>
    <phoneticPr fontId="10"/>
  </si>
  <si>
    <t>※２　合計額は、Ⅱ．経費明細表（５）補助対象経費合計と一致させること。</t>
    <phoneticPr fontId="10"/>
  </si>
  <si>
    <t>※３　補助事業が終了してからの精算となりますので、その間の資金の調達方法について、ご記入ください。</t>
  </si>
  <si>
    <t>（各項目について記載内容が多い場合は、適宜、行数・ページ数を追加できます。）</t>
  </si>
  <si>
    <t>No</t>
    <phoneticPr fontId="10"/>
  </si>
  <si>
    <t>区分名称</t>
    <rPh sb="0" eb="2">
      <t>クブン</t>
    </rPh>
    <rPh sb="2" eb="4">
      <t>メイショウ</t>
    </rPh>
    <phoneticPr fontId="10"/>
  </si>
  <si>
    <t>処理フラグ(1:通常、2:設備処分費)</t>
    <rPh sb="0" eb="2">
      <t>ショリ</t>
    </rPh>
    <rPh sb="8" eb="10">
      <t>ツウジョウ</t>
    </rPh>
    <rPh sb="13" eb="15">
      <t>セツビ</t>
    </rPh>
    <rPh sb="15" eb="17">
      <t>ショブン</t>
    </rPh>
    <rPh sb="17" eb="18">
      <t>ヒ</t>
    </rPh>
    <phoneticPr fontId="10"/>
  </si>
  <si>
    <t>⑤対象経費合計</t>
    <rPh sb="1" eb="7">
      <t>タイショウケイヒゴウケイ</t>
    </rPh>
    <phoneticPr fontId="10"/>
  </si>
  <si>
    <t>最高金額</t>
    <rPh sb="0" eb="2">
      <t>サイコウ</t>
    </rPh>
    <rPh sb="2" eb="4">
      <t>キンガク</t>
    </rPh>
    <phoneticPr fontId="10"/>
  </si>
  <si>
    <t>⑤対象経費合計*2/3</t>
    <rPh sb="1" eb="5">
      <t>タイショウケイヒ</t>
    </rPh>
    <rPh sb="5" eb="7">
      <t>ゴウケイ</t>
    </rPh>
    <phoneticPr fontId="10"/>
  </si>
  <si>
    <t>⑥交付申請額合計
上限チェック後</t>
    <rPh sb="1" eb="3">
      <t>コウフ</t>
    </rPh>
    <rPh sb="3" eb="5">
      <t>シンセイ</t>
    </rPh>
    <rPh sb="5" eb="6">
      <t>ガク</t>
    </rPh>
    <rPh sb="6" eb="8">
      <t>ゴウケイ</t>
    </rPh>
    <rPh sb="9" eb="11">
      <t>ジョウゲン</t>
    </rPh>
    <rPh sb="15" eb="16">
      <t>ゴ</t>
    </rPh>
    <phoneticPr fontId="10"/>
  </si>
  <si>
    <t>②交付申請額合計</t>
    <rPh sb="6" eb="8">
      <t>ゴウケイ</t>
    </rPh>
    <phoneticPr fontId="10"/>
  </si>
  <si>
    <t>②ｳｪﾌﾞｻｲﾄ関連費除
交付申請額*2/3</t>
    <rPh sb="13" eb="18">
      <t>コウフシンセイガク</t>
    </rPh>
    <phoneticPr fontId="10"/>
  </si>
  <si>
    <t>②ｳｪﾌﾞｻｲﾄ関連費除
交付申請額上限</t>
    <rPh sb="18" eb="20">
      <t>ジョウゲン</t>
    </rPh>
    <phoneticPr fontId="10"/>
  </si>
  <si>
    <t>①ｳｪﾌﾞｻｲﾄ関連費除
対象経費小計</t>
    <rPh sb="8" eb="11">
      <t>カンレンヒ</t>
    </rPh>
    <rPh sb="11" eb="12">
      <t>ノゾ</t>
    </rPh>
    <rPh sb="13" eb="17">
      <t>タイショウケイヒ</t>
    </rPh>
    <rPh sb="17" eb="19">
      <t>ショウケイ</t>
    </rPh>
    <phoneticPr fontId="10"/>
  </si>
  <si>
    <t>④条件２
対象経費小計*2/3</t>
    <phoneticPr fontId="10"/>
  </si>
  <si>
    <t>④条件１－１
補助対象経費合計/4</t>
    <rPh sb="1" eb="3">
      <t>ジョウケン</t>
    </rPh>
    <phoneticPr fontId="10"/>
  </si>
  <si>
    <t>④条件１－２
経費小計上限チェック</t>
    <rPh sb="1" eb="3">
      <t>ジョウケン</t>
    </rPh>
    <rPh sb="7" eb="9">
      <t>ケイヒ</t>
    </rPh>
    <rPh sb="9" eb="11">
      <t>ショウケイ</t>
    </rPh>
    <rPh sb="11" eb="13">
      <t>ジョウゲン</t>
    </rPh>
    <phoneticPr fontId="10"/>
  </si>
  <si>
    <t>④ｳｪﾌﾞｻｲﾄ関連費
交付申請額</t>
    <rPh sb="8" eb="11">
      <t>カンレンヒ</t>
    </rPh>
    <rPh sb="12" eb="17">
      <t>コウフシンセイガク</t>
    </rPh>
    <phoneticPr fontId="10"/>
  </si>
  <si>
    <t>④ｳｪﾌﾞｻｲﾄ関連費の判定</t>
    <phoneticPr fontId="10"/>
  </si>
  <si>
    <t>③ｳｪﾌﾞｻｲﾄ関連費　合計</t>
    <phoneticPr fontId="10"/>
  </si>
  <si>
    <t>（d）が（f）の1/4以内であるか</t>
    <phoneticPr fontId="10"/>
  </si>
  <si>
    <t>補助対象経費合計/2</t>
    <rPh sb="0" eb="2">
      <t>ホジョ</t>
    </rPh>
    <rPh sb="2" eb="4">
      <t>タイショウ</t>
    </rPh>
    <rPh sb="4" eb="6">
      <t>ケイヒ</t>
    </rPh>
    <rPh sb="6" eb="8">
      <t>ゴウケイ</t>
    </rPh>
    <phoneticPr fontId="10"/>
  </si>
  <si>
    <t>⑨設備処分費　合計</t>
    <rPh sb="7" eb="9">
      <t>ゴウケイ</t>
    </rPh>
    <phoneticPr fontId="10"/>
  </si>
  <si>
    <t>⑨設備処分費の判定</t>
    <rPh sb="7" eb="9">
      <t>ハンテイ</t>
    </rPh>
    <phoneticPr fontId="10"/>
  </si>
  <si>
    <t>チェックボックスの条件（未チェック）</t>
    <rPh sb="9" eb="11">
      <t>ジョウケン</t>
    </rPh>
    <rPh sb="12" eb="13">
      <t>ミ</t>
    </rPh>
    <phoneticPr fontId="10"/>
  </si>
  <si>
    <t>チェックボックスの条件（複数チェック）</t>
    <rPh sb="9" eb="11">
      <t>ジョウケン</t>
    </rPh>
    <rPh sb="12" eb="14">
      <t>フクスウ</t>
    </rPh>
    <phoneticPr fontId="10"/>
  </si>
  <si>
    <t>チェックボックスの条件（赤字事業者チェック）</t>
    <rPh sb="9" eb="11">
      <t>ジョウケン</t>
    </rPh>
    <rPh sb="12" eb="14">
      <t>アカジ</t>
    </rPh>
    <rPh sb="14" eb="17">
      <t>ジギョウシャ</t>
    </rPh>
    <phoneticPr fontId="10"/>
  </si>
  <si>
    <t>チェックボックスの条件（総合判定）</t>
    <rPh sb="9" eb="11">
      <t>ジョウケン</t>
    </rPh>
    <rPh sb="12" eb="16">
      <t>ソウゴウハンテイ</t>
    </rPh>
    <phoneticPr fontId="10"/>
  </si>
  <si>
    <t>①機械装置等費</t>
    <rPh sb="1" eb="3">
      <t>キカイ</t>
    </rPh>
    <rPh sb="3" eb="5">
      <t>ソウチ</t>
    </rPh>
    <rPh sb="5" eb="6">
      <t>トウ</t>
    </rPh>
    <rPh sb="6" eb="7">
      <t>ヒ</t>
    </rPh>
    <phoneticPr fontId="10"/>
  </si>
  <si>
    <t>②広報費</t>
    <rPh sb="1" eb="3">
      <t>コウホウ</t>
    </rPh>
    <rPh sb="3" eb="4">
      <t>ヒ</t>
    </rPh>
    <phoneticPr fontId="10"/>
  </si>
  <si>
    <t>EとFの小さいほう</t>
    <rPh sb="4" eb="5">
      <t>チイ</t>
    </rPh>
    <phoneticPr fontId="10"/>
  </si>
  <si>
    <t>以外の2/3</t>
    <rPh sb="0" eb="2">
      <t>イガイ</t>
    </rPh>
    <phoneticPr fontId="10"/>
  </si>
  <si>
    <t>H-I</t>
    <phoneticPr fontId="10"/>
  </si>
  <si>
    <t>以外の合計</t>
    <rPh sb="0" eb="2">
      <t>イガイ</t>
    </rPh>
    <rPh sb="3" eb="5">
      <t>ゴウケイ</t>
    </rPh>
    <phoneticPr fontId="10"/>
  </si>
  <si>
    <t>関連費*2/3</t>
    <rPh sb="0" eb="2">
      <t>カンレン</t>
    </rPh>
    <rPh sb="2" eb="3">
      <t>ヒ</t>
    </rPh>
    <phoneticPr fontId="10"/>
  </si>
  <si>
    <t>Hの1/4</t>
    <phoneticPr fontId="10"/>
  </si>
  <si>
    <t>③ウェブサイト関連費</t>
    <rPh sb="7" eb="9">
      <t>カンレン</t>
    </rPh>
    <rPh sb="9" eb="10">
      <t>ヒ</t>
    </rPh>
    <phoneticPr fontId="10"/>
  </si>
  <si>
    <t>④展示会等出展費</t>
    <rPh sb="1" eb="4">
      <t>テンジカイ</t>
    </rPh>
    <rPh sb="4" eb="5">
      <t>トウ</t>
    </rPh>
    <rPh sb="5" eb="7">
      <t>シュッテン</t>
    </rPh>
    <rPh sb="7" eb="8">
      <t>ヒ</t>
    </rPh>
    <phoneticPr fontId="10"/>
  </si>
  <si>
    <t>⑤旅費</t>
    <rPh sb="1" eb="3">
      <t>リョヒ</t>
    </rPh>
    <phoneticPr fontId="10"/>
  </si>
  <si>
    <t>計算</t>
    <rPh sb="0" eb="2">
      <t>ケイサン</t>
    </rPh>
    <phoneticPr fontId="10"/>
  </si>
  <si>
    <t>⑥新商品開発費</t>
    <rPh sb="1" eb="4">
      <t>シンショウヒン</t>
    </rPh>
    <rPh sb="4" eb="6">
      <t>カイハツ</t>
    </rPh>
    <rPh sb="6" eb="7">
      <t>ヒ</t>
    </rPh>
    <phoneticPr fontId="10"/>
  </si>
  <si>
    <t>計算方法シートの</t>
    <phoneticPr fontId="10"/>
  </si>
  <si>
    <t>⑦借料</t>
    <rPh sb="1" eb="3">
      <t>シャクリョウ</t>
    </rPh>
    <phoneticPr fontId="10"/>
  </si>
  <si>
    <t>可変</t>
    <rPh sb="0" eb="2">
      <t>カヘン</t>
    </rPh>
    <phoneticPr fontId="10"/>
  </si>
  <si>
    <t>補助率</t>
    <rPh sb="0" eb="3">
      <t>ホジョリツ</t>
    </rPh>
    <phoneticPr fontId="10"/>
  </si>
  <si>
    <t>申請額が一意になる場合</t>
    <rPh sb="0" eb="2">
      <t>シンセイ</t>
    </rPh>
    <rPh sb="2" eb="3">
      <t>ガク</t>
    </rPh>
    <rPh sb="4" eb="6">
      <t>イチイ</t>
    </rPh>
    <rPh sb="9" eb="11">
      <t>バアイ</t>
    </rPh>
    <phoneticPr fontId="10"/>
  </si>
  <si>
    <t>申請額に範囲がある場合</t>
    <rPh sb="0" eb="2">
      <t>シンセイ</t>
    </rPh>
    <rPh sb="2" eb="3">
      <t>ガク</t>
    </rPh>
    <rPh sb="4" eb="6">
      <t>ハンイ</t>
    </rPh>
    <rPh sb="9" eb="11">
      <t>バアイ</t>
    </rPh>
    <phoneticPr fontId="10"/>
  </si>
  <si>
    <t>⑧委託・外注費</t>
    <phoneticPr fontId="10"/>
  </si>
  <si>
    <t>補助率文言</t>
    <rPh sb="0" eb="3">
      <t>ホジョリツ</t>
    </rPh>
    <rPh sb="3" eb="5">
      <t>モンゴン</t>
    </rPh>
    <phoneticPr fontId="10"/>
  </si>
  <si>
    <t>Web以外の申請額が最大</t>
    <rPh sb="3" eb="5">
      <t>イガイ</t>
    </rPh>
    <rPh sb="6" eb="8">
      <t>シンセイ</t>
    </rPh>
    <rPh sb="8" eb="9">
      <t>ガク</t>
    </rPh>
    <rPh sb="10" eb="12">
      <t>サイダイ</t>
    </rPh>
    <phoneticPr fontId="10"/>
  </si>
  <si>
    <t>Webの申請額が最大</t>
    <rPh sb="8" eb="10">
      <t>サイダイ</t>
    </rPh>
    <phoneticPr fontId="10"/>
  </si>
  <si>
    <t>Web以外
(下段端数)</t>
    <rPh sb="3" eb="5">
      <t>イガイ</t>
    </rPh>
    <rPh sb="7" eb="9">
      <t>カダン</t>
    </rPh>
    <rPh sb="9" eb="11">
      <t>ハスウ</t>
    </rPh>
    <phoneticPr fontId="10"/>
  </si>
  <si>
    <t>a経費(=K2)</t>
    <rPh sb="1" eb="3">
      <t>ケイヒ</t>
    </rPh>
    <phoneticPr fontId="10"/>
  </si>
  <si>
    <t>b.補助額の最大値</t>
    <rPh sb="2" eb="4">
      <t>ホジョ</t>
    </rPh>
    <rPh sb="4" eb="5">
      <t>ガク</t>
    </rPh>
    <rPh sb="6" eb="9">
      <t>サイダイチ</t>
    </rPh>
    <phoneticPr fontId="10"/>
  </si>
  <si>
    <t>b.Web以外の申請額</t>
    <rPh sb="5" eb="7">
      <t>イガイ</t>
    </rPh>
    <rPh sb="8" eb="10">
      <t>シンセイ</t>
    </rPh>
    <rPh sb="10" eb="11">
      <t>ガク</t>
    </rPh>
    <phoneticPr fontId="10"/>
  </si>
  <si>
    <t>Web
(下段端数)</t>
    <phoneticPr fontId="10"/>
  </si>
  <si>
    <t>c経費(=Q2)</t>
    <rPh sb="1" eb="3">
      <t>ケイヒ</t>
    </rPh>
    <phoneticPr fontId="10"/>
  </si>
  <si>
    <t>d.補助額の最大値
と50万の小さい方</t>
    <rPh sb="2" eb="4">
      <t>ホジョ</t>
    </rPh>
    <rPh sb="4" eb="5">
      <t>ガク</t>
    </rPh>
    <rPh sb="13" eb="14">
      <t>マン</t>
    </rPh>
    <rPh sb="15" eb="16">
      <t>チイ</t>
    </rPh>
    <rPh sb="18" eb="19">
      <t>ホウ</t>
    </rPh>
    <phoneticPr fontId="10"/>
  </si>
  <si>
    <t>d.補助額の最大値</t>
    <rPh sb="2" eb="4">
      <t>ホジョ</t>
    </rPh>
    <rPh sb="4" eb="5">
      <t>ガク</t>
    </rPh>
    <phoneticPr fontId="10"/>
  </si>
  <si>
    <t>d.Webの申請額</t>
    <phoneticPr fontId="10"/>
  </si>
  <si>
    <t>最大補助額(=E2)</t>
    <rPh sb="0" eb="2">
      <t>サイダイ</t>
    </rPh>
    <rPh sb="2" eb="4">
      <t>ホジョ</t>
    </rPh>
    <rPh sb="4" eb="5">
      <t>ガク</t>
    </rPh>
    <phoneticPr fontId="10"/>
  </si>
  <si>
    <t>f/4</t>
    <phoneticPr fontId="10"/>
  </si>
  <si>
    <t>b+dの単純合計</t>
    <rPh sb="4" eb="6">
      <t>タンジュン</t>
    </rPh>
    <rPh sb="6" eb="8">
      <t>ゴウケイ</t>
    </rPh>
    <phoneticPr fontId="10"/>
  </si>
  <si>
    <t>f.最終補助額</t>
    <rPh sb="2" eb="4">
      <t>サイシュウ</t>
    </rPh>
    <rPh sb="4" eb="6">
      <t>ホジョ</t>
    </rPh>
    <rPh sb="6" eb="7">
      <t>ガク</t>
    </rPh>
    <phoneticPr fontId="10"/>
  </si>
  <si>
    <t>←端数から算出した加算値</t>
    <rPh sb="1" eb="3">
      <t>ハスウ</t>
    </rPh>
    <rPh sb="5" eb="7">
      <t>サンシュツ</t>
    </rPh>
    <rPh sb="9" eb="11">
      <t>カサン</t>
    </rPh>
    <rPh sb="11" eb="12">
      <t>チ</t>
    </rPh>
    <phoneticPr fontId="10"/>
  </si>
  <si>
    <t>計算結果(表示用)</t>
    <rPh sb="0" eb="2">
      <t>ケイサン</t>
    </rPh>
    <rPh sb="2" eb="4">
      <t>ケッカ</t>
    </rPh>
    <rPh sb="5" eb="8">
      <t>ヒョウジヨウ</t>
    </rPh>
    <phoneticPr fontId="10"/>
  </si>
  <si>
    <t>〇</t>
    <phoneticPr fontId="10"/>
  </si>
  <si>
    <t>入力値</t>
    <rPh sb="0" eb="2">
      <t>ニュウリョク</t>
    </rPh>
    <rPh sb="2" eb="3">
      <t>チ</t>
    </rPh>
    <phoneticPr fontId="10"/>
  </si>
  <si>
    <t>上限補助額</t>
    <rPh sb="0" eb="2">
      <t>ジョウゲン</t>
    </rPh>
    <rPh sb="2" eb="4">
      <t>ホジョ</t>
    </rPh>
    <rPh sb="4" eb="5">
      <t>ガク</t>
    </rPh>
    <phoneticPr fontId="10"/>
  </si>
  <si>
    <t>F37</t>
    <phoneticPr fontId="10"/>
  </si>
  <si>
    <t>(a)以外経費</t>
    <rPh sb="3" eb="5">
      <t>イガイ</t>
    </rPh>
    <rPh sb="5" eb="7">
      <t>ケイヒ</t>
    </rPh>
    <phoneticPr fontId="10"/>
  </si>
  <si>
    <t>以外補助額/以外経費</t>
    <rPh sb="0" eb="2">
      <t>イガイ</t>
    </rPh>
    <rPh sb="2" eb="4">
      <t>ホジョ</t>
    </rPh>
    <rPh sb="4" eb="5">
      <t>ガク</t>
    </rPh>
    <rPh sb="6" eb="8">
      <t>イガイ</t>
    </rPh>
    <rPh sb="8" eb="10">
      <t>ケイヒ</t>
    </rPh>
    <phoneticPr fontId="10"/>
  </si>
  <si>
    <t>編集</t>
    <rPh sb="0" eb="2">
      <t>ヘンシュウ</t>
    </rPh>
    <phoneticPr fontId="10"/>
  </si>
  <si>
    <t>F38</t>
    <phoneticPr fontId="10"/>
  </si>
  <si>
    <t>(b)以外補助額</t>
    <rPh sb="3" eb="5">
      <t>イガイ</t>
    </rPh>
    <rPh sb="5" eb="7">
      <t>ホジョ</t>
    </rPh>
    <rPh sb="7" eb="8">
      <t>ガク</t>
    </rPh>
    <phoneticPr fontId="10"/>
  </si>
  <si>
    <t>補助率</t>
    <rPh sb="0" eb="2">
      <t>ホジョ</t>
    </rPh>
    <rPh sb="2" eb="3">
      <t>リツ</t>
    </rPh>
    <phoneticPr fontId="10"/>
  </si>
  <si>
    <t>F39</t>
  </si>
  <si>
    <t>(c)Web経費</t>
    <rPh sb="6" eb="8">
      <t>ケイヒ</t>
    </rPh>
    <phoneticPr fontId="10"/>
  </si>
  <si>
    <t>Web補助額/Web経費</t>
    <rPh sb="3" eb="5">
      <t>ホジョ</t>
    </rPh>
    <rPh sb="5" eb="6">
      <t>ガク</t>
    </rPh>
    <rPh sb="10" eb="12">
      <t>ケイヒ</t>
    </rPh>
    <phoneticPr fontId="10"/>
  </si>
  <si>
    <t>F40</t>
  </si>
  <si>
    <t>(d)Web補助額</t>
    <rPh sb="6" eb="8">
      <t>ホジョ</t>
    </rPh>
    <rPh sb="8" eb="9">
      <t>ガク</t>
    </rPh>
    <phoneticPr fontId="10"/>
  </si>
  <si>
    <t>補助上限額チェック</t>
    <rPh sb="0" eb="2">
      <t>ホジョ</t>
    </rPh>
    <rPh sb="2" eb="5">
      <t>ジョウゲンガク</t>
    </rPh>
    <phoneticPr fontId="10"/>
  </si>
  <si>
    <t>F41</t>
  </si>
  <si>
    <r>
      <rPr>
        <sz val="11"/>
        <color theme="1"/>
        <rFont val="ＭＳ Ｐゴシック"/>
        <family val="3"/>
        <charset val="128"/>
        <scheme val="minor"/>
      </rPr>
      <t>(e)</t>
    </r>
    <r>
      <rPr>
        <sz val="11"/>
        <color theme="1"/>
        <rFont val="ＭＳ Ｐゴシック"/>
        <family val="2"/>
        <charset val="128"/>
        <scheme val="minor"/>
      </rPr>
      <t>経費合計</t>
    </r>
    <rPh sb="3" eb="5">
      <t>ケイヒ</t>
    </rPh>
    <rPh sb="5" eb="7">
      <t>ゴウケイ</t>
    </rPh>
    <phoneticPr fontId="10"/>
  </si>
  <si>
    <t>Web補助額/補助額計</t>
    <rPh sb="3" eb="5">
      <t>ホジョ</t>
    </rPh>
    <rPh sb="5" eb="6">
      <t>ガク</t>
    </rPh>
    <rPh sb="7" eb="9">
      <t>ホジョ</t>
    </rPh>
    <rPh sb="9" eb="10">
      <t>ガク</t>
    </rPh>
    <rPh sb="10" eb="11">
      <t>ケイ</t>
    </rPh>
    <phoneticPr fontId="10"/>
  </si>
  <si>
    <t>F42</t>
  </si>
  <si>
    <t>(f)補助額合計</t>
    <rPh sb="3" eb="5">
      <t>ホジョ</t>
    </rPh>
    <rPh sb="5" eb="6">
      <t>ガク</t>
    </rPh>
    <rPh sb="6" eb="8">
      <t>ゴウケイ</t>
    </rPh>
    <phoneticPr fontId="10"/>
  </si>
  <si>
    <t>コメント(表示用)</t>
    <rPh sb="5" eb="8">
      <t>ヒョウジヨウ</t>
    </rPh>
    <phoneticPr fontId="10"/>
  </si>
  <si>
    <t>１円加算</t>
    <rPh sb="1" eb="2">
      <t>エン</t>
    </rPh>
    <rPh sb="2" eb="4">
      <t>カサン</t>
    </rPh>
    <phoneticPr fontId="10"/>
  </si>
  <si>
    <t>以外０円</t>
    <rPh sb="0" eb="2">
      <t>イガイ</t>
    </rPh>
    <rPh sb="3" eb="4">
      <t>エン</t>
    </rPh>
    <phoneticPr fontId="10"/>
  </si>
  <si>
    <t>設備処分費1/2超</t>
    <rPh sb="0" eb="2">
      <t>セツビ</t>
    </rPh>
    <rPh sb="2" eb="4">
      <t>ショブン</t>
    </rPh>
    <rPh sb="4" eb="5">
      <t>ヒ</t>
    </rPh>
    <rPh sb="8" eb="9">
      <t>チョウ</t>
    </rPh>
    <phoneticPr fontId="10"/>
  </si>
  <si>
    <r>
      <t>Ⅲ．資金調達方法</t>
    </r>
    <r>
      <rPr>
        <sz val="8"/>
        <color rgb="FFFF0000"/>
        <rFont val="ＭＳ ゴシック"/>
        <family val="3"/>
        <charset val="128"/>
      </rPr>
      <t>【必須記入】</t>
    </r>
  </si>
  <si>
    <t>　記載にあたっては、「様式3_経費明細表(Excel)」をご使用ください。</t>
    <rPh sb="30" eb="32">
      <t>シヨウ</t>
    </rPh>
    <phoneticPr fontId="10"/>
  </si>
  <si>
    <t>　 ※補助上限額は、通常の場合は２００万円まで、</t>
    <rPh sb="3" eb="5">
      <t>ホジョ</t>
    </rPh>
    <rPh sb="5" eb="7">
      <t>ジョウゲン</t>
    </rPh>
    <rPh sb="7" eb="8">
      <t>ガク</t>
    </rPh>
    <rPh sb="10" eb="12">
      <t>ツウジョウ</t>
    </rPh>
    <rPh sb="13" eb="15">
      <t>バアイ</t>
    </rPh>
    <rPh sb="19" eb="20">
      <t>マン</t>
    </rPh>
    <rPh sb="20" eb="21">
      <t>エン</t>
    </rPh>
    <phoneticPr fontId="10"/>
  </si>
  <si>
    <t>　　 インボイス特例希望の場合は２５０万円までを入力ください。</t>
    <rPh sb="8" eb="10">
      <t>トクレイ</t>
    </rPh>
    <rPh sb="10" eb="12">
      <t>キボウ</t>
    </rPh>
    <rPh sb="13" eb="15">
      <t>バアイ</t>
    </rPh>
    <rPh sb="19" eb="20">
      <t>マン</t>
    </rPh>
    <rPh sb="20" eb="21">
      <t>エン</t>
    </rPh>
    <rPh sb="24" eb="26">
      <t>ニュウリョク</t>
    </rPh>
    <phoneticPr fontId="10"/>
  </si>
  <si>
    <t>　　免税・簡易課税・2割特例事業者の場合は（税込）を選択してください。</t>
    <rPh sb="22" eb="24">
      <t>ゼイコ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</si>
</sst>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 "/>
    <numFmt numFmtId="177" formatCode="#,##0_);\(#,##0\)"/>
    <numFmt numFmtId="178" formatCode="#,##0_);[Red]\(#,##0\)"/>
    <numFmt numFmtId="179" formatCode="0.00_ "/>
    <numFmt numFmtId="180" formatCode="0_);[Red]\(0\)"/>
    <numFmt numFmtId="181" formatCode="#,##0.000_);[Red]\(#,##0.000\)"/>
    <numFmt numFmtId="182" formatCode="#,##0.000_ ;[Red]\-#,##0.000\ "/>
  </numFmts>
  <fonts count="41" x14ac:knownFonts="1">
    <font>
      <sz val="11"/>
      <color theme="1"/>
      <name val="ＭＳ Ｐゴシック"/>
      <family val="2"/>
      <charset val="128"/>
      <scheme val="minor"/>
    </font>
    <font>
      <sz val="12"/>
      <color rgb="FF000000"/>
      <name val="ＭＳ 明朝"/>
      <family val="1"/>
      <charset val="128"/>
    </font>
    <font>
      <sz val="12"/>
      <color rgb="FF000000"/>
      <name val="ＭＳ ゴシック"/>
      <family val="3"/>
      <charset val="128"/>
    </font>
    <font>
      <u/>
      <sz val="11"/>
      <color rgb="FF000000"/>
      <name val="ＭＳ ゴシック"/>
      <family val="3"/>
      <charset val="128"/>
    </font>
    <font>
      <sz val="11"/>
      <color rgb="FF000000"/>
      <name val="ＭＳ ゴシック"/>
      <family val="3"/>
      <charset val="128"/>
    </font>
    <font>
      <sz val="8"/>
      <color rgb="FF000000"/>
      <name val="ＭＳ ゴシック"/>
      <family val="3"/>
      <charset val="128"/>
    </font>
    <font>
      <sz val="10.5"/>
      <color rgb="FF000000"/>
      <name val="ＭＳ 明朝"/>
      <family val="1"/>
      <charset val="128"/>
    </font>
    <font>
      <sz val="8"/>
      <color rgb="FF000000"/>
      <name val="ＭＳ 明朝"/>
      <family val="1"/>
      <charset val="128"/>
    </font>
    <font>
      <sz val="10.5"/>
      <color rgb="FF000000"/>
      <name val="ＭＳ ゴシック"/>
      <family val="3"/>
      <charset val="128"/>
    </font>
    <font>
      <b/>
      <sz val="11"/>
      <color rgb="FF000000"/>
      <name val="ＭＳ 明朝"/>
      <family val="1"/>
      <charset val="128"/>
    </font>
    <font>
      <sz val="6"/>
      <name val="ＭＳ Ｐゴシック"/>
      <family val="2"/>
      <charset val="128"/>
      <scheme val="minor"/>
    </font>
    <font>
      <sz val="11"/>
      <color theme="1"/>
      <name val="ＭＳ Ｐゴシック"/>
      <family val="3"/>
      <charset val="128"/>
      <scheme val="minor"/>
    </font>
    <font>
      <sz val="10.5"/>
      <color theme="1"/>
      <name val="ＭＳ 明朝"/>
      <family val="1"/>
      <charset val="128"/>
    </font>
    <font>
      <b/>
      <sz val="11"/>
      <color rgb="FFFF0000"/>
      <name val="ＭＳ Ｐゴシック"/>
      <family val="3"/>
      <charset val="128"/>
      <scheme val="minor"/>
    </font>
    <font>
      <b/>
      <u/>
      <sz val="8"/>
      <color rgb="FFFF0000"/>
      <name val="ＭＳ 明朝"/>
      <family val="1"/>
      <charset val="128"/>
    </font>
    <font>
      <sz val="11"/>
      <color rgb="FFFF0000"/>
      <name val="ＭＳ ゴシック"/>
      <family val="3"/>
      <charset val="128"/>
    </font>
    <font>
      <sz val="8"/>
      <name val="ＭＳ 明朝"/>
      <family val="1"/>
      <charset val="128"/>
    </font>
    <font>
      <sz val="11"/>
      <color theme="1"/>
      <name val="ＭＳ Ｐゴシック"/>
      <family val="2"/>
      <charset val="128"/>
      <scheme val="minor"/>
    </font>
    <font>
      <sz val="6"/>
      <name val="ＭＳ Ｐゴシック"/>
      <family val="3"/>
      <charset val="128"/>
    </font>
    <font>
      <b/>
      <sz val="11"/>
      <name val="ＭＳ ゴシック"/>
      <family val="3"/>
      <charset val="128"/>
    </font>
    <font>
      <sz val="11"/>
      <name val="ＭＳ Ｐゴシック"/>
      <family val="2"/>
      <charset val="128"/>
      <scheme val="minor"/>
    </font>
    <font>
      <b/>
      <sz val="11"/>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b/>
      <sz val="14"/>
      <name val="ＭＳ ゴシック"/>
      <family val="3"/>
      <charset val="128"/>
    </font>
    <font>
      <sz val="10"/>
      <color theme="1"/>
      <name val="ＭＳ Ｐゴシック"/>
      <family val="2"/>
      <charset val="128"/>
      <scheme val="minor"/>
    </font>
    <font>
      <sz val="10"/>
      <name val="ＭＳ Ｐゴシック"/>
      <family val="2"/>
      <charset val="128"/>
      <scheme val="minor"/>
    </font>
    <font>
      <sz val="11"/>
      <color rgb="FFFF0000"/>
      <name val="ＭＳ Ｐゴシック"/>
      <family val="2"/>
      <charset val="128"/>
      <scheme val="minor"/>
    </font>
    <font>
      <sz val="14"/>
      <color rgb="FFFF0000"/>
      <name val="ＭＳ ゴシック"/>
      <family val="3"/>
      <charset val="128"/>
    </font>
    <font>
      <sz val="11"/>
      <color theme="2" tint="-9.9978637043366805E-2"/>
      <name val="ＭＳ Ｐゴシック"/>
      <family val="2"/>
      <charset val="128"/>
      <scheme val="minor"/>
    </font>
    <font>
      <b/>
      <sz val="14"/>
      <color rgb="FFFF0000"/>
      <name val="ＭＳ Ｐゴシック"/>
      <family val="3"/>
      <charset val="128"/>
      <scheme val="minor"/>
    </font>
    <font>
      <sz val="8"/>
      <color rgb="FFFF0000"/>
      <name val="ＭＳ ゴシック"/>
      <family val="3"/>
      <charset val="128"/>
    </font>
    <font>
      <sz val="11"/>
      <color rgb="FF00B050"/>
      <name val="ＭＳ Ｐゴシック"/>
      <family val="2"/>
      <charset val="128"/>
      <scheme val="minor"/>
    </font>
    <font>
      <b/>
      <sz val="14"/>
      <color theme="1"/>
      <name val="BIZ UDP明朝 Medium"/>
      <family val="1"/>
      <charset val="128"/>
    </font>
    <font>
      <b/>
      <sz val="12"/>
      <color rgb="FFFF0000"/>
      <name val="ＭＳ ゴシック"/>
      <family val="3"/>
      <charset val="128"/>
    </font>
    <font>
      <b/>
      <sz val="12"/>
      <color rgb="FFFFFF00"/>
      <name val="ＭＳ ゴシック"/>
      <family val="3"/>
      <charset val="128"/>
    </font>
    <font>
      <b/>
      <sz val="12"/>
      <color rgb="FFFF0000"/>
      <name val="ＭＳ Ｐゴシック"/>
      <family val="3"/>
      <charset val="128"/>
      <scheme val="minor"/>
    </font>
    <font>
      <sz val="11"/>
      <color theme="0"/>
      <name val="ＭＳ Ｐゴシック"/>
      <family val="3"/>
      <charset val="128"/>
      <scheme val="minor"/>
    </font>
    <font>
      <b/>
      <sz val="11"/>
      <color theme="0"/>
      <name val="ＭＳ Ｐゴシック"/>
      <family val="3"/>
      <charset val="128"/>
      <scheme val="minor"/>
    </font>
    <font>
      <sz val="11"/>
      <color theme="0"/>
      <name val="ＭＳ Ｐゴシック"/>
      <family val="2"/>
      <charset val="128"/>
      <scheme val="minor"/>
    </font>
    <font>
      <b/>
      <sz val="12"/>
      <color theme="0"/>
      <name val="ＭＳ ゴシック"/>
      <family val="3"/>
      <charset val="128"/>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CE4D6"/>
        <bgColor indexed="64"/>
      </patternFill>
    </fill>
    <fill>
      <patternFill patternType="solid">
        <fgColor theme="0" tint="-0.14999847407452621"/>
        <bgColor indexed="64"/>
      </patternFill>
    </fill>
    <fill>
      <patternFill patternType="solid">
        <fgColor rgb="FFFFEBFF"/>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CCFF"/>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right style="medium">
        <color rgb="FFFF0000"/>
      </right>
      <top/>
      <bottom/>
      <diagonal/>
    </border>
  </borders>
  <cellStyleXfs count="2">
    <xf numFmtId="0" fontId="0" fillId="0" borderId="0">
      <alignment vertical="center"/>
    </xf>
    <xf numFmtId="38" fontId="17" fillId="0" borderId="0" applyFont="0" applyFill="0" applyBorder="0" applyAlignment="0" applyProtection="0">
      <alignment vertical="center"/>
    </xf>
  </cellStyleXfs>
  <cellXfs count="245">
    <xf numFmtId="0" fontId="0" fillId="0" borderId="0" xfId="0">
      <alignment vertical="center"/>
    </xf>
    <xf numFmtId="0" fontId="0" fillId="0" borderId="1" xfId="0" applyBorder="1">
      <alignment vertical="center"/>
    </xf>
    <xf numFmtId="0" fontId="1" fillId="0" borderId="0" xfId="0" applyFont="1" applyAlignment="1">
      <alignment horizontal="right" vertical="center"/>
    </xf>
    <xf numFmtId="0" fontId="2" fillId="0" borderId="0" xfId="0" applyFont="1" applyAlignment="1">
      <alignment horizontal="center" vertical="center"/>
    </xf>
    <xf numFmtId="0" fontId="3" fillId="0" borderId="0" xfId="0" applyFont="1" applyAlignment="1">
      <alignment horizontal="justify" vertical="center"/>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pplyAlignment="1">
      <alignment horizontal="right" vertical="center"/>
    </xf>
    <xf numFmtId="0" fontId="7" fillId="0" borderId="0" xfId="0" applyFont="1">
      <alignment vertical="center"/>
    </xf>
    <xf numFmtId="0" fontId="4" fillId="0" borderId="0" xfId="0" applyFont="1">
      <alignment vertical="center"/>
    </xf>
    <xf numFmtId="0" fontId="9" fillId="0" borderId="0" xfId="0" applyFont="1">
      <alignment vertical="center"/>
    </xf>
    <xf numFmtId="0" fontId="0" fillId="0" borderId="1" xfId="0" applyBorder="1" applyAlignment="1">
      <alignment horizontal="center" vertical="center"/>
    </xf>
    <xf numFmtId="0" fontId="0" fillId="3" borderId="0" xfId="0" applyFill="1" applyProtection="1">
      <alignment vertical="center"/>
      <protection locked="0"/>
    </xf>
    <xf numFmtId="0" fontId="0" fillId="0" borderId="0" xfId="0" applyAlignment="1">
      <alignment horizontal="center" vertical="center"/>
    </xf>
    <xf numFmtId="0" fontId="0" fillId="0" borderId="13" xfId="0" applyBorder="1">
      <alignment vertical="center"/>
    </xf>
    <xf numFmtId="0" fontId="7" fillId="0" borderId="0" xfId="0" applyFont="1" applyAlignment="1">
      <alignment vertical="center" shrinkToFit="1"/>
    </xf>
    <xf numFmtId="0" fontId="7" fillId="0" borderId="0" xfId="0" applyFont="1" applyAlignment="1">
      <alignment horizontal="left" vertical="center"/>
    </xf>
    <xf numFmtId="0" fontId="14" fillId="0" borderId="0" xfId="0" applyFont="1" applyAlignment="1">
      <alignment vertical="center" shrinkToFit="1"/>
    </xf>
    <xf numFmtId="0" fontId="16" fillId="0" borderId="0" xfId="0" applyFont="1" applyAlignment="1">
      <alignment horizontal="left" vertical="center" shrinkToFit="1"/>
    </xf>
    <xf numFmtId="0" fontId="14" fillId="0" borderId="0" xfId="0" applyFont="1" applyAlignment="1">
      <alignment horizontal="left" vertical="center" shrinkToFit="1"/>
    </xf>
    <xf numFmtId="0" fontId="14" fillId="0" borderId="0" xfId="0" applyFont="1" applyAlignment="1">
      <alignment horizontal="left" vertical="center" wrapText="1" shrinkToFit="1"/>
    </xf>
    <xf numFmtId="0" fontId="0" fillId="4" borderId="1" xfId="0" applyFill="1" applyBorder="1" applyAlignment="1">
      <alignment vertical="center" wrapText="1"/>
    </xf>
    <xf numFmtId="0" fontId="0" fillId="0" borderId="13" xfId="0" applyBorder="1" applyProtection="1">
      <alignment vertical="center"/>
      <protection locked="0"/>
    </xf>
    <xf numFmtId="0" fontId="20" fillId="0" borderId="0" xfId="0" applyFont="1">
      <alignment vertical="center"/>
    </xf>
    <xf numFmtId="0" fontId="19" fillId="0" borderId="0" xfId="0" applyFont="1">
      <alignment vertical="center"/>
    </xf>
    <xf numFmtId="0" fontId="23" fillId="3" borderId="0" xfId="0" applyFont="1" applyFill="1">
      <alignment vertical="center"/>
    </xf>
    <xf numFmtId="38" fontId="24" fillId="7" borderId="1" xfId="1" applyFont="1" applyFill="1" applyBorder="1" applyAlignment="1">
      <alignment horizontal="center" vertical="center"/>
    </xf>
    <xf numFmtId="38" fontId="24" fillId="7" borderId="0" xfId="1" applyFont="1" applyFill="1" applyBorder="1" applyAlignment="1">
      <alignment horizontal="center" vertical="center"/>
    </xf>
    <xf numFmtId="0" fontId="20" fillId="0" borderId="0" xfId="0" applyFont="1" applyProtection="1">
      <alignment vertical="center"/>
      <protection locked="0"/>
    </xf>
    <xf numFmtId="0" fontId="0" fillId="3" borderId="0" xfId="0" applyFill="1">
      <alignment vertical="center"/>
    </xf>
    <xf numFmtId="177" fontId="22" fillId="3" borderId="0" xfId="0" applyNumberFormat="1" applyFont="1" applyFill="1" applyAlignment="1">
      <alignment horizontal="center" vertical="center"/>
    </xf>
    <xf numFmtId="49" fontId="0" fillId="0" borderId="0" xfId="0" applyNumberFormat="1">
      <alignment vertical="center"/>
    </xf>
    <xf numFmtId="176" fontId="0" fillId="8" borderId="1" xfId="0" applyNumberFormat="1" applyFill="1" applyBorder="1">
      <alignment vertical="center"/>
    </xf>
    <xf numFmtId="49" fontId="0" fillId="9" borderId="1" xfId="0" applyNumberFormat="1" applyFill="1" applyBorder="1">
      <alignment vertical="center"/>
    </xf>
    <xf numFmtId="178" fontId="0" fillId="9" borderId="1" xfId="0" applyNumberFormat="1" applyFill="1" applyBorder="1">
      <alignment vertical="center"/>
    </xf>
    <xf numFmtId="178" fontId="0" fillId="10" borderId="5" xfId="0" applyNumberFormat="1" applyFill="1" applyBorder="1">
      <alignment vertical="center"/>
    </xf>
    <xf numFmtId="178" fontId="0" fillId="0" borderId="1" xfId="0" applyNumberFormat="1" applyBorder="1">
      <alignment vertical="center"/>
    </xf>
    <xf numFmtId="178" fontId="0" fillId="0" borderId="5" xfId="0" applyNumberFormat="1" applyBorder="1">
      <alignment vertical="center"/>
    </xf>
    <xf numFmtId="49" fontId="0" fillId="10" borderId="1" xfId="0" applyNumberFormat="1" applyFill="1" applyBorder="1">
      <alignment vertical="center"/>
    </xf>
    <xf numFmtId="178" fontId="0" fillId="10" borderId="1" xfId="0" applyNumberFormat="1" applyFill="1" applyBorder="1">
      <alignment vertical="center"/>
    </xf>
    <xf numFmtId="178" fontId="0" fillId="11" borderId="1" xfId="0" applyNumberFormat="1" applyFill="1" applyBorder="1">
      <alignment vertical="center"/>
    </xf>
    <xf numFmtId="178" fontId="20" fillId="0" borderId="1" xfId="0" applyNumberFormat="1" applyFont="1" applyBorder="1">
      <alignment vertical="center"/>
    </xf>
    <xf numFmtId="176" fontId="0" fillId="0" borderId="0" xfId="0" applyNumberFormat="1">
      <alignment vertical="center"/>
    </xf>
    <xf numFmtId="0" fontId="0" fillId="13" borderId="1" xfId="0" applyFill="1" applyBorder="1">
      <alignment vertical="center"/>
    </xf>
    <xf numFmtId="38" fontId="24" fillId="0" borderId="1" xfId="1" applyFont="1" applyFill="1" applyBorder="1" applyAlignment="1">
      <alignment horizontal="center" vertical="center"/>
    </xf>
    <xf numFmtId="0" fontId="0" fillId="15" borderId="1" xfId="0" applyFill="1" applyBorder="1" applyAlignment="1">
      <alignment vertical="center" wrapText="1"/>
    </xf>
    <xf numFmtId="0" fontId="0" fillId="4" borderId="12" xfId="0" applyFill="1" applyBorder="1" applyAlignment="1">
      <alignment vertical="center" wrapText="1"/>
    </xf>
    <xf numFmtId="0" fontId="0" fillId="0" borderId="0" xfId="0" applyAlignment="1">
      <alignment vertical="center" wrapText="1"/>
    </xf>
    <xf numFmtId="177" fontId="13" fillId="3" borderId="1" xfId="0" applyNumberFormat="1" applyFont="1" applyFill="1" applyBorder="1" applyAlignment="1">
      <alignment horizontal="right" vertical="center"/>
    </xf>
    <xf numFmtId="0" fontId="21" fillId="3" borderId="0" xfId="0" applyFont="1" applyFill="1" applyProtection="1">
      <alignment vertical="center"/>
      <protection hidden="1"/>
    </xf>
    <xf numFmtId="0" fontId="0" fillId="3" borderId="0" xfId="0" applyFill="1" applyProtection="1">
      <alignment vertical="center"/>
      <protection hidden="1"/>
    </xf>
    <xf numFmtId="38" fontId="24" fillId="7" borderId="1" xfId="1" applyFont="1" applyFill="1" applyBorder="1" applyAlignment="1" applyProtection="1">
      <alignment horizontal="center" vertical="center"/>
      <protection hidden="1"/>
    </xf>
    <xf numFmtId="38" fontId="24" fillId="7" borderId="0" xfId="1" applyFont="1" applyFill="1" applyBorder="1" applyAlignment="1" applyProtection="1">
      <alignment horizontal="center" vertical="center"/>
      <protection hidden="1"/>
    </xf>
    <xf numFmtId="177" fontId="22" fillId="3" borderId="0" xfId="0" applyNumberFormat="1" applyFont="1" applyFill="1" applyAlignment="1" applyProtection="1">
      <alignment horizontal="center" vertical="center"/>
      <protection hidden="1"/>
    </xf>
    <xf numFmtId="0" fontId="0" fillId="0" borderId="0" xfId="0" applyProtection="1">
      <alignment vertical="center"/>
      <protection hidden="1"/>
    </xf>
    <xf numFmtId="177" fontId="13" fillId="0" borderId="0" xfId="0" applyNumberFormat="1" applyFont="1" applyAlignment="1" applyProtection="1">
      <alignment horizontal="right" vertical="top"/>
      <protection hidden="1"/>
    </xf>
    <xf numFmtId="0" fontId="23" fillId="3" borderId="0" xfId="0" applyFont="1" applyFill="1" applyProtection="1">
      <alignment vertical="center"/>
      <protection hidden="1"/>
    </xf>
    <xf numFmtId="0" fontId="0" fillId="9" borderId="0" xfId="0" applyFill="1">
      <alignment vertical="center"/>
    </xf>
    <xf numFmtId="0" fontId="0" fillId="15" borderId="1" xfId="0" applyFill="1" applyBorder="1">
      <alignment vertical="center"/>
    </xf>
    <xf numFmtId="180" fontId="0" fillId="15" borderId="1" xfId="0" applyNumberFormat="1" applyFill="1" applyBorder="1">
      <alignment vertical="center"/>
    </xf>
    <xf numFmtId="178" fontId="0" fillId="6" borderId="1" xfId="0" applyNumberFormat="1" applyFill="1" applyBorder="1">
      <alignment vertical="center"/>
    </xf>
    <xf numFmtId="0" fontId="11" fillId="0" borderId="1" xfId="0" applyFont="1" applyBorder="1">
      <alignment vertical="center"/>
    </xf>
    <xf numFmtId="0" fontId="0" fillId="0" borderId="5"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178" fontId="0" fillId="0" borderId="0" xfId="0" applyNumberFormat="1">
      <alignment vertical="center"/>
    </xf>
    <xf numFmtId="0" fontId="0" fillId="0" borderId="21" xfId="0" applyBorder="1">
      <alignment vertical="center"/>
    </xf>
    <xf numFmtId="178" fontId="25" fillId="0" borderId="0" xfId="0" applyNumberFormat="1" applyFont="1">
      <alignment vertical="center"/>
    </xf>
    <xf numFmtId="0" fontId="26" fillId="0" borderId="0" xfId="0" applyFont="1">
      <alignment vertical="center"/>
    </xf>
    <xf numFmtId="179" fontId="0" fillId="0" borderId="0" xfId="0" applyNumberFormat="1">
      <alignment vertical="center"/>
    </xf>
    <xf numFmtId="0" fontId="0" fillId="0" borderId="22" xfId="0" applyBorder="1">
      <alignment vertical="center"/>
    </xf>
    <xf numFmtId="49" fontId="0" fillId="0" borderId="23" xfId="0" applyNumberFormat="1" applyBorder="1">
      <alignment vertical="center"/>
    </xf>
    <xf numFmtId="178" fontId="0" fillId="0" borderId="23" xfId="0" applyNumberFormat="1" applyBorder="1">
      <alignment vertical="center"/>
    </xf>
    <xf numFmtId="0" fontId="0" fillId="0" borderId="24" xfId="0" applyBorder="1">
      <alignment vertical="center"/>
    </xf>
    <xf numFmtId="49" fontId="0" fillId="0" borderId="18" xfId="0" applyNumberFormat="1" applyBorder="1">
      <alignment vertical="center"/>
    </xf>
    <xf numFmtId="178" fontId="0" fillId="0" borderId="18" xfId="0" applyNumberFormat="1" applyBorder="1">
      <alignment vertical="center"/>
    </xf>
    <xf numFmtId="49" fontId="0" fillId="0" borderId="19" xfId="0" applyNumberFormat="1" applyBorder="1">
      <alignment vertical="center"/>
    </xf>
    <xf numFmtId="0" fontId="23" fillId="14" borderId="25" xfId="0" applyFont="1" applyFill="1" applyBorder="1">
      <alignment vertical="center"/>
    </xf>
    <xf numFmtId="0" fontId="0" fillId="0" borderId="23" xfId="0" applyBorder="1">
      <alignment vertical="center"/>
    </xf>
    <xf numFmtId="49" fontId="27" fillId="0" borderId="0" xfId="0" applyNumberFormat="1" applyFont="1">
      <alignment vertical="center"/>
    </xf>
    <xf numFmtId="49" fontId="27" fillId="0" borderId="20" xfId="0" applyNumberFormat="1" applyFont="1" applyBorder="1">
      <alignment vertical="center"/>
    </xf>
    <xf numFmtId="49" fontId="0" fillId="0" borderId="21" xfId="0" applyNumberFormat="1" applyBorder="1">
      <alignment vertical="center"/>
    </xf>
    <xf numFmtId="179" fontId="0" fillId="0" borderId="1" xfId="0" applyNumberFormat="1" applyBorder="1">
      <alignment vertical="center"/>
    </xf>
    <xf numFmtId="176" fontId="0" fillId="0" borderId="1" xfId="0" applyNumberFormat="1" applyBorder="1">
      <alignment vertical="center"/>
    </xf>
    <xf numFmtId="0" fontId="0" fillId="0" borderId="0" xfId="0" applyAlignment="1">
      <alignment horizontal="right" vertical="center"/>
    </xf>
    <xf numFmtId="0" fontId="19" fillId="0" borderId="0" xfId="0" applyFont="1" applyAlignment="1">
      <alignment horizontal="center" vertical="center"/>
    </xf>
    <xf numFmtId="177" fontId="13" fillId="3" borderId="0" xfId="0" applyNumberFormat="1" applyFont="1" applyFill="1" applyAlignment="1" applyProtection="1">
      <alignment horizontal="right" vertical="center"/>
      <protection hidden="1"/>
    </xf>
    <xf numFmtId="49" fontId="0" fillId="0" borderId="0" xfId="0" applyNumberFormat="1" applyAlignment="1">
      <alignment horizontal="center" vertical="center"/>
    </xf>
    <xf numFmtId="178" fontId="0" fillId="9" borderId="5" xfId="0" applyNumberFormat="1" applyFill="1" applyBorder="1">
      <alignment vertical="center"/>
    </xf>
    <xf numFmtId="49" fontId="0" fillId="11" borderId="5" xfId="0" applyNumberFormat="1" applyFill="1" applyBorder="1">
      <alignment vertical="center"/>
    </xf>
    <xf numFmtId="178" fontId="0" fillId="11" borderId="3" xfId="0" applyNumberFormat="1" applyFill="1" applyBorder="1">
      <alignment vertical="center"/>
    </xf>
    <xf numFmtId="178" fontId="0" fillId="12" borderId="6" xfId="0" applyNumberFormat="1" applyFill="1" applyBorder="1">
      <alignment vertical="center"/>
    </xf>
    <xf numFmtId="181" fontId="0" fillId="0" borderId="1" xfId="0" applyNumberFormat="1" applyBorder="1">
      <alignment vertical="center"/>
    </xf>
    <xf numFmtId="181" fontId="20" fillId="0" borderId="1" xfId="0" applyNumberFormat="1" applyFont="1" applyBorder="1">
      <alignment vertical="center"/>
    </xf>
    <xf numFmtId="181" fontId="0" fillId="0" borderId="5" xfId="0" applyNumberFormat="1" applyBorder="1">
      <alignment vertical="center"/>
    </xf>
    <xf numFmtId="181" fontId="0" fillId="12" borderId="1" xfId="0" applyNumberFormat="1" applyFill="1" applyBorder="1">
      <alignment vertical="center"/>
    </xf>
    <xf numFmtId="0" fontId="28" fillId="0" borderId="0" xfId="0" applyFont="1" applyAlignment="1">
      <alignment vertical="center" wrapText="1"/>
    </xf>
    <xf numFmtId="0" fontId="0" fillId="10" borderId="0" xfId="0" applyFill="1">
      <alignment vertical="center"/>
    </xf>
    <xf numFmtId="49" fontId="20" fillId="0" borderId="20" xfId="0" applyNumberFormat="1" applyFont="1" applyBorder="1">
      <alignment vertical="center"/>
    </xf>
    <xf numFmtId="176" fontId="0" fillId="0" borderId="26" xfId="0" applyNumberFormat="1" applyBorder="1">
      <alignment vertical="center"/>
    </xf>
    <xf numFmtId="178" fontId="29" fillId="0" borderId="1" xfId="0" applyNumberFormat="1" applyFont="1" applyBorder="1">
      <alignment vertical="center"/>
    </xf>
    <xf numFmtId="181" fontId="29" fillId="0" borderId="1" xfId="0" applyNumberFormat="1" applyFont="1" applyBorder="1">
      <alignment vertical="center"/>
    </xf>
    <xf numFmtId="0" fontId="0" fillId="0" borderId="13" xfId="0" applyBorder="1" applyAlignment="1">
      <alignment horizontal="center" vertical="center"/>
    </xf>
    <xf numFmtId="182" fontId="24" fillId="7" borderId="0" xfId="1" applyNumberFormat="1" applyFont="1" applyFill="1" applyBorder="1" applyAlignment="1">
      <alignment horizontal="center" vertical="center"/>
    </xf>
    <xf numFmtId="0" fontId="30" fillId="0" borderId="0" xfId="0" applyFont="1" applyAlignment="1" applyProtection="1">
      <alignment horizontal="left" vertical="center"/>
      <protection hidden="1"/>
    </xf>
    <xf numFmtId="0" fontId="30" fillId="0" borderId="0" xfId="0" applyFont="1" applyAlignment="1" applyProtection="1">
      <alignment horizontal="center" vertical="center"/>
      <protection hidden="1"/>
    </xf>
    <xf numFmtId="0" fontId="27" fillId="0" borderId="0" xfId="0" applyFont="1">
      <alignment vertical="center"/>
    </xf>
    <xf numFmtId="0" fontId="27" fillId="0" borderId="17" xfId="0" applyFont="1" applyBorder="1">
      <alignment vertical="center"/>
    </xf>
    <xf numFmtId="0" fontId="27" fillId="0" borderId="18" xfId="0" applyFont="1" applyBorder="1">
      <alignment vertical="center"/>
    </xf>
    <xf numFmtId="0" fontId="27" fillId="0" borderId="19" xfId="0" applyFont="1" applyBorder="1">
      <alignment vertical="center"/>
    </xf>
    <xf numFmtId="0" fontId="15" fillId="0" borderId="20" xfId="0" applyFont="1" applyBorder="1">
      <alignment vertical="center"/>
    </xf>
    <xf numFmtId="0" fontId="27" fillId="0" borderId="21" xfId="0" applyFont="1" applyBorder="1">
      <alignment vertical="center"/>
    </xf>
    <xf numFmtId="0" fontId="27" fillId="0" borderId="20" xfId="0" applyFont="1" applyBorder="1">
      <alignment vertical="center"/>
    </xf>
    <xf numFmtId="0" fontId="27" fillId="0" borderId="22" xfId="0" applyFont="1" applyBorder="1">
      <alignment vertical="center"/>
    </xf>
    <xf numFmtId="0" fontId="27" fillId="0" borderId="23" xfId="0" applyFont="1" applyBorder="1">
      <alignment vertical="center"/>
    </xf>
    <xf numFmtId="0" fontId="27" fillId="0" borderId="24" xfId="0" applyFont="1" applyBorder="1">
      <alignment vertical="center"/>
    </xf>
    <xf numFmtId="0" fontId="20" fillId="0" borderId="20" xfId="0" applyFont="1" applyBorder="1">
      <alignment vertical="center"/>
    </xf>
    <xf numFmtId="178" fontId="0" fillId="12" borderId="1" xfId="0" applyNumberFormat="1" applyFill="1" applyBorder="1">
      <alignment vertical="center"/>
    </xf>
    <xf numFmtId="0" fontId="30" fillId="0" borderId="0" xfId="0" applyFont="1" applyAlignment="1">
      <alignment horizontal="left" vertical="center"/>
    </xf>
    <xf numFmtId="0" fontId="14" fillId="0" borderId="0" xfId="0" applyFont="1">
      <alignment vertical="center"/>
    </xf>
    <xf numFmtId="0" fontId="14" fillId="0" borderId="0" xfId="0" applyFont="1" applyAlignment="1">
      <alignment vertical="center" wrapText="1" shrinkToFit="1"/>
    </xf>
    <xf numFmtId="0" fontId="0" fillId="16" borderId="1" xfId="0" applyFill="1" applyBorder="1" applyAlignment="1">
      <alignment horizontal="center" vertical="center"/>
    </xf>
    <xf numFmtId="0" fontId="0" fillId="17" borderId="1" xfId="0" applyFill="1" applyBorder="1" applyAlignment="1">
      <alignment vertical="center" wrapText="1"/>
    </xf>
    <xf numFmtId="0" fontId="32" fillId="0" borderId="20" xfId="0" applyFont="1" applyBorder="1">
      <alignment vertical="center"/>
    </xf>
    <xf numFmtId="0" fontId="0" fillId="0" borderId="9" xfId="0" applyBorder="1">
      <alignment vertical="center"/>
    </xf>
    <xf numFmtId="176" fontId="0" fillId="16" borderId="1" xfId="0" applyNumberFormat="1" applyFill="1" applyBorder="1">
      <alignment vertical="center"/>
    </xf>
    <xf numFmtId="178" fontId="0" fillId="11" borderId="27" xfId="0" applyNumberFormat="1" applyFill="1" applyBorder="1">
      <alignment vertical="center"/>
    </xf>
    <xf numFmtId="178" fontId="0" fillId="10" borderId="1" xfId="0" applyNumberFormat="1" applyFill="1" applyBorder="1" applyAlignment="1">
      <alignment vertical="center" wrapText="1"/>
    </xf>
    <xf numFmtId="0" fontId="33" fillId="0" borderId="0" xfId="0" applyFont="1">
      <alignment vertical="center"/>
    </xf>
    <xf numFmtId="0" fontId="19" fillId="0" borderId="0" xfId="0" applyFont="1" applyAlignment="1">
      <alignment horizontal="left" vertical="center"/>
    </xf>
    <xf numFmtId="0" fontId="28" fillId="0" borderId="0" xfId="0" applyFont="1" applyAlignment="1">
      <alignment horizontal="left" vertical="center" wrapText="1"/>
    </xf>
    <xf numFmtId="0" fontId="35" fillId="0" borderId="0" xfId="0" applyFont="1" applyAlignment="1">
      <alignment vertical="center" shrinkToFit="1"/>
    </xf>
    <xf numFmtId="0" fontId="0" fillId="0" borderId="20" xfId="0" applyBorder="1" applyAlignment="1">
      <alignment vertical="center" shrinkToFit="1"/>
    </xf>
    <xf numFmtId="0" fontId="36" fillId="0" borderId="0" xfId="0" applyFont="1">
      <alignment vertical="center"/>
    </xf>
    <xf numFmtId="3" fontId="0" fillId="16" borderId="0" xfId="0" applyNumberFormat="1" applyFill="1">
      <alignment vertical="center"/>
    </xf>
    <xf numFmtId="3" fontId="0" fillId="13" borderId="1" xfId="0" applyNumberFormat="1" applyFill="1" applyBorder="1">
      <alignment vertical="center"/>
    </xf>
    <xf numFmtId="3" fontId="36" fillId="0" borderId="28" xfId="0" applyNumberFormat="1" applyFont="1" applyBorder="1" applyProtection="1">
      <alignment vertical="center"/>
      <protection locked="0"/>
    </xf>
    <xf numFmtId="0" fontId="37" fillId="0" borderId="0" xfId="0" applyFont="1">
      <alignment vertical="center"/>
    </xf>
    <xf numFmtId="0" fontId="38" fillId="0" borderId="0" xfId="0" applyFont="1">
      <alignment vertical="center"/>
    </xf>
    <xf numFmtId="0" fontId="28" fillId="10" borderId="0" xfId="0" applyFont="1" applyFill="1" applyAlignment="1">
      <alignment horizontal="left" vertical="center" wrapText="1"/>
    </xf>
    <xf numFmtId="0" fontId="7" fillId="0" borderId="0" xfId="0" applyFont="1" applyAlignment="1">
      <alignment horizontal="left" vertical="center"/>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3" fontId="6" fillId="2" borderId="5" xfId="0" applyNumberFormat="1" applyFont="1" applyFill="1" applyBorder="1" applyAlignment="1" applyProtection="1">
      <alignment horizontal="left" vertical="top" wrapText="1"/>
      <protection locked="0"/>
    </xf>
    <xf numFmtId="3" fontId="6" fillId="2" borderId="6" xfId="0" applyNumberFormat="1" applyFont="1" applyFill="1" applyBorder="1" applyAlignment="1" applyProtection="1">
      <alignment horizontal="left" vertical="top" wrapText="1"/>
      <protection locked="0"/>
    </xf>
    <xf numFmtId="3" fontId="6" fillId="2" borderId="7" xfId="0" applyNumberFormat="1" applyFont="1" applyFill="1" applyBorder="1" applyAlignment="1" applyProtection="1">
      <alignment horizontal="left" vertical="top" wrapText="1"/>
      <protection locked="0"/>
    </xf>
    <xf numFmtId="177" fontId="6" fillId="0" borderId="5" xfId="0" applyNumberFormat="1" applyFont="1" applyBorder="1" applyAlignment="1" applyProtection="1">
      <alignment horizontal="right" vertical="top" wrapText="1"/>
      <protection locked="0"/>
    </xf>
    <xf numFmtId="177" fontId="6" fillId="0" borderId="6" xfId="0" applyNumberFormat="1" applyFont="1" applyBorder="1" applyAlignment="1" applyProtection="1">
      <alignment horizontal="right" vertical="top" wrapText="1"/>
      <protection locked="0"/>
    </xf>
    <xf numFmtId="177" fontId="6" fillId="0" borderId="7" xfId="0" applyNumberFormat="1" applyFont="1" applyBorder="1" applyAlignment="1" applyProtection="1">
      <alignment horizontal="right" vertical="top" wrapText="1"/>
      <protection locked="0"/>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177" fontId="6" fillId="6" borderId="5" xfId="0" applyNumberFormat="1" applyFont="1" applyFill="1" applyBorder="1" applyAlignment="1">
      <alignment horizontal="right" vertical="center" wrapText="1"/>
    </xf>
    <xf numFmtId="177" fontId="6" fillId="6" borderId="6" xfId="0" applyNumberFormat="1" applyFont="1" applyFill="1" applyBorder="1" applyAlignment="1">
      <alignment horizontal="right" vertical="center" wrapText="1"/>
    </xf>
    <xf numFmtId="177" fontId="6" fillId="6" borderId="7" xfId="0" applyNumberFormat="1" applyFont="1" applyFill="1" applyBorder="1" applyAlignment="1">
      <alignment horizontal="right" vertical="center" wrapText="1"/>
    </xf>
    <xf numFmtId="0" fontId="4" fillId="6" borderId="5"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7" xfId="0" applyFont="1" applyFill="1" applyBorder="1" applyAlignment="1">
      <alignment horizontal="left" vertical="center" wrapText="1"/>
    </xf>
    <xf numFmtId="0" fontId="7" fillId="0" borderId="0" xfId="0" applyFont="1" applyAlignment="1">
      <alignment vertical="center"/>
    </xf>
    <xf numFmtId="177" fontId="6" fillId="6" borderId="1" xfId="0" applyNumberFormat="1" applyFont="1" applyFill="1" applyBorder="1" applyAlignment="1">
      <alignment horizontal="center" vertical="center" wrapText="1"/>
    </xf>
    <xf numFmtId="0" fontId="4" fillId="5" borderId="1" xfId="0" applyFont="1" applyFill="1" applyBorder="1" applyAlignment="1">
      <alignment vertical="center" wrapText="1"/>
    </xf>
    <xf numFmtId="0" fontId="0" fillId="5" borderId="1" xfId="0" applyFill="1" applyBorder="1" applyAlignment="1">
      <alignment vertical="center" wrapText="1"/>
    </xf>
    <xf numFmtId="177" fontId="6" fillId="0" borderId="5" xfId="0" applyNumberFormat="1" applyFont="1" applyBorder="1" applyAlignment="1">
      <alignment horizontal="right" vertical="top" wrapText="1"/>
    </xf>
    <xf numFmtId="177" fontId="6" fillId="0" borderId="6" xfId="0" applyNumberFormat="1" applyFont="1" applyBorder="1" applyAlignment="1">
      <alignment horizontal="right" vertical="top" wrapText="1"/>
    </xf>
    <xf numFmtId="177" fontId="6" fillId="0" borderId="7" xfId="0" applyNumberFormat="1" applyFont="1" applyBorder="1" applyAlignment="1">
      <alignment horizontal="right" vertical="top" wrapText="1"/>
    </xf>
    <xf numFmtId="0" fontId="8" fillId="0" borderId="14" xfId="0" applyFont="1" applyBorder="1" applyAlignment="1">
      <alignment horizontal="center" vertical="top" wrapText="1"/>
    </xf>
    <xf numFmtId="0" fontId="8" fillId="0" borderId="15" xfId="0" applyFont="1" applyBorder="1" applyAlignment="1">
      <alignment horizontal="center" vertical="top" wrapText="1"/>
    </xf>
    <xf numFmtId="0" fontId="8" fillId="0" borderId="16" xfId="0" applyFont="1" applyBorder="1" applyAlignment="1">
      <alignment horizontal="center" vertical="top" wrapText="1"/>
    </xf>
    <xf numFmtId="0" fontId="12" fillId="0" borderId="1" xfId="0" applyFont="1" applyBorder="1" applyAlignment="1" applyProtection="1">
      <alignment horizontal="left" vertical="top" wrapText="1"/>
      <protection locked="0"/>
    </xf>
    <xf numFmtId="176" fontId="6" fillId="0" borderId="5" xfId="0" applyNumberFormat="1" applyFont="1" applyBorder="1" applyAlignment="1" applyProtection="1">
      <alignment horizontal="right" vertical="top" wrapText="1"/>
      <protection locked="0"/>
    </xf>
    <xf numFmtId="176" fontId="6" fillId="0" borderId="6" xfId="0" applyNumberFormat="1" applyFont="1" applyBorder="1" applyAlignment="1" applyProtection="1">
      <alignment horizontal="right" vertical="top" wrapText="1"/>
      <protection locked="0"/>
    </xf>
    <xf numFmtId="176" fontId="6" fillId="0" borderId="7" xfId="0" applyNumberFormat="1" applyFont="1" applyBorder="1" applyAlignment="1" applyProtection="1">
      <alignment horizontal="right" vertical="top" wrapText="1"/>
      <protection locked="0"/>
    </xf>
    <xf numFmtId="0" fontId="6" fillId="0" borderId="5"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0" fillId="0" borderId="2" xfId="0" applyBorder="1" applyAlignment="1">
      <alignment horizontal="center" vertical="top" wrapText="1"/>
    </xf>
    <xf numFmtId="0" fontId="4" fillId="5" borderId="1" xfId="0" applyFont="1" applyFill="1" applyBorder="1" applyAlignment="1">
      <alignment vertical="top" wrapText="1"/>
    </xf>
    <xf numFmtId="0" fontId="0" fillId="5" borderId="1" xfId="0" applyFill="1" applyBorder="1" applyAlignment="1">
      <alignment vertical="top" wrapText="1"/>
    </xf>
    <xf numFmtId="0" fontId="4" fillId="5" borderId="5" xfId="0" applyFont="1" applyFill="1" applyBorder="1" applyAlignment="1">
      <alignment horizontal="left" vertical="top" wrapText="1"/>
    </xf>
    <xf numFmtId="0" fontId="4" fillId="5" borderId="6" xfId="0" applyFont="1" applyFill="1" applyBorder="1" applyAlignment="1">
      <alignment horizontal="left" vertical="top" wrapText="1"/>
    </xf>
    <xf numFmtId="0" fontId="4" fillId="5" borderId="7" xfId="0" applyFont="1" applyFill="1" applyBorder="1" applyAlignment="1">
      <alignment horizontal="left" vertical="top" wrapText="1"/>
    </xf>
    <xf numFmtId="0" fontId="4" fillId="5" borderId="5" xfId="0" applyFont="1" applyFill="1" applyBorder="1" applyAlignment="1">
      <alignment horizontal="center" vertical="top" wrapText="1"/>
    </xf>
    <xf numFmtId="0" fontId="4" fillId="5" borderId="6" xfId="0" applyFont="1" applyFill="1" applyBorder="1" applyAlignment="1">
      <alignment horizontal="center" vertical="top" wrapText="1"/>
    </xf>
    <xf numFmtId="0" fontId="4" fillId="5" borderId="7" xfId="0" applyFont="1" applyFill="1" applyBorder="1" applyAlignment="1">
      <alignment horizontal="center" vertical="top" wrapText="1"/>
    </xf>
    <xf numFmtId="176" fontId="6" fillId="0" borderId="5" xfId="0" applyNumberFormat="1" applyFont="1" applyBorder="1" applyAlignment="1" applyProtection="1">
      <alignment horizontal="right" vertical="center" wrapText="1"/>
      <protection locked="0"/>
    </xf>
    <xf numFmtId="176" fontId="6" fillId="0" borderId="6" xfId="0" applyNumberFormat="1" applyFont="1" applyBorder="1" applyAlignment="1" applyProtection="1">
      <alignment horizontal="right" vertical="center" wrapText="1"/>
      <protection locked="0"/>
    </xf>
    <xf numFmtId="176" fontId="6" fillId="0" borderId="7" xfId="0" applyNumberFormat="1" applyFont="1" applyBorder="1" applyAlignment="1" applyProtection="1">
      <alignment horizontal="right" vertical="center" wrapText="1"/>
      <protection locked="0"/>
    </xf>
    <xf numFmtId="176" fontId="6" fillId="5" borderId="5" xfId="0" applyNumberFormat="1" applyFont="1" applyFill="1" applyBorder="1" applyAlignment="1">
      <alignment horizontal="right" vertical="center" wrapText="1"/>
    </xf>
    <xf numFmtId="176" fontId="6" fillId="5" borderId="6" xfId="0" applyNumberFormat="1" applyFont="1" applyFill="1" applyBorder="1" applyAlignment="1">
      <alignment horizontal="right" vertical="center" wrapText="1"/>
    </xf>
    <xf numFmtId="176" fontId="6" fillId="5" borderId="7" xfId="0" applyNumberFormat="1" applyFont="1" applyFill="1" applyBorder="1" applyAlignment="1">
      <alignment horizontal="right" vertical="center" wrapText="1"/>
    </xf>
    <xf numFmtId="0" fontId="4" fillId="6" borderId="5" xfId="0" applyFont="1" applyFill="1" applyBorder="1" applyAlignment="1">
      <alignment horizontal="left" vertical="top" wrapText="1"/>
    </xf>
    <xf numFmtId="0" fontId="4" fillId="6" borderId="6"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5" borderId="1" xfId="0" applyFont="1" applyFill="1" applyBorder="1" applyAlignment="1">
      <alignment horizontal="left" vertical="top" wrapText="1"/>
    </xf>
    <xf numFmtId="0" fontId="16" fillId="0" borderId="0" xfId="0" applyFont="1" applyAlignment="1">
      <alignment horizontal="left" vertical="center" shrinkToFit="1"/>
    </xf>
    <xf numFmtId="0" fontId="14" fillId="0" borderId="0" xfId="0" applyFont="1" applyAlignment="1">
      <alignment horizontal="left" vertical="center" shrinkToFit="1"/>
    </xf>
    <xf numFmtId="0" fontId="4" fillId="5" borderId="1" xfId="0" applyFont="1" applyFill="1" applyBorder="1" applyAlignment="1">
      <alignment horizontal="left" vertical="center" wrapText="1"/>
    </xf>
    <xf numFmtId="0" fontId="11" fillId="0" borderId="3" xfId="0" applyFont="1" applyBorder="1" applyAlignment="1">
      <alignment vertical="center"/>
    </xf>
    <xf numFmtId="0" fontId="11" fillId="0" borderId="3" xfId="0" applyFont="1" applyBorder="1" applyAlignment="1" applyProtection="1">
      <alignment horizontal="left" vertical="center" wrapText="1"/>
      <protection locked="0"/>
    </xf>
    <xf numFmtId="0" fontId="4" fillId="5" borderId="8" xfId="0" applyFont="1" applyFill="1" applyBorder="1" applyAlignment="1">
      <alignment vertical="top" wrapText="1"/>
    </xf>
    <xf numFmtId="0" fontId="4" fillId="5" borderId="9" xfId="0" applyFont="1" applyFill="1" applyBorder="1" applyAlignment="1">
      <alignment vertical="top" wrapText="1"/>
    </xf>
    <xf numFmtId="0" fontId="4" fillId="5" borderId="10" xfId="0" applyFont="1" applyFill="1" applyBorder="1" applyAlignment="1">
      <alignment vertical="top" wrapText="1"/>
    </xf>
    <xf numFmtId="0" fontId="4" fillId="5" borderId="11" xfId="0" applyFont="1" applyFill="1" applyBorder="1" applyAlignment="1">
      <alignment vertical="top" wrapText="1"/>
    </xf>
    <xf numFmtId="0" fontId="4" fillId="5" borderId="3" xfId="0" applyFont="1" applyFill="1" applyBorder="1" applyAlignment="1">
      <alignment vertical="top" wrapText="1"/>
    </xf>
    <xf numFmtId="0" fontId="4" fillId="5" borderId="4" xfId="0" applyFont="1" applyFill="1" applyBorder="1" applyAlignment="1">
      <alignmen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1"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8" xfId="0" applyFont="1" applyFill="1" applyBorder="1" applyAlignment="1">
      <alignment vertical="top" shrinkToFit="1"/>
    </xf>
    <xf numFmtId="0" fontId="4" fillId="5" borderId="9" xfId="0" applyFont="1" applyFill="1" applyBorder="1" applyAlignment="1">
      <alignment vertical="top" shrinkToFit="1"/>
    </xf>
    <xf numFmtId="0" fontId="4" fillId="5" borderId="10" xfId="0" applyFont="1" applyFill="1" applyBorder="1" applyAlignment="1">
      <alignment vertical="top" shrinkToFit="1"/>
    </xf>
    <xf numFmtId="0" fontId="4" fillId="5" borderId="11"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40" fillId="0" borderId="0" xfId="0" applyFont="1" applyAlignment="1">
      <alignment horizontal="left" vertical="center" shrinkToFit="1"/>
    </xf>
    <xf numFmtId="0" fontId="40" fillId="0" borderId="0" xfId="0" applyFont="1" applyBorder="1" applyAlignment="1">
      <alignment horizontal="left" vertical="center" shrinkToFit="1"/>
    </xf>
    <xf numFmtId="0" fontId="39" fillId="0" borderId="0" xfId="0" applyFont="1" applyAlignment="1">
      <alignment vertical="center" shrinkToFit="1"/>
    </xf>
    <xf numFmtId="0" fontId="35" fillId="0" borderId="0" xfId="0" applyFont="1" applyAlignment="1">
      <alignment horizontal="left" vertical="center" shrinkToFit="1"/>
    </xf>
    <xf numFmtId="0" fontId="30" fillId="0" borderId="0" xfId="0" applyFont="1" applyAlignment="1">
      <alignment horizontal="left" vertical="center"/>
    </xf>
    <xf numFmtId="0" fontId="0" fillId="0" borderId="0" xfId="0" applyAlignment="1">
      <alignment horizontal="left" vertical="center"/>
    </xf>
    <xf numFmtId="0" fontId="28" fillId="0" borderId="0" xfId="0" applyFont="1" applyAlignment="1">
      <alignment horizontal="left" vertical="center" wrapText="1"/>
    </xf>
    <xf numFmtId="0" fontId="0" fillId="0" borderId="0" xfId="0" applyAlignment="1">
      <alignment horizontal="left" vertical="center" wrapText="1"/>
    </xf>
    <xf numFmtId="0" fontId="19" fillId="0" borderId="0" xfId="0" applyFont="1" applyAlignment="1">
      <alignment horizontal="left" vertical="center"/>
    </xf>
    <xf numFmtId="0" fontId="34"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top"/>
    </xf>
    <xf numFmtId="0" fontId="20" fillId="0" borderId="0" xfId="0" applyFont="1" applyAlignment="1" applyProtection="1">
      <alignment horizontal="left" vertical="center"/>
      <protection locked="0"/>
    </xf>
    <xf numFmtId="0" fontId="34" fillId="0" borderId="0" xfId="0" applyFont="1" applyAlignment="1">
      <alignment horizontal="left" vertical="center" shrinkToFit="1"/>
    </xf>
    <xf numFmtId="0" fontId="34" fillId="0" borderId="30" xfId="0" applyFont="1" applyBorder="1" applyAlignment="1">
      <alignment horizontal="left" vertical="center" shrinkToFit="1"/>
    </xf>
    <xf numFmtId="0" fontId="34" fillId="0" borderId="29" xfId="0" applyFont="1" applyBorder="1" applyAlignment="1">
      <alignment horizontal="left" vertical="center"/>
    </xf>
    <xf numFmtId="176" fontId="0" fillId="8" borderId="1" xfId="0" applyNumberFormat="1" applyFill="1" applyBorder="1" applyAlignment="1">
      <alignment horizontal="right" vertical="center"/>
    </xf>
    <xf numFmtId="49" fontId="0" fillId="10" borderId="1" xfId="0" applyNumberFormat="1" applyFill="1" applyBorder="1" applyAlignment="1">
      <alignment horizontal="center" vertical="center" wrapText="1"/>
    </xf>
    <xf numFmtId="49" fontId="0" fillId="10"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3" xfId="0" applyBorder="1" applyAlignment="1">
      <alignment horizontal="center" vertical="center"/>
    </xf>
    <xf numFmtId="49" fontId="0" fillId="0" borderId="1" xfId="0" applyNumberFormat="1" applyBorder="1" applyAlignment="1">
      <alignment horizontal="center" vertical="center"/>
    </xf>
  </cellXfs>
  <cellStyles count="2">
    <cellStyle name="桁区切り" xfId="1" builtinId="6"/>
    <cellStyle name="標準" xfId="0" builtinId="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CCFF"/>
      <color rgb="FFDB4603"/>
      <color rgb="FFFCE4D6"/>
      <color rgb="FFFFCCCC"/>
      <color rgb="FFFFC7CE"/>
      <color rgb="FFFC6204"/>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17</xdr:col>
      <xdr:colOff>28577</xdr:colOff>
      <xdr:row>33</xdr:row>
      <xdr:rowOff>19051</xdr:rowOff>
    </xdr:from>
    <xdr:to>
      <xdr:col>18</xdr:col>
      <xdr:colOff>152401</xdr:colOff>
      <xdr:row>35</xdr:row>
      <xdr:rowOff>466725</xdr:rowOff>
    </xdr:to>
    <xdr:sp macro="" textlink="">
      <xdr:nvSpPr>
        <xdr:cNvPr id="2" name="左中かっこ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SpPr/>
      </xdr:nvSpPr>
      <xdr:spPr>
        <a:xfrm>
          <a:off x="2878457" y="9467851"/>
          <a:ext cx="291464" cy="1186814"/>
        </a:xfrm>
        <a:prstGeom prst="leftBrace">
          <a:avLst>
            <a:gd name="adj1" fmla="val 8333"/>
            <a:gd name="adj2" fmla="val 36667"/>
          </a:avLst>
        </a:prstGeom>
      </xdr:spPr>
      <xdr:style>
        <a:lnRef idx="1">
          <a:schemeClr val="dk1"/>
        </a:lnRef>
        <a:fillRef idx="0">
          <a:schemeClr val="dk1"/>
        </a:fillRef>
        <a:effectRef idx="0">
          <a:schemeClr val="dk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29</xdr:col>
      <xdr:colOff>93501</xdr:colOff>
      <xdr:row>19</xdr:row>
      <xdr:rowOff>218661</xdr:rowOff>
    </xdr:from>
    <xdr:to>
      <xdr:col>32</xdr:col>
      <xdr:colOff>59835</xdr:colOff>
      <xdr:row>22</xdr:row>
      <xdr:rowOff>79512</xdr:rowOff>
    </xdr:to>
    <xdr:sp macro="" textlink="">
      <xdr:nvSpPr>
        <xdr:cNvPr id="3" name="角丸四角形 2">
          <a:extLst>
            <a:ext uri="{FF2B5EF4-FFF2-40B4-BE49-F238E27FC236}">
              <a16:creationId xmlns:a16="http://schemas.microsoft.com/office/drawing/2014/main" id="{00000000-0008-0000-0000-000003000000}"/>
            </a:ext>
          </a:extLst>
        </xdr:cNvPr>
        <xdr:cNvSpPr/>
      </xdr:nvSpPr>
      <xdr:spPr>
        <a:xfrm>
          <a:off x="5054968" y="5391794"/>
          <a:ext cx="491267" cy="5974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ja-JP" sz="1100" b="0">
              <a:solidFill>
                <a:sysClr val="windowText" lastClr="000000"/>
              </a:solidFill>
              <a:effectLst/>
              <a:latin typeface="+mj-ea"/>
              <a:ea typeface="+mj-ea"/>
              <a:cs typeface="+mn-cs"/>
            </a:rPr>
            <a:t>（</a:t>
          </a:r>
          <a:r>
            <a:rPr lang="en-US" altLang="ja-JP" sz="1100" b="0">
              <a:solidFill>
                <a:sysClr val="windowText" lastClr="000000"/>
              </a:solidFill>
              <a:effectLst/>
              <a:latin typeface="+mj-ea"/>
              <a:ea typeface="+mj-ea"/>
              <a:cs typeface="+mn-cs"/>
            </a:rPr>
            <a:t>f</a:t>
          </a:r>
          <a:r>
            <a:rPr lang="ja-JP" altLang="ja-JP" sz="1100" b="0">
              <a:solidFill>
                <a:sysClr val="windowText" lastClr="000000"/>
              </a:solidFill>
              <a:effectLst/>
              <a:latin typeface="+mj-ea"/>
              <a:ea typeface="+mj-ea"/>
              <a:cs typeface="+mn-cs"/>
            </a:rPr>
            <a:t>）</a:t>
          </a:r>
          <a:endParaRPr kumimoji="1" lang="ja-JP" altLang="en-US" sz="1100" b="0">
            <a:solidFill>
              <a:sysClr val="windowText" lastClr="000000"/>
            </a:solidFill>
            <a:latin typeface="+mj-ea"/>
            <a:ea typeface="+mj-ea"/>
          </a:endParaRPr>
        </a:p>
      </xdr:txBody>
    </xdr:sp>
    <xdr:clientData/>
  </xdr:twoCellAnchor>
  <xdr:twoCellAnchor>
    <xdr:from>
      <xdr:col>29</xdr:col>
      <xdr:colOff>101968</xdr:colOff>
      <xdr:row>15</xdr:row>
      <xdr:rowOff>23558</xdr:rowOff>
    </xdr:from>
    <xdr:to>
      <xdr:col>32</xdr:col>
      <xdr:colOff>68302</xdr:colOff>
      <xdr:row>16</xdr:row>
      <xdr:rowOff>128469</xdr:rowOff>
    </xdr:to>
    <xdr:sp macro="" textlink="">
      <xdr:nvSpPr>
        <xdr:cNvPr id="10" name="角丸四角形 9">
          <a:extLst>
            <a:ext uri="{FF2B5EF4-FFF2-40B4-BE49-F238E27FC236}">
              <a16:creationId xmlns:a16="http://schemas.microsoft.com/office/drawing/2014/main" id="{00000000-0008-0000-0000-00000A000000}"/>
            </a:ext>
          </a:extLst>
        </xdr:cNvPr>
        <xdr:cNvSpPr/>
      </xdr:nvSpPr>
      <xdr:spPr>
        <a:xfrm>
          <a:off x="5063435" y="3960558"/>
          <a:ext cx="491267" cy="35891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16</xdr:row>
      <xdr:rowOff>26504</xdr:rowOff>
    </xdr:from>
    <xdr:to>
      <xdr:col>32</xdr:col>
      <xdr:colOff>68302</xdr:colOff>
      <xdr:row>17</xdr:row>
      <xdr:rowOff>13250</xdr:rowOff>
    </xdr:to>
    <xdr:sp macro="" textlink="">
      <xdr:nvSpPr>
        <xdr:cNvPr id="13" name="角丸四角形 12">
          <a:extLst>
            <a:ext uri="{FF2B5EF4-FFF2-40B4-BE49-F238E27FC236}">
              <a16:creationId xmlns:a16="http://schemas.microsoft.com/office/drawing/2014/main" id="{00000000-0008-0000-0000-00000D000000}"/>
            </a:ext>
          </a:extLst>
        </xdr:cNvPr>
        <xdr:cNvSpPr/>
      </xdr:nvSpPr>
      <xdr:spPr>
        <a:xfrm>
          <a:off x="5063435" y="4217504"/>
          <a:ext cx="491267" cy="350813"/>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b</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375000</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16</xdr:row>
      <xdr:rowOff>344557</xdr:rowOff>
    </xdr:from>
    <xdr:to>
      <xdr:col>32</xdr:col>
      <xdr:colOff>68302</xdr:colOff>
      <xdr:row>18</xdr:row>
      <xdr:rowOff>79512</xdr:rowOff>
    </xdr:to>
    <xdr:sp macro="" textlink="">
      <xdr:nvSpPr>
        <xdr:cNvPr id="15" name="角丸四角形 14">
          <a:extLst>
            <a:ext uri="{FF2B5EF4-FFF2-40B4-BE49-F238E27FC236}">
              <a16:creationId xmlns:a16="http://schemas.microsoft.com/office/drawing/2014/main" id="{00000000-0008-0000-0000-00000F000000}"/>
            </a:ext>
          </a:extLst>
        </xdr:cNvPr>
        <xdr:cNvSpPr/>
      </xdr:nvSpPr>
      <xdr:spPr>
        <a:xfrm>
          <a:off x="5063435" y="4535557"/>
          <a:ext cx="491267" cy="35302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c</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101968</xdr:colOff>
      <xdr:row>18</xdr:row>
      <xdr:rowOff>26504</xdr:rowOff>
    </xdr:from>
    <xdr:to>
      <xdr:col>32</xdr:col>
      <xdr:colOff>68302</xdr:colOff>
      <xdr:row>19</xdr:row>
      <xdr:rowOff>13250</xdr:rowOff>
    </xdr:to>
    <xdr:sp macro="" textlink="">
      <xdr:nvSpPr>
        <xdr:cNvPr id="16" name="角丸四角形 15">
          <a:extLst>
            <a:ext uri="{FF2B5EF4-FFF2-40B4-BE49-F238E27FC236}">
              <a16:creationId xmlns:a16="http://schemas.microsoft.com/office/drawing/2014/main" id="{00000000-0008-0000-0000-000010000000}"/>
            </a:ext>
          </a:extLst>
        </xdr:cNvPr>
        <xdr:cNvSpPr/>
      </xdr:nvSpPr>
      <xdr:spPr>
        <a:xfrm>
          <a:off x="5063435" y="4835571"/>
          <a:ext cx="491267" cy="350812"/>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d</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29</xdr:col>
      <xdr:colOff>93502</xdr:colOff>
      <xdr:row>18</xdr:row>
      <xdr:rowOff>351183</xdr:rowOff>
    </xdr:from>
    <xdr:to>
      <xdr:col>32</xdr:col>
      <xdr:colOff>59836</xdr:colOff>
      <xdr:row>20</xdr:row>
      <xdr:rowOff>92764</xdr:rowOff>
    </xdr:to>
    <xdr:sp macro="" textlink="">
      <xdr:nvSpPr>
        <xdr:cNvPr id="17" name="角丸四角形 16">
          <a:extLst>
            <a:ext uri="{FF2B5EF4-FFF2-40B4-BE49-F238E27FC236}">
              <a16:creationId xmlns:a16="http://schemas.microsoft.com/office/drawing/2014/main" id="{00000000-0008-0000-0000-000011000000}"/>
            </a:ext>
          </a:extLst>
        </xdr:cNvPr>
        <xdr:cNvSpPr/>
      </xdr:nvSpPr>
      <xdr:spPr>
        <a:xfrm>
          <a:off x="5054969" y="5160250"/>
          <a:ext cx="491267" cy="351181"/>
        </a:xfrm>
        <a:prstGeom prst="roundRect">
          <a:avLst/>
        </a:prstGeom>
        <a:no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e</a:t>
          </a:r>
          <a:r>
            <a:rPr kumimoji="0" lang="ja-JP"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a:t>
          </a:r>
          <a:endParaRPr kumimoji="1"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xdr:col>
      <xdr:colOff>52911</xdr:colOff>
      <xdr:row>18</xdr:row>
      <xdr:rowOff>203201</xdr:rowOff>
    </xdr:from>
    <xdr:to>
      <xdr:col>29</xdr:col>
      <xdr:colOff>174167</xdr:colOff>
      <xdr:row>19</xdr:row>
      <xdr:rowOff>45967</xdr:rowOff>
    </xdr:to>
    <xdr:sp macro="" textlink="ExpenseCategoryList!H10">
      <xdr:nvSpPr>
        <xdr:cNvPr id="4" name="正方形/長方形 3">
          <a:extLst>
            <a:ext uri="{FF2B5EF4-FFF2-40B4-BE49-F238E27FC236}">
              <a16:creationId xmlns:a16="http://schemas.microsoft.com/office/drawing/2014/main" id="{61211ED8-A129-4FDB-9768-9469ECEC5191}"/>
            </a:ext>
          </a:extLst>
        </xdr:cNvPr>
        <xdr:cNvSpPr/>
      </xdr:nvSpPr>
      <xdr:spPr>
        <a:xfrm>
          <a:off x="391578" y="5012268"/>
          <a:ext cx="4744056" cy="2068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0F1E758C-3A01-4B02-B3D3-7BDE4A46DE58}" type="TxLink">
            <a:rPr kumimoji="1" lang="en-US" altLang="en-US" sz="1000" b="0" i="0" u="none" strike="noStrike">
              <a:solidFill>
                <a:srgbClr val="000000"/>
              </a:solidFill>
              <a:latin typeface="ＭＳ Ｐゴシック"/>
              <a:ea typeface="ＭＳ Ｐゴシック"/>
            </a:rPr>
            <a:pPr algn="l"/>
            <a:t>((6)の1/4を上限(最大50万円))、(c)×補助率 2/3 (※)以内(円未満切捨て)</a:t>
          </a:fld>
          <a:endParaRPr kumimoji="1" lang="ja-JP" altLang="en-US" sz="900">
            <a:solidFill>
              <a:sysClr val="windowText" lastClr="000000"/>
            </a:solidFill>
          </a:endParaRPr>
        </a:p>
      </xdr:txBody>
    </xdr:sp>
    <xdr:clientData/>
  </xdr:twoCellAnchor>
  <xdr:twoCellAnchor>
    <xdr:from>
      <xdr:col>2</xdr:col>
      <xdr:colOff>52912</xdr:colOff>
      <xdr:row>16</xdr:row>
      <xdr:rowOff>201077</xdr:rowOff>
    </xdr:from>
    <xdr:to>
      <xdr:col>27</xdr:col>
      <xdr:colOff>42328</xdr:colOff>
      <xdr:row>16</xdr:row>
      <xdr:rowOff>349244</xdr:rowOff>
    </xdr:to>
    <xdr:sp macro="" textlink="ExpenseCategoryList!H9">
      <xdr:nvSpPr>
        <xdr:cNvPr id="11" name="正方形/長方形 10">
          <a:extLst>
            <a:ext uri="{FF2B5EF4-FFF2-40B4-BE49-F238E27FC236}">
              <a16:creationId xmlns:a16="http://schemas.microsoft.com/office/drawing/2014/main" id="{080E9A5E-B81A-46D9-A3A1-DE1077501856}"/>
            </a:ext>
          </a:extLst>
        </xdr:cNvPr>
        <xdr:cNvSpPr/>
      </xdr:nvSpPr>
      <xdr:spPr>
        <a:xfrm>
          <a:off x="391579" y="4392077"/>
          <a:ext cx="4239682" cy="1481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lIns="0" tIns="0" rtlCol="0" anchor="t"/>
        <a:lstStyle/>
        <a:p>
          <a:pPr algn="l"/>
          <a:fld id="{1A1A78D7-EB6F-4261-8A9C-7C2F3F053F24}" type="TxLink">
            <a:rPr kumimoji="1" lang="en-US" altLang="en-US" sz="900" b="0" i="0" u="none" strike="noStrike">
              <a:solidFill>
                <a:srgbClr val="000000"/>
              </a:solidFill>
              <a:latin typeface="ＭＳ Ｐゴシック"/>
              <a:ea typeface="ＭＳ Ｐゴシック"/>
            </a:rPr>
            <a:pPr algn="l"/>
            <a:t>(1)×補助率 2/3(※)以内(円未満切捨て)</a:t>
          </a:fld>
          <a:endParaRPr kumimoji="1" lang="ja-JP" altLang="en-US" sz="900">
            <a:solidFill>
              <a:sysClr val="windowText" lastClr="000000"/>
            </a:solidFill>
          </a:endParaRPr>
        </a:p>
      </xdr:txBody>
    </xdr:sp>
    <xdr:clientData/>
  </xdr:twoCellAnchor>
  <xdr:twoCellAnchor>
    <xdr:from>
      <xdr:col>38</xdr:col>
      <xdr:colOff>33130</xdr:colOff>
      <xdr:row>25</xdr:row>
      <xdr:rowOff>66260</xdr:rowOff>
    </xdr:from>
    <xdr:to>
      <xdr:col>43</xdr:col>
      <xdr:colOff>925995</xdr:colOff>
      <xdr:row>36</xdr:row>
      <xdr:rowOff>5300</xdr:rowOff>
    </xdr:to>
    <xdr:sp macro="" textlink="">
      <xdr:nvSpPr>
        <xdr:cNvPr id="18" name="正方形/長方形 17">
          <a:extLst>
            <a:ext uri="{FF2B5EF4-FFF2-40B4-BE49-F238E27FC236}">
              <a16:creationId xmlns:a16="http://schemas.microsoft.com/office/drawing/2014/main" id="{C878D823-E361-48DE-8B97-FBC6B96458F7}"/>
            </a:ext>
          </a:extLst>
        </xdr:cNvPr>
        <xdr:cNvSpPr/>
      </xdr:nvSpPr>
      <xdr:spPr>
        <a:xfrm>
          <a:off x="6427304" y="6645964"/>
          <a:ext cx="5372100" cy="2834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latin typeface="ＭＳ Ｐゴシック" panose="020B0600070205080204" pitchFamily="50" charset="-128"/>
              <a:ea typeface="ＭＳ Ｐゴシック" panose="020B0600070205080204" pitchFamily="50" charset="-128"/>
            </a:rPr>
            <a:t>ウェブサイト関連費以外の申請補助額の範囲の</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左の値を</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に入力すると、ウェブサイト関連費の申請補助額が最大値となります。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右の値を</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に入力すると、ウェブサイト関連費以外の申請補助額が最大値となります。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左右の値が同一の場合は、申請額が一意の場合です。</a:t>
          </a:r>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申請額計算の条件は、以下になります。</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a:t>
          </a:r>
          <a:r>
            <a:rPr kumimoji="1" lang="en-US" altLang="ja-JP" sz="1100" b="1">
              <a:latin typeface="ＭＳ Ｐゴシック" panose="020B0600070205080204" pitchFamily="50" charset="-128"/>
              <a:ea typeface="ＭＳ Ｐゴシック" panose="020B0600070205080204" pitchFamily="50" charset="-128"/>
            </a:rPr>
            <a:t>(b) </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補助金交付申請額（ウェブサイト関連費を除く）　は</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 </a:t>
          </a:r>
          <a:r>
            <a:rPr kumimoji="1" lang="ja-JP" altLang="en-US" sz="1100" b="1">
              <a:latin typeface="ＭＳ Ｐゴシック" panose="020B0600070205080204" pitchFamily="50" charset="-128"/>
              <a:ea typeface="ＭＳ Ｐゴシック" panose="020B0600070205080204" pitchFamily="50" charset="-128"/>
            </a:rPr>
            <a:t>補助対象経費小計（ウェブサイト関連費を除く） *  補助率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a:t>
          </a:r>
          <a:r>
            <a:rPr kumimoji="1" lang="en-US" altLang="ja-JP" sz="1100" b="1">
              <a:latin typeface="ＭＳ Ｐゴシック" panose="020B0600070205080204" pitchFamily="50" charset="-128"/>
              <a:ea typeface="ＭＳ Ｐゴシック" panose="020B0600070205080204" pitchFamily="50" charset="-128"/>
            </a:rPr>
            <a:t>(d) </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　は</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(c) </a:t>
          </a:r>
          <a:r>
            <a:rPr kumimoji="1" lang="ja-JP" altLang="en-US" sz="1100" b="1">
              <a:latin typeface="ＭＳ Ｐゴシック" panose="020B0600070205080204" pitchFamily="50" charset="-128"/>
              <a:ea typeface="ＭＳ Ｐゴシック" panose="020B0600070205080204" pitchFamily="50" charset="-128"/>
            </a:rPr>
            <a:t>補助対象経費小計（ウェブサイト関連費） *  補助率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かつ</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(b)</a:t>
          </a:r>
          <a:r>
            <a:rPr kumimoji="1" lang="ja-JP" altLang="en-US" sz="1100" b="1">
              <a:latin typeface="ＭＳ Ｐゴシック" panose="020B0600070205080204" pitchFamily="50" charset="-128"/>
              <a:ea typeface="ＭＳ Ｐゴシック" panose="020B0600070205080204" pitchFamily="50" charset="-128"/>
            </a:rPr>
            <a:t>補助金交付申請額（ウェブサイト関連費を除く） * </a:t>
          </a:r>
          <a:r>
            <a:rPr kumimoji="1" lang="en-US" altLang="ja-JP" sz="1100" b="1">
              <a:latin typeface="ＭＳ Ｐゴシック" panose="020B0600070205080204" pitchFamily="50" charset="-128"/>
              <a:ea typeface="ＭＳ Ｐゴシック" panose="020B0600070205080204" pitchFamily="50" charset="-128"/>
            </a:rPr>
            <a:t>1 / 3</a:t>
          </a:r>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1">
              <a:solidFill>
                <a:schemeClr val="lt1"/>
              </a:solidFill>
              <a:effectLst/>
              <a:latin typeface="ＭＳ Ｐゴシック" panose="020B0600070205080204" pitchFamily="50" charset="-128"/>
              <a:ea typeface="ＭＳ Ｐゴシック" panose="020B0600070205080204" pitchFamily="50" charset="-128"/>
              <a:cs typeface="+mn-cs"/>
            </a:rPr>
            <a:t>　</a:t>
          </a:r>
          <a:r>
            <a:rPr kumimoji="1" lang="ja-JP" altLang="ja-JP" sz="1100" b="1">
              <a:solidFill>
                <a:schemeClr val="lt1"/>
              </a:solidFill>
              <a:effectLst/>
              <a:latin typeface="ＭＳ Ｐゴシック" panose="020B0600070205080204" pitchFamily="50" charset="-128"/>
              <a:ea typeface="ＭＳ Ｐゴシック" panose="020B0600070205080204" pitchFamily="50" charset="-128"/>
              <a:cs typeface="+mn-cs"/>
            </a:rPr>
            <a:t>かつ</a:t>
          </a:r>
          <a:endParaRPr lang="ja-JP" altLang="ja-JP" b="1">
            <a:effectLst/>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(f) </a:t>
          </a:r>
          <a:r>
            <a:rPr kumimoji="1" lang="ja-JP" altLang="en-US" sz="1100" b="1">
              <a:latin typeface="ＭＳ Ｐゴシック" panose="020B0600070205080204" pitchFamily="50" charset="-128"/>
              <a:ea typeface="ＭＳ Ｐゴシック" panose="020B0600070205080204" pitchFamily="50" charset="-128"/>
            </a:rPr>
            <a:t>補助金交付申請額合計 * </a:t>
          </a:r>
          <a:r>
            <a:rPr kumimoji="1" lang="en-US" altLang="ja-JP" sz="1100" b="1">
              <a:latin typeface="ＭＳ Ｐゴシック" panose="020B0600070205080204" pitchFamily="50" charset="-128"/>
              <a:ea typeface="ＭＳ Ｐゴシック" panose="020B0600070205080204" pitchFamily="50" charset="-128"/>
            </a:rPr>
            <a:t>1 / 4</a:t>
          </a:r>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円未満切捨</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　以下</a:t>
          </a:r>
          <a:endParaRPr kumimoji="1" lang="en-US" altLang="ja-JP" sz="1100" b="1">
            <a:latin typeface="ＭＳ Ｐゴシック" panose="020B0600070205080204" pitchFamily="50" charset="-128"/>
            <a:ea typeface="ＭＳ Ｐゴシック" panose="020B0600070205080204" pitchFamily="50" charset="-128"/>
          </a:endParaRPr>
        </a:p>
        <a:p>
          <a:pPr algn="l"/>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(f) </a:t>
          </a:r>
          <a:r>
            <a:rPr kumimoji="1" lang="ja-JP" altLang="en-US" sz="1100" b="1">
              <a:latin typeface="ＭＳ Ｐゴシック" panose="020B0600070205080204" pitchFamily="50" charset="-128"/>
              <a:ea typeface="ＭＳ Ｐゴシック" panose="020B0600070205080204" pitchFamily="50" charset="-128"/>
            </a:rPr>
            <a:t>補助金交付申請額合計　は 上記</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赤文字</a:t>
          </a:r>
          <a:r>
            <a:rPr kumimoji="1" lang="en-US" altLang="ja-JP" sz="1100" b="1">
              <a:latin typeface="ＭＳ Ｐゴシック" panose="020B0600070205080204" pitchFamily="50" charset="-128"/>
              <a:ea typeface="ＭＳ Ｐゴシック" panose="020B0600070205080204" pitchFamily="50" charset="-128"/>
            </a:rPr>
            <a:t>)</a:t>
          </a:r>
          <a:r>
            <a:rPr kumimoji="1" lang="ja-JP" altLang="en-US" sz="1100" b="1">
              <a:latin typeface="ＭＳ Ｐゴシック" panose="020B0600070205080204" pitchFamily="50" charset="-128"/>
              <a:ea typeface="ＭＳ Ｐゴシック" panose="020B0600070205080204" pitchFamily="50" charset="-128"/>
            </a:rPr>
            <a:t>の上限補助額　以下</a:t>
          </a:r>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en-US" altLang="ja-JP" sz="1100" b="1">
            <a:latin typeface="ＭＳ Ｐゴシック" panose="020B0600070205080204" pitchFamily="50" charset="-128"/>
            <a:ea typeface="ＭＳ Ｐゴシック" panose="020B0600070205080204" pitchFamily="50" charset="-128"/>
          </a:endParaRPr>
        </a:p>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485140</xdr:colOff>
      <xdr:row>7</xdr:row>
      <xdr:rowOff>168548</xdr:rowOff>
    </xdr:from>
    <xdr:to>
      <xdr:col>14</xdr:col>
      <xdr:colOff>142240</xdr:colOff>
      <xdr:row>9</xdr:row>
      <xdr:rowOff>36830</xdr:rowOff>
    </xdr:to>
    <xdr:cxnSp macro="">
      <xdr:nvCxnSpPr>
        <xdr:cNvPr id="2" name="直線矢印コネクタ 1">
          <a:extLst>
            <a:ext uri="{FF2B5EF4-FFF2-40B4-BE49-F238E27FC236}">
              <a16:creationId xmlns:a16="http://schemas.microsoft.com/office/drawing/2014/main" id="{00000000-0008-0000-0100-000002000000}"/>
            </a:ext>
            <a:ext uri="{C183D7F6-B498-43B3-948B-1728B52AA6E4}">
              <adec:decorative xmlns:adec="http://schemas.microsoft.com/office/drawing/2017/decorative" val="1"/>
            </a:ext>
          </a:extLst>
        </xdr:cNvPr>
        <xdr:cNvCxnSpPr/>
      </xdr:nvCxnSpPr>
      <xdr:spPr>
        <a:xfrm flipH="1">
          <a:off x="15191740" y="1855834"/>
          <a:ext cx="1104900" cy="205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144780</xdr:colOff>
      <xdr:row>7</xdr:row>
      <xdr:rowOff>166189</xdr:rowOff>
    </xdr:from>
    <xdr:to>
      <xdr:col>15</xdr:col>
      <xdr:colOff>335280</xdr:colOff>
      <xdr:row>9</xdr:row>
      <xdr:rowOff>58420</xdr:rowOff>
    </xdr:to>
    <xdr:cxnSp macro="">
      <xdr:nvCxnSpPr>
        <xdr:cNvPr id="3" name="直線矢印コネクタ 2">
          <a:extLst>
            <a:ext uri="{FF2B5EF4-FFF2-40B4-BE49-F238E27FC236}">
              <a16:creationId xmlns:a16="http://schemas.microsoft.com/office/drawing/2014/main" id="{00000000-0008-0000-0100-000003000000}"/>
            </a:ext>
            <a:ext uri="{C183D7F6-B498-43B3-948B-1728B52AA6E4}">
              <adec:decorative xmlns:adec="http://schemas.microsoft.com/office/drawing/2017/decorative" val="1"/>
            </a:ext>
          </a:extLst>
        </xdr:cNvPr>
        <xdr:cNvCxnSpPr/>
      </xdr:nvCxnSpPr>
      <xdr:spPr>
        <a:xfrm>
          <a:off x="16299180" y="1853475"/>
          <a:ext cx="1322614" cy="229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565150</xdr:colOff>
      <xdr:row>7</xdr:row>
      <xdr:rowOff>215900</xdr:rowOff>
    </xdr:from>
    <xdr:to>
      <xdr:col>11</xdr:col>
      <xdr:colOff>571500</xdr:colOff>
      <xdr:row>9</xdr:row>
      <xdr:rowOff>196850</xdr:rowOff>
    </xdr:to>
    <xdr:cxnSp macro="">
      <xdr:nvCxnSpPr>
        <xdr:cNvPr id="6" name="直線矢印コネクタ 5">
          <a:extLst>
            <a:ext uri="{FF2B5EF4-FFF2-40B4-BE49-F238E27FC236}">
              <a16:creationId xmlns:a16="http://schemas.microsoft.com/office/drawing/2014/main" id="{00000000-0008-0000-0100-000006000000}"/>
            </a:ext>
            <a:ext uri="{C183D7F6-B498-43B3-948B-1728B52AA6E4}">
              <adec:decorative xmlns:adec="http://schemas.microsoft.com/office/drawing/2017/decorative" val="1"/>
            </a:ext>
          </a:extLst>
        </xdr:cNvPr>
        <xdr:cNvCxnSpPr/>
      </xdr:nvCxnSpPr>
      <xdr:spPr>
        <a:xfrm>
          <a:off x="15286990" y="1511300"/>
          <a:ext cx="6350" cy="3390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C43"/>
  <sheetViews>
    <sheetView showGridLines="0" tabSelected="1" view="pageBreakPreview" zoomScale="115" zoomScaleNormal="115" zoomScaleSheetLayoutView="115" workbookViewId="0">
      <selection activeCell="V5" sqref="V5:AJ5"/>
    </sheetView>
  </sheetViews>
  <sheetFormatPr defaultColWidth="0" defaultRowHeight="13.2" x14ac:dyDescent="0.2"/>
  <cols>
    <col min="1" max="26" width="2.44140625" customWidth="1"/>
    <col min="27" max="30" width="2.6640625" customWidth="1"/>
    <col min="31" max="35" width="2.44140625" customWidth="1"/>
    <col min="36" max="37" width="3.33203125" customWidth="1"/>
    <col min="38" max="38" width="1.109375" customWidth="1"/>
    <col min="39" max="39" width="15.33203125" customWidth="1"/>
    <col min="40" max="40" width="11.33203125" customWidth="1"/>
    <col min="41" max="41" width="18.6640625" customWidth="1"/>
    <col min="42" max="42" width="15.33203125" customWidth="1"/>
    <col min="43" max="43" width="4.6640625" customWidth="1"/>
    <col min="44" max="44" width="15.33203125" customWidth="1"/>
    <col min="45" max="45" width="1.6640625" customWidth="1"/>
    <col min="46" max="52" width="2.33203125" hidden="1" customWidth="1"/>
    <col min="53" max="107" width="9.109375" hidden="1" customWidth="1"/>
    <col min="108" max="111" width="3.44140625" hidden="1" customWidth="1"/>
    <col min="112" max="16383" width="9.109375" hidden="1"/>
    <col min="16384" max="16384" width="12.109375" hidden="1" customWidth="1"/>
  </cols>
  <sheetData>
    <row r="1" spans="1:111" ht="19.5" customHeight="1" x14ac:dyDescent="0.2">
      <c r="A1" s="130" t="s">
        <v>0</v>
      </c>
      <c r="AJ1" s="2" t="s">
        <v>1</v>
      </c>
    </row>
    <row r="2" spans="1:111" ht="19.2" customHeight="1" x14ac:dyDescent="0.2">
      <c r="A2" s="2"/>
    </row>
    <row r="3" spans="1:111" ht="19.5" customHeight="1" x14ac:dyDescent="0.2">
      <c r="Q3" s="3" t="s">
        <v>2</v>
      </c>
    </row>
    <row r="4" spans="1:111" ht="19.5" customHeight="1" x14ac:dyDescent="0.2">
      <c r="A4" s="3"/>
      <c r="AM4" s="220" t="s">
        <v>146</v>
      </c>
      <c r="AN4" s="221"/>
      <c r="AO4" s="222"/>
      <c r="AP4" s="222"/>
      <c r="AQ4" s="222"/>
      <c r="AR4" s="222"/>
      <c r="AS4" s="222"/>
    </row>
    <row r="5" spans="1:111" ht="19.5" customHeight="1" thickBot="1" x14ac:dyDescent="0.25">
      <c r="G5" s="4"/>
      <c r="S5" s="200" t="s">
        <v>3</v>
      </c>
      <c r="T5" s="200"/>
      <c r="U5" s="200"/>
      <c r="V5" s="201"/>
      <c r="W5" s="201"/>
      <c r="X5" s="201"/>
      <c r="Y5" s="201"/>
      <c r="Z5" s="201"/>
      <c r="AA5" s="201"/>
      <c r="AB5" s="201"/>
      <c r="AC5" s="201"/>
      <c r="AD5" s="201"/>
      <c r="AE5" s="201"/>
      <c r="AF5" s="201"/>
      <c r="AG5" s="201"/>
      <c r="AH5" s="201"/>
      <c r="AI5" s="201"/>
      <c r="AJ5" s="201"/>
      <c r="AM5" s="220" t="s">
        <v>147</v>
      </c>
      <c r="AN5" s="221"/>
      <c r="AO5" s="222"/>
      <c r="AP5" s="222"/>
      <c r="AQ5" s="222"/>
      <c r="AR5" s="222"/>
      <c r="AS5" s="222"/>
    </row>
    <row r="6" spans="1:111" ht="19.5" customHeight="1" thickBot="1" x14ac:dyDescent="0.25">
      <c r="A6" s="5"/>
      <c r="AM6" s="233" t="s">
        <v>4</v>
      </c>
      <c r="AN6" s="234"/>
      <c r="AO6" s="138"/>
      <c r="AP6" s="235" t="s">
        <v>5</v>
      </c>
      <c r="AQ6" s="229"/>
      <c r="AR6" s="229"/>
      <c r="AS6" s="229"/>
      <c r="AT6" s="229"/>
      <c r="AU6" s="229"/>
      <c r="AV6" s="229"/>
      <c r="AW6" s="229"/>
    </row>
    <row r="7" spans="1:111" ht="16.350000000000001" customHeight="1" x14ac:dyDescent="0.2">
      <c r="A7" s="6" t="s">
        <v>6</v>
      </c>
      <c r="AP7" s="135" t="s">
        <v>7</v>
      </c>
    </row>
    <row r="8" spans="1:111" ht="19.2" customHeight="1" x14ac:dyDescent="0.2">
      <c r="AJ8" s="7" t="s">
        <v>8</v>
      </c>
      <c r="AL8" s="131"/>
      <c r="AM8" s="133" t="s">
        <v>9</v>
      </c>
      <c r="AN8" s="223" t="str">
        <f>ExpenseCategoryList!E41</f>
        <v>×(補助上限額（通常は200万円・ｲﾝﾎﾞｲｽ特例は250万円まで）を入力してください。)</v>
      </c>
      <c r="AO8" s="223"/>
      <c r="AP8" s="223"/>
      <c r="AQ8" s="223"/>
      <c r="AR8" s="223"/>
      <c r="AS8" s="223"/>
    </row>
    <row r="9" spans="1:111" ht="16.350000000000001" customHeight="1" x14ac:dyDescent="0.2">
      <c r="A9" s="202" t="s">
        <v>10</v>
      </c>
      <c r="B9" s="203"/>
      <c r="C9" s="203"/>
      <c r="D9" s="203"/>
      <c r="E9" s="203"/>
      <c r="F9" s="204"/>
      <c r="G9" s="208" t="s">
        <v>11</v>
      </c>
      <c r="H9" s="209"/>
      <c r="I9" s="209"/>
      <c r="J9" s="209"/>
      <c r="K9" s="209"/>
      <c r="L9" s="209"/>
      <c r="M9" s="209"/>
      <c r="N9" s="209"/>
      <c r="O9" s="209"/>
      <c r="P9" s="209"/>
      <c r="Q9" s="209"/>
      <c r="R9" s="209"/>
      <c r="S9" s="209"/>
      <c r="T9" s="209"/>
      <c r="U9" s="209"/>
      <c r="V9" s="208" t="s">
        <v>12</v>
      </c>
      <c r="W9" s="209"/>
      <c r="X9" s="209"/>
      <c r="Y9" s="209"/>
      <c r="Z9" s="209"/>
      <c r="AA9" s="209"/>
      <c r="AB9" s="209"/>
      <c r="AC9" s="209"/>
      <c r="AD9" s="212"/>
      <c r="AE9" s="214" t="s">
        <v>13</v>
      </c>
      <c r="AF9" s="215"/>
      <c r="AG9" s="215"/>
      <c r="AH9" s="215"/>
      <c r="AI9" s="215"/>
      <c r="AJ9" s="216"/>
      <c r="AK9" s="14"/>
      <c r="AL9" s="228" t="s">
        <v>14</v>
      </c>
      <c r="AM9" s="228"/>
      <c r="AN9" s="228"/>
      <c r="AO9" s="228"/>
      <c r="AP9" s="228"/>
      <c r="AQ9" s="228"/>
      <c r="AR9" s="228"/>
      <c r="AS9" s="228"/>
    </row>
    <row r="10" spans="1:111" ht="16.350000000000001" customHeight="1" x14ac:dyDescent="0.2">
      <c r="A10" s="205"/>
      <c r="B10" s="206"/>
      <c r="C10" s="206"/>
      <c r="D10" s="206"/>
      <c r="E10" s="206"/>
      <c r="F10" s="207"/>
      <c r="G10" s="210"/>
      <c r="H10" s="211"/>
      <c r="I10" s="211"/>
      <c r="J10" s="211"/>
      <c r="K10" s="211"/>
      <c r="L10" s="211"/>
      <c r="M10" s="211"/>
      <c r="N10" s="211"/>
      <c r="O10" s="211"/>
      <c r="P10" s="211"/>
      <c r="Q10" s="211"/>
      <c r="R10" s="211"/>
      <c r="S10" s="211"/>
      <c r="T10" s="211"/>
      <c r="U10" s="211"/>
      <c r="V10" s="210"/>
      <c r="W10" s="211"/>
      <c r="X10" s="211"/>
      <c r="Y10" s="211"/>
      <c r="Z10" s="211"/>
      <c r="AA10" s="211"/>
      <c r="AB10" s="211"/>
      <c r="AC10" s="211"/>
      <c r="AD10" s="213"/>
      <c r="AE10" s="217" t="s">
        <v>15</v>
      </c>
      <c r="AF10" s="218"/>
      <c r="AG10" s="218"/>
      <c r="AH10" s="218"/>
      <c r="AI10" s="218"/>
      <c r="AJ10" s="219"/>
      <c r="AK10" s="14"/>
      <c r="AL10" s="229" t="s">
        <v>16</v>
      </c>
      <c r="AM10" s="229"/>
      <c r="AN10" s="229"/>
      <c r="AO10" s="229"/>
      <c r="AP10" s="229"/>
      <c r="AQ10" s="229"/>
      <c r="AR10" s="229"/>
      <c r="AS10" s="229"/>
    </row>
    <row r="11" spans="1:111" s="12" customFormat="1" ht="25.95" customHeight="1" x14ac:dyDescent="0.2">
      <c r="A11" s="143"/>
      <c r="B11" s="144"/>
      <c r="C11" s="144"/>
      <c r="D11" s="144"/>
      <c r="E11" s="144"/>
      <c r="F11" s="145"/>
      <c r="G11" s="143"/>
      <c r="H11" s="144"/>
      <c r="I11" s="144"/>
      <c r="J11" s="144"/>
      <c r="K11" s="144"/>
      <c r="L11" s="144"/>
      <c r="M11" s="144"/>
      <c r="N11" s="144"/>
      <c r="O11" s="144"/>
      <c r="P11" s="144"/>
      <c r="Q11" s="144"/>
      <c r="R11" s="144"/>
      <c r="S11" s="144"/>
      <c r="T11" s="144"/>
      <c r="U11" s="144"/>
      <c r="V11" s="146"/>
      <c r="W11" s="147"/>
      <c r="X11" s="147"/>
      <c r="Y11" s="147"/>
      <c r="Z11" s="147"/>
      <c r="AA11" s="147"/>
      <c r="AB11" s="147"/>
      <c r="AC11" s="147"/>
      <c r="AD11" s="148"/>
      <c r="AE11" s="149"/>
      <c r="AF11" s="150"/>
      <c r="AG11" s="150"/>
      <c r="AH11" s="150"/>
      <c r="AI11" s="150"/>
      <c r="AJ11" s="151"/>
      <c r="AK11" s="22"/>
      <c r="AL11" s="230" t="s">
        <v>17</v>
      </c>
      <c r="AM11" s="230"/>
      <c r="AN11" s="230"/>
      <c r="AO11" s="230"/>
      <c r="AP11" s="230"/>
      <c r="AQ11" s="230"/>
      <c r="AR11" s="230"/>
      <c r="AS11" s="230"/>
      <c r="DD11" s="12" t="str">
        <f>IF($A11="",IF(OR($G11&lt;&gt;"",$V11&lt;&gt;"",$AE11&gt;0),"×","〇"),"〇")</f>
        <v>〇</v>
      </c>
      <c r="DE11" s="12" t="str">
        <f>IF($G11="",IF(OR($A11&lt;&gt;"",$V11&lt;&gt;"",$AE11&gt;0),"×","〇"),"〇")</f>
        <v>〇</v>
      </c>
      <c r="DF11" s="12" t="str">
        <f>IF($V11="",IF(OR($A11&lt;&gt;"",$G11&lt;&gt;"",$AE11&gt;0),"×","〇"),"〇")</f>
        <v>〇</v>
      </c>
      <c r="DG11" s="12" t="str">
        <f>IF($AE11&lt;1,IF(OR($A11&lt;&gt;"",$G11&lt;&gt;"",$V11&lt;&gt;""),"×","〇"),"〇")</f>
        <v>〇</v>
      </c>
    </row>
    <row r="12" spans="1:111" s="12" customFormat="1" ht="25.95" customHeight="1" x14ac:dyDescent="0.2">
      <c r="A12" s="143"/>
      <c r="B12" s="144"/>
      <c r="C12" s="144"/>
      <c r="D12" s="144"/>
      <c r="E12" s="144"/>
      <c r="F12" s="145"/>
      <c r="G12" s="143"/>
      <c r="H12" s="144"/>
      <c r="I12" s="144"/>
      <c r="J12" s="144"/>
      <c r="K12" s="144"/>
      <c r="L12" s="144"/>
      <c r="M12" s="144"/>
      <c r="N12" s="144"/>
      <c r="O12" s="144"/>
      <c r="P12" s="144"/>
      <c r="Q12" s="144"/>
      <c r="R12" s="144"/>
      <c r="S12" s="144"/>
      <c r="T12" s="144"/>
      <c r="U12" s="144"/>
      <c r="V12" s="146"/>
      <c r="W12" s="147"/>
      <c r="X12" s="147"/>
      <c r="Y12" s="147"/>
      <c r="Z12" s="147"/>
      <c r="AA12" s="147"/>
      <c r="AB12" s="147"/>
      <c r="AC12" s="147"/>
      <c r="AD12" s="148"/>
      <c r="AE12" s="149"/>
      <c r="AF12" s="150"/>
      <c r="AG12" s="150"/>
      <c r="AH12" s="150"/>
      <c r="AI12" s="150"/>
      <c r="AJ12" s="151"/>
      <c r="AK12" s="22"/>
      <c r="AL12" s="231" t="s">
        <v>148</v>
      </c>
      <c r="AM12" s="231"/>
      <c r="AN12" s="231"/>
      <c r="AO12" s="231"/>
      <c r="AP12" s="231"/>
      <c r="AQ12" s="231"/>
      <c r="AR12" s="231"/>
      <c r="AS12" s="231"/>
      <c r="DD12" s="12" t="str">
        <f>IF($A12="",IF(OR($G12&lt;&gt;"",$V12&lt;&gt;"",$AE12&gt;0),"×","〇"),"〇")</f>
        <v>〇</v>
      </c>
      <c r="DE12" s="12" t="str">
        <f>IF($G12="",IF(OR($A12&lt;&gt;"",$V12&lt;&gt;"",$AE12&gt;0),"×","〇"),"〇")</f>
        <v>〇</v>
      </c>
      <c r="DF12" s="12" t="str">
        <f>IF($V12="",IF(OR($A12&lt;&gt;"",$G12&lt;&gt;"",$AE12&gt;0),"×","〇"),"〇")</f>
        <v>〇</v>
      </c>
      <c r="DG12" s="12" t="str">
        <f>IF($AE12&lt;1,IF(OR($A12&lt;&gt;"",$G12&lt;&gt;"",$V12&lt;&gt;""),"×","〇"),"〇")</f>
        <v>〇</v>
      </c>
    </row>
    <row r="13" spans="1:111" s="12" customFormat="1" ht="25.95" customHeight="1" x14ac:dyDescent="0.2">
      <c r="A13" s="143"/>
      <c r="B13" s="144"/>
      <c r="C13" s="144"/>
      <c r="D13" s="144"/>
      <c r="E13" s="144"/>
      <c r="F13" s="145"/>
      <c r="G13" s="143"/>
      <c r="H13" s="144"/>
      <c r="I13" s="144"/>
      <c r="J13" s="144"/>
      <c r="K13" s="144"/>
      <c r="L13" s="144"/>
      <c r="M13" s="144"/>
      <c r="N13" s="144"/>
      <c r="O13" s="144"/>
      <c r="P13" s="144"/>
      <c r="Q13" s="144"/>
      <c r="R13" s="144"/>
      <c r="S13" s="144"/>
      <c r="T13" s="144"/>
      <c r="U13" s="144"/>
      <c r="V13" s="146"/>
      <c r="W13" s="147"/>
      <c r="X13" s="147"/>
      <c r="Y13" s="147"/>
      <c r="Z13" s="147"/>
      <c r="AA13" s="147"/>
      <c r="AB13" s="147"/>
      <c r="AC13" s="147"/>
      <c r="AD13" s="148"/>
      <c r="AE13" s="149"/>
      <c r="AF13" s="150"/>
      <c r="AG13" s="150"/>
      <c r="AH13" s="150"/>
      <c r="AI13" s="150"/>
      <c r="AJ13" s="151"/>
      <c r="AK13" s="22"/>
      <c r="AL13" s="228"/>
      <c r="AM13" s="228"/>
      <c r="AN13" s="228"/>
      <c r="AO13" s="228"/>
      <c r="AP13" s="228"/>
      <c r="AQ13" s="228"/>
      <c r="AR13" s="228"/>
      <c r="AS13" s="228"/>
      <c r="DD13" s="12" t="str">
        <f>IF($A13="",IF(OR($G13&lt;&gt;"",$V13&lt;&gt;"",$AE13&gt;0),"×","〇"),"〇")</f>
        <v>〇</v>
      </c>
      <c r="DE13" s="12" t="str">
        <f>IF($G13="",IF(OR($A13&lt;&gt;"",$V13&lt;&gt;"",$AE13&gt;0),"×","〇"),"〇")</f>
        <v>〇</v>
      </c>
      <c r="DF13" s="12" t="str">
        <f>IF($V13="",IF(OR($A13&lt;&gt;"",$G13&lt;&gt;"",$AE13&gt;0),"×","〇"),"〇")</f>
        <v>〇</v>
      </c>
      <c r="DG13" s="12" t="str">
        <f>IF($AE13&lt;1,IF(OR($A13&lt;&gt;"",$G13&lt;&gt;"",$V13&lt;&gt;""),"×","〇"),"〇")</f>
        <v>〇</v>
      </c>
    </row>
    <row r="14" spans="1:111" s="12" customFormat="1" ht="25.95" customHeight="1" x14ac:dyDescent="0.2">
      <c r="A14" s="143"/>
      <c r="B14" s="144"/>
      <c r="C14" s="144"/>
      <c r="D14" s="144"/>
      <c r="E14" s="144"/>
      <c r="F14" s="145"/>
      <c r="G14" s="143"/>
      <c r="H14" s="144"/>
      <c r="I14" s="144"/>
      <c r="J14" s="144"/>
      <c r="K14" s="144"/>
      <c r="L14" s="144"/>
      <c r="M14" s="144"/>
      <c r="N14" s="144"/>
      <c r="O14" s="144"/>
      <c r="P14" s="144"/>
      <c r="Q14" s="144"/>
      <c r="R14" s="144"/>
      <c r="S14" s="144"/>
      <c r="T14" s="144"/>
      <c r="U14" s="144"/>
      <c r="V14" s="146"/>
      <c r="W14" s="147"/>
      <c r="X14" s="147"/>
      <c r="Y14" s="147"/>
      <c r="Z14" s="147"/>
      <c r="AA14" s="147"/>
      <c r="AB14" s="147"/>
      <c r="AC14" s="147"/>
      <c r="AD14" s="148"/>
      <c r="AE14" s="149"/>
      <c r="AF14" s="150"/>
      <c r="AG14" s="150"/>
      <c r="AH14" s="150"/>
      <c r="AI14" s="150"/>
      <c r="AJ14" s="151"/>
      <c r="AK14" s="22"/>
      <c r="AL14" s="232"/>
      <c r="AM14" s="232"/>
      <c r="AN14" s="232"/>
      <c r="AO14" s="232"/>
      <c r="AP14" s="232"/>
      <c r="AQ14" s="232"/>
      <c r="AR14" s="232"/>
      <c r="AS14" s="232"/>
      <c r="DD14" s="12" t="str">
        <f>IF($A14="",IF(OR($G14&lt;&gt;"",$V14&lt;&gt;"",$AE14&gt;0),"×","〇"),"〇")</f>
        <v>〇</v>
      </c>
      <c r="DE14" s="12" t="str">
        <f>IF($G14="",IF(OR($A14&lt;&gt;"",$V14&lt;&gt;"",$AE14&gt;0),"×","〇"),"〇")</f>
        <v>〇</v>
      </c>
      <c r="DF14" s="12" t="str">
        <f>IF($V14="",IF(OR($A14&lt;&gt;"",$G14&lt;&gt;"",$AE14&gt;0),"×","〇"),"〇")</f>
        <v>〇</v>
      </c>
      <c r="DG14" s="12" t="str">
        <f>IF($AE14&lt;1,IF(OR($A14&lt;&gt;"",$G14&lt;&gt;"",$V14&lt;&gt;""),"×","〇"),"〇")</f>
        <v>〇</v>
      </c>
    </row>
    <row r="15" spans="1:111" s="12" customFormat="1" ht="25.95" customHeight="1" x14ac:dyDescent="0.2">
      <c r="A15" s="143"/>
      <c r="B15" s="144"/>
      <c r="C15" s="144"/>
      <c r="D15" s="144"/>
      <c r="E15" s="144"/>
      <c r="F15" s="145"/>
      <c r="G15" s="143"/>
      <c r="H15" s="144"/>
      <c r="I15" s="144"/>
      <c r="J15" s="144"/>
      <c r="K15" s="144"/>
      <c r="L15" s="144"/>
      <c r="M15" s="144"/>
      <c r="N15" s="144"/>
      <c r="O15" s="144"/>
      <c r="P15" s="144"/>
      <c r="Q15" s="144"/>
      <c r="R15" s="144"/>
      <c r="S15" s="144"/>
      <c r="T15" s="144"/>
      <c r="U15" s="144"/>
      <c r="V15" s="146"/>
      <c r="W15" s="147"/>
      <c r="X15" s="147"/>
      <c r="Y15" s="147"/>
      <c r="Z15" s="147"/>
      <c r="AA15" s="147"/>
      <c r="AB15" s="147"/>
      <c r="AC15" s="147"/>
      <c r="AD15" s="148"/>
      <c r="AE15" s="149"/>
      <c r="AF15" s="150"/>
      <c r="AG15" s="150"/>
      <c r="AH15" s="150"/>
      <c r="AI15" s="150"/>
      <c r="AJ15" s="151"/>
      <c r="AK15" s="22"/>
      <c r="AL15" s="28"/>
      <c r="AM15" s="28"/>
      <c r="AN15" s="28"/>
      <c r="AO15" s="28"/>
      <c r="AP15" s="28"/>
      <c r="AQ15" s="28"/>
      <c r="AR15" s="28"/>
      <c r="AS15" s="28"/>
      <c r="DD15" s="12" t="str">
        <f>IF($A15="",IF(OR($G15&lt;&gt;"",$V15&lt;&gt;"",$AE15&gt;0),"×","〇"),"〇")</f>
        <v>〇</v>
      </c>
      <c r="DE15" s="12" t="str">
        <f>IF($G15="",IF(OR($A15&lt;&gt;"",$V15&lt;&gt;"",$AE15&gt;0),"×","〇"),"〇")</f>
        <v>〇</v>
      </c>
      <c r="DF15" s="12" t="str">
        <f>IF($V15="",IF(OR($A15&lt;&gt;"",$G15&lt;&gt;"",$AE15&gt;0),"×","〇"),"〇")</f>
        <v>〇</v>
      </c>
      <c r="DG15" s="12" t="str">
        <f>IF($AE15&lt;1,IF(OR($A15&lt;&gt;"",$G15&lt;&gt;"",$V15&lt;&gt;""),"×","〇"),"〇")</f>
        <v>〇</v>
      </c>
    </row>
    <row r="16" spans="1:111" s="12" customFormat="1" ht="19.95" customHeight="1" x14ac:dyDescent="0.2">
      <c r="A16" s="158" t="s">
        <v>18</v>
      </c>
      <c r="B16" s="159"/>
      <c r="C16" s="159"/>
      <c r="D16" s="159"/>
      <c r="E16" s="159"/>
      <c r="F16" s="159"/>
      <c r="G16" s="159"/>
      <c r="H16" s="159"/>
      <c r="I16" s="159"/>
      <c r="J16" s="159"/>
      <c r="K16" s="159"/>
      <c r="L16" s="159"/>
      <c r="M16" s="159"/>
      <c r="N16" s="159"/>
      <c r="O16" s="159"/>
      <c r="P16" s="159"/>
      <c r="Q16" s="159"/>
      <c r="R16" s="159"/>
      <c r="S16" s="159"/>
      <c r="T16" s="159"/>
      <c r="U16" s="159"/>
      <c r="V16" s="159"/>
      <c r="W16" s="159"/>
      <c r="X16" s="159"/>
      <c r="Y16" s="159"/>
      <c r="Z16" s="159"/>
      <c r="AA16" s="159"/>
      <c r="AB16" s="159"/>
      <c r="AC16" s="159"/>
      <c r="AD16" s="160"/>
      <c r="AE16" s="155">
        <f>ExpenseCategoryList!K$2</f>
        <v>0</v>
      </c>
      <c r="AF16" s="156"/>
      <c r="AG16" s="156"/>
      <c r="AH16" s="156"/>
      <c r="AI16" s="156"/>
      <c r="AJ16" s="157"/>
      <c r="AK16" s="14"/>
      <c r="AL16" s="23"/>
      <c r="AM16" s="24" t="s">
        <v>19</v>
      </c>
      <c r="AN16" s="87" t="s">
        <v>20</v>
      </c>
      <c r="AO16" s="87" t="s">
        <v>21</v>
      </c>
      <c r="AP16" s="28" t="s">
        <v>22</v>
      </c>
      <c r="AQ16" s="28"/>
      <c r="AR16" s="29"/>
      <c r="AS16" s="28"/>
    </row>
    <row r="17" spans="1:68" s="12" customFormat="1" ht="28.95" customHeight="1" x14ac:dyDescent="0.2">
      <c r="A17" s="193" t="s">
        <v>23</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5"/>
      <c r="AE17" s="187"/>
      <c r="AF17" s="188"/>
      <c r="AG17" s="188"/>
      <c r="AH17" s="188"/>
      <c r="AI17" s="188"/>
      <c r="AJ17" s="189"/>
      <c r="AK17" s="14"/>
      <c r="AL17" s="23"/>
      <c r="AM17" s="26" t="str">
        <f>ExpenseCategoryList!E29</f>
        <v>×</v>
      </c>
      <c r="AN17" s="105">
        <f>IF(AP17=AR17,ExpenseCategoryList!I14,"")</f>
        <v>0</v>
      </c>
      <c r="AO17" s="27" t="str">
        <f>ExpenseCategoryList!J38</f>
        <v/>
      </c>
      <c r="AP17" s="48">
        <f>ExpenseCategoryList!I29</f>
        <v>0</v>
      </c>
      <c r="AQ17" s="30" t="s">
        <v>24</v>
      </c>
      <c r="AR17" s="48">
        <f>ExpenseCategoryList!G29</f>
        <v>0</v>
      </c>
      <c r="AS17" s="28"/>
    </row>
    <row r="18" spans="1:68" s="12" customFormat="1" ht="19.95" customHeight="1" x14ac:dyDescent="0.2">
      <c r="A18" s="158" t="s">
        <v>25</v>
      </c>
      <c r="B18" s="159"/>
      <c r="C18" s="159"/>
      <c r="D18" s="159"/>
      <c r="E18" s="159"/>
      <c r="F18" s="159"/>
      <c r="G18" s="159"/>
      <c r="H18" s="159"/>
      <c r="I18" s="159"/>
      <c r="J18" s="159"/>
      <c r="K18" s="159"/>
      <c r="L18" s="159"/>
      <c r="M18" s="159"/>
      <c r="N18" s="159"/>
      <c r="O18" s="159"/>
      <c r="P18" s="159"/>
      <c r="Q18" s="159"/>
      <c r="R18" s="159"/>
      <c r="S18" s="159"/>
      <c r="T18" s="159"/>
      <c r="U18" s="159"/>
      <c r="V18" s="159"/>
      <c r="W18" s="159"/>
      <c r="X18" s="159"/>
      <c r="Y18" s="159"/>
      <c r="Z18" s="159"/>
      <c r="AA18" s="159"/>
      <c r="AB18" s="159"/>
      <c r="AC18" s="159"/>
      <c r="AD18" s="160"/>
      <c r="AE18" s="155">
        <f>ExpenseCategoryList!$Q$2</f>
        <v>0</v>
      </c>
      <c r="AF18" s="156"/>
      <c r="AG18" s="156"/>
      <c r="AH18" s="156"/>
      <c r="AI18" s="156"/>
      <c r="AJ18" s="157"/>
      <c r="AK18" s="14"/>
      <c r="AL18" s="23"/>
      <c r="AM18" s="49"/>
      <c r="AN18" s="49"/>
      <c r="AO18" s="49"/>
      <c r="AP18" s="50"/>
      <c r="AQ18" s="50"/>
      <c r="AR18" s="50"/>
      <c r="AS18" s="28"/>
    </row>
    <row r="19" spans="1:68" s="12" customFormat="1" ht="28.95" customHeight="1" x14ac:dyDescent="0.2">
      <c r="A19" s="193" t="s">
        <v>26</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5"/>
      <c r="AE19" s="190">
        <f>ExpenseCategoryList!H40</f>
        <v>0</v>
      </c>
      <c r="AF19" s="191"/>
      <c r="AG19" s="191"/>
      <c r="AH19" s="191"/>
      <c r="AI19" s="191"/>
      <c r="AJ19" s="192"/>
      <c r="AK19" s="14"/>
      <c r="AL19" s="23"/>
      <c r="AM19" s="51" t="str">
        <f>ExpenseCategoryList!E31</f>
        <v>〇</v>
      </c>
      <c r="AN19" s="105">
        <f>IF(AP17=AR17,ExpenseCategoryList!I18,"")</f>
        <v>0</v>
      </c>
      <c r="AO19" s="52" t="str">
        <f>ExpenseCategoryList!J40</f>
        <v/>
      </c>
      <c r="AP19" s="88"/>
      <c r="AQ19" s="53"/>
      <c r="AR19" s="88"/>
      <c r="AS19" s="28"/>
    </row>
    <row r="20" spans="1:68" ht="19.5" customHeight="1" x14ac:dyDescent="0.2">
      <c r="A20" s="158" t="s">
        <v>27</v>
      </c>
      <c r="B20" s="159"/>
      <c r="C20" s="159"/>
      <c r="D20" s="159"/>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60"/>
      <c r="AE20" s="155">
        <f>ExpenseCategoryList!$D$2</f>
        <v>0</v>
      </c>
      <c r="AF20" s="156"/>
      <c r="AG20" s="156"/>
      <c r="AH20" s="156"/>
      <c r="AI20" s="156"/>
      <c r="AJ20" s="157"/>
      <c r="AK20" s="14"/>
      <c r="AL20" s="23"/>
      <c r="AM20" s="49"/>
      <c r="AN20" s="49"/>
      <c r="AO20" s="49"/>
      <c r="AP20" s="54"/>
      <c r="AQ20" s="54"/>
      <c r="AR20" s="54"/>
    </row>
    <row r="21" spans="1:68" ht="19.5" customHeight="1" x14ac:dyDescent="0.2">
      <c r="A21" s="152" t="s">
        <v>28</v>
      </c>
      <c r="B21" s="153"/>
      <c r="C21" s="153"/>
      <c r="D21" s="153"/>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c r="AC21" s="153"/>
      <c r="AD21" s="154"/>
      <c r="AE21" s="155">
        <f>ExpenseCategoryList!J20</f>
        <v>0</v>
      </c>
      <c r="AF21" s="156"/>
      <c r="AG21" s="156"/>
      <c r="AH21" s="156"/>
      <c r="AI21" s="156"/>
      <c r="AJ21" s="157"/>
      <c r="AK21" s="104" t="str">
        <f>ExpenseCategoryList!E46</f>
        <v/>
      </c>
      <c r="AL21" s="23"/>
      <c r="AM21" s="51" t="str">
        <f>ExpenseCategoryList!E33</f>
        <v>〇</v>
      </c>
      <c r="AN21" s="105">
        <f>IF(AP17=AR17,ExpenseCategoryList!I22,"")</f>
        <v>0</v>
      </c>
      <c r="AO21" s="87" t="s">
        <v>29</v>
      </c>
      <c r="AP21" s="88"/>
      <c r="AQ21" s="55"/>
      <c r="AR21" s="88"/>
      <c r="AS21" s="29"/>
    </row>
    <row r="22" spans="1:68" ht="19.5" customHeight="1" x14ac:dyDescent="0.2">
      <c r="A22" s="199" t="s">
        <v>30</v>
      </c>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c r="AE22" s="162" t="str">
        <f>ExpenseCategoryList!$R$2</f>
        <v>いいえ</v>
      </c>
      <c r="AF22" s="162"/>
      <c r="AG22" s="162"/>
      <c r="AH22" s="162"/>
      <c r="AI22" s="162"/>
      <c r="AJ22" s="162"/>
      <c r="AM22" s="51" t="str">
        <f>ExpenseCategoryList!E34</f>
        <v>×</v>
      </c>
      <c r="AN22" s="52"/>
      <c r="AO22" s="52" t="str">
        <f>ExpenseCategoryList!J42</f>
        <v/>
      </c>
      <c r="AP22" s="52"/>
      <c r="AQ22" s="52"/>
      <c r="AR22" s="52"/>
      <c r="AS22" s="25"/>
    </row>
    <row r="23" spans="1:68" ht="17.7" customHeight="1" x14ac:dyDescent="0.2">
      <c r="A23" s="161" t="s">
        <v>31</v>
      </c>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8"/>
      <c r="AM23" s="56"/>
      <c r="AN23" s="56"/>
      <c r="AO23" s="54"/>
      <c r="AP23" s="54"/>
      <c r="AQ23" s="54"/>
      <c r="AR23" s="54"/>
    </row>
    <row r="24" spans="1:68" ht="17.7" customHeight="1" x14ac:dyDescent="0.2">
      <c r="A24" s="161" t="s">
        <v>32</v>
      </c>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8"/>
      <c r="AM24" s="106" t="s">
        <v>33</v>
      </c>
      <c r="AN24" s="224" t="str">
        <f xml:space="preserve"> ExpenseCategoryList!E38</f>
        <v>０円</v>
      </c>
      <c r="AO24" s="225"/>
      <c r="AP24" s="120"/>
      <c r="AQ24" s="54"/>
      <c r="AR24" s="54"/>
    </row>
    <row r="25" spans="1:68" ht="17.7" customHeight="1" x14ac:dyDescent="0.2">
      <c r="A25" s="142" t="s">
        <v>34</v>
      </c>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2"/>
      <c r="AB25" s="142"/>
      <c r="AC25" s="142"/>
      <c r="AD25" s="142"/>
      <c r="AE25" s="142"/>
      <c r="AF25" s="142"/>
      <c r="AG25" s="142"/>
      <c r="AH25" s="142"/>
      <c r="AI25" s="142"/>
      <c r="AJ25" s="142"/>
      <c r="AK25" s="142"/>
      <c r="AL25" s="16"/>
      <c r="AM25" s="107" t="s">
        <v>35</v>
      </c>
      <c r="AN25" s="226" t="str">
        <f xml:space="preserve"> ExpenseCategoryList!E40</f>
        <v>２／３</v>
      </c>
      <c r="AO25" s="227"/>
      <c r="AP25" s="132"/>
      <c r="AQ25" s="132"/>
      <c r="AR25" s="132"/>
      <c r="AS25" s="132"/>
      <c r="AT25" s="98"/>
      <c r="AU25" s="98"/>
      <c r="AV25" s="98"/>
      <c r="AW25" s="98"/>
      <c r="AX25" s="98"/>
      <c r="AY25" s="98"/>
      <c r="AZ25" s="98"/>
      <c r="BA25" s="98"/>
      <c r="BB25" s="98"/>
      <c r="BC25" s="98"/>
      <c r="BD25" s="98"/>
      <c r="BE25" s="98"/>
      <c r="BF25" s="98"/>
      <c r="BG25" s="98"/>
      <c r="BH25" s="98"/>
      <c r="BI25" s="98"/>
      <c r="BJ25" s="98"/>
      <c r="BK25" s="98"/>
      <c r="BL25" s="98"/>
      <c r="BM25" s="98"/>
      <c r="BN25" s="98"/>
      <c r="BO25" s="98"/>
      <c r="BP25" s="98"/>
    </row>
    <row r="26" spans="1:68" ht="17.7" customHeight="1" x14ac:dyDescent="0.2">
      <c r="A26" s="197" t="s">
        <v>36</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c r="AA26" s="197"/>
      <c r="AB26" s="197"/>
      <c r="AC26" s="197"/>
      <c r="AD26" s="197"/>
      <c r="AE26" s="197"/>
      <c r="AF26" s="197"/>
      <c r="AG26" s="197"/>
      <c r="AH26" s="197"/>
      <c r="AI26" s="197"/>
      <c r="AJ26" s="197"/>
      <c r="AK26" s="197"/>
      <c r="AL26" s="121"/>
      <c r="AM26" s="141" t="str">
        <f>ExpenseCategoryList!E48 &amp; ExpenseCategoryList!E49</f>
        <v/>
      </c>
      <c r="AN26" s="141"/>
      <c r="AO26" s="141"/>
      <c r="AP26" s="141"/>
      <c r="AQ26" s="141"/>
      <c r="AR26" s="141"/>
      <c r="AS26" s="141"/>
    </row>
    <row r="27" spans="1:68" ht="17.7" customHeight="1" x14ac:dyDescent="0.2">
      <c r="A27" s="197" t="s">
        <v>145</v>
      </c>
      <c r="B27" s="197"/>
      <c r="C27" s="197"/>
      <c r="D27" s="197"/>
      <c r="E27" s="197"/>
      <c r="F27" s="197"/>
      <c r="G27" s="197"/>
      <c r="H27" s="197"/>
      <c r="I27" s="197"/>
      <c r="J27" s="197"/>
      <c r="K27" s="197"/>
      <c r="L27" s="197"/>
      <c r="M27" s="197"/>
      <c r="N27" s="197"/>
      <c r="O27" s="197"/>
      <c r="P27" s="197"/>
      <c r="Q27" s="197"/>
      <c r="R27" s="197"/>
      <c r="S27" s="197"/>
      <c r="T27" s="197"/>
      <c r="U27" s="197"/>
      <c r="V27" s="197"/>
      <c r="W27" s="197"/>
      <c r="X27" s="197"/>
      <c r="Y27" s="197"/>
      <c r="Z27" s="197"/>
      <c r="AA27" s="197"/>
      <c r="AB27" s="197"/>
      <c r="AC27" s="197"/>
      <c r="AD27" s="197"/>
      <c r="AE27" s="197"/>
      <c r="AF27" s="197"/>
      <c r="AG27" s="197"/>
      <c r="AH27" s="197"/>
      <c r="AI27" s="197"/>
      <c r="AJ27" s="197"/>
      <c r="AK27" s="197"/>
      <c r="AL27" s="17"/>
      <c r="AM27" s="140"/>
      <c r="AN27" s="139"/>
      <c r="AO27" s="139"/>
      <c r="AP27" s="139"/>
      <c r="AQ27" s="139"/>
      <c r="AR27" s="139"/>
      <c r="AS27" s="98"/>
    </row>
    <row r="28" spans="1:68" ht="17.7" customHeight="1" x14ac:dyDescent="0.2">
      <c r="A28" s="197" t="s">
        <v>37</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c r="AL28" s="19"/>
      <c r="AM28" s="140"/>
      <c r="AN28" s="139"/>
      <c r="AO28" s="139"/>
      <c r="AP28" s="139"/>
      <c r="AQ28" s="139"/>
      <c r="AR28" s="139"/>
    </row>
    <row r="29" spans="1:68" ht="17.7" customHeight="1" x14ac:dyDescent="0.2">
      <c r="A29" s="198" t="s">
        <v>38</v>
      </c>
      <c r="B29" s="198"/>
      <c r="C29" s="198"/>
      <c r="D29" s="198"/>
      <c r="E29" s="198"/>
      <c r="F29" s="198"/>
      <c r="G29" s="198"/>
      <c r="H29" s="198"/>
      <c r="I29" s="198"/>
      <c r="J29" s="19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
      <c r="AM29" s="140"/>
    </row>
    <row r="30" spans="1:68" ht="17.7" customHeight="1" x14ac:dyDescent="0.2">
      <c r="A30" s="198"/>
      <c r="B30" s="198"/>
      <c r="C30" s="198"/>
      <c r="D30" s="198"/>
      <c r="E30" s="198"/>
      <c r="F30" s="198"/>
      <c r="G30" s="198"/>
      <c r="H30" s="198"/>
      <c r="I30" s="198"/>
      <c r="J30" s="198"/>
      <c r="K30" s="198"/>
      <c r="L30" s="198"/>
      <c r="M30" s="198"/>
      <c r="N30" s="198"/>
      <c r="O30" s="198"/>
      <c r="P30" s="198"/>
      <c r="Q30" s="198"/>
      <c r="R30" s="198"/>
      <c r="S30" s="198"/>
      <c r="T30" s="198"/>
      <c r="U30" s="198"/>
      <c r="V30" s="198"/>
      <c r="W30" s="198"/>
      <c r="X30" s="198"/>
      <c r="Y30" s="198"/>
      <c r="Z30" s="198"/>
      <c r="AA30" s="198"/>
      <c r="AB30" s="198"/>
      <c r="AC30" s="198"/>
      <c r="AD30" s="198"/>
      <c r="AE30" s="198"/>
      <c r="AF30" s="198"/>
      <c r="AG30" s="198"/>
      <c r="AH30" s="198"/>
      <c r="AI30" s="198"/>
      <c r="AJ30" s="198"/>
      <c r="AK30" s="198"/>
      <c r="AL30" s="18"/>
      <c r="AM30" s="140"/>
    </row>
    <row r="31" spans="1:68" ht="17.7" customHeight="1" x14ac:dyDescent="0.2">
      <c r="A31" s="9" t="s">
        <v>39</v>
      </c>
      <c r="AK31" s="15"/>
      <c r="AL31" s="20"/>
      <c r="AM31" s="140"/>
    </row>
    <row r="32" spans="1:68" ht="17.7" customHeight="1" x14ac:dyDescent="0.2">
      <c r="A32" s="9" t="s">
        <v>40</v>
      </c>
      <c r="AK32" s="15"/>
      <c r="AL32" s="15"/>
      <c r="AM32" s="139"/>
    </row>
    <row r="33" spans="1:39" ht="22.95" customHeight="1" x14ac:dyDescent="0.2">
      <c r="A33" s="179" t="s">
        <v>41</v>
      </c>
      <c r="B33" s="180"/>
      <c r="C33" s="180"/>
      <c r="D33" s="180"/>
      <c r="E33" s="180"/>
      <c r="F33" s="180"/>
      <c r="G33" s="181" t="s">
        <v>42</v>
      </c>
      <c r="H33" s="182"/>
      <c r="I33" s="182"/>
      <c r="J33" s="182"/>
      <c r="K33" s="182"/>
      <c r="L33" s="183"/>
      <c r="M33" s="181" t="s">
        <v>43</v>
      </c>
      <c r="N33" s="182"/>
      <c r="O33" s="182"/>
      <c r="P33" s="182"/>
      <c r="Q33" s="183"/>
      <c r="T33" s="179" t="s">
        <v>41</v>
      </c>
      <c r="U33" s="179"/>
      <c r="V33" s="179"/>
      <c r="W33" s="179"/>
      <c r="X33" s="179"/>
      <c r="Y33" s="179"/>
      <c r="Z33" s="179"/>
      <c r="AA33" s="184" t="s">
        <v>42</v>
      </c>
      <c r="AB33" s="185"/>
      <c r="AC33" s="185"/>
      <c r="AD33" s="185"/>
      <c r="AE33" s="186"/>
      <c r="AF33" s="196" t="s">
        <v>43</v>
      </c>
      <c r="AG33" s="196"/>
      <c r="AH33" s="196"/>
      <c r="AI33" s="196"/>
      <c r="AJ33" s="196"/>
      <c r="AK33" s="15"/>
      <c r="AL33" s="15"/>
      <c r="AM33" s="139"/>
    </row>
    <row r="34" spans="1:39" ht="22.95" customHeight="1" x14ac:dyDescent="0.2">
      <c r="A34" s="163" t="s">
        <v>44</v>
      </c>
      <c r="B34" s="164"/>
      <c r="C34" s="164"/>
      <c r="D34" s="164"/>
      <c r="E34" s="164"/>
      <c r="F34" s="164"/>
      <c r="G34" s="149">
        <v>0</v>
      </c>
      <c r="H34" s="150"/>
      <c r="I34" s="150"/>
      <c r="J34" s="150"/>
      <c r="K34" s="150"/>
      <c r="L34" s="151"/>
      <c r="M34" s="168"/>
      <c r="N34" s="169"/>
      <c r="O34" s="169"/>
      <c r="P34" s="169"/>
      <c r="Q34" s="170"/>
      <c r="T34" s="163" t="s">
        <v>45</v>
      </c>
      <c r="U34" s="164"/>
      <c r="V34" s="164"/>
      <c r="W34" s="164"/>
      <c r="X34" s="164"/>
      <c r="Y34" s="164"/>
      <c r="Z34" s="164"/>
      <c r="AA34" s="172">
        <v>0</v>
      </c>
      <c r="AB34" s="173"/>
      <c r="AC34" s="173"/>
      <c r="AD34" s="173"/>
      <c r="AE34" s="174"/>
      <c r="AF34" s="178"/>
      <c r="AG34" s="178"/>
      <c r="AH34" s="178"/>
      <c r="AI34" s="178"/>
      <c r="AJ34" s="178"/>
      <c r="AK34" s="15"/>
      <c r="AL34" s="15"/>
      <c r="AM34" s="139"/>
    </row>
    <row r="35" spans="1:39" ht="36" customHeight="1" x14ac:dyDescent="0.2">
      <c r="A35" s="163" t="s">
        <v>46</v>
      </c>
      <c r="B35" s="164"/>
      <c r="C35" s="164"/>
      <c r="D35" s="164"/>
      <c r="E35" s="164"/>
      <c r="F35" s="164"/>
      <c r="G35" s="165">
        <f>AA34+AA35+AA36</f>
        <v>0</v>
      </c>
      <c r="H35" s="166"/>
      <c r="I35" s="166"/>
      <c r="J35" s="166"/>
      <c r="K35" s="166"/>
      <c r="L35" s="167"/>
      <c r="M35" s="168"/>
      <c r="N35" s="169"/>
      <c r="O35" s="169"/>
      <c r="P35" s="169"/>
      <c r="Q35" s="170"/>
      <c r="T35" s="163" t="s">
        <v>47</v>
      </c>
      <c r="U35" s="164"/>
      <c r="V35" s="164"/>
      <c r="W35" s="164"/>
      <c r="X35" s="164"/>
      <c r="Y35" s="164"/>
      <c r="Z35" s="164"/>
      <c r="AA35" s="172">
        <v>0</v>
      </c>
      <c r="AB35" s="173"/>
      <c r="AC35" s="173"/>
      <c r="AD35" s="173"/>
      <c r="AE35" s="174"/>
      <c r="AF35" s="171"/>
      <c r="AG35" s="171"/>
      <c r="AH35" s="171"/>
      <c r="AI35" s="171"/>
      <c r="AJ35" s="171"/>
      <c r="AL35" s="15"/>
      <c r="AM35" s="139"/>
    </row>
    <row r="36" spans="1:39" ht="25.95" customHeight="1" x14ac:dyDescent="0.2">
      <c r="A36" s="163" t="s">
        <v>48</v>
      </c>
      <c r="B36" s="164"/>
      <c r="C36" s="164"/>
      <c r="D36" s="164"/>
      <c r="E36" s="164"/>
      <c r="F36" s="164"/>
      <c r="G36" s="149">
        <v>0</v>
      </c>
      <c r="H36" s="150"/>
      <c r="I36" s="150"/>
      <c r="J36" s="150"/>
      <c r="K36" s="150"/>
      <c r="L36" s="151"/>
      <c r="M36" s="171"/>
      <c r="N36" s="171"/>
      <c r="O36" s="171"/>
      <c r="P36" s="171"/>
      <c r="Q36" s="171"/>
      <c r="T36" s="163" t="s">
        <v>49</v>
      </c>
      <c r="U36" s="164"/>
      <c r="V36" s="164"/>
      <c r="W36" s="164"/>
      <c r="X36" s="164"/>
      <c r="Y36" s="164"/>
      <c r="Z36" s="164"/>
      <c r="AA36" s="172">
        <v>0</v>
      </c>
      <c r="AB36" s="173"/>
      <c r="AC36" s="173"/>
      <c r="AD36" s="173"/>
      <c r="AE36" s="174"/>
      <c r="AF36" s="171"/>
      <c r="AG36" s="171"/>
      <c r="AH36" s="171"/>
      <c r="AI36" s="171"/>
      <c r="AJ36" s="171"/>
      <c r="AL36" s="15"/>
      <c r="AM36" s="139"/>
    </row>
    <row r="37" spans="1:39" ht="22.95" customHeight="1" x14ac:dyDescent="0.2">
      <c r="A37" s="163" t="s">
        <v>50</v>
      </c>
      <c r="B37" s="164"/>
      <c r="C37" s="164"/>
      <c r="D37" s="164"/>
      <c r="E37" s="164"/>
      <c r="F37" s="164"/>
      <c r="G37" s="149">
        <v>0</v>
      </c>
      <c r="H37" s="150"/>
      <c r="I37" s="150"/>
      <c r="J37" s="150"/>
      <c r="K37" s="150"/>
      <c r="L37" s="151"/>
      <c r="M37" s="175"/>
      <c r="N37" s="176"/>
      <c r="O37" s="176"/>
      <c r="P37" s="176"/>
      <c r="Q37" s="177"/>
      <c r="AJ37" s="126"/>
      <c r="AL37" s="15"/>
      <c r="AM37" s="24" t="s">
        <v>19</v>
      </c>
    </row>
    <row r="38" spans="1:39" ht="25.95" customHeight="1" x14ac:dyDescent="0.2">
      <c r="A38" s="163" t="s">
        <v>51</v>
      </c>
      <c r="B38" s="164"/>
      <c r="C38" s="164"/>
      <c r="D38" s="164"/>
      <c r="E38" s="164"/>
      <c r="F38" s="164"/>
      <c r="G38" s="165">
        <f>G34+G35+G36+G37</f>
        <v>0</v>
      </c>
      <c r="H38" s="166"/>
      <c r="I38" s="166"/>
      <c r="J38" s="166"/>
      <c r="K38" s="166"/>
      <c r="L38" s="167"/>
      <c r="M38" s="168"/>
      <c r="N38" s="169"/>
      <c r="O38" s="169"/>
      <c r="P38" s="169"/>
      <c r="Q38" s="170"/>
      <c r="AL38" s="15"/>
      <c r="AM38" s="51" t="str">
        <f>ExpenseCategoryList!D57</f>
        <v>〇</v>
      </c>
    </row>
    <row r="39" spans="1:39" ht="19.5" customHeight="1" x14ac:dyDescent="0.2">
      <c r="A39" s="8" t="s">
        <v>52</v>
      </c>
      <c r="AL39" s="15"/>
    </row>
    <row r="40" spans="1:39" ht="19.5" customHeight="1" x14ac:dyDescent="0.2">
      <c r="A40" s="8" t="s">
        <v>53</v>
      </c>
    </row>
    <row r="41" spans="1:39" ht="19.5" customHeight="1" x14ac:dyDescent="0.2">
      <c r="A41" s="8" t="s">
        <v>54</v>
      </c>
      <c r="AL41" s="122"/>
    </row>
    <row r="42" spans="1:39" ht="19.5" customHeight="1" x14ac:dyDescent="0.2">
      <c r="A42" s="10" t="s">
        <v>55</v>
      </c>
    </row>
    <row r="43" spans="1:39" ht="19.5" customHeight="1" x14ac:dyDescent="0.2"/>
  </sheetData>
  <sheetProtection sheet="1" formatRows="0" insertRows="0" deleteRows="0" selectLockedCells="1"/>
  <dataConsolidate/>
  <mergeCells count="93">
    <mergeCell ref="AM5:AS5"/>
    <mergeCell ref="AM4:AS4"/>
    <mergeCell ref="AN8:AS8"/>
    <mergeCell ref="AN24:AO24"/>
    <mergeCell ref="AN25:AO25"/>
    <mergeCell ref="AL9:AS9"/>
    <mergeCell ref="AL10:AS10"/>
    <mergeCell ref="AL11:AS11"/>
    <mergeCell ref="AL12:AS12"/>
    <mergeCell ref="AL13:AS13"/>
    <mergeCell ref="AL14:AS14"/>
    <mergeCell ref="AM6:AN6"/>
    <mergeCell ref="AP6:AW6"/>
    <mergeCell ref="V12:AD12"/>
    <mergeCell ref="AE12:AJ12"/>
    <mergeCell ref="A14:F14"/>
    <mergeCell ref="A13:F13"/>
    <mergeCell ref="G13:U13"/>
    <mergeCell ref="G14:U14"/>
    <mergeCell ref="V13:AD13"/>
    <mergeCell ref="V14:AD14"/>
    <mergeCell ref="A12:F12"/>
    <mergeCell ref="G12:U12"/>
    <mergeCell ref="A29:AK29"/>
    <mergeCell ref="A26:AK26"/>
    <mergeCell ref="A27:AK27"/>
    <mergeCell ref="S5:U5"/>
    <mergeCell ref="V5:AJ5"/>
    <mergeCell ref="A9:F10"/>
    <mergeCell ref="G9:U10"/>
    <mergeCell ref="V9:AD10"/>
    <mergeCell ref="AE9:AJ9"/>
    <mergeCell ref="AE10:AJ10"/>
    <mergeCell ref="AE13:AJ13"/>
    <mergeCell ref="AE14:AJ14"/>
    <mergeCell ref="A11:F11"/>
    <mergeCell ref="G11:U11"/>
    <mergeCell ref="V11:AD11"/>
    <mergeCell ref="AE11:AJ11"/>
    <mergeCell ref="M33:Q33"/>
    <mergeCell ref="T33:Z33"/>
    <mergeCell ref="AA33:AE33"/>
    <mergeCell ref="M34:Q34"/>
    <mergeCell ref="AE16:AJ16"/>
    <mergeCell ref="AE17:AJ17"/>
    <mergeCell ref="AE18:AJ18"/>
    <mergeCell ref="AE19:AJ19"/>
    <mergeCell ref="A16:AD16"/>
    <mergeCell ref="A18:AD18"/>
    <mergeCell ref="A19:AD19"/>
    <mergeCell ref="A17:AD17"/>
    <mergeCell ref="AF33:AJ33"/>
    <mergeCell ref="A28:AK28"/>
    <mergeCell ref="A30:AK30"/>
    <mergeCell ref="A22:AD22"/>
    <mergeCell ref="T34:Z34"/>
    <mergeCell ref="A34:F34"/>
    <mergeCell ref="A24:AK24"/>
    <mergeCell ref="A37:F37"/>
    <mergeCell ref="G37:L37"/>
    <mergeCell ref="M37:Q37"/>
    <mergeCell ref="G34:L34"/>
    <mergeCell ref="A36:F36"/>
    <mergeCell ref="G36:L36"/>
    <mergeCell ref="M36:Q36"/>
    <mergeCell ref="T36:Z36"/>
    <mergeCell ref="AA36:AE36"/>
    <mergeCell ref="AA34:AE34"/>
    <mergeCell ref="AF34:AJ34"/>
    <mergeCell ref="A33:F33"/>
    <mergeCell ref="G33:L33"/>
    <mergeCell ref="A38:F38"/>
    <mergeCell ref="G38:L38"/>
    <mergeCell ref="M38:Q38"/>
    <mergeCell ref="AF36:AJ36"/>
    <mergeCell ref="A35:F35"/>
    <mergeCell ref="G35:L35"/>
    <mergeCell ref="M35:Q35"/>
    <mergeCell ref="T35:Z35"/>
    <mergeCell ref="AA35:AE35"/>
    <mergeCell ref="AF35:AJ35"/>
    <mergeCell ref="AM26:AS26"/>
    <mergeCell ref="A25:AK25"/>
    <mergeCell ref="A15:F15"/>
    <mergeCell ref="G15:U15"/>
    <mergeCell ref="V15:AD15"/>
    <mergeCell ref="AE15:AJ15"/>
    <mergeCell ref="A21:AD21"/>
    <mergeCell ref="AE21:AJ21"/>
    <mergeCell ref="A20:AD20"/>
    <mergeCell ref="AE20:AJ20"/>
    <mergeCell ref="A23:AK23"/>
    <mergeCell ref="AE22:AJ22"/>
  </mergeCells>
  <phoneticPr fontId="10"/>
  <conditionalFormatting sqref="A11:A19">
    <cfRule type="expression" dxfId="21" priority="11">
      <formula>$DD11="×"</formula>
    </cfRule>
  </conditionalFormatting>
  <conditionalFormatting sqref="G11:G15">
    <cfRule type="expression" dxfId="20" priority="10">
      <formula>$DE11="×"</formula>
    </cfRule>
  </conditionalFormatting>
  <conditionalFormatting sqref="G36">
    <cfRule type="expression" dxfId="19" priority="86">
      <formula>OR(AE20&lt;&gt;$G$38,$G$36="")</formula>
    </cfRule>
  </conditionalFormatting>
  <conditionalFormatting sqref="M36">
    <cfRule type="expression" dxfId="18" priority="12">
      <formula>AND($G$36&gt;0,$M$36="")</formula>
    </cfRule>
  </conditionalFormatting>
  <conditionalFormatting sqref="M37">
    <cfRule type="expression" dxfId="17" priority="14">
      <formula>AND($G$37&gt;0,$M$37="")</formula>
    </cfRule>
  </conditionalFormatting>
  <conditionalFormatting sqref="V11:V15">
    <cfRule type="expression" dxfId="16" priority="8">
      <formula>$DF11="×"</formula>
    </cfRule>
  </conditionalFormatting>
  <conditionalFormatting sqref="V5:AJ5">
    <cfRule type="expression" dxfId="15" priority="68">
      <formula>$V$5=""</formula>
    </cfRule>
  </conditionalFormatting>
  <conditionalFormatting sqref="AA34">
    <cfRule type="expression" dxfId="14" priority="101">
      <formula>OR($AE$21&lt;&gt;$G$35,$AA$34="")</formula>
    </cfRule>
  </conditionalFormatting>
  <conditionalFormatting sqref="AA35">
    <cfRule type="expression" dxfId="13" priority="82">
      <formula>OR($AE$21&lt;&gt;$G$35,$AA$35="")</formula>
    </cfRule>
  </conditionalFormatting>
  <conditionalFormatting sqref="AA36">
    <cfRule type="expression" dxfId="12" priority="81">
      <formula>OR($AE$21&lt;&gt;$G$35,$AA$36="")</formula>
    </cfRule>
  </conditionalFormatting>
  <conditionalFormatting sqref="AE10:AJ10">
    <cfRule type="expression" dxfId="11" priority="67">
      <formula>AND($AE$10&lt;&gt;"（税込）", $AE$10&lt;&gt;"（税抜）")</formula>
    </cfRule>
  </conditionalFormatting>
  <conditionalFormatting sqref="AE11:AJ15">
    <cfRule type="expression" dxfId="10" priority="7">
      <formula>$DG11="×"</formula>
    </cfRule>
  </conditionalFormatting>
  <conditionalFormatting sqref="AE17:AJ17">
    <cfRule type="expression" dxfId="9" priority="27">
      <formula>$AM$17="×"</formula>
    </cfRule>
  </conditionalFormatting>
  <conditionalFormatting sqref="AE19:AJ19">
    <cfRule type="expression" dxfId="8" priority="26">
      <formula>$AM$19="×"</formula>
    </cfRule>
  </conditionalFormatting>
  <conditionalFormatting sqref="AE21:AJ21">
    <cfRule type="expression" dxfId="7" priority="25">
      <formula>$AM$21="×"</formula>
    </cfRule>
  </conditionalFormatting>
  <conditionalFormatting sqref="AE22:AJ22">
    <cfRule type="expression" dxfId="6" priority="23">
      <formula>$AE$22="いいえ"</formula>
    </cfRule>
  </conditionalFormatting>
  <conditionalFormatting sqref="AF35">
    <cfRule type="expression" dxfId="5" priority="80">
      <formula>AND($AA$35&gt;0,$AF$35="")</formula>
    </cfRule>
  </conditionalFormatting>
  <conditionalFormatting sqref="AF36">
    <cfRule type="expression" dxfId="4" priority="79">
      <formula>AND($AA$36&gt;0,$AF$36="")</formula>
    </cfRule>
  </conditionalFormatting>
  <conditionalFormatting sqref="AM26">
    <cfRule type="expression" dxfId="3" priority="100">
      <formula>$DD26="×"</formula>
    </cfRule>
  </conditionalFormatting>
  <conditionalFormatting sqref="G34">
    <cfRule type="expression" dxfId="2" priority="248">
      <formula>OR(AE20&lt;&gt;G38,$G$34="")</formula>
    </cfRule>
  </conditionalFormatting>
  <conditionalFormatting sqref="G37">
    <cfRule type="expression" dxfId="1" priority="249">
      <formula>OR(AE20&lt;&gt;G38,$G$37="")</formula>
    </cfRule>
  </conditionalFormatting>
  <dataValidations count="6">
    <dataValidation type="list" allowBlank="1" showInputMessage="1" sqref="AE10:AJ10" xr:uid="{00000000-0002-0000-0000-000000000000}">
      <formula1>"　,（税抜）,（税込）"</formula1>
    </dataValidation>
    <dataValidation type="textLength" allowBlank="1" showInputMessage="1" showErrorMessage="1" sqref="G11:G15 V11:V15" xr:uid="{00000000-0002-0000-0000-000002000000}">
      <formula1>0</formula1>
      <formula2>100</formula2>
    </dataValidation>
    <dataValidation type="whole" operator="greaterThanOrEqual" allowBlank="1" showInputMessage="1" showErrorMessage="1" sqref="G36:L37 AA35:AE36 G34:L34 AE11:AE19" xr:uid="{00000000-0002-0000-0000-000003000000}">
      <formula1>0</formula1>
    </dataValidation>
    <dataValidation allowBlank="1" showInputMessage="1" showErrorMessage="1" promptTitle="自動判定されます" prompt="計算式が入力してありますので自動判定されます" sqref="AM17:AO17 AN22:AR22 AM21:AM22 AM19:AO19 AN21 AM38" xr:uid="{00000000-0002-0000-0000-000004000000}"/>
    <dataValidation type="whole" imeMode="disabled" operator="greaterThanOrEqual" allowBlank="1" showInputMessage="1" showErrorMessage="1" sqref="AA34:AE34" xr:uid="{00000000-0002-0000-0000-000005000000}">
      <formula1>0</formula1>
    </dataValidation>
    <dataValidation type="whole" errorStyle="warning" imeMode="disabled" allowBlank="1" showInputMessage="1" showErrorMessage="1" errorTitle="補助上限額入力エラー" error="補助上限額は、通常：200万円・インボイス特例：250万円までを入力してください。" sqref="AO6" xr:uid="{A0A660BB-B856-47B8-89F4-7A31408FE34F}">
      <formula1>1</formula1>
      <formula2>2500000</formula2>
    </dataValidation>
  </dataValidations>
  <printOptions horizontalCentered="1"/>
  <pageMargins left="0.70866141732283472" right="0.70866141732283472" top="0.59055118110236227" bottom="0.59055118110236227" header="0.31496062992125984" footer="0.31496062992125984"/>
  <pageSetup paperSize="9" scale="89" orientation="portrait" r:id="rId1"/>
  <headerFooter differentFirst="1"/>
  <drawing r:id="rId2"/>
  <extLst>
    <ext xmlns:x14="http://schemas.microsoft.com/office/spreadsheetml/2009/9/main" uri="{78C0D931-6437-407d-A8EE-F0AAD7539E65}">
      <x14:conditionalFormattings>
        <x14:conditionalFormatting xmlns:xm="http://schemas.microsoft.com/office/excel/2006/main">
          <x14:cfRule type="expression" priority="9" id="{2BF7CF69-1045-4B13-9266-C3132386E04F}">
            <xm:f>AND(A11="⑨設備処分費",ExpenseCategoryList!$U$2="×")</xm:f>
            <x14:dxf>
              <fill>
                <patternFill>
                  <bgColor rgb="FFFF0000"/>
                </patternFill>
              </fill>
            </x14:dxf>
          </x14:cfRule>
          <xm:sqref>AE11:AE15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ExpenseCategoryList!$B$2:$B$9</xm:f>
          </x14:formula1>
          <xm:sqref>A11:F15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ExpenseCategoryListSheet"/>
  <dimension ref="A1:Y60"/>
  <sheetViews>
    <sheetView topLeftCell="A25" workbookViewId="0">
      <selection activeCell="E49" sqref="E49"/>
    </sheetView>
  </sheetViews>
  <sheetFormatPr defaultRowHeight="13.2" x14ac:dyDescent="0.2"/>
  <cols>
    <col min="1" max="1" width="3.44140625" customWidth="1"/>
    <col min="2" max="2" width="15.44140625" customWidth="1"/>
    <col min="3" max="3" width="9.6640625" customWidth="1"/>
    <col min="4" max="4" width="18" bestFit="1" customWidth="1"/>
    <col min="5" max="5" width="10.44140625" customWidth="1"/>
    <col min="6" max="6" width="17.6640625" customWidth="1"/>
    <col min="7" max="7" width="18.33203125" bestFit="1" customWidth="1"/>
    <col min="8" max="8" width="20" customWidth="1"/>
    <col min="9" max="9" width="19.33203125" customWidth="1"/>
    <col min="10" max="10" width="17.6640625" customWidth="1"/>
    <col min="11" max="11" width="18" customWidth="1"/>
    <col min="12" max="12" width="19.33203125" customWidth="1"/>
    <col min="13" max="13" width="13.44140625" customWidth="1"/>
    <col min="14" max="14" width="20.44140625" customWidth="1"/>
    <col min="15" max="15" width="11.109375" customWidth="1"/>
    <col min="16" max="17" width="16.109375" customWidth="1"/>
    <col min="18" max="18" width="13.88671875" customWidth="1"/>
    <col min="19" max="25" width="12.44140625" customWidth="1"/>
  </cols>
  <sheetData>
    <row r="1" spans="1:25" s="47" customFormat="1" ht="53.1" customHeight="1" x14ac:dyDescent="0.2">
      <c r="A1" s="21" t="s">
        <v>56</v>
      </c>
      <c r="B1" s="21" t="s">
        <v>57</v>
      </c>
      <c r="C1" s="21" t="s">
        <v>58</v>
      </c>
      <c r="D1" s="21" t="s">
        <v>59</v>
      </c>
      <c r="E1" s="124" t="s">
        <v>60</v>
      </c>
      <c r="F1" s="21" t="s">
        <v>61</v>
      </c>
      <c r="G1" s="21" t="s">
        <v>62</v>
      </c>
      <c r="H1" s="45" t="s">
        <v>63</v>
      </c>
      <c r="I1" s="21" t="s">
        <v>64</v>
      </c>
      <c r="J1" s="21" t="s">
        <v>65</v>
      </c>
      <c r="K1" s="21" t="s">
        <v>66</v>
      </c>
      <c r="L1" s="21" t="s">
        <v>67</v>
      </c>
      <c r="M1" s="21" t="s">
        <v>68</v>
      </c>
      <c r="N1" s="21" t="s">
        <v>69</v>
      </c>
      <c r="O1" s="21" t="s">
        <v>70</v>
      </c>
      <c r="P1" s="21" t="s">
        <v>71</v>
      </c>
      <c r="Q1" s="21" t="s">
        <v>72</v>
      </c>
      <c r="R1" s="45" t="s">
        <v>73</v>
      </c>
      <c r="S1" s="21" t="s">
        <v>74</v>
      </c>
      <c r="T1" s="46" t="s">
        <v>75</v>
      </c>
      <c r="U1" s="21" t="s">
        <v>76</v>
      </c>
      <c r="V1" s="124" t="s">
        <v>77</v>
      </c>
      <c r="W1" s="124" t="s">
        <v>78</v>
      </c>
      <c r="X1" s="21" t="s">
        <v>79</v>
      </c>
      <c r="Y1" s="21" t="s">
        <v>80</v>
      </c>
    </row>
    <row r="2" spans="1:25" x14ac:dyDescent="0.2">
      <c r="A2" s="1">
        <v>1</v>
      </c>
      <c r="B2" s="1" t="s">
        <v>81</v>
      </c>
      <c r="C2" s="1">
        <v>1</v>
      </c>
      <c r="D2" s="1">
        <f>SUM(補助事業計画書②!AE16+補助事業計画書②!AE18)</f>
        <v>0</v>
      </c>
      <c r="E2" s="137">
        <f>補助事業計画書②!AO6</f>
        <v>0</v>
      </c>
      <c r="F2" s="1">
        <f>ROUNDDOWN(補助事業計画書②!AE20*2/3,0)</f>
        <v>0</v>
      </c>
      <c r="G2" s="1">
        <f>IF(F2&gt;E2,E2,F2)</f>
        <v>0</v>
      </c>
      <c r="H2" s="59">
        <f>G33</f>
        <v>0</v>
      </c>
      <c r="I2" s="1">
        <f>ROUNDDOWN(補助事業計画書②!AE16*2/3,0)</f>
        <v>0</v>
      </c>
      <c r="J2" s="1">
        <f>H2-O2</f>
        <v>0</v>
      </c>
      <c r="K2" s="43">
        <f>SUMIF(補助事業計画書②!A11:A15,"&lt;&gt;③ウェブサイト関連費",補助事業計画書②!AE11:AE15)</f>
        <v>0</v>
      </c>
      <c r="L2" s="1">
        <f>ROUNDDOWN(補助事業計画書②!AE18*2/3,0)</f>
        <v>0</v>
      </c>
      <c r="M2" s="1">
        <f>ROUNDDOWN(H2/4,0)</f>
        <v>0</v>
      </c>
      <c r="N2" s="1">
        <f>IF(M2&gt;500000,500000,M2)</f>
        <v>0</v>
      </c>
      <c r="O2" s="1">
        <f>IF(N2&gt;L2,L2,N2)</f>
        <v>0</v>
      </c>
      <c r="P2" s="11" t="str">
        <f>IF(L2&lt;=N2,"○","×")</f>
        <v>○</v>
      </c>
      <c r="Q2" s="43">
        <f>SUMIF(補助事業計画書②!A11:A15,"③ウェブサイト関連費",補助事業計画書②!AE11:AE15)</f>
        <v>0</v>
      </c>
      <c r="R2" s="58" t="str">
        <f>IF(補助事業計画書②!AE17="","いいえ",IF(補助事業計画書②!AE17=0,"いいえ",IF(補助事業計画書②!AE21&lt;補助事業計画書②!AE19*4,"いいえ","はい")))</f>
        <v>いいえ</v>
      </c>
      <c r="S2" s="1">
        <f>ROUNDDOWN(補助事業計画書②!AE20/2,0)</f>
        <v>0</v>
      </c>
      <c r="T2" s="1">
        <f>SUMIF(補助事業計画書②!A:A,"⑨設備処分費",補助事業計画書②!AE:AE)</f>
        <v>0</v>
      </c>
      <c r="U2" s="11" t="str">
        <f>IF(T2&lt;=S2,"○","×")</f>
        <v>○</v>
      </c>
      <c r="V2" s="123" t="str">
        <f>"○"</f>
        <v>○</v>
      </c>
      <c r="W2" s="123" t="str">
        <f>"○"</f>
        <v>○</v>
      </c>
      <c r="X2" s="11" t="str">
        <f>"○"</f>
        <v>○</v>
      </c>
      <c r="Y2" s="11" t="str">
        <f>IF(AND(V2="○",W2="○",X2="○"),"○","×")</f>
        <v>○</v>
      </c>
    </row>
    <row r="3" spans="1:25" x14ac:dyDescent="0.2">
      <c r="A3" s="1">
        <v>2</v>
      </c>
      <c r="B3" s="1" t="s">
        <v>82</v>
      </c>
      <c r="C3" s="1">
        <v>1</v>
      </c>
      <c r="G3" t="s">
        <v>83</v>
      </c>
      <c r="I3" t="s">
        <v>84</v>
      </c>
      <c r="J3" t="s">
        <v>85</v>
      </c>
      <c r="K3" t="s">
        <v>86</v>
      </c>
      <c r="L3" t="s">
        <v>87</v>
      </c>
      <c r="M3" t="s">
        <v>88</v>
      </c>
      <c r="V3" s="57"/>
      <c r="W3" s="57"/>
      <c r="X3" s="57"/>
      <c r="Y3" s="57"/>
    </row>
    <row r="4" spans="1:25" x14ac:dyDescent="0.2">
      <c r="A4" s="1">
        <v>3</v>
      </c>
      <c r="B4" s="1" t="s">
        <v>89</v>
      </c>
      <c r="C4" s="1">
        <v>1</v>
      </c>
      <c r="U4" s="13"/>
    </row>
    <row r="5" spans="1:25" x14ac:dyDescent="0.2">
      <c r="A5" s="1">
        <v>4</v>
      </c>
      <c r="B5" s="1" t="s">
        <v>90</v>
      </c>
      <c r="C5" s="62">
        <v>1</v>
      </c>
      <c r="D5" s="63"/>
      <c r="E5" s="64"/>
      <c r="F5" s="64"/>
      <c r="G5" s="64"/>
      <c r="H5" s="64"/>
      <c r="I5" s="64"/>
      <c r="J5" s="64"/>
      <c r="K5" s="64"/>
      <c r="L5" s="64"/>
      <c r="M5" s="64"/>
      <c r="N5" s="64"/>
      <c r="O5" s="64"/>
      <c r="P5" s="64"/>
      <c r="Q5" s="65"/>
      <c r="U5" s="13"/>
    </row>
    <row r="6" spans="1:25" x14ac:dyDescent="0.2">
      <c r="A6" s="1">
        <v>5</v>
      </c>
      <c r="B6" s="1" t="s">
        <v>91</v>
      </c>
      <c r="C6" s="62">
        <v>1</v>
      </c>
      <c r="D6" s="82" t="s">
        <v>92</v>
      </c>
      <c r="E6" s="81"/>
      <c r="G6" s="67"/>
      <c r="H6" s="67"/>
      <c r="I6" s="67"/>
      <c r="J6" s="31"/>
      <c r="K6" s="31"/>
      <c r="Q6" s="68"/>
    </row>
    <row r="7" spans="1:25" x14ac:dyDescent="0.2">
      <c r="A7" s="1">
        <v>6</v>
      </c>
      <c r="B7" s="1" t="s">
        <v>93</v>
      </c>
      <c r="C7" s="62">
        <v>1</v>
      </c>
      <c r="D7" s="66"/>
      <c r="E7" s="31"/>
      <c r="F7" s="31"/>
      <c r="G7" s="67"/>
      <c r="H7" s="67"/>
      <c r="I7" s="31"/>
      <c r="J7" s="31"/>
      <c r="K7" s="31"/>
      <c r="L7" s="31" t="s">
        <v>94</v>
      </c>
      <c r="M7" s="31"/>
      <c r="N7" s="31" t="s">
        <v>94</v>
      </c>
      <c r="O7" s="31"/>
      <c r="P7" s="31"/>
      <c r="Q7" s="68"/>
    </row>
    <row r="8" spans="1:25" x14ac:dyDescent="0.2">
      <c r="A8" s="1">
        <v>7</v>
      </c>
      <c r="B8" s="1" t="s">
        <v>95</v>
      </c>
      <c r="C8" s="62">
        <v>1</v>
      </c>
      <c r="D8" s="66"/>
      <c r="E8" s="31" t="s">
        <v>96</v>
      </c>
      <c r="F8" s="32"/>
      <c r="G8" s="67" t="s">
        <v>97</v>
      </c>
      <c r="H8" s="67" t="str">
        <f>"2/3"</f>
        <v>2/3</v>
      </c>
      <c r="I8" s="31"/>
      <c r="J8" s="31"/>
      <c r="K8" s="31"/>
      <c r="L8" s="31" t="s">
        <v>98</v>
      </c>
      <c r="M8" s="31"/>
      <c r="N8" s="31" t="s">
        <v>99</v>
      </c>
      <c r="O8" s="31"/>
      <c r="P8" s="31"/>
      <c r="Q8" s="68"/>
    </row>
    <row r="9" spans="1:25" x14ac:dyDescent="0.2">
      <c r="A9" s="1">
        <v>8</v>
      </c>
      <c r="B9" s="1" t="s">
        <v>100</v>
      </c>
      <c r="C9" s="62">
        <v>1</v>
      </c>
      <c r="D9" s="66"/>
      <c r="E9" s="31"/>
      <c r="F9" s="31"/>
      <c r="G9" s="67" t="s">
        <v>101</v>
      </c>
      <c r="H9" s="69" t="str">
        <f xml:space="preserve">  "(1)×補助率 " &amp; H8 &amp;"(※)以内(円未満切捨て)"</f>
        <v>(1)×補助率 2/3(※)以内(円未満切捨て)</v>
      </c>
      <c r="I9" s="31"/>
      <c r="J9" s="31"/>
      <c r="K9" s="31"/>
      <c r="L9" s="31"/>
      <c r="M9" s="31"/>
      <c r="N9" s="31"/>
      <c r="O9" s="31"/>
      <c r="P9" s="31"/>
      <c r="Q9" s="68"/>
    </row>
    <row r="10" spans="1:25" x14ac:dyDescent="0.2">
      <c r="A10" s="126"/>
      <c r="B10" s="126"/>
      <c r="C10" s="126"/>
      <c r="D10" s="66"/>
      <c r="E10" s="31"/>
      <c r="F10" s="31"/>
      <c r="G10" s="67" t="s">
        <v>101</v>
      </c>
      <c r="H10" s="70" t="str">
        <f>"((6)の1/4を上限(最大50万円))、(c)×補助率 " &amp; H8 &amp; " (※)以内(円未満切捨て)"</f>
        <v>((6)の1/4を上限(最大50万円))、(c)×補助率 2/3 (※)以内(円未満切捨て)</v>
      </c>
      <c r="I10" s="67"/>
      <c r="J10" s="31"/>
      <c r="K10" s="31"/>
      <c r="L10" s="31"/>
      <c r="M10" s="31"/>
      <c r="N10" s="31" t="s">
        <v>102</v>
      </c>
      <c r="O10" s="31"/>
      <c r="P10" s="31" t="s">
        <v>103</v>
      </c>
      <c r="Q10" s="68"/>
    </row>
    <row r="11" spans="1:25" ht="13.2" customHeight="1" x14ac:dyDescent="0.2">
      <c r="D11" s="66"/>
      <c r="E11" s="239" t="s">
        <v>104</v>
      </c>
      <c r="F11" s="33" t="s">
        <v>105</v>
      </c>
      <c r="G11" s="90" t="str">
        <f>"a*2/3"</f>
        <v>a*2/3</v>
      </c>
      <c r="H11" s="39" t="str">
        <f>"(" &amp; "a*2/3" &amp; ") /3"</f>
        <v>(a*2/3) /3</v>
      </c>
      <c r="I11" s="34" t="s">
        <v>106</v>
      </c>
      <c r="J11" s="31"/>
      <c r="K11" s="31"/>
      <c r="L11" s="34" t="s">
        <v>107</v>
      </c>
      <c r="M11" s="31"/>
      <c r="N11" s="34" t="s">
        <v>107</v>
      </c>
      <c r="O11" s="244" t="s">
        <v>24</v>
      </c>
      <c r="P11" s="34" t="s">
        <v>107</v>
      </c>
      <c r="Q11" s="68"/>
    </row>
    <row r="12" spans="1:25" x14ac:dyDescent="0.2">
      <c r="D12" s="66">
        <v>12</v>
      </c>
      <c r="E12" s="239"/>
      <c r="F12" s="236">
        <f>K2</f>
        <v>0</v>
      </c>
      <c r="G12" s="37">
        <f>ROUNDDOWN(F12*2/3,0)</f>
        <v>0</v>
      </c>
      <c r="H12" s="36">
        <f>ROUNDDOWN(G12/3,0)</f>
        <v>0</v>
      </c>
      <c r="I12" s="36">
        <f>G12</f>
        <v>0</v>
      </c>
      <c r="J12" s="71"/>
      <c r="K12" s="71"/>
      <c r="L12" s="36">
        <f>IF(I20&lt;=G20,I12,"")</f>
        <v>0</v>
      </c>
      <c r="M12" s="31"/>
      <c r="N12" s="36" t="str">
        <f>IF(I20&lt;=G20,"",IF(I12&gt;G20,G20,I12))</f>
        <v/>
      </c>
      <c r="O12" s="244"/>
      <c r="P12" s="36" t="str">
        <f>IF(I20&lt;=G20,"",G20-P16)</f>
        <v/>
      </c>
      <c r="Q12" s="68"/>
    </row>
    <row r="13" spans="1:25" x14ac:dyDescent="0.2">
      <c r="D13" s="66">
        <v>13</v>
      </c>
      <c r="E13" s="239"/>
      <c r="F13" s="236"/>
      <c r="G13" s="96"/>
      <c r="H13" s="94">
        <f>ROUNDDOWN(G12/3,3)</f>
        <v>0</v>
      </c>
      <c r="I13" s="36"/>
      <c r="J13" s="71"/>
      <c r="K13" s="71"/>
      <c r="L13" s="36"/>
      <c r="M13" s="31"/>
      <c r="N13" s="36"/>
      <c r="O13" s="244"/>
      <c r="P13" s="36"/>
      <c r="Q13" s="68"/>
    </row>
    <row r="14" spans="1:25" x14ac:dyDescent="0.2">
      <c r="D14" s="66">
        <v>14</v>
      </c>
      <c r="E14" s="239"/>
      <c r="F14" s="236"/>
      <c r="G14" s="96">
        <f>ROUNDDOWN(F12*2/3,3) - G12</f>
        <v>0</v>
      </c>
      <c r="H14" s="94">
        <f>ROUNDDOWN(G12/3,3) - H12</f>
        <v>0</v>
      </c>
      <c r="I14" s="94">
        <f>G14</f>
        <v>0</v>
      </c>
      <c r="J14" s="71"/>
      <c r="K14" s="71"/>
      <c r="L14" s="36"/>
      <c r="M14" s="31"/>
      <c r="N14" s="36"/>
      <c r="O14" s="244"/>
      <c r="P14" s="36"/>
      <c r="Q14" s="68"/>
    </row>
    <row r="15" spans="1:25" ht="28.2" customHeight="1" x14ac:dyDescent="0.2">
      <c r="D15" s="66">
        <v>15</v>
      </c>
      <c r="E15" s="237" t="s">
        <v>108</v>
      </c>
      <c r="F15" s="38" t="s">
        <v>109</v>
      </c>
      <c r="G15" s="35" t="str">
        <f>"c*2/3"</f>
        <v>c*2/3</v>
      </c>
      <c r="H15" s="39" t="str">
        <f>"a*2/9"</f>
        <v>a*2/9</v>
      </c>
      <c r="I15" s="129" t="s">
        <v>110</v>
      </c>
      <c r="J15" s="39" t="s">
        <v>111</v>
      </c>
      <c r="K15" s="31"/>
      <c r="L15" s="39" t="s">
        <v>112</v>
      </c>
      <c r="M15" s="31"/>
      <c r="N15" s="39" t="s">
        <v>112</v>
      </c>
      <c r="O15" s="244"/>
      <c r="P15" s="39" t="s">
        <v>112</v>
      </c>
      <c r="Q15" s="68"/>
    </row>
    <row r="16" spans="1:25" x14ac:dyDescent="0.2">
      <c r="D16" s="66">
        <v>16</v>
      </c>
      <c r="E16" s="238"/>
      <c r="F16" s="236">
        <f>Q2</f>
        <v>0</v>
      </c>
      <c r="G16" s="37">
        <f>ROUNDDOWN(F16*2/3,0)</f>
        <v>0</v>
      </c>
      <c r="H16" s="102">
        <f>ROUNDDOWN(F12*2/9,0)</f>
        <v>0</v>
      </c>
      <c r="I16" s="36">
        <f>IF(J16&lt;500000,J16,500000)</f>
        <v>0</v>
      </c>
      <c r="J16" s="36">
        <f>IF(IF(G16&gt;H12,H12,G16)&gt;H20,H20,IF(G16&gt;H12,H12,G16))</f>
        <v>0</v>
      </c>
      <c r="K16" s="71"/>
      <c r="L16" s="36">
        <f>IF(I20&lt;=G20,I16,"")</f>
        <v>0</v>
      </c>
      <c r="M16" t="str">
        <f>IF(L16="","",IF(L16*4&gt;L20,"×","〇"))</f>
        <v>〇</v>
      </c>
      <c r="N16" s="36" t="str">
        <f>IF(I20&lt;=G20,"",G20-N12)</f>
        <v/>
      </c>
      <c r="O16" s="244"/>
      <c r="P16" s="36" t="str">
        <f>IF(I20&lt;=G20,"",IF(ROUNDDOWN(G20/4,0)&gt;I16,I16,ROUNDDOWN(G20/4,0)))</f>
        <v/>
      </c>
      <c r="Q16" s="68"/>
    </row>
    <row r="17" spans="4:17" x14ac:dyDescent="0.2">
      <c r="D17" s="66">
        <v>17</v>
      </c>
      <c r="E17" s="238"/>
      <c r="F17" s="236"/>
      <c r="G17" s="96">
        <f>ROUNDDOWN(F16*2/3,3)</f>
        <v>0</v>
      </c>
      <c r="H17" s="103">
        <f>ROUNDDOWN(F12*2/9,3)</f>
        <v>0</v>
      </c>
      <c r="I17" s="94">
        <f>IF(J16&lt;500000,J17,500000)</f>
        <v>0</v>
      </c>
      <c r="J17" s="94">
        <f>IF(IF(G17&gt;H13,H13,G17)&gt;H21,H21,IF(G17&gt;H13,H13,G17))</f>
        <v>0</v>
      </c>
      <c r="K17" s="71"/>
      <c r="L17" s="36"/>
      <c r="N17" s="36"/>
      <c r="O17" s="244"/>
      <c r="P17" s="36"/>
      <c r="Q17" s="68"/>
    </row>
    <row r="18" spans="4:17" x14ac:dyDescent="0.2">
      <c r="D18" s="66">
        <v>18</v>
      </c>
      <c r="E18" s="238"/>
      <c r="F18" s="236"/>
      <c r="G18" s="96">
        <f>ROUNDDOWN(F16*2/3,3)-G16</f>
        <v>0</v>
      </c>
      <c r="H18" s="103">
        <f>ROUNDDOWN(F12*2/9,3) - H16</f>
        <v>0</v>
      </c>
      <c r="I18" s="94">
        <f>IF(J16&lt;500000,J18,0)</f>
        <v>0</v>
      </c>
      <c r="J18" s="94">
        <f>IF(IF(G17&gt;H13,H13,G17)&gt;H21,H22,IF(G17&gt;H13,H14,G18))</f>
        <v>0</v>
      </c>
      <c r="K18" s="71"/>
      <c r="L18" s="36"/>
      <c r="N18" s="36"/>
      <c r="O18" s="244"/>
      <c r="P18" s="36"/>
      <c r="Q18" s="68"/>
    </row>
    <row r="19" spans="4:17" x14ac:dyDescent="0.2">
      <c r="D19" s="66">
        <v>19</v>
      </c>
      <c r="E19" s="31"/>
      <c r="F19" s="31"/>
      <c r="G19" s="91" t="s">
        <v>113</v>
      </c>
      <c r="H19" s="39" t="s">
        <v>114</v>
      </c>
      <c r="I19" s="92" t="s">
        <v>115</v>
      </c>
      <c r="J19" s="128" t="s">
        <v>116</v>
      </c>
      <c r="K19" s="31"/>
      <c r="L19" s="40" t="s">
        <v>116</v>
      </c>
      <c r="M19" s="31"/>
      <c r="N19" s="40" t="s">
        <v>116</v>
      </c>
      <c r="O19" s="244"/>
      <c r="P19" s="40" t="s">
        <v>116</v>
      </c>
      <c r="Q19" s="68"/>
    </row>
    <row r="20" spans="4:17" x14ac:dyDescent="0.2">
      <c r="D20" s="66">
        <v>20</v>
      </c>
      <c r="E20" s="31"/>
      <c r="F20" s="31"/>
      <c r="G20" s="236">
        <f>E2</f>
        <v>0</v>
      </c>
      <c r="H20" s="41">
        <f>ROUNDDOWN(G20/4,0)</f>
        <v>0</v>
      </c>
      <c r="I20" s="93">
        <f>I12+I16</f>
        <v>0</v>
      </c>
      <c r="J20" s="101">
        <f>IF(G20&gt;I20+J22,I20+J22,G20)</f>
        <v>0</v>
      </c>
      <c r="K20" s="42"/>
      <c r="L20" s="36">
        <f>IF(I20&lt;=G20,I20,"")</f>
        <v>0</v>
      </c>
      <c r="M20" s="31"/>
      <c r="N20" s="36" t="str">
        <f>IF(I20&lt;=G20,"",N12+N16)</f>
        <v/>
      </c>
      <c r="O20" s="244"/>
      <c r="P20" s="36" t="str">
        <f>IF(I20&lt;=G20,"",P12+P16)</f>
        <v/>
      </c>
      <c r="Q20" s="68"/>
    </row>
    <row r="21" spans="4:17" x14ac:dyDescent="0.2">
      <c r="D21" s="66">
        <v>21</v>
      </c>
      <c r="E21" s="31"/>
      <c r="F21" s="31"/>
      <c r="G21" s="236"/>
      <c r="H21" s="95">
        <f>ROUNDDOWN(G20/4,3)</f>
        <v>0</v>
      </c>
      <c r="I21" s="119"/>
      <c r="J21" s="85"/>
      <c r="K21" s="42"/>
      <c r="L21" s="67"/>
      <c r="M21" s="31"/>
      <c r="N21" s="67"/>
      <c r="O21" s="89"/>
      <c r="P21" s="67"/>
      <c r="Q21" s="68"/>
    </row>
    <row r="22" spans="4:17" x14ac:dyDescent="0.2">
      <c r="D22" s="66">
        <v>22</v>
      </c>
      <c r="E22" s="31"/>
      <c r="F22" s="31"/>
      <c r="G22" s="236"/>
      <c r="H22" s="95">
        <f>ROUNDDOWN(G20/4,3) - H20</f>
        <v>0</v>
      </c>
      <c r="I22" s="97">
        <f>I14+I18</f>
        <v>0</v>
      </c>
      <c r="J22" s="127">
        <f>IF(I20&lt;G20,IF(I22&gt;=1,1,0),0)</f>
        <v>0</v>
      </c>
      <c r="K22" s="42" t="s">
        <v>117</v>
      </c>
      <c r="L22" s="67"/>
      <c r="M22" s="31"/>
      <c r="N22" s="67"/>
      <c r="O22" s="89"/>
      <c r="P22" s="67"/>
      <c r="Q22" s="68"/>
    </row>
    <row r="23" spans="4:17" x14ac:dyDescent="0.2">
      <c r="D23" s="66">
        <v>23</v>
      </c>
      <c r="E23" s="73"/>
      <c r="F23" s="73"/>
      <c r="G23" s="74"/>
      <c r="H23" s="74"/>
      <c r="I23" s="74"/>
      <c r="J23" s="73"/>
      <c r="K23" s="73"/>
      <c r="L23" s="73"/>
      <c r="M23" s="73"/>
      <c r="N23" s="73"/>
      <c r="O23" s="73"/>
      <c r="P23" s="73"/>
      <c r="Q23" s="75"/>
    </row>
    <row r="24" spans="4:17" x14ac:dyDescent="0.2">
      <c r="D24" s="63"/>
      <c r="E24" s="76"/>
      <c r="F24" s="76"/>
      <c r="G24" s="77"/>
      <c r="H24" s="77"/>
      <c r="I24" s="77"/>
      <c r="J24" s="76"/>
      <c r="K24" s="78"/>
      <c r="L24" s="31"/>
      <c r="M24" s="31"/>
      <c r="N24" s="31"/>
      <c r="O24" s="31"/>
      <c r="P24" s="31"/>
    </row>
    <row r="25" spans="4:17" x14ac:dyDescent="0.2">
      <c r="D25" s="82" t="s">
        <v>118</v>
      </c>
      <c r="F25" s="31"/>
      <c r="G25" s="31"/>
      <c r="H25" s="67"/>
      <c r="I25" s="67"/>
      <c r="J25" s="67"/>
      <c r="K25" s="83"/>
      <c r="L25" s="31"/>
      <c r="M25" s="31"/>
      <c r="N25" s="31"/>
      <c r="O25" s="31"/>
      <c r="P25" s="31"/>
      <c r="Q25" s="31"/>
    </row>
    <row r="26" spans="4:17" x14ac:dyDescent="0.2">
      <c r="D26" s="82"/>
      <c r="F26" s="31"/>
      <c r="G26" s="31"/>
      <c r="H26" s="67"/>
      <c r="I26" s="67"/>
      <c r="J26" s="67"/>
      <c r="K26" s="83"/>
      <c r="L26" s="31"/>
      <c r="M26" s="31"/>
      <c r="N26" s="31"/>
      <c r="O26" s="31"/>
      <c r="P26" s="31"/>
      <c r="Q26" s="31"/>
    </row>
    <row r="27" spans="4:17" x14ac:dyDescent="0.2">
      <c r="D27" s="66"/>
      <c r="E27" s="24" t="s">
        <v>19</v>
      </c>
      <c r="F27" s="31"/>
      <c r="G27" s="31" t="s">
        <v>102</v>
      </c>
      <c r="H27" s="31"/>
      <c r="I27" s="31" t="s">
        <v>103</v>
      </c>
      <c r="J27" s="67"/>
      <c r="K27" s="83"/>
      <c r="L27" s="31"/>
      <c r="M27" s="31"/>
      <c r="N27" s="31"/>
      <c r="O27" s="31"/>
      <c r="P27" s="31"/>
      <c r="Q27" s="31"/>
    </row>
    <row r="28" spans="4:17" x14ac:dyDescent="0.2">
      <c r="D28" s="66"/>
      <c r="E28" s="34" t="s">
        <v>107</v>
      </c>
      <c r="F28" s="31"/>
      <c r="G28" s="34" t="s">
        <v>107</v>
      </c>
      <c r="H28" s="244" t="s">
        <v>24</v>
      </c>
      <c r="I28" s="34" t="s">
        <v>107</v>
      </c>
      <c r="J28" s="67"/>
      <c r="K28" s="83"/>
      <c r="L28" s="31"/>
      <c r="M28" s="31"/>
      <c r="N28" s="31"/>
      <c r="O28" s="31"/>
      <c r="P28" s="31"/>
      <c r="Q28" s="31"/>
    </row>
    <row r="29" spans="4:17" ht="16.2" x14ac:dyDescent="0.2">
      <c r="D29" s="66">
        <v>29</v>
      </c>
      <c r="E29" s="44" t="str">
        <f>IF(補助事業計画書②!AE17=0,"×",IF(補助事業計画書②!AE17&lt;I29,"×",IF(補助事業計画書②!AE17&gt;G29,"×","〇")))</f>
        <v>×</v>
      </c>
      <c r="F29">
        <v>29</v>
      </c>
      <c r="G29" s="36">
        <f>IF(I20&lt;=G20,I12,IF(I12&gt;G20,G20,I12))</f>
        <v>0</v>
      </c>
      <c r="H29" s="244"/>
      <c r="I29" s="36">
        <f>IF(I20&lt;=G20,I12,G20-P16)</f>
        <v>0</v>
      </c>
      <c r="J29" s="67"/>
      <c r="K29" s="83"/>
      <c r="L29" s="31"/>
      <c r="M29" s="31"/>
      <c r="N29" s="31"/>
      <c r="O29" s="31"/>
      <c r="P29" s="31"/>
      <c r="Q29" s="31"/>
    </row>
    <row r="30" spans="4:17" x14ac:dyDescent="0.2">
      <c r="D30" s="66"/>
      <c r="E30" s="39" t="s">
        <v>112</v>
      </c>
      <c r="G30" s="39" t="s">
        <v>112</v>
      </c>
      <c r="H30" s="244"/>
      <c r="I30" s="39" t="s">
        <v>112</v>
      </c>
      <c r="K30" s="68"/>
    </row>
    <row r="31" spans="4:17" ht="16.2" x14ac:dyDescent="0.2">
      <c r="D31" s="66">
        <v>30</v>
      </c>
      <c r="E31" s="44" t="str">
        <f>IF(補助事業計画書②!AE19&gt;I31,"×",IF(補助事業計画書②!AE19&lt;G31,"×","〇"))</f>
        <v>〇</v>
      </c>
      <c r="F31">
        <v>30</v>
      </c>
      <c r="G31" s="36">
        <f>IF(I20&lt;=G20,I16,G20-N12)</f>
        <v>0</v>
      </c>
      <c r="H31" s="244"/>
      <c r="I31" s="36">
        <f>IF(I20&lt;=G20,I16,IF(ROUNDDOWN(G20/4,0)&gt;I16,I16,ROUNDDOWN(G20/4,0)))</f>
        <v>0</v>
      </c>
      <c r="K31" s="68"/>
    </row>
    <row r="32" spans="4:17" x14ac:dyDescent="0.2">
      <c r="D32" s="66"/>
      <c r="E32" s="40" t="s">
        <v>116</v>
      </c>
      <c r="G32" s="40" t="s">
        <v>116</v>
      </c>
      <c r="H32" s="244"/>
      <c r="I32" s="40" t="s">
        <v>116</v>
      </c>
      <c r="K32" s="68"/>
    </row>
    <row r="33" spans="4:11" ht="16.2" x14ac:dyDescent="0.2">
      <c r="D33" s="66">
        <v>33</v>
      </c>
      <c r="E33" s="44" t="s">
        <v>119</v>
      </c>
      <c r="F33">
        <v>33</v>
      </c>
      <c r="G33" s="36">
        <f>IF(I20&lt;=G20,I20,N12+N16)</f>
        <v>0</v>
      </c>
      <c r="H33" s="244"/>
      <c r="I33" s="36">
        <f>IF(I20&lt;=G20,I20,I29+I31)</f>
        <v>0</v>
      </c>
      <c r="K33" s="68"/>
    </row>
    <row r="34" spans="4:11" ht="16.2" x14ac:dyDescent="0.2">
      <c r="D34" s="79" t="s">
        <v>73</v>
      </c>
      <c r="E34" s="44" t="str">
        <f>IF(補助事業計画書②!AE17="","×",IF(補助事業計画書②!AE17=0,"×",IF(補助事業計画書②!AE21&lt;補助事業計画書②!AE19*4,"×","〇")))</f>
        <v>×</v>
      </c>
      <c r="K34" s="68"/>
    </row>
    <row r="35" spans="4:11" x14ac:dyDescent="0.2">
      <c r="D35" s="66"/>
      <c r="K35" s="68"/>
    </row>
    <row r="36" spans="4:11" x14ac:dyDescent="0.2">
      <c r="D36" s="66"/>
      <c r="G36" s="1" t="s">
        <v>120</v>
      </c>
      <c r="H36" s="1"/>
      <c r="I36" s="242" t="s">
        <v>21</v>
      </c>
      <c r="J36" s="243"/>
      <c r="K36" s="68"/>
    </row>
    <row r="37" spans="4:11" ht="13.5" customHeight="1" x14ac:dyDescent="0.2">
      <c r="D37" s="125" t="s">
        <v>121</v>
      </c>
      <c r="E37" s="136">
        <f>E2</f>
        <v>0</v>
      </c>
      <c r="F37" s="86" t="s">
        <v>122</v>
      </c>
      <c r="G37" s="1" t="s">
        <v>123</v>
      </c>
      <c r="H37" s="60">
        <f>K2</f>
        <v>0</v>
      </c>
      <c r="I37" s="240" t="s">
        <v>124</v>
      </c>
      <c r="J37" s="241"/>
      <c r="K37" s="68"/>
    </row>
    <row r="38" spans="4:11" x14ac:dyDescent="0.2">
      <c r="D38" s="66" t="s">
        <v>125</v>
      </c>
      <c r="E38" s="99" t="str">
        <f>IF(V2="×","",DBCS(FIXED(E37,0)) &amp; "円")</f>
        <v>０円</v>
      </c>
      <c r="F38" s="86" t="s">
        <v>126</v>
      </c>
      <c r="G38" s="1" t="s">
        <v>127</v>
      </c>
      <c r="H38" s="36">
        <f>補助事業計画書②!$AE$17</f>
        <v>0</v>
      </c>
      <c r="I38" s="84">
        <f>IF(AND(H37=0,H38=0),0,IF(OR(H37=0,H37=""),"",ROUNDDOWN(H38*100/H37,2)))</f>
        <v>0</v>
      </c>
      <c r="J38" s="1" t="str">
        <f>IF(補助事業計画書②!AE17="","",IF(I38="","",TEXT(I38,"##0.00")&amp;"%"))</f>
        <v/>
      </c>
      <c r="K38" s="68"/>
    </row>
    <row r="39" spans="4:11" x14ac:dyDescent="0.2">
      <c r="D39" s="66" t="s">
        <v>128</v>
      </c>
      <c r="E39" s="67" t="str">
        <f>H8</f>
        <v>2/3</v>
      </c>
      <c r="F39" s="86" t="s">
        <v>129</v>
      </c>
      <c r="G39" s="1" t="s">
        <v>130</v>
      </c>
      <c r="H39" s="60">
        <f>Q2</f>
        <v>0</v>
      </c>
      <c r="I39" s="240" t="s">
        <v>131</v>
      </c>
      <c r="J39" s="241"/>
      <c r="K39" s="68"/>
    </row>
    <row r="40" spans="4:11" x14ac:dyDescent="0.2">
      <c r="D40" s="66" t="s">
        <v>125</v>
      </c>
      <c r="E40" s="99" t="str">
        <f>IF(V2="×","",DBCS(E39) )</f>
        <v>２／３</v>
      </c>
      <c r="F40" s="86" t="s">
        <v>132</v>
      </c>
      <c r="G40" s="1" t="s">
        <v>133</v>
      </c>
      <c r="H40" s="85">
        <f>H42-H38</f>
        <v>0</v>
      </c>
      <c r="I40" s="84" t="str">
        <f>IF(H41=0,"",IF(AND(H39=0,H40=0),0,IF(OR(H39=0,H39=""),"",ROUNDDOWN(H40*100/H39,2))))</f>
        <v/>
      </c>
      <c r="J40" s="1" t="str">
        <f>IF(補助事業計画書②!AE17="","",IF(I40="","",TEXT(I40,"##0.00")&amp;"%"))</f>
        <v/>
      </c>
      <c r="K40" s="68"/>
    </row>
    <row r="41" spans="4:11" x14ac:dyDescent="0.2">
      <c r="D41" s="134" t="s">
        <v>134</v>
      </c>
      <c r="E41" t="str">
        <f>IF(AND(補助事業計画書②!AO6&gt;=1,補助事業計画書②!AO6&lt;=2500000),"○","×(補助上限額（通常は200万円・ｲﾝﾎﾞｲｽ特例は250万円まで）を入力してください。)")</f>
        <v>×(補助上限額（通常は200万円・ｲﾝﾎﾞｲｽ特例は250万円まで）を入力してください。)</v>
      </c>
      <c r="F41" s="86" t="s">
        <v>135</v>
      </c>
      <c r="G41" s="61" t="s">
        <v>136</v>
      </c>
      <c r="H41" s="60">
        <f>D2</f>
        <v>0</v>
      </c>
      <c r="I41" s="240" t="s">
        <v>137</v>
      </c>
      <c r="J41" s="241"/>
      <c r="K41" s="68"/>
    </row>
    <row r="42" spans="4:11" x14ac:dyDescent="0.2">
      <c r="D42" s="66"/>
      <c r="F42" s="86" t="s">
        <v>138</v>
      </c>
      <c r="G42" s="1" t="s">
        <v>139</v>
      </c>
      <c r="H42" s="60">
        <f>H2</f>
        <v>0</v>
      </c>
      <c r="I42" s="84" t="str">
        <f>IF(H41=0,"",IF(H40=0,0,IF(OR(H42=0,H42="",H39=0,H39=""),"",ROUNDDOWN(H40*100/H42,2))))</f>
        <v/>
      </c>
      <c r="J42" s="1" t="str">
        <f>IF(補助事業計画書②!AE17="","",IF(I42="","",TEXT(I42,"##0.00") &amp; "%"))</f>
        <v/>
      </c>
      <c r="K42" s="68"/>
    </row>
    <row r="43" spans="4:11" x14ac:dyDescent="0.2">
      <c r="D43" s="72"/>
      <c r="E43" s="80"/>
      <c r="F43" s="80"/>
      <c r="G43" s="80"/>
      <c r="H43" s="80"/>
      <c r="I43" s="80"/>
      <c r="J43" s="80"/>
      <c r="K43" s="75"/>
    </row>
    <row r="44" spans="4:11" x14ac:dyDescent="0.2">
      <c r="D44" s="63"/>
      <c r="E44" s="64"/>
      <c r="F44" s="64"/>
      <c r="G44" s="64"/>
      <c r="H44" s="64"/>
      <c r="I44" s="64"/>
      <c r="J44" s="64"/>
      <c r="K44" s="65"/>
    </row>
    <row r="45" spans="4:11" x14ac:dyDescent="0.2">
      <c r="D45" s="82" t="s">
        <v>140</v>
      </c>
      <c r="K45" s="68"/>
    </row>
    <row r="46" spans="4:11" x14ac:dyDescent="0.2">
      <c r="D46" s="100" t="s">
        <v>141</v>
      </c>
      <c r="E46" s="99" t="str">
        <f>IF(J22=0,"","※")</f>
        <v/>
      </c>
      <c r="K46" s="68"/>
    </row>
    <row r="47" spans="4:11" x14ac:dyDescent="0.2">
      <c r="D47" s="82"/>
      <c r="K47" s="68"/>
    </row>
    <row r="48" spans="4:11" x14ac:dyDescent="0.2">
      <c r="D48" s="66" t="s">
        <v>142</v>
      </c>
      <c r="E48" s="99" t="str">
        <f>IF(F16=0,"",IF(F12=0,"ウェブサイト関連費のみでの申請はできません",""))</f>
        <v/>
      </c>
      <c r="K48" s="68"/>
    </row>
    <row r="49" spans="4:11" x14ac:dyDescent="0.2">
      <c r="D49" s="66" t="s">
        <v>143</v>
      </c>
      <c r="E49" s="99" t="str">
        <f>IF(U2="○","","設備処分費が、(5)補助対象経費合計の1/2を超えています")</f>
        <v/>
      </c>
      <c r="K49" s="68"/>
    </row>
    <row r="50" spans="4:11" x14ac:dyDescent="0.2">
      <c r="D50" s="66"/>
      <c r="K50" s="68"/>
    </row>
    <row r="51" spans="4:11" x14ac:dyDescent="0.2">
      <c r="D51" s="66"/>
      <c r="K51" s="68"/>
    </row>
    <row r="52" spans="4:11" x14ac:dyDescent="0.2">
      <c r="D52" s="66"/>
      <c r="K52" s="68"/>
    </row>
    <row r="53" spans="4:11" x14ac:dyDescent="0.2">
      <c r="D53" s="66"/>
      <c r="K53" s="68"/>
    </row>
    <row r="54" spans="4:11" x14ac:dyDescent="0.2">
      <c r="D54" s="66"/>
      <c r="K54" s="68"/>
    </row>
    <row r="55" spans="4:11" x14ac:dyDescent="0.2">
      <c r="D55" s="109"/>
      <c r="E55" s="110"/>
      <c r="F55" s="110"/>
      <c r="G55" s="110"/>
      <c r="H55" s="110"/>
      <c r="I55" s="110"/>
      <c r="J55" s="110"/>
      <c r="K55" s="111"/>
    </row>
    <row r="56" spans="4:11" x14ac:dyDescent="0.2">
      <c r="D56" s="112" t="s">
        <v>144</v>
      </c>
      <c r="E56" s="108"/>
      <c r="F56" s="108"/>
      <c r="G56" s="108"/>
      <c r="H56" s="108"/>
      <c r="I56" s="108"/>
      <c r="J56" s="108"/>
      <c r="K56" s="113"/>
    </row>
    <row r="57" spans="4:11" x14ac:dyDescent="0.2">
      <c r="D57" s="118" t="str">
        <f>IF(補助事業計画書②!G38=補助事業計画書②!AE20,"〇","×")</f>
        <v>〇</v>
      </c>
      <c r="E57" s="108"/>
      <c r="F57" s="108"/>
      <c r="G57" s="108"/>
      <c r="H57" s="108"/>
      <c r="I57" s="108"/>
      <c r="J57" s="108"/>
      <c r="K57" s="113"/>
    </row>
    <row r="58" spans="4:11" x14ac:dyDescent="0.2">
      <c r="D58" s="114"/>
      <c r="E58" s="108"/>
      <c r="F58" s="108"/>
      <c r="G58" s="108"/>
      <c r="H58" s="108"/>
      <c r="I58" s="108"/>
      <c r="J58" s="108"/>
      <c r="K58" s="113"/>
    </row>
    <row r="59" spans="4:11" x14ac:dyDescent="0.2">
      <c r="D59" s="114"/>
      <c r="E59" s="108"/>
      <c r="F59" s="108"/>
      <c r="G59" s="108"/>
      <c r="H59" s="108"/>
      <c r="I59" s="108"/>
      <c r="J59" s="108"/>
      <c r="K59" s="113"/>
    </row>
    <row r="60" spans="4:11" x14ac:dyDescent="0.2">
      <c r="D60" s="115"/>
      <c r="E60" s="116"/>
      <c r="F60" s="116"/>
      <c r="G60" s="116"/>
      <c r="H60" s="116"/>
      <c r="I60" s="116"/>
      <c r="J60" s="116"/>
      <c r="K60" s="117"/>
    </row>
  </sheetData>
  <mergeCells count="11">
    <mergeCell ref="I39:J39"/>
    <mergeCell ref="I41:J41"/>
    <mergeCell ref="I36:J36"/>
    <mergeCell ref="O11:O20"/>
    <mergeCell ref="H28:H33"/>
    <mergeCell ref="I37:J37"/>
    <mergeCell ref="F12:F14"/>
    <mergeCell ref="F16:F18"/>
    <mergeCell ref="E15:E18"/>
    <mergeCell ref="E11:E14"/>
    <mergeCell ref="G20:G22"/>
  </mergeCells>
  <phoneticPr fontId="10"/>
  <dataValidations disablePrompts="1" count="1">
    <dataValidation allowBlank="1" showInputMessage="1" showErrorMessage="1" promptTitle="自動判定されます" prompt="計算式が入力してありますので自動判定されます" sqref="E33:E34 E29 E31" xr:uid="{00000000-0002-0000-0100-000000000000}"/>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BFAAC37DCAC9543ADB4699E7A1D8DD6" ma:contentTypeVersion="10" ma:contentTypeDescription="新しいドキュメントを作成します。" ma:contentTypeScope="" ma:versionID="a18830fbf273b1a0dba9496139fa1134">
  <xsd:schema xmlns:xsd="http://www.w3.org/2001/XMLSchema" xmlns:xs="http://www.w3.org/2001/XMLSchema" xmlns:p="http://schemas.microsoft.com/office/2006/metadata/properties" xmlns:ns2="a8b78602-24d1-4f0d-93fa-1a1a0b417358" xmlns:ns3="2717a438-68c6-4ad8-b537-e1aaaf11dc46" targetNamespace="http://schemas.microsoft.com/office/2006/metadata/properties" ma:root="true" ma:fieldsID="76d248766482cd8c9ecd5ebf3ad66034" ns2:_="" ns3:_="">
    <xsd:import namespace="a8b78602-24d1-4f0d-93fa-1a1a0b417358"/>
    <xsd:import namespace="2717a438-68c6-4ad8-b537-e1aaaf11dc4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b78602-24d1-4f0d-93fa-1a1a0b4173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画像タグ" ma:readOnly="false" ma:fieldId="{5cf76f15-5ced-4ddc-b409-7134ff3c332f}" ma:taxonomyMulti="true" ma:sspId="4f625189-e2f3-4bb6-aa31-2c5ff66a0e45"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17a438-68c6-4ad8-b537-e1aaaf11dc4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8aa08dc-00c5-4e20-b2b4-61d3b0b2f62e}" ma:internalName="TaxCatchAll" ma:showField="CatchAllData" ma:web="2717a438-68c6-4ad8-b537-e1aaaf11dc4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8b78602-24d1-4f0d-93fa-1a1a0b417358">
      <Terms xmlns="http://schemas.microsoft.com/office/infopath/2007/PartnerControls"/>
    </lcf76f155ced4ddcb4097134ff3c332f>
    <TaxCatchAll xmlns="2717a438-68c6-4ad8-b537-e1aaaf11dc46" xsi:nil="true"/>
  </documentManagement>
</p:properties>
</file>

<file path=customXml/itemProps1.xml><?xml version="1.0" encoding="utf-8"?>
<ds:datastoreItem xmlns:ds="http://schemas.openxmlformats.org/officeDocument/2006/customXml" ds:itemID="{1338746B-3020-4ACB-BE85-79D63619F7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b78602-24d1-4f0d-93fa-1a1a0b417358"/>
    <ds:schemaRef ds:uri="2717a438-68c6-4ad8-b537-e1aaaf11dc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D8139F-DC2A-4563-A230-4C3369BA59D9}">
  <ds:schemaRefs>
    <ds:schemaRef ds:uri="http://schemas.microsoft.com/sharepoint/v3/contenttype/forms"/>
  </ds:schemaRefs>
</ds:datastoreItem>
</file>

<file path=customXml/itemProps3.xml><?xml version="1.0" encoding="utf-8"?>
<ds:datastoreItem xmlns:ds="http://schemas.openxmlformats.org/officeDocument/2006/customXml" ds:itemID="{9A19378C-7740-4896-A387-D6C60868199D}">
  <ds:schemaRefs>
    <ds:schemaRef ds:uri="http://schemas.microsoft.com/office/2006/metadata/properties"/>
    <ds:schemaRef ds:uri="http://schemas.microsoft.com/office/infopath/2007/PartnerControls"/>
    <ds:schemaRef ds:uri="a8b78602-24d1-4f0d-93fa-1a1a0b417358"/>
    <ds:schemaRef ds:uri="2717a438-68c6-4ad8-b537-e1aaaf11dc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補助事業計画書②</vt:lpstr>
      <vt:lpstr>ExpenseCategoryList</vt:lpstr>
      <vt:lpstr>補助事業計画書②!_Hlk3285324</vt:lpstr>
      <vt:lpstr>補助事業計画書②!Print_Area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ＪＢＤ</cp:lastModifiedBy>
  <cp:revision/>
  <dcterms:created xsi:type="dcterms:W3CDTF">2020-03-24T00:10:15Z</dcterms:created>
  <dcterms:modified xsi:type="dcterms:W3CDTF">2025-05-01T06:11:21Z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0x0101000BFAAC37DCAC9543ADB4699E7A1D8DD6</vt:lpwstr>
  </property>
  <property fmtid="{D5CDD505-2E9C-101B-9397-08002B2CF9AE}" pid="3" name="MediaServiceImageTags">
    <vt:lpwstr/>
  </property>
</Properties>
</file>