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5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drawings/drawing6.xml" ContentType="application/vnd.openxmlformats-officedocument.drawing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7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8.xml" ContentType="application/vnd.openxmlformats-officedocument.drawing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yevgenocheretyuk/Desktop/"/>
    </mc:Choice>
  </mc:AlternateContent>
  <xr:revisionPtr revIDLastSave="0" documentId="13_ncr:1_{93DEDA0C-49BA-FB4D-8D1B-D1606A8C69FC}" xr6:coauthVersionLast="47" xr6:coauthVersionMax="47" xr10:uidLastSave="{00000000-0000-0000-0000-000000000000}"/>
  <bookViews>
    <workbookView xWindow="0" yWindow="500" windowWidth="33600" windowHeight="18800" xr2:uid="{00000000-000D-0000-FFFF-FFFF00000000}"/>
  </bookViews>
  <sheets>
    <sheet name="Token - Fixed Supply w Reserves" sheetId="2" r:id="rId1"/>
    <sheet name="Token Specifications" sheetId="5" state="hidden" r:id="rId2"/>
    <sheet name="Token v2 - Dynamic Supply  Stab" sheetId="6" state="hidden" r:id="rId3"/>
    <sheet name="Token v3 - Fixed Supply w Reser" sheetId="7" state="hidden" r:id="rId4"/>
    <sheet name="Token v4 - Dynamic Supply  Stab" sheetId="8" state="hidden" r:id="rId5"/>
    <sheet name="Economic Models &gt;" sheetId="9" state="hidden" r:id="rId6"/>
    <sheet name="P&amp;L Simulation" sheetId="10" state="hidden" r:id="rId7"/>
    <sheet name="Token Supply" sheetId="11" state="hidden" r:id="rId8"/>
    <sheet name="Token Valuation" sheetId="12" state="hidden" r:id="rId9"/>
    <sheet name="Staking Model" sheetId="13" state="hidden" r:id="rId10"/>
    <sheet name="Statistics" sheetId="14" state="hidden" r:id="rId11"/>
    <sheet name="Translation Tables" sheetId="15" state="hidden" r:id="rId12"/>
  </sheets>
  <definedNames>
    <definedName name="sw_1">'Translation Tables'!$A$1:$A$2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19" roundtripDataChecksum="n83uUt2XmBEPgDRMyS/QwnSvDJPVgy9V4hIxl76I1yg="/>
    </ext>
  </extLst>
</workbook>
</file>

<file path=xl/calcChain.xml><?xml version="1.0" encoding="utf-8"?>
<calcChain xmlns="http://schemas.openxmlformats.org/spreadsheetml/2006/main">
  <c r="M14" i="14" l="1"/>
  <c r="L14" i="14"/>
  <c r="K14" i="14"/>
  <c r="J14" i="14"/>
  <c r="I14" i="14"/>
  <c r="H14" i="14"/>
  <c r="G14" i="14"/>
  <c r="F14" i="14"/>
  <c r="E14" i="14"/>
  <c r="D14" i="14"/>
  <c r="M13" i="14"/>
  <c r="L13" i="14"/>
  <c r="K13" i="14"/>
  <c r="J13" i="14"/>
  <c r="I13" i="14"/>
  <c r="H13" i="14"/>
  <c r="G13" i="14"/>
  <c r="F13" i="14"/>
  <c r="E13" i="14"/>
  <c r="D13" i="14"/>
  <c r="M12" i="14"/>
  <c r="L12" i="14"/>
  <c r="K12" i="14"/>
  <c r="J12" i="14"/>
  <c r="I12" i="14"/>
  <c r="H12" i="14"/>
  <c r="G12" i="14"/>
  <c r="F12" i="14"/>
  <c r="E12" i="14"/>
  <c r="D12" i="14"/>
  <c r="M11" i="14"/>
  <c r="L11" i="14"/>
  <c r="K11" i="14"/>
  <c r="J11" i="14"/>
  <c r="I11" i="14"/>
  <c r="H11" i="14"/>
  <c r="G11" i="14"/>
  <c r="F11" i="14"/>
  <c r="E11" i="14"/>
  <c r="D11" i="14"/>
  <c r="M10" i="14"/>
  <c r="M15" i="14" s="1"/>
  <c r="D10" i="14"/>
  <c r="D15" i="14" s="1"/>
  <c r="D76" i="13"/>
  <c r="E76" i="13" s="1"/>
  <c r="F76" i="13" s="1"/>
  <c r="G76" i="13" s="1"/>
  <c r="H76" i="13" s="1"/>
  <c r="I76" i="13" s="1"/>
  <c r="J76" i="13" s="1"/>
  <c r="K76" i="13" s="1"/>
  <c r="L76" i="13" s="1"/>
  <c r="M76" i="13" s="1"/>
  <c r="N76" i="13" s="1"/>
  <c r="O76" i="13" s="1"/>
  <c r="P76" i="13" s="1"/>
  <c r="Q76" i="13" s="1"/>
  <c r="R76" i="13" s="1"/>
  <c r="S76" i="13" s="1"/>
  <c r="T76" i="13" s="1"/>
  <c r="U76" i="13" s="1"/>
  <c r="V76" i="13" s="1"/>
  <c r="C23" i="13"/>
  <c r="C24" i="13" s="1"/>
  <c r="C25" i="13" s="1"/>
  <c r="C26" i="13" s="1"/>
  <c r="C27" i="13" s="1"/>
  <c r="C28" i="13" s="1"/>
  <c r="C29" i="13" s="1"/>
  <c r="C30" i="13" s="1"/>
  <c r="C31" i="13" s="1"/>
  <c r="C32" i="13" s="1"/>
  <c r="C33" i="13" s="1"/>
  <c r="C34" i="13" s="1"/>
  <c r="C35" i="13" s="1"/>
  <c r="C36" i="13" s="1"/>
  <c r="C37" i="13" s="1"/>
  <c r="C38" i="13" s="1"/>
  <c r="C39" i="13" s="1"/>
  <c r="C40" i="13" s="1"/>
  <c r="C41" i="13" s="1"/>
  <c r="C42" i="13" s="1"/>
  <c r="C43" i="13" s="1"/>
  <c r="C44" i="13" s="1"/>
  <c r="C45" i="13" s="1"/>
  <c r="C46" i="13" s="1"/>
  <c r="C47" i="13" s="1"/>
  <c r="C48" i="13" s="1"/>
  <c r="C49" i="13" s="1"/>
  <c r="C50" i="13" s="1"/>
  <c r="C51" i="13" s="1"/>
  <c r="C52" i="13" s="1"/>
  <c r="C53" i="13" s="1"/>
  <c r="C54" i="13" s="1"/>
  <c r="C55" i="13" s="1"/>
  <c r="C56" i="13" s="1"/>
  <c r="C57" i="13" s="1"/>
  <c r="C58" i="13" s="1"/>
  <c r="C59" i="13" s="1"/>
  <c r="C60" i="13" s="1"/>
  <c r="C61" i="13" s="1"/>
  <c r="C62" i="13" s="1"/>
  <c r="C63" i="13" s="1"/>
  <c r="C64" i="13" s="1"/>
  <c r="C65" i="13" s="1"/>
  <c r="C66" i="13" s="1"/>
  <c r="C67" i="13" s="1"/>
  <c r="C68" i="13" s="1"/>
  <c r="C69" i="13" s="1"/>
  <c r="C70" i="13" s="1"/>
  <c r="AA22" i="13"/>
  <c r="AB22" i="13" s="1"/>
  <c r="AC22" i="13" s="1"/>
  <c r="AD22" i="13" s="1"/>
  <c r="AE22" i="13" s="1"/>
  <c r="AF22" i="13" s="1"/>
  <c r="AG22" i="13" s="1"/>
  <c r="AH22" i="13" s="1"/>
  <c r="AI22" i="13" s="1"/>
  <c r="AJ22" i="13" s="1"/>
  <c r="AK22" i="13" s="1"/>
  <c r="AL22" i="13" s="1"/>
  <c r="AM22" i="13" s="1"/>
  <c r="AN22" i="13" s="1"/>
  <c r="AO22" i="13" s="1"/>
  <c r="AP22" i="13" s="1"/>
  <c r="AQ22" i="13" s="1"/>
  <c r="AR22" i="13" s="1"/>
  <c r="AS22" i="13" s="1"/>
  <c r="F22" i="13"/>
  <c r="G22" i="13" s="1"/>
  <c r="H22" i="13" s="1"/>
  <c r="I22" i="13" s="1"/>
  <c r="J22" i="13" s="1"/>
  <c r="K22" i="13" s="1"/>
  <c r="L22" i="13" s="1"/>
  <c r="M22" i="13" s="1"/>
  <c r="N22" i="13" s="1"/>
  <c r="O22" i="13" s="1"/>
  <c r="P22" i="13" s="1"/>
  <c r="Q22" i="13" s="1"/>
  <c r="R22" i="13" s="1"/>
  <c r="S22" i="13" s="1"/>
  <c r="T22" i="13" s="1"/>
  <c r="U22" i="13" s="1"/>
  <c r="V22" i="13" s="1"/>
  <c r="W22" i="13" s="1"/>
  <c r="X22" i="13" s="1"/>
  <c r="C15" i="13"/>
  <c r="G10" i="13"/>
  <c r="C10" i="13"/>
  <c r="C8" i="13"/>
  <c r="C9" i="13" s="1"/>
  <c r="C16" i="13" s="1"/>
  <c r="A66" i="12"/>
  <c r="C40" i="12"/>
  <c r="C41" i="12" s="1"/>
  <c r="C42" i="12" s="1"/>
  <c r="C39" i="12"/>
  <c r="C38" i="12" s="1"/>
  <c r="C37" i="12" s="1"/>
  <c r="C36" i="12" s="1"/>
  <c r="G35" i="12"/>
  <c r="H35" i="12" s="1"/>
  <c r="I35" i="12" s="1"/>
  <c r="J35" i="12" s="1"/>
  <c r="F35" i="12"/>
  <c r="E35" i="12" s="1"/>
  <c r="D35" i="12" s="1"/>
  <c r="G11" i="12"/>
  <c r="F11" i="12"/>
  <c r="D32" i="11"/>
  <c r="D27" i="11"/>
  <c r="D26" i="11"/>
  <c r="D19" i="11"/>
  <c r="K12" i="11"/>
  <c r="K15" i="11" s="1"/>
  <c r="J12" i="11"/>
  <c r="J15" i="11" s="1"/>
  <c r="D12" i="11"/>
  <c r="D33" i="11" s="1"/>
  <c r="D5" i="12" s="1"/>
  <c r="D6" i="12" s="1"/>
  <c r="D7" i="12" s="1"/>
  <c r="D8" i="12" s="1"/>
  <c r="G6" i="11"/>
  <c r="H6" i="11" s="1"/>
  <c r="G5" i="11"/>
  <c r="H5" i="11" s="1"/>
  <c r="I5" i="11" s="1"/>
  <c r="J5" i="11" s="1"/>
  <c r="K5" i="11" s="1"/>
  <c r="L5" i="11" s="1"/>
  <c r="M5" i="11" s="1"/>
  <c r="N5" i="11" s="1"/>
  <c r="O5" i="11" s="1"/>
  <c r="K44" i="10"/>
  <c r="J44" i="10"/>
  <c r="E44" i="10"/>
  <c r="B44" i="10"/>
  <c r="L44" i="10" s="1"/>
  <c r="B43" i="10"/>
  <c r="B42" i="10"/>
  <c r="N42" i="10" s="1"/>
  <c r="B41" i="10"/>
  <c r="B40" i="10"/>
  <c r="B39" i="10"/>
  <c r="B38" i="10"/>
  <c r="N33" i="10"/>
  <c r="M33" i="10"/>
  <c r="L33" i="10"/>
  <c r="K33" i="10"/>
  <c r="J33" i="10"/>
  <c r="I33" i="10"/>
  <c r="H33" i="10"/>
  <c r="G33" i="10"/>
  <c r="F33" i="10"/>
  <c r="E33" i="10"/>
  <c r="N32" i="10"/>
  <c r="M32" i="10"/>
  <c r="L32" i="10"/>
  <c r="K32" i="10"/>
  <c r="J32" i="10"/>
  <c r="I32" i="10"/>
  <c r="H32" i="10"/>
  <c r="G32" i="10"/>
  <c r="F32" i="10"/>
  <c r="E32" i="10"/>
  <c r="N31" i="10"/>
  <c r="M31" i="10"/>
  <c r="L31" i="10"/>
  <c r="K31" i="10"/>
  <c r="J31" i="10"/>
  <c r="I31" i="10"/>
  <c r="H31" i="10"/>
  <c r="G31" i="10"/>
  <c r="F31" i="10"/>
  <c r="E31" i="10"/>
  <c r="N30" i="10"/>
  <c r="M30" i="10"/>
  <c r="L30" i="10"/>
  <c r="K30" i="10"/>
  <c r="J30" i="10"/>
  <c r="I30" i="10"/>
  <c r="H30" i="10"/>
  <c r="G30" i="10"/>
  <c r="F30" i="10"/>
  <c r="E30" i="10"/>
  <c r="E22" i="10"/>
  <c r="B22" i="10"/>
  <c r="F21" i="10"/>
  <c r="E21" i="10"/>
  <c r="B21" i="10"/>
  <c r="E20" i="10"/>
  <c r="B20" i="10"/>
  <c r="E19" i="10"/>
  <c r="B19" i="10"/>
  <c r="E18" i="10"/>
  <c r="B18" i="10"/>
  <c r="E11" i="10"/>
  <c r="F10" i="10"/>
  <c r="F22" i="10" s="1"/>
  <c r="F9" i="10"/>
  <c r="G9" i="10" s="1"/>
  <c r="H9" i="10" s="1"/>
  <c r="F8" i="10"/>
  <c r="G7" i="10"/>
  <c r="F7" i="10"/>
  <c r="F19" i="10" s="1"/>
  <c r="F6" i="10"/>
  <c r="N87" i="8"/>
  <c r="BE40" i="8"/>
  <c r="BE41" i="8" s="1"/>
  <c r="BE42" i="8" s="1"/>
  <c r="BE43" i="8" s="1"/>
  <c r="BE44" i="8" s="1"/>
  <c r="BE45" i="8" s="1"/>
  <c r="BE46" i="8" s="1"/>
  <c r="BE47" i="8" s="1"/>
  <c r="BE48" i="8" s="1"/>
  <c r="BE49" i="8" s="1"/>
  <c r="BE50" i="8" s="1"/>
  <c r="BE51" i="8" s="1"/>
  <c r="BE52" i="8" s="1"/>
  <c r="BE53" i="8" s="1"/>
  <c r="BE54" i="8" s="1"/>
  <c r="BE55" i="8" s="1"/>
  <c r="BE56" i="8" s="1"/>
  <c r="BE57" i="8" s="1"/>
  <c r="BE58" i="8" s="1"/>
  <c r="BE59" i="8" s="1"/>
  <c r="BE60" i="8" s="1"/>
  <c r="BE61" i="8" s="1"/>
  <c r="BE62" i="8" s="1"/>
  <c r="BE63" i="8" s="1"/>
  <c r="BE64" i="8" s="1"/>
  <c r="BE65" i="8" s="1"/>
  <c r="BE66" i="8" s="1"/>
  <c r="BE67" i="8" s="1"/>
  <c r="BE68" i="8" s="1"/>
  <c r="BE69" i="8" s="1"/>
  <c r="BE70" i="8" s="1"/>
  <c r="BE71" i="8" s="1"/>
  <c r="BE72" i="8" s="1"/>
  <c r="BE73" i="8" s="1"/>
  <c r="BE74" i="8" s="1"/>
  <c r="BE75" i="8" s="1"/>
  <c r="BE76" i="8" s="1"/>
  <c r="BE77" i="8" s="1"/>
  <c r="BE78" i="8" s="1"/>
  <c r="BE79" i="8" s="1"/>
  <c r="BE80" i="8" s="1"/>
  <c r="BE81" i="8" s="1"/>
  <c r="BE82" i="8" s="1"/>
  <c r="BE83" i="8" s="1"/>
  <c r="BE84" i="8" s="1"/>
  <c r="BE85" i="8" s="1"/>
  <c r="BE86" i="8" s="1"/>
  <c r="AQ40" i="8"/>
  <c r="AQ41" i="8" s="1"/>
  <c r="AQ42" i="8" s="1"/>
  <c r="AQ43" i="8" s="1"/>
  <c r="AQ44" i="8" s="1"/>
  <c r="AQ45" i="8" s="1"/>
  <c r="AQ46" i="8" s="1"/>
  <c r="AQ47" i="8" s="1"/>
  <c r="AQ48" i="8" s="1"/>
  <c r="AQ49" i="8" s="1"/>
  <c r="AQ50" i="8" s="1"/>
  <c r="AQ51" i="8" s="1"/>
  <c r="AQ52" i="8" s="1"/>
  <c r="AQ53" i="8" s="1"/>
  <c r="AQ54" i="8" s="1"/>
  <c r="AQ55" i="8" s="1"/>
  <c r="AQ56" i="8" s="1"/>
  <c r="AQ57" i="8" s="1"/>
  <c r="AQ58" i="8" s="1"/>
  <c r="AQ59" i="8" s="1"/>
  <c r="AQ60" i="8" s="1"/>
  <c r="AQ61" i="8" s="1"/>
  <c r="AQ62" i="8" s="1"/>
  <c r="AQ63" i="8" s="1"/>
  <c r="AQ64" i="8" s="1"/>
  <c r="AQ65" i="8" s="1"/>
  <c r="AQ66" i="8" s="1"/>
  <c r="AQ67" i="8" s="1"/>
  <c r="AQ68" i="8" s="1"/>
  <c r="AQ69" i="8" s="1"/>
  <c r="AQ70" i="8" s="1"/>
  <c r="AQ71" i="8" s="1"/>
  <c r="AQ72" i="8" s="1"/>
  <c r="AQ73" i="8" s="1"/>
  <c r="AQ74" i="8" s="1"/>
  <c r="AQ75" i="8" s="1"/>
  <c r="AQ76" i="8" s="1"/>
  <c r="AQ77" i="8" s="1"/>
  <c r="AQ78" i="8" s="1"/>
  <c r="AQ79" i="8" s="1"/>
  <c r="AQ80" i="8" s="1"/>
  <c r="AQ81" i="8" s="1"/>
  <c r="AQ82" i="8" s="1"/>
  <c r="AQ83" i="8" s="1"/>
  <c r="AQ84" i="8" s="1"/>
  <c r="AQ85" i="8" s="1"/>
  <c r="AQ86" i="8" s="1"/>
  <c r="G40" i="8"/>
  <c r="F40" i="8"/>
  <c r="BA39" i="8"/>
  <c r="BA40" i="8" s="1"/>
  <c r="BA41" i="8" s="1"/>
  <c r="BA42" i="8" s="1"/>
  <c r="BA43" i="8" s="1"/>
  <c r="BA44" i="8" s="1"/>
  <c r="BA45" i="8" s="1"/>
  <c r="BA46" i="8" s="1"/>
  <c r="BA47" i="8" s="1"/>
  <c r="BA48" i="8" s="1"/>
  <c r="BA49" i="8" s="1"/>
  <c r="BA50" i="8" s="1"/>
  <c r="BA51" i="8" s="1"/>
  <c r="BA52" i="8" s="1"/>
  <c r="BA53" i="8" s="1"/>
  <c r="BA54" i="8" s="1"/>
  <c r="BA55" i="8" s="1"/>
  <c r="BA56" i="8" s="1"/>
  <c r="BA57" i="8" s="1"/>
  <c r="BA58" i="8" s="1"/>
  <c r="BA59" i="8" s="1"/>
  <c r="BA60" i="8" s="1"/>
  <c r="BA61" i="8" s="1"/>
  <c r="BA62" i="8" s="1"/>
  <c r="BA63" i="8" s="1"/>
  <c r="BA64" i="8" s="1"/>
  <c r="BA65" i="8" s="1"/>
  <c r="BA66" i="8" s="1"/>
  <c r="BA67" i="8" s="1"/>
  <c r="BA68" i="8" s="1"/>
  <c r="BA69" i="8" s="1"/>
  <c r="BA70" i="8" s="1"/>
  <c r="BA71" i="8" s="1"/>
  <c r="BA72" i="8" s="1"/>
  <c r="BA73" i="8" s="1"/>
  <c r="BA74" i="8" s="1"/>
  <c r="BA75" i="8" s="1"/>
  <c r="BA76" i="8" s="1"/>
  <c r="BA77" i="8" s="1"/>
  <c r="BA78" i="8" s="1"/>
  <c r="BA79" i="8" s="1"/>
  <c r="BA80" i="8" s="1"/>
  <c r="BA81" i="8" s="1"/>
  <c r="BA82" i="8" s="1"/>
  <c r="BA83" i="8" s="1"/>
  <c r="BA84" i="8" s="1"/>
  <c r="BA85" i="8" s="1"/>
  <c r="BA86" i="8" s="1"/>
  <c r="AU39" i="8"/>
  <c r="AS39" i="8"/>
  <c r="AS40" i="8" s="1"/>
  <c r="AS41" i="8" s="1"/>
  <c r="AS42" i="8" s="1"/>
  <c r="AS43" i="8" s="1"/>
  <c r="AS44" i="8" s="1"/>
  <c r="AS45" i="8" s="1"/>
  <c r="AS46" i="8" s="1"/>
  <c r="B39" i="8"/>
  <c r="AQ39" i="8" s="1"/>
  <c r="BG38" i="8"/>
  <c r="BG39" i="8" s="1"/>
  <c r="BG40" i="8" s="1"/>
  <c r="BG41" i="8" s="1"/>
  <c r="BG42" i="8" s="1"/>
  <c r="BG43" i="8" s="1"/>
  <c r="BG44" i="8" s="1"/>
  <c r="BG45" i="8" s="1"/>
  <c r="BG46" i="8" s="1"/>
  <c r="BG47" i="8" s="1"/>
  <c r="BG48" i="8" s="1"/>
  <c r="BG49" i="8" s="1"/>
  <c r="BG50" i="8" s="1"/>
  <c r="BG51" i="8" s="1"/>
  <c r="BG52" i="8" s="1"/>
  <c r="BG53" i="8" s="1"/>
  <c r="BG54" i="8" s="1"/>
  <c r="BG55" i="8" s="1"/>
  <c r="BG56" i="8" s="1"/>
  <c r="BG57" i="8" s="1"/>
  <c r="BG58" i="8" s="1"/>
  <c r="BG59" i="8" s="1"/>
  <c r="BG60" i="8" s="1"/>
  <c r="BG61" i="8" s="1"/>
  <c r="BG62" i="8" s="1"/>
  <c r="BG63" i="8" s="1"/>
  <c r="BG64" i="8" s="1"/>
  <c r="BG65" i="8" s="1"/>
  <c r="BG66" i="8" s="1"/>
  <c r="BG67" i="8" s="1"/>
  <c r="BG68" i="8" s="1"/>
  <c r="BG69" i="8" s="1"/>
  <c r="BG70" i="8" s="1"/>
  <c r="BG71" i="8" s="1"/>
  <c r="BG72" i="8" s="1"/>
  <c r="BG73" i="8" s="1"/>
  <c r="BG74" i="8" s="1"/>
  <c r="BG75" i="8" s="1"/>
  <c r="BG76" i="8" s="1"/>
  <c r="BG77" i="8" s="1"/>
  <c r="BG78" i="8" s="1"/>
  <c r="BG79" i="8" s="1"/>
  <c r="BG80" i="8" s="1"/>
  <c r="BG81" i="8" s="1"/>
  <c r="BG82" i="8" s="1"/>
  <c r="BG83" i="8" s="1"/>
  <c r="BG84" i="8" s="1"/>
  <c r="BG85" i="8" s="1"/>
  <c r="BG86" i="8" s="1"/>
  <c r="BF38" i="8"/>
  <c r="BF39" i="8" s="1"/>
  <c r="BF40" i="8" s="1"/>
  <c r="BF41" i="8" s="1"/>
  <c r="BF42" i="8" s="1"/>
  <c r="BF43" i="8" s="1"/>
  <c r="BF44" i="8" s="1"/>
  <c r="BF45" i="8" s="1"/>
  <c r="BF46" i="8" s="1"/>
  <c r="BF47" i="8" s="1"/>
  <c r="BF48" i="8" s="1"/>
  <c r="BF49" i="8" s="1"/>
  <c r="BF50" i="8" s="1"/>
  <c r="BF51" i="8" s="1"/>
  <c r="BF52" i="8" s="1"/>
  <c r="BF53" i="8" s="1"/>
  <c r="BF54" i="8" s="1"/>
  <c r="BF55" i="8" s="1"/>
  <c r="BF56" i="8" s="1"/>
  <c r="BF57" i="8" s="1"/>
  <c r="BF58" i="8" s="1"/>
  <c r="BF59" i="8" s="1"/>
  <c r="BF60" i="8" s="1"/>
  <c r="BF61" i="8" s="1"/>
  <c r="BF62" i="8" s="1"/>
  <c r="BF63" i="8" s="1"/>
  <c r="BF64" i="8" s="1"/>
  <c r="BF65" i="8" s="1"/>
  <c r="BF66" i="8" s="1"/>
  <c r="BF67" i="8" s="1"/>
  <c r="BF68" i="8" s="1"/>
  <c r="BF69" i="8" s="1"/>
  <c r="BF70" i="8" s="1"/>
  <c r="BF71" i="8" s="1"/>
  <c r="BF72" i="8" s="1"/>
  <c r="BF73" i="8" s="1"/>
  <c r="BF74" i="8" s="1"/>
  <c r="BF75" i="8" s="1"/>
  <c r="BF76" i="8" s="1"/>
  <c r="BF77" i="8" s="1"/>
  <c r="BF78" i="8" s="1"/>
  <c r="BF79" i="8" s="1"/>
  <c r="BF80" i="8" s="1"/>
  <c r="BF81" i="8" s="1"/>
  <c r="BF82" i="8" s="1"/>
  <c r="BF83" i="8" s="1"/>
  <c r="BF84" i="8" s="1"/>
  <c r="BF85" i="8" s="1"/>
  <c r="BF86" i="8" s="1"/>
  <c r="BE38" i="8"/>
  <c r="BE39" i="8" s="1"/>
  <c r="BD38" i="8"/>
  <c r="BD39" i="8" s="1"/>
  <c r="BD40" i="8" s="1"/>
  <c r="BD41" i="8" s="1"/>
  <c r="BD42" i="8" s="1"/>
  <c r="BD43" i="8" s="1"/>
  <c r="BD44" i="8" s="1"/>
  <c r="BD45" i="8" s="1"/>
  <c r="BD46" i="8" s="1"/>
  <c r="BD47" i="8" s="1"/>
  <c r="BD48" i="8" s="1"/>
  <c r="BD49" i="8" s="1"/>
  <c r="BD50" i="8" s="1"/>
  <c r="BD51" i="8" s="1"/>
  <c r="BD52" i="8" s="1"/>
  <c r="BD53" i="8" s="1"/>
  <c r="BD54" i="8" s="1"/>
  <c r="BD55" i="8" s="1"/>
  <c r="BD56" i="8" s="1"/>
  <c r="BD57" i="8" s="1"/>
  <c r="BD58" i="8" s="1"/>
  <c r="BD59" i="8" s="1"/>
  <c r="BD60" i="8" s="1"/>
  <c r="BD61" i="8" s="1"/>
  <c r="BD62" i="8" s="1"/>
  <c r="BD63" i="8" s="1"/>
  <c r="BD64" i="8" s="1"/>
  <c r="BD65" i="8" s="1"/>
  <c r="BD66" i="8" s="1"/>
  <c r="BD67" i="8" s="1"/>
  <c r="BD68" i="8" s="1"/>
  <c r="BD69" i="8" s="1"/>
  <c r="BD70" i="8" s="1"/>
  <c r="BD71" i="8" s="1"/>
  <c r="BD72" i="8" s="1"/>
  <c r="BD73" i="8" s="1"/>
  <c r="BD74" i="8" s="1"/>
  <c r="BD75" i="8" s="1"/>
  <c r="BD76" i="8" s="1"/>
  <c r="BD77" i="8" s="1"/>
  <c r="BD78" i="8" s="1"/>
  <c r="BD79" i="8" s="1"/>
  <c r="BD80" i="8" s="1"/>
  <c r="BD81" i="8" s="1"/>
  <c r="BD82" i="8" s="1"/>
  <c r="BD83" i="8" s="1"/>
  <c r="BD84" i="8" s="1"/>
  <c r="BD85" i="8" s="1"/>
  <c r="BD86" i="8" s="1"/>
  <c r="BC38" i="8"/>
  <c r="BC39" i="8" s="1"/>
  <c r="BC40" i="8" s="1"/>
  <c r="BC41" i="8" s="1"/>
  <c r="BC42" i="8" s="1"/>
  <c r="BC43" i="8" s="1"/>
  <c r="BC44" i="8" s="1"/>
  <c r="BC45" i="8" s="1"/>
  <c r="BC46" i="8" s="1"/>
  <c r="BC47" i="8" s="1"/>
  <c r="BC48" i="8" s="1"/>
  <c r="BC49" i="8" s="1"/>
  <c r="BC50" i="8" s="1"/>
  <c r="BC51" i="8" s="1"/>
  <c r="BC52" i="8" s="1"/>
  <c r="BC53" i="8" s="1"/>
  <c r="BC54" i="8" s="1"/>
  <c r="BC55" i="8" s="1"/>
  <c r="BC56" i="8" s="1"/>
  <c r="BC57" i="8" s="1"/>
  <c r="BC58" i="8" s="1"/>
  <c r="BC59" i="8" s="1"/>
  <c r="BC60" i="8" s="1"/>
  <c r="BC61" i="8" s="1"/>
  <c r="BC62" i="8" s="1"/>
  <c r="BC63" i="8" s="1"/>
  <c r="BC64" i="8" s="1"/>
  <c r="BC65" i="8" s="1"/>
  <c r="BC66" i="8" s="1"/>
  <c r="BC67" i="8" s="1"/>
  <c r="BC68" i="8" s="1"/>
  <c r="BC69" i="8" s="1"/>
  <c r="BC70" i="8" s="1"/>
  <c r="BC71" i="8" s="1"/>
  <c r="BC72" i="8" s="1"/>
  <c r="BC73" i="8" s="1"/>
  <c r="BC74" i="8" s="1"/>
  <c r="BC75" i="8" s="1"/>
  <c r="BC76" i="8" s="1"/>
  <c r="BC77" i="8" s="1"/>
  <c r="BC78" i="8" s="1"/>
  <c r="BC79" i="8" s="1"/>
  <c r="BC80" i="8" s="1"/>
  <c r="BC81" i="8" s="1"/>
  <c r="BC82" i="8" s="1"/>
  <c r="BC83" i="8" s="1"/>
  <c r="BC84" i="8" s="1"/>
  <c r="BC85" i="8" s="1"/>
  <c r="BC86" i="8" s="1"/>
  <c r="BB38" i="8"/>
  <c r="BB39" i="8" s="1"/>
  <c r="BB40" i="8" s="1"/>
  <c r="BB41" i="8" s="1"/>
  <c r="BB42" i="8" s="1"/>
  <c r="BB43" i="8" s="1"/>
  <c r="BB44" i="8" s="1"/>
  <c r="BB45" i="8" s="1"/>
  <c r="BB46" i="8" s="1"/>
  <c r="BB47" i="8" s="1"/>
  <c r="BB48" i="8" s="1"/>
  <c r="BB49" i="8" s="1"/>
  <c r="BB50" i="8" s="1"/>
  <c r="BB51" i="8" s="1"/>
  <c r="BB52" i="8" s="1"/>
  <c r="BB53" i="8" s="1"/>
  <c r="BB54" i="8" s="1"/>
  <c r="BB55" i="8" s="1"/>
  <c r="BB56" i="8" s="1"/>
  <c r="BB57" i="8" s="1"/>
  <c r="BB58" i="8" s="1"/>
  <c r="BB59" i="8" s="1"/>
  <c r="BB60" i="8" s="1"/>
  <c r="BB61" i="8" s="1"/>
  <c r="BB62" i="8" s="1"/>
  <c r="BB63" i="8" s="1"/>
  <c r="BB64" i="8" s="1"/>
  <c r="BB65" i="8" s="1"/>
  <c r="BB66" i="8" s="1"/>
  <c r="BB67" i="8" s="1"/>
  <c r="BB68" i="8" s="1"/>
  <c r="BB69" i="8" s="1"/>
  <c r="BB70" i="8" s="1"/>
  <c r="BB71" i="8" s="1"/>
  <c r="BB72" i="8" s="1"/>
  <c r="BB73" i="8" s="1"/>
  <c r="BB74" i="8" s="1"/>
  <c r="BB75" i="8" s="1"/>
  <c r="BB76" i="8" s="1"/>
  <c r="BB77" i="8" s="1"/>
  <c r="BB78" i="8" s="1"/>
  <c r="BB79" i="8" s="1"/>
  <c r="BB80" i="8" s="1"/>
  <c r="BB81" i="8" s="1"/>
  <c r="BB82" i="8" s="1"/>
  <c r="BB83" i="8" s="1"/>
  <c r="BB84" i="8" s="1"/>
  <c r="BB85" i="8" s="1"/>
  <c r="BB86" i="8" s="1"/>
  <c r="BA38" i="8"/>
  <c r="AZ38" i="8"/>
  <c r="AZ39" i="8" s="1"/>
  <c r="AZ40" i="8" s="1"/>
  <c r="AZ41" i="8" s="1"/>
  <c r="AZ42" i="8" s="1"/>
  <c r="AZ43" i="8" s="1"/>
  <c r="AZ44" i="8" s="1"/>
  <c r="AZ45" i="8" s="1"/>
  <c r="AZ46" i="8" s="1"/>
  <c r="AZ47" i="8" s="1"/>
  <c r="AZ48" i="8" s="1"/>
  <c r="AZ49" i="8" s="1"/>
  <c r="AZ50" i="8" s="1"/>
  <c r="AZ51" i="8" s="1"/>
  <c r="AZ52" i="8" s="1"/>
  <c r="AZ53" i="8" s="1"/>
  <c r="AZ54" i="8" s="1"/>
  <c r="AZ55" i="8" s="1"/>
  <c r="AZ56" i="8" s="1"/>
  <c r="AZ57" i="8" s="1"/>
  <c r="AZ58" i="8" s="1"/>
  <c r="AZ59" i="8" s="1"/>
  <c r="AZ60" i="8" s="1"/>
  <c r="AZ61" i="8" s="1"/>
  <c r="AZ62" i="8" s="1"/>
  <c r="AZ63" i="8" s="1"/>
  <c r="AZ64" i="8" s="1"/>
  <c r="AZ65" i="8" s="1"/>
  <c r="AZ66" i="8" s="1"/>
  <c r="AZ67" i="8" s="1"/>
  <c r="AZ68" i="8" s="1"/>
  <c r="AZ69" i="8" s="1"/>
  <c r="AZ70" i="8" s="1"/>
  <c r="AZ71" i="8" s="1"/>
  <c r="AZ72" i="8" s="1"/>
  <c r="AZ73" i="8" s="1"/>
  <c r="AZ74" i="8" s="1"/>
  <c r="AZ75" i="8" s="1"/>
  <c r="AZ76" i="8" s="1"/>
  <c r="AZ77" i="8" s="1"/>
  <c r="AZ78" i="8" s="1"/>
  <c r="AZ79" i="8" s="1"/>
  <c r="AZ80" i="8" s="1"/>
  <c r="AZ81" i="8" s="1"/>
  <c r="AZ82" i="8" s="1"/>
  <c r="AZ83" i="8" s="1"/>
  <c r="AZ84" i="8" s="1"/>
  <c r="AZ85" i="8" s="1"/>
  <c r="AZ86" i="8" s="1"/>
  <c r="AX38" i="8"/>
  <c r="AX39" i="8" s="1"/>
  <c r="AX40" i="8" s="1"/>
  <c r="AX41" i="8" s="1"/>
  <c r="AX42" i="8" s="1"/>
  <c r="AX43" i="8" s="1"/>
  <c r="AX44" i="8" s="1"/>
  <c r="AX45" i="8" s="1"/>
  <c r="AX46" i="8" s="1"/>
  <c r="AX47" i="8" s="1"/>
  <c r="AX48" i="8" s="1"/>
  <c r="AX49" i="8" s="1"/>
  <c r="AX50" i="8" s="1"/>
  <c r="AX51" i="8" s="1"/>
  <c r="AX52" i="8" s="1"/>
  <c r="AX53" i="8" s="1"/>
  <c r="AX54" i="8" s="1"/>
  <c r="AX55" i="8" s="1"/>
  <c r="AX56" i="8" s="1"/>
  <c r="AX57" i="8" s="1"/>
  <c r="AX58" i="8" s="1"/>
  <c r="AX59" i="8" s="1"/>
  <c r="AX60" i="8" s="1"/>
  <c r="AX61" i="8" s="1"/>
  <c r="AX62" i="8" s="1"/>
  <c r="AX63" i="8" s="1"/>
  <c r="AX64" i="8" s="1"/>
  <c r="AX65" i="8" s="1"/>
  <c r="AX66" i="8" s="1"/>
  <c r="AX67" i="8" s="1"/>
  <c r="AX68" i="8" s="1"/>
  <c r="AX69" i="8" s="1"/>
  <c r="AX70" i="8" s="1"/>
  <c r="AX71" i="8" s="1"/>
  <c r="AX72" i="8" s="1"/>
  <c r="AX73" i="8" s="1"/>
  <c r="AX74" i="8" s="1"/>
  <c r="AX75" i="8" s="1"/>
  <c r="AX76" i="8" s="1"/>
  <c r="AX77" i="8" s="1"/>
  <c r="AX78" i="8" s="1"/>
  <c r="AX79" i="8" s="1"/>
  <c r="AX80" i="8" s="1"/>
  <c r="AX81" i="8" s="1"/>
  <c r="AX82" i="8" s="1"/>
  <c r="AX83" i="8" s="1"/>
  <c r="AX84" i="8" s="1"/>
  <c r="AX85" i="8" s="1"/>
  <c r="AX86" i="8" s="1"/>
  <c r="AV38" i="8"/>
  <c r="AV39" i="8" s="1"/>
  <c r="AU38" i="8"/>
  <c r="AS38" i="8"/>
  <c r="AR38" i="8"/>
  <c r="AR39" i="8" s="1"/>
  <c r="AR40" i="8" s="1"/>
  <c r="AR41" i="8" s="1"/>
  <c r="AR42" i="8" s="1"/>
  <c r="AR43" i="8" s="1"/>
  <c r="AR44" i="8" s="1"/>
  <c r="AR45" i="8" s="1"/>
  <c r="AR46" i="8" s="1"/>
  <c r="BD37" i="8"/>
  <c r="BC37" i="8"/>
  <c r="BB37" i="8"/>
  <c r="R37" i="8"/>
  <c r="R87" i="8" s="1"/>
  <c r="Q37" i="8"/>
  <c r="Q87" i="8" s="1"/>
  <c r="P37" i="8"/>
  <c r="P87" i="8" s="1"/>
  <c r="O37" i="8"/>
  <c r="O87" i="8" s="1"/>
  <c r="N37" i="8"/>
  <c r="M37" i="8"/>
  <c r="M87" i="8" s="1"/>
  <c r="L37" i="8"/>
  <c r="L87" i="8" s="1"/>
  <c r="K37" i="8"/>
  <c r="K87" i="8" s="1"/>
  <c r="J37" i="8"/>
  <c r="I37" i="8"/>
  <c r="I87" i="8" s="1"/>
  <c r="H37" i="8"/>
  <c r="AW37" i="8" s="1"/>
  <c r="G37" i="8"/>
  <c r="AV37" i="8" s="1"/>
  <c r="F37" i="8"/>
  <c r="E37" i="8"/>
  <c r="D37" i="8"/>
  <c r="C37" i="8"/>
  <c r="U32" i="8"/>
  <c r="T32" i="8"/>
  <c r="S32" i="8"/>
  <c r="R32" i="8"/>
  <c r="D32" i="8"/>
  <c r="U31" i="8"/>
  <c r="T31" i="8"/>
  <c r="S31" i="8"/>
  <c r="R31" i="8"/>
  <c r="D31" i="8"/>
  <c r="U30" i="8"/>
  <c r="T30" i="8"/>
  <c r="T33" i="8" s="1"/>
  <c r="S30" i="8"/>
  <c r="S33" i="8" s="1"/>
  <c r="R30" i="8"/>
  <c r="D30" i="8"/>
  <c r="D29" i="8"/>
  <c r="D28" i="8"/>
  <c r="D27" i="8"/>
  <c r="S26" i="8"/>
  <c r="D26" i="8"/>
  <c r="S25" i="8"/>
  <c r="D25" i="8"/>
  <c r="S24" i="8"/>
  <c r="D24" i="8"/>
  <c r="J38" i="8" s="1"/>
  <c r="AY38" i="8" s="1"/>
  <c r="AY39" i="8" s="1"/>
  <c r="AY40" i="8" s="1"/>
  <c r="AY41" i="8" s="1"/>
  <c r="AY42" i="8" s="1"/>
  <c r="AY43" i="8" s="1"/>
  <c r="AY44" i="8" s="1"/>
  <c r="AY45" i="8" s="1"/>
  <c r="AY46" i="8" s="1"/>
  <c r="AY47" i="8" s="1"/>
  <c r="AY48" i="8" s="1"/>
  <c r="AY49" i="8" s="1"/>
  <c r="AY50" i="8" s="1"/>
  <c r="AY51" i="8" s="1"/>
  <c r="AY52" i="8" s="1"/>
  <c r="AY53" i="8" s="1"/>
  <c r="AY54" i="8" s="1"/>
  <c r="AY55" i="8" s="1"/>
  <c r="AY56" i="8" s="1"/>
  <c r="AY57" i="8" s="1"/>
  <c r="AY58" i="8" s="1"/>
  <c r="AY59" i="8" s="1"/>
  <c r="AY60" i="8" s="1"/>
  <c r="AY61" i="8" s="1"/>
  <c r="AY62" i="8" s="1"/>
  <c r="AY63" i="8" s="1"/>
  <c r="AY64" i="8" s="1"/>
  <c r="AY65" i="8" s="1"/>
  <c r="AY66" i="8" s="1"/>
  <c r="AY67" i="8" s="1"/>
  <c r="AY68" i="8" s="1"/>
  <c r="AY69" i="8" s="1"/>
  <c r="AY70" i="8" s="1"/>
  <c r="AY71" i="8" s="1"/>
  <c r="AY72" i="8" s="1"/>
  <c r="AY73" i="8" s="1"/>
  <c r="AY74" i="8" s="1"/>
  <c r="AY75" i="8" s="1"/>
  <c r="AY76" i="8" s="1"/>
  <c r="AY77" i="8" s="1"/>
  <c r="AY78" i="8" s="1"/>
  <c r="AY79" i="8" s="1"/>
  <c r="AY80" i="8" s="1"/>
  <c r="AY81" i="8" s="1"/>
  <c r="AY82" i="8" s="1"/>
  <c r="AY83" i="8" s="1"/>
  <c r="AY84" i="8" s="1"/>
  <c r="AY85" i="8" s="1"/>
  <c r="AY86" i="8" s="1"/>
  <c r="S23" i="8"/>
  <c r="D23" i="8"/>
  <c r="S22" i="8"/>
  <c r="D22" i="8"/>
  <c r="S21" i="8"/>
  <c r="D21" i="8"/>
  <c r="L21" i="8" s="1"/>
  <c r="D20" i="8"/>
  <c r="L20" i="8" s="1"/>
  <c r="L19" i="8"/>
  <c r="I19" i="8"/>
  <c r="G19" i="8"/>
  <c r="H19" i="8" s="1"/>
  <c r="D19" i="8"/>
  <c r="E38" i="8" s="1"/>
  <c r="AT38" i="8" s="1"/>
  <c r="S18" i="8"/>
  <c r="L18" i="8"/>
  <c r="I18" i="8"/>
  <c r="J18" i="8" s="1"/>
  <c r="G18" i="8"/>
  <c r="D48" i="8" s="1"/>
  <c r="D18" i="8"/>
  <c r="S17" i="8"/>
  <c r="L17" i="8"/>
  <c r="I17" i="8"/>
  <c r="D17" i="8"/>
  <c r="S16" i="8"/>
  <c r="L16" i="8"/>
  <c r="C16" i="8"/>
  <c r="C33" i="8" s="1"/>
  <c r="BB58" i="7"/>
  <c r="BB59" i="7" s="1"/>
  <c r="BB60" i="7" s="1"/>
  <c r="BB61" i="7" s="1"/>
  <c r="BB62" i="7" s="1"/>
  <c r="BB63" i="7" s="1"/>
  <c r="BB64" i="7" s="1"/>
  <c r="BB65" i="7" s="1"/>
  <c r="BB66" i="7" s="1"/>
  <c r="BB67" i="7" s="1"/>
  <c r="BB68" i="7" s="1"/>
  <c r="BB69" i="7" s="1"/>
  <c r="BB70" i="7" s="1"/>
  <c r="BB71" i="7" s="1"/>
  <c r="BB72" i="7" s="1"/>
  <c r="BB73" i="7" s="1"/>
  <c r="BB74" i="7" s="1"/>
  <c r="BB75" i="7" s="1"/>
  <c r="BB76" i="7" s="1"/>
  <c r="BB77" i="7" s="1"/>
  <c r="BB78" i="7" s="1"/>
  <c r="BB79" i="7" s="1"/>
  <c r="BB80" i="7" s="1"/>
  <c r="BB81" i="7" s="1"/>
  <c r="BB82" i="7" s="1"/>
  <c r="BB83" i="7" s="1"/>
  <c r="BB84" i="7" s="1"/>
  <c r="BB85" i="7" s="1"/>
  <c r="BB86" i="7" s="1"/>
  <c r="BE40" i="7"/>
  <c r="BE41" i="7" s="1"/>
  <c r="BE42" i="7" s="1"/>
  <c r="BE43" i="7" s="1"/>
  <c r="BE44" i="7" s="1"/>
  <c r="BE45" i="7" s="1"/>
  <c r="BE46" i="7" s="1"/>
  <c r="BE47" i="7" s="1"/>
  <c r="BE48" i="7" s="1"/>
  <c r="BE49" i="7" s="1"/>
  <c r="BE50" i="7" s="1"/>
  <c r="BE51" i="7" s="1"/>
  <c r="BE52" i="7" s="1"/>
  <c r="BE53" i="7" s="1"/>
  <c r="BE54" i="7" s="1"/>
  <c r="BE55" i="7" s="1"/>
  <c r="BE56" i="7" s="1"/>
  <c r="BE57" i="7" s="1"/>
  <c r="BE58" i="7" s="1"/>
  <c r="BE59" i="7" s="1"/>
  <c r="BE60" i="7" s="1"/>
  <c r="BE61" i="7" s="1"/>
  <c r="BE62" i="7" s="1"/>
  <c r="BE63" i="7" s="1"/>
  <c r="BE64" i="7" s="1"/>
  <c r="BE65" i="7" s="1"/>
  <c r="BE66" i="7" s="1"/>
  <c r="BE67" i="7" s="1"/>
  <c r="BE68" i="7" s="1"/>
  <c r="BE69" i="7" s="1"/>
  <c r="BE70" i="7" s="1"/>
  <c r="BE71" i="7" s="1"/>
  <c r="BE72" i="7" s="1"/>
  <c r="BE73" i="7" s="1"/>
  <c r="BE74" i="7" s="1"/>
  <c r="BE75" i="7" s="1"/>
  <c r="BE76" i="7" s="1"/>
  <c r="BE77" i="7" s="1"/>
  <c r="BE78" i="7" s="1"/>
  <c r="BE79" i="7" s="1"/>
  <c r="BE80" i="7" s="1"/>
  <c r="BE81" i="7" s="1"/>
  <c r="BE82" i="7" s="1"/>
  <c r="BE83" i="7" s="1"/>
  <c r="BE84" i="7" s="1"/>
  <c r="BE85" i="7" s="1"/>
  <c r="BE86" i="7" s="1"/>
  <c r="F40" i="7"/>
  <c r="F41" i="7" s="1"/>
  <c r="AZ39" i="7"/>
  <c r="AZ40" i="7" s="1"/>
  <c r="AZ41" i="7" s="1"/>
  <c r="AZ42" i="7" s="1"/>
  <c r="AZ43" i="7" s="1"/>
  <c r="AZ44" i="7" s="1"/>
  <c r="AZ45" i="7" s="1"/>
  <c r="AZ46" i="7" s="1"/>
  <c r="AZ47" i="7" s="1"/>
  <c r="AZ48" i="7" s="1"/>
  <c r="AZ49" i="7" s="1"/>
  <c r="AZ50" i="7" s="1"/>
  <c r="AZ51" i="7" s="1"/>
  <c r="AZ52" i="7" s="1"/>
  <c r="AZ53" i="7" s="1"/>
  <c r="AZ54" i="7" s="1"/>
  <c r="AZ55" i="7" s="1"/>
  <c r="AZ56" i="7" s="1"/>
  <c r="AZ57" i="7" s="1"/>
  <c r="AZ58" i="7" s="1"/>
  <c r="AZ59" i="7" s="1"/>
  <c r="AZ60" i="7" s="1"/>
  <c r="AZ61" i="7" s="1"/>
  <c r="AZ62" i="7" s="1"/>
  <c r="AZ63" i="7" s="1"/>
  <c r="AZ64" i="7" s="1"/>
  <c r="AZ65" i="7" s="1"/>
  <c r="AZ66" i="7" s="1"/>
  <c r="AZ67" i="7" s="1"/>
  <c r="AZ68" i="7" s="1"/>
  <c r="AZ69" i="7" s="1"/>
  <c r="AZ70" i="7" s="1"/>
  <c r="AZ71" i="7" s="1"/>
  <c r="AZ72" i="7" s="1"/>
  <c r="AZ73" i="7" s="1"/>
  <c r="AZ74" i="7" s="1"/>
  <c r="AZ75" i="7" s="1"/>
  <c r="AZ76" i="7" s="1"/>
  <c r="AZ77" i="7" s="1"/>
  <c r="AZ78" i="7" s="1"/>
  <c r="AZ79" i="7" s="1"/>
  <c r="AZ80" i="7" s="1"/>
  <c r="AZ81" i="7" s="1"/>
  <c r="AZ82" i="7" s="1"/>
  <c r="AZ83" i="7" s="1"/>
  <c r="AZ84" i="7" s="1"/>
  <c r="AZ85" i="7" s="1"/>
  <c r="AZ86" i="7" s="1"/>
  <c r="H39" i="7"/>
  <c r="B39" i="7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B71" i="7" s="1"/>
  <c r="B72" i="7" s="1"/>
  <c r="B73" i="7" s="1"/>
  <c r="B74" i="7" s="1"/>
  <c r="B75" i="7" s="1"/>
  <c r="B76" i="7" s="1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G38" i="7"/>
  <c r="BG39" i="7" s="1"/>
  <c r="BG40" i="7" s="1"/>
  <c r="BG41" i="7" s="1"/>
  <c r="BG42" i="7" s="1"/>
  <c r="BG43" i="7" s="1"/>
  <c r="BG44" i="7" s="1"/>
  <c r="BG45" i="7" s="1"/>
  <c r="BG46" i="7" s="1"/>
  <c r="BG47" i="7" s="1"/>
  <c r="BG48" i="7" s="1"/>
  <c r="BG49" i="7" s="1"/>
  <c r="BG50" i="7" s="1"/>
  <c r="BG51" i="7" s="1"/>
  <c r="BG52" i="7" s="1"/>
  <c r="BG53" i="7" s="1"/>
  <c r="BG54" i="7" s="1"/>
  <c r="BG55" i="7" s="1"/>
  <c r="BG56" i="7" s="1"/>
  <c r="BG57" i="7" s="1"/>
  <c r="BG58" i="7" s="1"/>
  <c r="BG59" i="7" s="1"/>
  <c r="BG60" i="7" s="1"/>
  <c r="BG61" i="7" s="1"/>
  <c r="BG62" i="7" s="1"/>
  <c r="BG63" i="7" s="1"/>
  <c r="BG64" i="7" s="1"/>
  <c r="BG65" i="7" s="1"/>
  <c r="BG66" i="7" s="1"/>
  <c r="BG67" i="7" s="1"/>
  <c r="BG68" i="7" s="1"/>
  <c r="BG69" i="7" s="1"/>
  <c r="BG70" i="7" s="1"/>
  <c r="BG71" i="7" s="1"/>
  <c r="BG72" i="7" s="1"/>
  <c r="BG73" i="7" s="1"/>
  <c r="BG74" i="7" s="1"/>
  <c r="BG75" i="7" s="1"/>
  <c r="BG76" i="7" s="1"/>
  <c r="BG77" i="7" s="1"/>
  <c r="BG78" i="7" s="1"/>
  <c r="BG79" i="7" s="1"/>
  <c r="BG80" i="7" s="1"/>
  <c r="BG81" i="7" s="1"/>
  <c r="BG82" i="7" s="1"/>
  <c r="BG83" i="7" s="1"/>
  <c r="BG84" i="7" s="1"/>
  <c r="BG85" i="7" s="1"/>
  <c r="BG86" i="7" s="1"/>
  <c r="BF38" i="7"/>
  <c r="BF39" i="7" s="1"/>
  <c r="BF40" i="7" s="1"/>
  <c r="BF41" i="7" s="1"/>
  <c r="BF42" i="7" s="1"/>
  <c r="BF43" i="7" s="1"/>
  <c r="BF44" i="7" s="1"/>
  <c r="BF45" i="7" s="1"/>
  <c r="BF46" i="7" s="1"/>
  <c r="BF47" i="7" s="1"/>
  <c r="BF48" i="7" s="1"/>
  <c r="BF49" i="7" s="1"/>
  <c r="BF50" i="7" s="1"/>
  <c r="BF51" i="7" s="1"/>
  <c r="BF52" i="7" s="1"/>
  <c r="BF53" i="7" s="1"/>
  <c r="BF54" i="7" s="1"/>
  <c r="BF55" i="7" s="1"/>
  <c r="BF56" i="7" s="1"/>
  <c r="BF57" i="7" s="1"/>
  <c r="BF58" i="7" s="1"/>
  <c r="BF59" i="7" s="1"/>
  <c r="BF60" i="7" s="1"/>
  <c r="BF61" i="7" s="1"/>
  <c r="BF62" i="7" s="1"/>
  <c r="BF63" i="7" s="1"/>
  <c r="BF64" i="7" s="1"/>
  <c r="BF65" i="7" s="1"/>
  <c r="BF66" i="7" s="1"/>
  <c r="BF67" i="7" s="1"/>
  <c r="BF68" i="7" s="1"/>
  <c r="BF69" i="7" s="1"/>
  <c r="BF70" i="7" s="1"/>
  <c r="BF71" i="7" s="1"/>
  <c r="BF72" i="7" s="1"/>
  <c r="BF73" i="7" s="1"/>
  <c r="BF74" i="7" s="1"/>
  <c r="BF75" i="7" s="1"/>
  <c r="BF76" i="7" s="1"/>
  <c r="BF77" i="7" s="1"/>
  <c r="BF78" i="7" s="1"/>
  <c r="BF79" i="7" s="1"/>
  <c r="BF80" i="7" s="1"/>
  <c r="BF81" i="7" s="1"/>
  <c r="BF82" i="7" s="1"/>
  <c r="BF83" i="7" s="1"/>
  <c r="BF84" i="7" s="1"/>
  <c r="BF85" i="7" s="1"/>
  <c r="BF86" i="7" s="1"/>
  <c r="BE38" i="7"/>
  <c r="BE39" i="7" s="1"/>
  <c r="BD38" i="7"/>
  <c r="BD39" i="7" s="1"/>
  <c r="BD40" i="7" s="1"/>
  <c r="BD41" i="7" s="1"/>
  <c r="BD42" i="7" s="1"/>
  <c r="BD43" i="7" s="1"/>
  <c r="BD44" i="7" s="1"/>
  <c r="BD45" i="7" s="1"/>
  <c r="BD46" i="7" s="1"/>
  <c r="BD47" i="7" s="1"/>
  <c r="BD48" i="7" s="1"/>
  <c r="BD49" i="7" s="1"/>
  <c r="BD50" i="7" s="1"/>
  <c r="BD51" i="7" s="1"/>
  <c r="BD52" i="7" s="1"/>
  <c r="BD53" i="7" s="1"/>
  <c r="BD54" i="7" s="1"/>
  <c r="BD55" i="7" s="1"/>
  <c r="BD56" i="7" s="1"/>
  <c r="BD57" i="7" s="1"/>
  <c r="BD58" i="7" s="1"/>
  <c r="BD59" i="7" s="1"/>
  <c r="BD60" i="7" s="1"/>
  <c r="BD61" i="7" s="1"/>
  <c r="BD62" i="7" s="1"/>
  <c r="BD63" i="7" s="1"/>
  <c r="BD64" i="7" s="1"/>
  <c r="BD65" i="7" s="1"/>
  <c r="BD66" i="7" s="1"/>
  <c r="BD67" i="7" s="1"/>
  <c r="BD68" i="7" s="1"/>
  <c r="BD69" i="7" s="1"/>
  <c r="BD70" i="7" s="1"/>
  <c r="BD71" i="7" s="1"/>
  <c r="BD72" i="7" s="1"/>
  <c r="BD73" i="7" s="1"/>
  <c r="BD74" i="7" s="1"/>
  <c r="BD75" i="7" s="1"/>
  <c r="BD76" i="7" s="1"/>
  <c r="BD77" i="7" s="1"/>
  <c r="BD78" i="7" s="1"/>
  <c r="BD79" i="7" s="1"/>
  <c r="BD80" i="7" s="1"/>
  <c r="BD81" i="7" s="1"/>
  <c r="BD82" i="7" s="1"/>
  <c r="BD83" i="7" s="1"/>
  <c r="BD84" i="7" s="1"/>
  <c r="BD85" i="7" s="1"/>
  <c r="BD86" i="7" s="1"/>
  <c r="BC38" i="7"/>
  <c r="BC39" i="7" s="1"/>
  <c r="BC40" i="7" s="1"/>
  <c r="BC41" i="7" s="1"/>
  <c r="BC42" i="7" s="1"/>
  <c r="BC43" i="7" s="1"/>
  <c r="BC44" i="7" s="1"/>
  <c r="BC45" i="7" s="1"/>
  <c r="BC46" i="7" s="1"/>
  <c r="BC47" i="7" s="1"/>
  <c r="BC48" i="7" s="1"/>
  <c r="BC49" i="7" s="1"/>
  <c r="BC50" i="7" s="1"/>
  <c r="BC51" i="7" s="1"/>
  <c r="BC52" i="7" s="1"/>
  <c r="BC53" i="7" s="1"/>
  <c r="BC54" i="7" s="1"/>
  <c r="BC55" i="7" s="1"/>
  <c r="BC56" i="7" s="1"/>
  <c r="BC57" i="7" s="1"/>
  <c r="BC58" i="7" s="1"/>
  <c r="BC59" i="7" s="1"/>
  <c r="BC60" i="7" s="1"/>
  <c r="BC61" i="7" s="1"/>
  <c r="BC62" i="7" s="1"/>
  <c r="BC63" i="7" s="1"/>
  <c r="BC64" i="7" s="1"/>
  <c r="BC65" i="7" s="1"/>
  <c r="BC66" i="7" s="1"/>
  <c r="BC67" i="7" s="1"/>
  <c r="BC68" i="7" s="1"/>
  <c r="BC69" i="7" s="1"/>
  <c r="BC70" i="7" s="1"/>
  <c r="BC71" i="7" s="1"/>
  <c r="BC72" i="7" s="1"/>
  <c r="BC73" i="7" s="1"/>
  <c r="BC74" i="7" s="1"/>
  <c r="BC75" i="7" s="1"/>
  <c r="BC76" i="7" s="1"/>
  <c r="BC77" i="7" s="1"/>
  <c r="BC78" i="7" s="1"/>
  <c r="BC79" i="7" s="1"/>
  <c r="BC80" i="7" s="1"/>
  <c r="BC81" i="7" s="1"/>
  <c r="BC82" i="7" s="1"/>
  <c r="BC83" i="7" s="1"/>
  <c r="BC84" i="7" s="1"/>
  <c r="BC85" i="7" s="1"/>
  <c r="BC86" i="7" s="1"/>
  <c r="BB38" i="7"/>
  <c r="BB39" i="7" s="1"/>
  <c r="BB40" i="7" s="1"/>
  <c r="BB41" i="7" s="1"/>
  <c r="BB42" i="7" s="1"/>
  <c r="BB43" i="7" s="1"/>
  <c r="BB44" i="7" s="1"/>
  <c r="BB45" i="7" s="1"/>
  <c r="BB46" i="7" s="1"/>
  <c r="BB47" i="7" s="1"/>
  <c r="BB48" i="7" s="1"/>
  <c r="BB49" i="7" s="1"/>
  <c r="BB50" i="7" s="1"/>
  <c r="BB51" i="7" s="1"/>
  <c r="BB52" i="7" s="1"/>
  <c r="BB53" i="7" s="1"/>
  <c r="BB54" i="7" s="1"/>
  <c r="BB55" i="7" s="1"/>
  <c r="BB56" i="7" s="1"/>
  <c r="BB57" i="7" s="1"/>
  <c r="BA38" i="7"/>
  <c r="BA39" i="7" s="1"/>
  <c r="BA40" i="7" s="1"/>
  <c r="BA41" i="7" s="1"/>
  <c r="BA42" i="7" s="1"/>
  <c r="BA43" i="7" s="1"/>
  <c r="BA44" i="7" s="1"/>
  <c r="BA45" i="7" s="1"/>
  <c r="BA46" i="7" s="1"/>
  <c r="BA47" i="7" s="1"/>
  <c r="BA48" i="7" s="1"/>
  <c r="BA49" i="7" s="1"/>
  <c r="BA50" i="7" s="1"/>
  <c r="BA51" i="7" s="1"/>
  <c r="BA52" i="7" s="1"/>
  <c r="BA53" i="7" s="1"/>
  <c r="BA54" i="7" s="1"/>
  <c r="BA55" i="7" s="1"/>
  <c r="BA56" i="7" s="1"/>
  <c r="BA57" i="7" s="1"/>
  <c r="BA58" i="7" s="1"/>
  <c r="BA59" i="7" s="1"/>
  <c r="BA60" i="7" s="1"/>
  <c r="BA61" i="7" s="1"/>
  <c r="BA62" i="7" s="1"/>
  <c r="BA63" i="7" s="1"/>
  <c r="BA64" i="7" s="1"/>
  <c r="BA65" i="7" s="1"/>
  <c r="BA66" i="7" s="1"/>
  <c r="BA67" i="7" s="1"/>
  <c r="BA68" i="7" s="1"/>
  <c r="BA69" i="7" s="1"/>
  <c r="BA70" i="7" s="1"/>
  <c r="BA71" i="7" s="1"/>
  <c r="BA72" i="7" s="1"/>
  <c r="BA73" i="7" s="1"/>
  <c r="BA74" i="7" s="1"/>
  <c r="BA75" i="7" s="1"/>
  <c r="BA76" i="7" s="1"/>
  <c r="BA77" i="7" s="1"/>
  <c r="BA78" i="7" s="1"/>
  <c r="BA79" i="7" s="1"/>
  <c r="BA80" i="7" s="1"/>
  <c r="BA81" i="7" s="1"/>
  <c r="BA82" i="7" s="1"/>
  <c r="BA83" i="7" s="1"/>
  <c r="BA84" i="7" s="1"/>
  <c r="BA85" i="7" s="1"/>
  <c r="BA86" i="7" s="1"/>
  <c r="AZ38" i="7"/>
  <c r="AX38" i="7"/>
  <c r="AX39" i="7" s="1"/>
  <c r="AX40" i="7" s="1"/>
  <c r="AX41" i="7" s="1"/>
  <c r="AX42" i="7" s="1"/>
  <c r="AX43" i="7" s="1"/>
  <c r="AX44" i="7" s="1"/>
  <c r="AX45" i="7" s="1"/>
  <c r="AX46" i="7" s="1"/>
  <c r="AX47" i="7" s="1"/>
  <c r="AX48" i="7" s="1"/>
  <c r="AX49" i="7" s="1"/>
  <c r="AX50" i="7" s="1"/>
  <c r="AX51" i="7" s="1"/>
  <c r="AX52" i="7" s="1"/>
  <c r="AX53" i="7" s="1"/>
  <c r="AX54" i="7" s="1"/>
  <c r="AX55" i="7" s="1"/>
  <c r="AX56" i="7" s="1"/>
  <c r="AX57" i="7" s="1"/>
  <c r="AX58" i="7" s="1"/>
  <c r="AX59" i="7" s="1"/>
  <c r="AX60" i="7" s="1"/>
  <c r="AX61" i="7" s="1"/>
  <c r="AX62" i="7" s="1"/>
  <c r="AX63" i="7" s="1"/>
  <c r="AX64" i="7" s="1"/>
  <c r="AX65" i="7" s="1"/>
  <c r="AX66" i="7" s="1"/>
  <c r="AX67" i="7" s="1"/>
  <c r="AX68" i="7" s="1"/>
  <c r="AX69" i="7" s="1"/>
  <c r="AX70" i="7" s="1"/>
  <c r="AX71" i="7" s="1"/>
  <c r="AX72" i="7" s="1"/>
  <c r="AX73" i="7" s="1"/>
  <c r="AX74" i="7" s="1"/>
  <c r="AX75" i="7" s="1"/>
  <c r="AX76" i="7" s="1"/>
  <c r="AX77" i="7" s="1"/>
  <c r="AX78" i="7" s="1"/>
  <c r="AX79" i="7" s="1"/>
  <c r="AX80" i="7" s="1"/>
  <c r="AX81" i="7" s="1"/>
  <c r="AX82" i="7" s="1"/>
  <c r="AX83" i="7" s="1"/>
  <c r="AX84" i="7" s="1"/>
  <c r="AX85" i="7" s="1"/>
  <c r="AX86" i="7" s="1"/>
  <c r="AV38" i="7"/>
  <c r="AV39" i="7" s="1"/>
  <c r="AU38" i="7"/>
  <c r="AU39" i="7" s="1"/>
  <c r="AS38" i="7"/>
  <c r="AS39" i="7" s="1"/>
  <c r="AS40" i="7" s="1"/>
  <c r="AS41" i="7" s="1"/>
  <c r="AS42" i="7" s="1"/>
  <c r="AS43" i="7" s="1"/>
  <c r="AS44" i="7" s="1"/>
  <c r="AS45" i="7" s="1"/>
  <c r="AS46" i="7" s="1"/>
  <c r="AR38" i="7"/>
  <c r="AR39" i="7" s="1"/>
  <c r="AR40" i="7" s="1"/>
  <c r="AR41" i="7" s="1"/>
  <c r="AR42" i="7" s="1"/>
  <c r="AR43" i="7" s="1"/>
  <c r="AR44" i="7" s="1"/>
  <c r="AR45" i="7" s="1"/>
  <c r="AR46" i="7" s="1"/>
  <c r="R37" i="7"/>
  <c r="Q37" i="7"/>
  <c r="P37" i="7"/>
  <c r="BE37" i="7" s="1"/>
  <c r="O37" i="7"/>
  <c r="BD37" i="7" s="1"/>
  <c r="N37" i="7"/>
  <c r="N87" i="7" s="1"/>
  <c r="M37" i="7"/>
  <c r="M87" i="7" s="1"/>
  <c r="L37" i="7"/>
  <c r="K37" i="7"/>
  <c r="J37" i="7"/>
  <c r="I37" i="7"/>
  <c r="H37" i="7"/>
  <c r="AW37" i="7" s="1"/>
  <c r="G37" i="7"/>
  <c r="F37" i="7"/>
  <c r="E37" i="7"/>
  <c r="D37" i="7"/>
  <c r="C37" i="7"/>
  <c r="S33" i="7"/>
  <c r="U32" i="7"/>
  <c r="T32" i="7"/>
  <c r="S32" i="7"/>
  <c r="R32" i="7"/>
  <c r="D32" i="7"/>
  <c r="U31" i="7"/>
  <c r="T31" i="7"/>
  <c r="S31" i="7"/>
  <c r="D31" i="7"/>
  <c r="U30" i="7"/>
  <c r="T30" i="7"/>
  <c r="T33" i="7" s="1"/>
  <c r="S30" i="7"/>
  <c r="R30" i="7"/>
  <c r="D30" i="7"/>
  <c r="D29" i="7"/>
  <c r="D28" i="7"/>
  <c r="D27" i="7"/>
  <c r="S26" i="7"/>
  <c r="D26" i="7"/>
  <c r="S25" i="7"/>
  <c r="D25" i="7"/>
  <c r="S24" i="7"/>
  <c r="D24" i="7"/>
  <c r="J38" i="7" s="1"/>
  <c r="AY38" i="7" s="1"/>
  <c r="AY39" i="7" s="1"/>
  <c r="AY40" i="7" s="1"/>
  <c r="AY41" i="7" s="1"/>
  <c r="AY42" i="7" s="1"/>
  <c r="AY43" i="7" s="1"/>
  <c r="AY44" i="7" s="1"/>
  <c r="AY45" i="7" s="1"/>
  <c r="AY46" i="7" s="1"/>
  <c r="AY47" i="7" s="1"/>
  <c r="AY48" i="7" s="1"/>
  <c r="AY49" i="7" s="1"/>
  <c r="AY50" i="7" s="1"/>
  <c r="AY51" i="7" s="1"/>
  <c r="AY52" i="7" s="1"/>
  <c r="AY53" i="7" s="1"/>
  <c r="AY54" i="7" s="1"/>
  <c r="AY55" i="7" s="1"/>
  <c r="AY56" i="7" s="1"/>
  <c r="AY57" i="7" s="1"/>
  <c r="AY58" i="7" s="1"/>
  <c r="AY59" i="7" s="1"/>
  <c r="AY60" i="7" s="1"/>
  <c r="AY61" i="7" s="1"/>
  <c r="AY62" i="7" s="1"/>
  <c r="AY63" i="7" s="1"/>
  <c r="AY64" i="7" s="1"/>
  <c r="AY65" i="7" s="1"/>
  <c r="AY66" i="7" s="1"/>
  <c r="AY67" i="7" s="1"/>
  <c r="AY68" i="7" s="1"/>
  <c r="AY69" i="7" s="1"/>
  <c r="AY70" i="7" s="1"/>
  <c r="AY71" i="7" s="1"/>
  <c r="AY72" i="7" s="1"/>
  <c r="AY73" i="7" s="1"/>
  <c r="AY74" i="7" s="1"/>
  <c r="AY75" i="7" s="1"/>
  <c r="AY76" i="7" s="1"/>
  <c r="AY77" i="7" s="1"/>
  <c r="AY78" i="7" s="1"/>
  <c r="AY79" i="7" s="1"/>
  <c r="AY80" i="7" s="1"/>
  <c r="AY81" i="7" s="1"/>
  <c r="AY82" i="7" s="1"/>
  <c r="AY83" i="7" s="1"/>
  <c r="AY84" i="7" s="1"/>
  <c r="AY85" i="7" s="1"/>
  <c r="AY86" i="7" s="1"/>
  <c r="S23" i="7"/>
  <c r="D23" i="7"/>
  <c r="S22" i="7"/>
  <c r="D22" i="7"/>
  <c r="H38" i="7" s="1"/>
  <c r="AW38" i="7" s="1"/>
  <c r="S21" i="7"/>
  <c r="D21" i="7"/>
  <c r="G40" i="7" s="1"/>
  <c r="I20" i="7"/>
  <c r="J20" i="7" s="1"/>
  <c r="D20" i="7"/>
  <c r="G20" i="7" s="1"/>
  <c r="H20" i="7" s="1"/>
  <c r="I19" i="7"/>
  <c r="D19" i="7"/>
  <c r="S18" i="7"/>
  <c r="L18" i="7"/>
  <c r="I18" i="7"/>
  <c r="J18" i="7" s="1"/>
  <c r="D18" i="7"/>
  <c r="G18" i="7" s="1"/>
  <c r="D48" i="7" s="1"/>
  <c r="D49" i="7" s="1"/>
  <c r="S17" i="7"/>
  <c r="I17" i="7"/>
  <c r="D17" i="7"/>
  <c r="S16" i="7"/>
  <c r="L16" i="7"/>
  <c r="C16" i="7"/>
  <c r="C33" i="7" s="1"/>
  <c r="C7" i="7"/>
  <c r="F5" i="7"/>
  <c r="AQ60" i="6"/>
  <c r="AQ61" i="6" s="1"/>
  <c r="AQ62" i="6" s="1"/>
  <c r="AQ63" i="6" s="1"/>
  <c r="AQ64" i="6" s="1"/>
  <c r="AQ65" i="6" s="1"/>
  <c r="AQ66" i="6" s="1"/>
  <c r="AQ67" i="6" s="1"/>
  <c r="AQ68" i="6" s="1"/>
  <c r="AQ69" i="6" s="1"/>
  <c r="AQ70" i="6" s="1"/>
  <c r="AQ71" i="6" s="1"/>
  <c r="AQ72" i="6" s="1"/>
  <c r="AQ73" i="6" s="1"/>
  <c r="AQ74" i="6" s="1"/>
  <c r="AQ75" i="6" s="1"/>
  <c r="AQ76" i="6" s="1"/>
  <c r="AQ77" i="6" s="1"/>
  <c r="AQ78" i="6" s="1"/>
  <c r="AQ79" i="6" s="1"/>
  <c r="AQ80" i="6" s="1"/>
  <c r="AQ81" i="6" s="1"/>
  <c r="AQ82" i="6" s="1"/>
  <c r="AQ83" i="6" s="1"/>
  <c r="AQ84" i="6" s="1"/>
  <c r="AQ85" i="6" s="1"/>
  <c r="AQ86" i="6" s="1"/>
  <c r="BF40" i="6"/>
  <c r="BF41" i="6" s="1"/>
  <c r="BF42" i="6" s="1"/>
  <c r="BF43" i="6" s="1"/>
  <c r="BF44" i="6" s="1"/>
  <c r="BF45" i="6" s="1"/>
  <c r="BF46" i="6" s="1"/>
  <c r="BF47" i="6" s="1"/>
  <c r="BF48" i="6" s="1"/>
  <c r="BF49" i="6" s="1"/>
  <c r="BF50" i="6" s="1"/>
  <c r="BF51" i="6" s="1"/>
  <c r="BF52" i="6" s="1"/>
  <c r="BF53" i="6" s="1"/>
  <c r="BF54" i="6" s="1"/>
  <c r="BF55" i="6" s="1"/>
  <c r="BF56" i="6" s="1"/>
  <c r="BF57" i="6" s="1"/>
  <c r="BF58" i="6" s="1"/>
  <c r="BF59" i="6" s="1"/>
  <c r="BF60" i="6" s="1"/>
  <c r="BF61" i="6" s="1"/>
  <c r="BF62" i="6" s="1"/>
  <c r="BF63" i="6" s="1"/>
  <c r="BF64" i="6" s="1"/>
  <c r="BF65" i="6" s="1"/>
  <c r="BF66" i="6" s="1"/>
  <c r="BF67" i="6" s="1"/>
  <c r="BF68" i="6" s="1"/>
  <c r="BF69" i="6" s="1"/>
  <c r="BF70" i="6" s="1"/>
  <c r="BF71" i="6" s="1"/>
  <c r="BF72" i="6" s="1"/>
  <c r="BF73" i="6" s="1"/>
  <c r="BF74" i="6" s="1"/>
  <c r="BF75" i="6" s="1"/>
  <c r="BF76" i="6" s="1"/>
  <c r="BF77" i="6" s="1"/>
  <c r="BF78" i="6" s="1"/>
  <c r="BF79" i="6" s="1"/>
  <c r="BF80" i="6" s="1"/>
  <c r="BF81" i="6" s="1"/>
  <c r="BF82" i="6" s="1"/>
  <c r="BF83" i="6" s="1"/>
  <c r="BF84" i="6" s="1"/>
  <c r="BF85" i="6" s="1"/>
  <c r="BF86" i="6" s="1"/>
  <c r="AZ40" i="6"/>
  <c r="AZ41" i="6" s="1"/>
  <c r="AZ42" i="6" s="1"/>
  <c r="AZ43" i="6" s="1"/>
  <c r="AZ44" i="6" s="1"/>
  <c r="AZ45" i="6" s="1"/>
  <c r="AZ46" i="6" s="1"/>
  <c r="AZ47" i="6" s="1"/>
  <c r="AZ48" i="6" s="1"/>
  <c r="AZ49" i="6" s="1"/>
  <c r="AZ50" i="6" s="1"/>
  <c r="AZ51" i="6" s="1"/>
  <c r="AZ52" i="6" s="1"/>
  <c r="AZ53" i="6" s="1"/>
  <c r="AZ54" i="6" s="1"/>
  <c r="AZ55" i="6" s="1"/>
  <c r="AZ56" i="6" s="1"/>
  <c r="AZ57" i="6" s="1"/>
  <c r="AZ58" i="6" s="1"/>
  <c r="AZ59" i="6" s="1"/>
  <c r="AZ60" i="6" s="1"/>
  <c r="AZ61" i="6" s="1"/>
  <c r="AZ62" i="6" s="1"/>
  <c r="AZ63" i="6" s="1"/>
  <c r="AZ64" i="6" s="1"/>
  <c r="AZ65" i="6" s="1"/>
  <c r="AZ66" i="6" s="1"/>
  <c r="AZ67" i="6" s="1"/>
  <c r="AZ68" i="6" s="1"/>
  <c r="AZ69" i="6" s="1"/>
  <c r="AZ70" i="6" s="1"/>
  <c r="AZ71" i="6" s="1"/>
  <c r="AZ72" i="6" s="1"/>
  <c r="AZ73" i="6" s="1"/>
  <c r="AZ74" i="6" s="1"/>
  <c r="AZ75" i="6" s="1"/>
  <c r="AZ76" i="6" s="1"/>
  <c r="AZ77" i="6" s="1"/>
  <c r="AZ78" i="6" s="1"/>
  <c r="AZ79" i="6" s="1"/>
  <c r="AZ80" i="6" s="1"/>
  <c r="AZ81" i="6" s="1"/>
  <c r="AZ82" i="6" s="1"/>
  <c r="AZ83" i="6" s="1"/>
  <c r="AZ84" i="6" s="1"/>
  <c r="AZ85" i="6" s="1"/>
  <c r="AZ86" i="6" s="1"/>
  <c r="G40" i="6"/>
  <c r="F40" i="6"/>
  <c r="BE39" i="6"/>
  <c r="BE40" i="6" s="1"/>
  <c r="BE41" i="6" s="1"/>
  <c r="BE42" i="6" s="1"/>
  <c r="BE43" i="6" s="1"/>
  <c r="BE44" i="6" s="1"/>
  <c r="BE45" i="6" s="1"/>
  <c r="BE46" i="6" s="1"/>
  <c r="BE47" i="6" s="1"/>
  <c r="BE48" i="6" s="1"/>
  <c r="BE49" i="6" s="1"/>
  <c r="BE50" i="6" s="1"/>
  <c r="BE51" i="6" s="1"/>
  <c r="BE52" i="6" s="1"/>
  <c r="BE53" i="6" s="1"/>
  <c r="BE54" i="6" s="1"/>
  <c r="BE55" i="6" s="1"/>
  <c r="BE56" i="6" s="1"/>
  <c r="BE57" i="6" s="1"/>
  <c r="BE58" i="6" s="1"/>
  <c r="BE59" i="6" s="1"/>
  <c r="BE60" i="6" s="1"/>
  <c r="BE61" i="6" s="1"/>
  <c r="BE62" i="6" s="1"/>
  <c r="BE63" i="6" s="1"/>
  <c r="BE64" i="6" s="1"/>
  <c r="BE65" i="6" s="1"/>
  <c r="BE66" i="6" s="1"/>
  <c r="BE67" i="6" s="1"/>
  <c r="BE68" i="6" s="1"/>
  <c r="BE69" i="6" s="1"/>
  <c r="BE70" i="6" s="1"/>
  <c r="BE71" i="6" s="1"/>
  <c r="BE72" i="6" s="1"/>
  <c r="BE73" i="6" s="1"/>
  <c r="BE74" i="6" s="1"/>
  <c r="BE75" i="6" s="1"/>
  <c r="BE76" i="6" s="1"/>
  <c r="BE77" i="6" s="1"/>
  <c r="BE78" i="6" s="1"/>
  <c r="BE79" i="6" s="1"/>
  <c r="BE80" i="6" s="1"/>
  <c r="BE81" i="6" s="1"/>
  <c r="BE82" i="6" s="1"/>
  <c r="BE83" i="6" s="1"/>
  <c r="BE84" i="6" s="1"/>
  <c r="BE85" i="6" s="1"/>
  <c r="BE86" i="6" s="1"/>
  <c r="BB39" i="6"/>
  <c r="BB40" i="6" s="1"/>
  <c r="BB41" i="6" s="1"/>
  <c r="BB42" i="6" s="1"/>
  <c r="BB43" i="6" s="1"/>
  <c r="BB44" i="6" s="1"/>
  <c r="BB45" i="6" s="1"/>
  <c r="BB46" i="6" s="1"/>
  <c r="BB47" i="6" s="1"/>
  <c r="BB48" i="6" s="1"/>
  <c r="BB49" i="6" s="1"/>
  <c r="BB50" i="6" s="1"/>
  <c r="BB51" i="6" s="1"/>
  <c r="BB52" i="6" s="1"/>
  <c r="BB53" i="6" s="1"/>
  <c r="BB54" i="6" s="1"/>
  <c r="BB55" i="6" s="1"/>
  <c r="BB56" i="6" s="1"/>
  <c r="BB57" i="6" s="1"/>
  <c r="BB58" i="6" s="1"/>
  <c r="BB59" i="6" s="1"/>
  <c r="BB60" i="6" s="1"/>
  <c r="BB61" i="6" s="1"/>
  <c r="BB62" i="6" s="1"/>
  <c r="BB63" i="6" s="1"/>
  <c r="BB64" i="6" s="1"/>
  <c r="BB65" i="6" s="1"/>
  <c r="BB66" i="6" s="1"/>
  <c r="BB67" i="6" s="1"/>
  <c r="BB68" i="6" s="1"/>
  <c r="BB69" i="6" s="1"/>
  <c r="BB70" i="6" s="1"/>
  <c r="BB71" i="6" s="1"/>
  <c r="BB72" i="6" s="1"/>
  <c r="BB73" i="6" s="1"/>
  <c r="BB74" i="6" s="1"/>
  <c r="BB75" i="6" s="1"/>
  <c r="BB76" i="6" s="1"/>
  <c r="BB77" i="6" s="1"/>
  <c r="BB78" i="6" s="1"/>
  <c r="BB79" i="6" s="1"/>
  <c r="BB80" i="6" s="1"/>
  <c r="BB81" i="6" s="1"/>
  <c r="BB82" i="6" s="1"/>
  <c r="BB83" i="6" s="1"/>
  <c r="BB84" i="6" s="1"/>
  <c r="BB85" i="6" s="1"/>
  <c r="BB86" i="6" s="1"/>
  <c r="AV39" i="6"/>
  <c r="AQ39" i="6"/>
  <c r="AQ40" i="6" s="1"/>
  <c r="AQ41" i="6" s="1"/>
  <c r="AQ42" i="6" s="1"/>
  <c r="AQ43" i="6" s="1"/>
  <c r="AQ44" i="6" s="1"/>
  <c r="AQ45" i="6" s="1"/>
  <c r="AQ46" i="6" s="1"/>
  <c r="AQ47" i="6" s="1"/>
  <c r="AQ48" i="6" s="1"/>
  <c r="AQ49" i="6" s="1"/>
  <c r="AQ50" i="6" s="1"/>
  <c r="AQ51" i="6" s="1"/>
  <c r="AQ52" i="6" s="1"/>
  <c r="AQ53" i="6" s="1"/>
  <c r="AQ54" i="6" s="1"/>
  <c r="AQ55" i="6" s="1"/>
  <c r="AQ56" i="6" s="1"/>
  <c r="AQ57" i="6" s="1"/>
  <c r="AQ58" i="6" s="1"/>
  <c r="AQ59" i="6" s="1"/>
  <c r="B39" i="6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G38" i="6"/>
  <c r="BG39" i="6" s="1"/>
  <c r="BG40" i="6" s="1"/>
  <c r="BG41" i="6" s="1"/>
  <c r="BG42" i="6" s="1"/>
  <c r="BG43" i="6" s="1"/>
  <c r="BG44" i="6" s="1"/>
  <c r="BG45" i="6" s="1"/>
  <c r="BG46" i="6" s="1"/>
  <c r="BG47" i="6" s="1"/>
  <c r="BG48" i="6" s="1"/>
  <c r="BG49" i="6" s="1"/>
  <c r="BG50" i="6" s="1"/>
  <c r="BG51" i="6" s="1"/>
  <c r="BG52" i="6" s="1"/>
  <c r="BG53" i="6" s="1"/>
  <c r="BG54" i="6" s="1"/>
  <c r="BG55" i="6" s="1"/>
  <c r="BG56" i="6" s="1"/>
  <c r="BG57" i="6" s="1"/>
  <c r="BG58" i="6" s="1"/>
  <c r="BG59" i="6" s="1"/>
  <c r="BG60" i="6" s="1"/>
  <c r="BG61" i="6" s="1"/>
  <c r="BG62" i="6" s="1"/>
  <c r="BG63" i="6" s="1"/>
  <c r="BG64" i="6" s="1"/>
  <c r="BG65" i="6" s="1"/>
  <c r="BG66" i="6" s="1"/>
  <c r="BG67" i="6" s="1"/>
  <c r="BG68" i="6" s="1"/>
  <c r="BG69" i="6" s="1"/>
  <c r="BG70" i="6" s="1"/>
  <c r="BG71" i="6" s="1"/>
  <c r="BG72" i="6" s="1"/>
  <c r="BG73" i="6" s="1"/>
  <c r="BG74" i="6" s="1"/>
  <c r="BG75" i="6" s="1"/>
  <c r="BG76" i="6" s="1"/>
  <c r="BG77" i="6" s="1"/>
  <c r="BG78" i="6" s="1"/>
  <c r="BG79" i="6" s="1"/>
  <c r="BG80" i="6" s="1"/>
  <c r="BG81" i="6" s="1"/>
  <c r="BG82" i="6" s="1"/>
  <c r="BG83" i="6" s="1"/>
  <c r="BG84" i="6" s="1"/>
  <c r="BG85" i="6" s="1"/>
  <c r="BG86" i="6" s="1"/>
  <c r="BF38" i="6"/>
  <c r="BF39" i="6" s="1"/>
  <c r="BE38" i="6"/>
  <c r="BD38" i="6"/>
  <c r="BD39" i="6" s="1"/>
  <c r="BD40" i="6" s="1"/>
  <c r="BD41" i="6" s="1"/>
  <c r="BD42" i="6" s="1"/>
  <c r="BD43" i="6" s="1"/>
  <c r="BD44" i="6" s="1"/>
  <c r="BD45" i="6" s="1"/>
  <c r="BD46" i="6" s="1"/>
  <c r="BD47" i="6" s="1"/>
  <c r="BD48" i="6" s="1"/>
  <c r="BD49" i="6" s="1"/>
  <c r="BD50" i="6" s="1"/>
  <c r="BD51" i="6" s="1"/>
  <c r="BD52" i="6" s="1"/>
  <c r="BD53" i="6" s="1"/>
  <c r="BD54" i="6" s="1"/>
  <c r="BD55" i="6" s="1"/>
  <c r="BD56" i="6" s="1"/>
  <c r="BD57" i="6" s="1"/>
  <c r="BD58" i="6" s="1"/>
  <c r="BD59" i="6" s="1"/>
  <c r="BD60" i="6" s="1"/>
  <c r="BD61" i="6" s="1"/>
  <c r="BD62" i="6" s="1"/>
  <c r="BD63" i="6" s="1"/>
  <c r="BD64" i="6" s="1"/>
  <c r="BD65" i="6" s="1"/>
  <c r="BD66" i="6" s="1"/>
  <c r="BD67" i="6" s="1"/>
  <c r="BD68" i="6" s="1"/>
  <c r="BD69" i="6" s="1"/>
  <c r="BD70" i="6" s="1"/>
  <c r="BD71" i="6" s="1"/>
  <c r="BD72" i="6" s="1"/>
  <c r="BD73" i="6" s="1"/>
  <c r="BD74" i="6" s="1"/>
  <c r="BD75" i="6" s="1"/>
  <c r="BD76" i="6" s="1"/>
  <c r="BD77" i="6" s="1"/>
  <c r="BD78" i="6" s="1"/>
  <c r="BD79" i="6" s="1"/>
  <c r="BD80" i="6" s="1"/>
  <c r="BD81" i="6" s="1"/>
  <c r="BD82" i="6" s="1"/>
  <c r="BD83" i="6" s="1"/>
  <c r="BD84" i="6" s="1"/>
  <c r="BD85" i="6" s="1"/>
  <c r="BD86" i="6" s="1"/>
  <c r="BC38" i="6"/>
  <c r="BC39" i="6" s="1"/>
  <c r="BC40" i="6" s="1"/>
  <c r="BC41" i="6" s="1"/>
  <c r="BC42" i="6" s="1"/>
  <c r="BC43" i="6" s="1"/>
  <c r="BC44" i="6" s="1"/>
  <c r="BC45" i="6" s="1"/>
  <c r="BC46" i="6" s="1"/>
  <c r="BC47" i="6" s="1"/>
  <c r="BC48" i="6" s="1"/>
  <c r="BC49" i="6" s="1"/>
  <c r="BC50" i="6" s="1"/>
  <c r="BC51" i="6" s="1"/>
  <c r="BC52" i="6" s="1"/>
  <c r="BC53" i="6" s="1"/>
  <c r="BC54" i="6" s="1"/>
  <c r="BC55" i="6" s="1"/>
  <c r="BC56" i="6" s="1"/>
  <c r="BC57" i="6" s="1"/>
  <c r="BC58" i="6" s="1"/>
  <c r="BC59" i="6" s="1"/>
  <c r="BC60" i="6" s="1"/>
  <c r="BC61" i="6" s="1"/>
  <c r="BC62" i="6" s="1"/>
  <c r="BC63" i="6" s="1"/>
  <c r="BC64" i="6" s="1"/>
  <c r="BC65" i="6" s="1"/>
  <c r="BC66" i="6" s="1"/>
  <c r="BC67" i="6" s="1"/>
  <c r="BC68" i="6" s="1"/>
  <c r="BC69" i="6" s="1"/>
  <c r="BC70" i="6" s="1"/>
  <c r="BC71" i="6" s="1"/>
  <c r="BC72" i="6" s="1"/>
  <c r="BC73" i="6" s="1"/>
  <c r="BC74" i="6" s="1"/>
  <c r="BC75" i="6" s="1"/>
  <c r="BC76" i="6" s="1"/>
  <c r="BC77" i="6" s="1"/>
  <c r="BC78" i="6" s="1"/>
  <c r="BC79" i="6" s="1"/>
  <c r="BC80" i="6" s="1"/>
  <c r="BC81" i="6" s="1"/>
  <c r="BC82" i="6" s="1"/>
  <c r="BC83" i="6" s="1"/>
  <c r="BC84" i="6" s="1"/>
  <c r="BC85" i="6" s="1"/>
  <c r="BC86" i="6" s="1"/>
  <c r="BB38" i="6"/>
  <c r="BA38" i="6"/>
  <c r="BA39" i="6" s="1"/>
  <c r="BA40" i="6" s="1"/>
  <c r="BA41" i="6" s="1"/>
  <c r="BA42" i="6" s="1"/>
  <c r="BA43" i="6" s="1"/>
  <c r="BA44" i="6" s="1"/>
  <c r="BA45" i="6" s="1"/>
  <c r="BA46" i="6" s="1"/>
  <c r="BA47" i="6" s="1"/>
  <c r="BA48" i="6" s="1"/>
  <c r="BA49" i="6" s="1"/>
  <c r="BA50" i="6" s="1"/>
  <c r="BA51" i="6" s="1"/>
  <c r="BA52" i="6" s="1"/>
  <c r="BA53" i="6" s="1"/>
  <c r="BA54" i="6" s="1"/>
  <c r="BA55" i="6" s="1"/>
  <c r="BA56" i="6" s="1"/>
  <c r="BA57" i="6" s="1"/>
  <c r="BA58" i="6" s="1"/>
  <c r="BA59" i="6" s="1"/>
  <c r="BA60" i="6" s="1"/>
  <c r="BA61" i="6" s="1"/>
  <c r="BA62" i="6" s="1"/>
  <c r="BA63" i="6" s="1"/>
  <c r="BA64" i="6" s="1"/>
  <c r="BA65" i="6" s="1"/>
  <c r="BA66" i="6" s="1"/>
  <c r="BA67" i="6" s="1"/>
  <c r="BA68" i="6" s="1"/>
  <c r="BA69" i="6" s="1"/>
  <c r="BA70" i="6" s="1"/>
  <c r="BA71" i="6" s="1"/>
  <c r="BA72" i="6" s="1"/>
  <c r="BA73" i="6" s="1"/>
  <c r="BA74" i="6" s="1"/>
  <c r="BA75" i="6" s="1"/>
  <c r="BA76" i="6" s="1"/>
  <c r="BA77" i="6" s="1"/>
  <c r="BA78" i="6" s="1"/>
  <c r="BA79" i="6" s="1"/>
  <c r="BA80" i="6" s="1"/>
  <c r="BA81" i="6" s="1"/>
  <c r="BA82" i="6" s="1"/>
  <c r="BA83" i="6" s="1"/>
  <c r="BA84" i="6" s="1"/>
  <c r="BA85" i="6" s="1"/>
  <c r="BA86" i="6" s="1"/>
  <c r="AZ38" i="6"/>
  <c r="AZ39" i="6" s="1"/>
  <c r="AX38" i="6"/>
  <c r="AX39" i="6" s="1"/>
  <c r="AX40" i="6" s="1"/>
  <c r="AX41" i="6" s="1"/>
  <c r="AX42" i="6" s="1"/>
  <c r="AX43" i="6" s="1"/>
  <c r="AX44" i="6" s="1"/>
  <c r="AX45" i="6" s="1"/>
  <c r="AX46" i="6" s="1"/>
  <c r="AX47" i="6" s="1"/>
  <c r="AX48" i="6" s="1"/>
  <c r="AX49" i="6" s="1"/>
  <c r="AX50" i="6" s="1"/>
  <c r="AX51" i="6" s="1"/>
  <c r="AX52" i="6" s="1"/>
  <c r="AX53" i="6" s="1"/>
  <c r="AX54" i="6" s="1"/>
  <c r="AX55" i="6" s="1"/>
  <c r="AX56" i="6" s="1"/>
  <c r="AX57" i="6" s="1"/>
  <c r="AX58" i="6" s="1"/>
  <c r="AX59" i="6" s="1"/>
  <c r="AX60" i="6" s="1"/>
  <c r="AX61" i="6" s="1"/>
  <c r="AX62" i="6" s="1"/>
  <c r="AX63" i="6" s="1"/>
  <c r="AX64" i="6" s="1"/>
  <c r="AX65" i="6" s="1"/>
  <c r="AX66" i="6" s="1"/>
  <c r="AX67" i="6" s="1"/>
  <c r="AX68" i="6" s="1"/>
  <c r="AX69" i="6" s="1"/>
  <c r="AX70" i="6" s="1"/>
  <c r="AX71" i="6" s="1"/>
  <c r="AX72" i="6" s="1"/>
  <c r="AX73" i="6" s="1"/>
  <c r="AX74" i="6" s="1"/>
  <c r="AX75" i="6" s="1"/>
  <c r="AX76" i="6" s="1"/>
  <c r="AX77" i="6" s="1"/>
  <c r="AX78" i="6" s="1"/>
  <c r="AX79" i="6" s="1"/>
  <c r="AX80" i="6" s="1"/>
  <c r="AX81" i="6" s="1"/>
  <c r="AX82" i="6" s="1"/>
  <c r="AX83" i="6" s="1"/>
  <c r="AX84" i="6" s="1"/>
  <c r="AX85" i="6" s="1"/>
  <c r="AX86" i="6" s="1"/>
  <c r="AV38" i="6"/>
  <c r="AU38" i="6"/>
  <c r="AU39" i="6" s="1"/>
  <c r="AS38" i="6"/>
  <c r="AS39" i="6" s="1"/>
  <c r="AS40" i="6" s="1"/>
  <c r="AS41" i="6" s="1"/>
  <c r="AS42" i="6" s="1"/>
  <c r="AS43" i="6" s="1"/>
  <c r="AS44" i="6" s="1"/>
  <c r="AS45" i="6" s="1"/>
  <c r="AS46" i="6" s="1"/>
  <c r="AR38" i="6"/>
  <c r="AR39" i="6" s="1"/>
  <c r="AR40" i="6" s="1"/>
  <c r="AR41" i="6" s="1"/>
  <c r="AR42" i="6" s="1"/>
  <c r="AR43" i="6" s="1"/>
  <c r="AR44" i="6" s="1"/>
  <c r="AR45" i="6" s="1"/>
  <c r="AR46" i="6" s="1"/>
  <c r="BD37" i="6"/>
  <c r="BC37" i="6"/>
  <c r="AV37" i="6"/>
  <c r="AT37" i="6"/>
  <c r="R37" i="6"/>
  <c r="Q37" i="6"/>
  <c r="P37" i="6"/>
  <c r="P87" i="6" s="1"/>
  <c r="O37" i="6"/>
  <c r="O87" i="6" s="1"/>
  <c r="N37" i="6"/>
  <c r="N87" i="6" s="1"/>
  <c r="M37" i="6"/>
  <c r="BB37" i="6" s="1"/>
  <c r="L37" i="6"/>
  <c r="K37" i="6"/>
  <c r="K87" i="6" s="1"/>
  <c r="J37" i="6"/>
  <c r="I37" i="6"/>
  <c r="H37" i="6"/>
  <c r="AW37" i="6" s="1"/>
  <c r="G37" i="6"/>
  <c r="F37" i="6"/>
  <c r="AU37" i="6" s="1"/>
  <c r="E37" i="6"/>
  <c r="D37" i="6"/>
  <c r="AS37" i="6" s="1"/>
  <c r="C37" i="6"/>
  <c r="U32" i="6"/>
  <c r="T32" i="6"/>
  <c r="S32" i="6"/>
  <c r="R32" i="6"/>
  <c r="D32" i="6"/>
  <c r="U31" i="6"/>
  <c r="T31" i="6"/>
  <c r="S31" i="6"/>
  <c r="R31" i="6"/>
  <c r="D31" i="6"/>
  <c r="U30" i="6"/>
  <c r="T30" i="6"/>
  <c r="T33" i="6" s="1"/>
  <c r="S30" i="6"/>
  <c r="S33" i="6" s="1"/>
  <c r="R30" i="6"/>
  <c r="D30" i="6"/>
  <c r="D29" i="6"/>
  <c r="D28" i="6"/>
  <c r="D27" i="6"/>
  <c r="S26" i="6"/>
  <c r="D26" i="6"/>
  <c r="S25" i="6"/>
  <c r="D25" i="6"/>
  <c r="S24" i="6"/>
  <c r="D24" i="6"/>
  <c r="J38" i="6" s="1"/>
  <c r="AY38" i="6" s="1"/>
  <c r="AY39" i="6" s="1"/>
  <c r="AY40" i="6" s="1"/>
  <c r="AY41" i="6" s="1"/>
  <c r="AY42" i="6" s="1"/>
  <c r="AY43" i="6" s="1"/>
  <c r="AY44" i="6" s="1"/>
  <c r="AY45" i="6" s="1"/>
  <c r="AY46" i="6" s="1"/>
  <c r="AY47" i="6" s="1"/>
  <c r="AY48" i="6" s="1"/>
  <c r="AY49" i="6" s="1"/>
  <c r="AY50" i="6" s="1"/>
  <c r="AY51" i="6" s="1"/>
  <c r="AY52" i="6" s="1"/>
  <c r="AY53" i="6" s="1"/>
  <c r="AY54" i="6" s="1"/>
  <c r="AY55" i="6" s="1"/>
  <c r="AY56" i="6" s="1"/>
  <c r="AY57" i="6" s="1"/>
  <c r="AY58" i="6" s="1"/>
  <c r="AY59" i="6" s="1"/>
  <c r="AY60" i="6" s="1"/>
  <c r="AY61" i="6" s="1"/>
  <c r="AY62" i="6" s="1"/>
  <c r="AY63" i="6" s="1"/>
  <c r="AY64" i="6" s="1"/>
  <c r="AY65" i="6" s="1"/>
  <c r="AY66" i="6" s="1"/>
  <c r="AY67" i="6" s="1"/>
  <c r="AY68" i="6" s="1"/>
  <c r="AY69" i="6" s="1"/>
  <c r="AY70" i="6" s="1"/>
  <c r="AY71" i="6" s="1"/>
  <c r="AY72" i="6" s="1"/>
  <c r="AY73" i="6" s="1"/>
  <c r="AY74" i="6" s="1"/>
  <c r="AY75" i="6" s="1"/>
  <c r="AY76" i="6" s="1"/>
  <c r="AY77" i="6" s="1"/>
  <c r="AY78" i="6" s="1"/>
  <c r="AY79" i="6" s="1"/>
  <c r="AY80" i="6" s="1"/>
  <c r="AY81" i="6" s="1"/>
  <c r="AY82" i="6" s="1"/>
  <c r="AY83" i="6" s="1"/>
  <c r="AY84" i="6" s="1"/>
  <c r="AY85" i="6" s="1"/>
  <c r="AY86" i="6" s="1"/>
  <c r="S23" i="6"/>
  <c r="D23" i="6"/>
  <c r="S22" i="6"/>
  <c r="D22" i="6"/>
  <c r="S21" i="6"/>
  <c r="L21" i="6"/>
  <c r="D21" i="6"/>
  <c r="I19" i="6"/>
  <c r="D19" i="6"/>
  <c r="S18" i="6"/>
  <c r="L18" i="6"/>
  <c r="K18" i="6"/>
  <c r="I18" i="6"/>
  <c r="J18" i="6" s="1"/>
  <c r="G18" i="6"/>
  <c r="D48" i="6" s="1"/>
  <c r="D47" i="6" s="1"/>
  <c r="D18" i="6"/>
  <c r="S17" i="6"/>
  <c r="I17" i="6"/>
  <c r="D17" i="6"/>
  <c r="L17" i="6" s="1"/>
  <c r="S16" i="6"/>
  <c r="L16" i="6"/>
  <c r="C16" i="6"/>
  <c r="C33" i="6" s="1"/>
  <c r="I87" i="5"/>
  <c r="BB60" i="5"/>
  <c r="BB61" i="5" s="1"/>
  <c r="BB62" i="5" s="1"/>
  <c r="BB63" i="5" s="1"/>
  <c r="BB64" i="5" s="1"/>
  <c r="BB65" i="5" s="1"/>
  <c r="BB66" i="5" s="1"/>
  <c r="BB67" i="5" s="1"/>
  <c r="BB68" i="5" s="1"/>
  <c r="BB69" i="5" s="1"/>
  <c r="BB70" i="5" s="1"/>
  <c r="BB71" i="5" s="1"/>
  <c r="BB72" i="5" s="1"/>
  <c r="BB73" i="5" s="1"/>
  <c r="BB74" i="5" s="1"/>
  <c r="BB75" i="5" s="1"/>
  <c r="BB76" i="5" s="1"/>
  <c r="BB77" i="5" s="1"/>
  <c r="BB78" i="5" s="1"/>
  <c r="BB79" i="5" s="1"/>
  <c r="BB80" i="5" s="1"/>
  <c r="BB81" i="5" s="1"/>
  <c r="BB82" i="5" s="1"/>
  <c r="BB83" i="5" s="1"/>
  <c r="BB84" i="5" s="1"/>
  <c r="BB85" i="5" s="1"/>
  <c r="BB86" i="5" s="1"/>
  <c r="BE44" i="5"/>
  <c r="BE45" i="5" s="1"/>
  <c r="BE46" i="5" s="1"/>
  <c r="BE47" i="5" s="1"/>
  <c r="BE48" i="5" s="1"/>
  <c r="BE49" i="5" s="1"/>
  <c r="BE50" i="5" s="1"/>
  <c r="BE51" i="5" s="1"/>
  <c r="BE52" i="5" s="1"/>
  <c r="BE53" i="5" s="1"/>
  <c r="BE54" i="5" s="1"/>
  <c r="BE55" i="5" s="1"/>
  <c r="BE56" i="5" s="1"/>
  <c r="BE57" i="5" s="1"/>
  <c r="BE58" i="5" s="1"/>
  <c r="BE59" i="5" s="1"/>
  <c r="BE60" i="5" s="1"/>
  <c r="BE61" i="5" s="1"/>
  <c r="BE62" i="5" s="1"/>
  <c r="BE63" i="5" s="1"/>
  <c r="BE64" i="5" s="1"/>
  <c r="BE65" i="5" s="1"/>
  <c r="BE66" i="5" s="1"/>
  <c r="BE67" i="5" s="1"/>
  <c r="BE68" i="5" s="1"/>
  <c r="BE69" i="5" s="1"/>
  <c r="BE70" i="5" s="1"/>
  <c r="BE71" i="5" s="1"/>
  <c r="BE72" i="5" s="1"/>
  <c r="BE73" i="5" s="1"/>
  <c r="BE74" i="5" s="1"/>
  <c r="BE75" i="5" s="1"/>
  <c r="BE76" i="5" s="1"/>
  <c r="BE77" i="5" s="1"/>
  <c r="BE78" i="5" s="1"/>
  <c r="BE79" i="5" s="1"/>
  <c r="BE80" i="5" s="1"/>
  <c r="BE81" i="5" s="1"/>
  <c r="BE82" i="5" s="1"/>
  <c r="BE83" i="5" s="1"/>
  <c r="BE84" i="5" s="1"/>
  <c r="BE85" i="5" s="1"/>
  <c r="BE86" i="5" s="1"/>
  <c r="AS42" i="5"/>
  <c r="AS43" i="5" s="1"/>
  <c r="AS44" i="5" s="1"/>
  <c r="AS45" i="5" s="1"/>
  <c r="AS46" i="5" s="1"/>
  <c r="BA40" i="5"/>
  <c r="BA41" i="5" s="1"/>
  <c r="BA42" i="5" s="1"/>
  <c r="BA43" i="5" s="1"/>
  <c r="BA44" i="5" s="1"/>
  <c r="BA45" i="5" s="1"/>
  <c r="BA46" i="5" s="1"/>
  <c r="BA47" i="5" s="1"/>
  <c r="BA48" i="5" s="1"/>
  <c r="BA49" i="5" s="1"/>
  <c r="BA50" i="5" s="1"/>
  <c r="BA51" i="5" s="1"/>
  <c r="BA52" i="5" s="1"/>
  <c r="BA53" i="5" s="1"/>
  <c r="BA54" i="5" s="1"/>
  <c r="BA55" i="5" s="1"/>
  <c r="BA56" i="5" s="1"/>
  <c r="BA57" i="5" s="1"/>
  <c r="BA58" i="5" s="1"/>
  <c r="BA59" i="5" s="1"/>
  <c r="BA60" i="5" s="1"/>
  <c r="BA61" i="5" s="1"/>
  <c r="BA62" i="5" s="1"/>
  <c r="BA63" i="5" s="1"/>
  <c r="BA64" i="5" s="1"/>
  <c r="BA65" i="5" s="1"/>
  <c r="BA66" i="5" s="1"/>
  <c r="BA67" i="5" s="1"/>
  <c r="BA68" i="5" s="1"/>
  <c r="BA69" i="5" s="1"/>
  <c r="BA70" i="5" s="1"/>
  <c r="BA71" i="5" s="1"/>
  <c r="BA72" i="5" s="1"/>
  <c r="BA73" i="5" s="1"/>
  <c r="BA74" i="5" s="1"/>
  <c r="BA75" i="5" s="1"/>
  <c r="BA76" i="5" s="1"/>
  <c r="BA77" i="5" s="1"/>
  <c r="BA78" i="5" s="1"/>
  <c r="BA79" i="5" s="1"/>
  <c r="BA80" i="5" s="1"/>
  <c r="BA81" i="5" s="1"/>
  <c r="BA82" i="5" s="1"/>
  <c r="BA83" i="5" s="1"/>
  <c r="BA84" i="5" s="1"/>
  <c r="BA85" i="5" s="1"/>
  <c r="BA86" i="5" s="1"/>
  <c r="BG39" i="5"/>
  <c r="BG40" i="5" s="1"/>
  <c r="BG41" i="5" s="1"/>
  <c r="BG42" i="5" s="1"/>
  <c r="BG43" i="5" s="1"/>
  <c r="BG44" i="5" s="1"/>
  <c r="BG45" i="5" s="1"/>
  <c r="BG46" i="5" s="1"/>
  <c r="BG47" i="5" s="1"/>
  <c r="BG48" i="5" s="1"/>
  <c r="BG49" i="5" s="1"/>
  <c r="BG50" i="5" s="1"/>
  <c r="BG51" i="5" s="1"/>
  <c r="BG52" i="5" s="1"/>
  <c r="BG53" i="5" s="1"/>
  <c r="BG54" i="5" s="1"/>
  <c r="BG55" i="5" s="1"/>
  <c r="BG56" i="5" s="1"/>
  <c r="BG57" i="5" s="1"/>
  <c r="BG58" i="5" s="1"/>
  <c r="BG59" i="5" s="1"/>
  <c r="BG60" i="5" s="1"/>
  <c r="BG61" i="5" s="1"/>
  <c r="BG62" i="5" s="1"/>
  <c r="BG63" i="5" s="1"/>
  <c r="BG64" i="5" s="1"/>
  <c r="BG65" i="5" s="1"/>
  <c r="BG66" i="5" s="1"/>
  <c r="BG67" i="5" s="1"/>
  <c r="BG68" i="5" s="1"/>
  <c r="BG69" i="5" s="1"/>
  <c r="BG70" i="5" s="1"/>
  <c r="BG71" i="5" s="1"/>
  <c r="BG72" i="5" s="1"/>
  <c r="BG73" i="5" s="1"/>
  <c r="BG74" i="5" s="1"/>
  <c r="BG75" i="5" s="1"/>
  <c r="BG76" i="5" s="1"/>
  <c r="BG77" i="5" s="1"/>
  <c r="BG78" i="5" s="1"/>
  <c r="BG79" i="5" s="1"/>
  <c r="BG80" i="5" s="1"/>
  <c r="BG81" i="5" s="1"/>
  <c r="BG82" i="5" s="1"/>
  <c r="BG83" i="5" s="1"/>
  <c r="BG84" i="5" s="1"/>
  <c r="BG85" i="5" s="1"/>
  <c r="BG86" i="5" s="1"/>
  <c r="BE39" i="5"/>
  <c r="BE40" i="5" s="1"/>
  <c r="BE41" i="5" s="1"/>
  <c r="BE42" i="5" s="1"/>
  <c r="BE43" i="5" s="1"/>
  <c r="BA39" i="5"/>
  <c r="AX39" i="5"/>
  <c r="AX40" i="5" s="1"/>
  <c r="AX41" i="5" s="1"/>
  <c r="AX42" i="5" s="1"/>
  <c r="AX43" i="5" s="1"/>
  <c r="AX44" i="5" s="1"/>
  <c r="AX45" i="5" s="1"/>
  <c r="AX46" i="5" s="1"/>
  <c r="AX47" i="5" s="1"/>
  <c r="AX48" i="5" s="1"/>
  <c r="AX49" i="5" s="1"/>
  <c r="AX50" i="5" s="1"/>
  <c r="AX51" i="5" s="1"/>
  <c r="AX52" i="5" s="1"/>
  <c r="AX53" i="5" s="1"/>
  <c r="AX54" i="5" s="1"/>
  <c r="AX55" i="5" s="1"/>
  <c r="AX56" i="5" s="1"/>
  <c r="AX57" i="5" s="1"/>
  <c r="AX58" i="5" s="1"/>
  <c r="AX59" i="5" s="1"/>
  <c r="AX60" i="5" s="1"/>
  <c r="AX61" i="5" s="1"/>
  <c r="AX62" i="5" s="1"/>
  <c r="AX63" i="5" s="1"/>
  <c r="AX64" i="5" s="1"/>
  <c r="AX65" i="5" s="1"/>
  <c r="AX66" i="5" s="1"/>
  <c r="AX67" i="5" s="1"/>
  <c r="AX68" i="5" s="1"/>
  <c r="AX69" i="5" s="1"/>
  <c r="AX70" i="5" s="1"/>
  <c r="AX71" i="5" s="1"/>
  <c r="AX72" i="5" s="1"/>
  <c r="AX73" i="5" s="1"/>
  <c r="AX74" i="5" s="1"/>
  <c r="AX75" i="5" s="1"/>
  <c r="AX76" i="5" s="1"/>
  <c r="AX77" i="5" s="1"/>
  <c r="AX78" i="5" s="1"/>
  <c r="AX79" i="5" s="1"/>
  <c r="AX80" i="5" s="1"/>
  <c r="AX81" i="5" s="1"/>
  <c r="AX82" i="5" s="1"/>
  <c r="AX83" i="5" s="1"/>
  <c r="AX84" i="5" s="1"/>
  <c r="AX85" i="5" s="1"/>
  <c r="AX86" i="5" s="1"/>
  <c r="B39" i="5"/>
  <c r="B77" i="13" s="1"/>
  <c r="BG38" i="5"/>
  <c r="BF38" i="5"/>
  <c r="BF39" i="5" s="1"/>
  <c r="BF40" i="5" s="1"/>
  <c r="BF41" i="5" s="1"/>
  <c r="BF42" i="5" s="1"/>
  <c r="BF43" i="5" s="1"/>
  <c r="BF44" i="5" s="1"/>
  <c r="BF45" i="5" s="1"/>
  <c r="BF46" i="5" s="1"/>
  <c r="BF47" i="5" s="1"/>
  <c r="BF48" i="5" s="1"/>
  <c r="BF49" i="5" s="1"/>
  <c r="BF50" i="5" s="1"/>
  <c r="BF51" i="5" s="1"/>
  <c r="BF52" i="5" s="1"/>
  <c r="BF53" i="5" s="1"/>
  <c r="BF54" i="5" s="1"/>
  <c r="BF55" i="5" s="1"/>
  <c r="BF56" i="5" s="1"/>
  <c r="BF57" i="5" s="1"/>
  <c r="BF58" i="5" s="1"/>
  <c r="BF59" i="5" s="1"/>
  <c r="BF60" i="5" s="1"/>
  <c r="BF61" i="5" s="1"/>
  <c r="BF62" i="5" s="1"/>
  <c r="BF63" i="5" s="1"/>
  <c r="BF64" i="5" s="1"/>
  <c r="BF65" i="5" s="1"/>
  <c r="BF66" i="5" s="1"/>
  <c r="BF67" i="5" s="1"/>
  <c r="BF68" i="5" s="1"/>
  <c r="BF69" i="5" s="1"/>
  <c r="BF70" i="5" s="1"/>
  <c r="BF71" i="5" s="1"/>
  <c r="BF72" i="5" s="1"/>
  <c r="BF73" i="5" s="1"/>
  <c r="BF74" i="5" s="1"/>
  <c r="BF75" i="5" s="1"/>
  <c r="BF76" i="5" s="1"/>
  <c r="BF77" i="5" s="1"/>
  <c r="BF78" i="5" s="1"/>
  <c r="BF79" i="5" s="1"/>
  <c r="BF80" i="5" s="1"/>
  <c r="BF81" i="5" s="1"/>
  <c r="BF82" i="5" s="1"/>
  <c r="BF83" i="5" s="1"/>
  <c r="BF84" i="5" s="1"/>
  <c r="BF85" i="5" s="1"/>
  <c r="BF86" i="5" s="1"/>
  <c r="BE38" i="5"/>
  <c r="BD38" i="5"/>
  <c r="BD39" i="5" s="1"/>
  <c r="BD40" i="5" s="1"/>
  <c r="BD41" i="5" s="1"/>
  <c r="BD42" i="5" s="1"/>
  <c r="BD43" i="5" s="1"/>
  <c r="BD44" i="5" s="1"/>
  <c r="BD45" i="5" s="1"/>
  <c r="BD46" i="5" s="1"/>
  <c r="BD47" i="5" s="1"/>
  <c r="BD48" i="5" s="1"/>
  <c r="BD49" i="5" s="1"/>
  <c r="BD50" i="5" s="1"/>
  <c r="BD51" i="5" s="1"/>
  <c r="BD52" i="5" s="1"/>
  <c r="BD53" i="5" s="1"/>
  <c r="BD54" i="5" s="1"/>
  <c r="BD55" i="5" s="1"/>
  <c r="BD56" i="5" s="1"/>
  <c r="BD57" i="5" s="1"/>
  <c r="BD58" i="5" s="1"/>
  <c r="BD59" i="5" s="1"/>
  <c r="BD60" i="5" s="1"/>
  <c r="BD61" i="5" s="1"/>
  <c r="BD62" i="5" s="1"/>
  <c r="BD63" i="5" s="1"/>
  <c r="BD64" i="5" s="1"/>
  <c r="BD65" i="5" s="1"/>
  <c r="BD66" i="5" s="1"/>
  <c r="BD67" i="5" s="1"/>
  <c r="BD68" i="5" s="1"/>
  <c r="BD69" i="5" s="1"/>
  <c r="BD70" i="5" s="1"/>
  <c r="BD71" i="5" s="1"/>
  <c r="BD72" i="5" s="1"/>
  <c r="BD73" i="5" s="1"/>
  <c r="BD74" i="5" s="1"/>
  <c r="BD75" i="5" s="1"/>
  <c r="BD76" i="5" s="1"/>
  <c r="BD77" i="5" s="1"/>
  <c r="BD78" i="5" s="1"/>
  <c r="BD79" i="5" s="1"/>
  <c r="BD80" i="5" s="1"/>
  <c r="BD81" i="5" s="1"/>
  <c r="BD82" i="5" s="1"/>
  <c r="BD83" i="5" s="1"/>
  <c r="BD84" i="5" s="1"/>
  <c r="BD85" i="5" s="1"/>
  <c r="BD86" i="5" s="1"/>
  <c r="BC38" i="5"/>
  <c r="BC39" i="5" s="1"/>
  <c r="BC40" i="5" s="1"/>
  <c r="BC41" i="5" s="1"/>
  <c r="BC42" i="5" s="1"/>
  <c r="BC43" i="5" s="1"/>
  <c r="BC44" i="5" s="1"/>
  <c r="BC45" i="5" s="1"/>
  <c r="BC46" i="5" s="1"/>
  <c r="BC47" i="5" s="1"/>
  <c r="BC48" i="5" s="1"/>
  <c r="BC49" i="5" s="1"/>
  <c r="BC50" i="5" s="1"/>
  <c r="BC51" i="5" s="1"/>
  <c r="BC52" i="5" s="1"/>
  <c r="BC53" i="5" s="1"/>
  <c r="BC54" i="5" s="1"/>
  <c r="BC55" i="5" s="1"/>
  <c r="BC56" i="5" s="1"/>
  <c r="BC57" i="5" s="1"/>
  <c r="BC58" i="5" s="1"/>
  <c r="BC59" i="5" s="1"/>
  <c r="BC60" i="5" s="1"/>
  <c r="BC61" i="5" s="1"/>
  <c r="BC62" i="5" s="1"/>
  <c r="BC63" i="5" s="1"/>
  <c r="BC64" i="5" s="1"/>
  <c r="BC65" i="5" s="1"/>
  <c r="BC66" i="5" s="1"/>
  <c r="BC67" i="5" s="1"/>
  <c r="BC68" i="5" s="1"/>
  <c r="BC69" i="5" s="1"/>
  <c r="BC70" i="5" s="1"/>
  <c r="BC71" i="5" s="1"/>
  <c r="BC72" i="5" s="1"/>
  <c r="BC73" i="5" s="1"/>
  <c r="BC74" i="5" s="1"/>
  <c r="BC75" i="5" s="1"/>
  <c r="BC76" i="5" s="1"/>
  <c r="BC77" i="5" s="1"/>
  <c r="BC78" i="5" s="1"/>
  <c r="BC79" i="5" s="1"/>
  <c r="BC80" i="5" s="1"/>
  <c r="BC81" i="5" s="1"/>
  <c r="BC82" i="5" s="1"/>
  <c r="BC83" i="5" s="1"/>
  <c r="BC84" i="5" s="1"/>
  <c r="BC85" i="5" s="1"/>
  <c r="BC86" i="5" s="1"/>
  <c r="BB38" i="5"/>
  <c r="BB39" i="5" s="1"/>
  <c r="BB40" i="5" s="1"/>
  <c r="BB41" i="5" s="1"/>
  <c r="BB42" i="5" s="1"/>
  <c r="BB43" i="5" s="1"/>
  <c r="BB44" i="5" s="1"/>
  <c r="BB45" i="5" s="1"/>
  <c r="BB46" i="5" s="1"/>
  <c r="BB47" i="5" s="1"/>
  <c r="BB48" i="5" s="1"/>
  <c r="BB49" i="5" s="1"/>
  <c r="BB50" i="5" s="1"/>
  <c r="BB51" i="5" s="1"/>
  <c r="BB52" i="5" s="1"/>
  <c r="BB53" i="5" s="1"/>
  <c r="BB54" i="5" s="1"/>
  <c r="BB55" i="5" s="1"/>
  <c r="BB56" i="5" s="1"/>
  <c r="BB57" i="5" s="1"/>
  <c r="BB58" i="5" s="1"/>
  <c r="BB59" i="5" s="1"/>
  <c r="BA38" i="5"/>
  <c r="AZ38" i="5"/>
  <c r="AZ39" i="5" s="1"/>
  <c r="AZ40" i="5" s="1"/>
  <c r="AZ41" i="5" s="1"/>
  <c r="AZ42" i="5" s="1"/>
  <c r="AZ43" i="5" s="1"/>
  <c r="AZ44" i="5" s="1"/>
  <c r="AZ45" i="5" s="1"/>
  <c r="AZ46" i="5" s="1"/>
  <c r="AZ47" i="5" s="1"/>
  <c r="AZ48" i="5" s="1"/>
  <c r="AZ49" i="5" s="1"/>
  <c r="AZ50" i="5" s="1"/>
  <c r="AZ51" i="5" s="1"/>
  <c r="AZ52" i="5" s="1"/>
  <c r="AZ53" i="5" s="1"/>
  <c r="AZ54" i="5" s="1"/>
  <c r="AZ55" i="5" s="1"/>
  <c r="AZ56" i="5" s="1"/>
  <c r="AZ57" i="5" s="1"/>
  <c r="AZ58" i="5" s="1"/>
  <c r="AZ59" i="5" s="1"/>
  <c r="AZ60" i="5" s="1"/>
  <c r="AZ61" i="5" s="1"/>
  <c r="AZ62" i="5" s="1"/>
  <c r="AZ63" i="5" s="1"/>
  <c r="AZ64" i="5" s="1"/>
  <c r="AZ65" i="5" s="1"/>
  <c r="AZ66" i="5" s="1"/>
  <c r="AZ67" i="5" s="1"/>
  <c r="AZ68" i="5" s="1"/>
  <c r="AZ69" i="5" s="1"/>
  <c r="AZ70" i="5" s="1"/>
  <c r="AZ71" i="5" s="1"/>
  <c r="AZ72" i="5" s="1"/>
  <c r="AZ73" i="5" s="1"/>
  <c r="AZ74" i="5" s="1"/>
  <c r="AZ75" i="5" s="1"/>
  <c r="AZ76" i="5" s="1"/>
  <c r="AZ77" i="5" s="1"/>
  <c r="AZ78" i="5" s="1"/>
  <c r="AZ79" i="5" s="1"/>
  <c r="AZ80" i="5" s="1"/>
  <c r="AZ81" i="5" s="1"/>
  <c r="AZ82" i="5" s="1"/>
  <c r="AZ83" i="5" s="1"/>
  <c r="AZ84" i="5" s="1"/>
  <c r="AZ85" i="5" s="1"/>
  <c r="AZ86" i="5" s="1"/>
  <c r="AY38" i="5"/>
  <c r="AY39" i="5" s="1"/>
  <c r="AY40" i="5" s="1"/>
  <c r="AY41" i="5" s="1"/>
  <c r="AY42" i="5" s="1"/>
  <c r="AY43" i="5" s="1"/>
  <c r="AY44" i="5" s="1"/>
  <c r="AY45" i="5" s="1"/>
  <c r="AY46" i="5" s="1"/>
  <c r="AY47" i="5" s="1"/>
  <c r="AY48" i="5" s="1"/>
  <c r="AY49" i="5" s="1"/>
  <c r="AY50" i="5" s="1"/>
  <c r="AY51" i="5" s="1"/>
  <c r="AY52" i="5" s="1"/>
  <c r="AY53" i="5" s="1"/>
  <c r="AY54" i="5" s="1"/>
  <c r="AY55" i="5" s="1"/>
  <c r="AY56" i="5" s="1"/>
  <c r="AY57" i="5" s="1"/>
  <c r="AY58" i="5" s="1"/>
  <c r="AY59" i="5" s="1"/>
  <c r="AY60" i="5" s="1"/>
  <c r="AY61" i="5" s="1"/>
  <c r="AY62" i="5" s="1"/>
  <c r="AY63" i="5" s="1"/>
  <c r="AY64" i="5" s="1"/>
  <c r="AY65" i="5" s="1"/>
  <c r="AY66" i="5" s="1"/>
  <c r="AY67" i="5" s="1"/>
  <c r="AY68" i="5" s="1"/>
  <c r="AY69" i="5" s="1"/>
  <c r="AY70" i="5" s="1"/>
  <c r="AY71" i="5" s="1"/>
  <c r="AY72" i="5" s="1"/>
  <c r="AY73" i="5" s="1"/>
  <c r="AY74" i="5" s="1"/>
  <c r="AY75" i="5" s="1"/>
  <c r="AY76" i="5" s="1"/>
  <c r="AY77" i="5" s="1"/>
  <c r="AY78" i="5" s="1"/>
  <c r="AY79" i="5" s="1"/>
  <c r="AY80" i="5" s="1"/>
  <c r="AY81" i="5" s="1"/>
  <c r="AY82" i="5" s="1"/>
  <c r="AY83" i="5" s="1"/>
  <c r="AY84" i="5" s="1"/>
  <c r="AY85" i="5" s="1"/>
  <c r="AY86" i="5" s="1"/>
  <c r="AX38" i="5"/>
  <c r="AW38" i="5"/>
  <c r="AW39" i="5" s="1"/>
  <c r="AW40" i="5" s="1"/>
  <c r="AW41" i="5" s="1"/>
  <c r="AW42" i="5" s="1"/>
  <c r="AW43" i="5" s="1"/>
  <c r="AW44" i="5" s="1"/>
  <c r="AW45" i="5" s="1"/>
  <c r="AW46" i="5" s="1"/>
  <c r="AW47" i="5" s="1"/>
  <c r="AW48" i="5" s="1"/>
  <c r="AW49" i="5" s="1"/>
  <c r="AW50" i="5" s="1"/>
  <c r="AW51" i="5" s="1"/>
  <c r="AW52" i="5" s="1"/>
  <c r="AW53" i="5" s="1"/>
  <c r="AW54" i="5" s="1"/>
  <c r="AW55" i="5" s="1"/>
  <c r="AW56" i="5" s="1"/>
  <c r="AW57" i="5" s="1"/>
  <c r="AW58" i="5" s="1"/>
  <c r="AW59" i="5" s="1"/>
  <c r="AW60" i="5" s="1"/>
  <c r="AW61" i="5" s="1"/>
  <c r="AW62" i="5" s="1"/>
  <c r="AW63" i="5" s="1"/>
  <c r="AW64" i="5" s="1"/>
  <c r="AW65" i="5" s="1"/>
  <c r="AW66" i="5" s="1"/>
  <c r="AW67" i="5" s="1"/>
  <c r="AW68" i="5" s="1"/>
  <c r="AW69" i="5" s="1"/>
  <c r="AW70" i="5" s="1"/>
  <c r="AW71" i="5" s="1"/>
  <c r="AW72" i="5" s="1"/>
  <c r="AW73" i="5" s="1"/>
  <c r="AW74" i="5" s="1"/>
  <c r="AW75" i="5" s="1"/>
  <c r="AW76" i="5" s="1"/>
  <c r="AW77" i="5" s="1"/>
  <c r="AW78" i="5" s="1"/>
  <c r="AW79" i="5" s="1"/>
  <c r="AW80" i="5" s="1"/>
  <c r="AW81" i="5" s="1"/>
  <c r="AW82" i="5" s="1"/>
  <c r="AW83" i="5" s="1"/>
  <c r="AW84" i="5" s="1"/>
  <c r="AW85" i="5" s="1"/>
  <c r="AW86" i="5" s="1"/>
  <c r="AV38" i="5"/>
  <c r="AV39" i="5" s="1"/>
  <c r="AV40" i="5" s="1"/>
  <c r="AV41" i="5" s="1"/>
  <c r="AV42" i="5" s="1"/>
  <c r="AV43" i="5" s="1"/>
  <c r="AS38" i="5"/>
  <c r="AS39" i="5" s="1"/>
  <c r="AS40" i="5" s="1"/>
  <c r="AS41" i="5" s="1"/>
  <c r="AR38" i="5"/>
  <c r="AR39" i="5" s="1"/>
  <c r="AR40" i="5" s="1"/>
  <c r="AR41" i="5" s="1"/>
  <c r="AR42" i="5" s="1"/>
  <c r="AR43" i="5" s="1"/>
  <c r="AR44" i="5" s="1"/>
  <c r="AR45" i="5" s="1"/>
  <c r="AR46" i="5" s="1"/>
  <c r="BG37" i="5"/>
  <c r="BF37" i="5"/>
  <c r="BE37" i="5"/>
  <c r="AX37" i="5"/>
  <c r="AW37" i="5"/>
  <c r="R37" i="5"/>
  <c r="R87" i="5" s="1"/>
  <c r="Q37" i="5"/>
  <c r="Q87" i="5" s="1"/>
  <c r="P37" i="5"/>
  <c r="P87" i="5" s="1"/>
  <c r="O37" i="5"/>
  <c r="BD37" i="5" s="1"/>
  <c r="N37" i="5"/>
  <c r="N87" i="5" s="1"/>
  <c r="M37" i="5"/>
  <c r="BB37" i="5" s="1"/>
  <c r="L37" i="5"/>
  <c r="L87" i="5" s="1"/>
  <c r="K37" i="5"/>
  <c r="J37" i="5"/>
  <c r="I37" i="5"/>
  <c r="H37" i="5"/>
  <c r="H87" i="5" s="1"/>
  <c r="G37" i="5"/>
  <c r="G87" i="5" s="1"/>
  <c r="F37" i="5"/>
  <c r="E37" i="5"/>
  <c r="D37" i="5"/>
  <c r="C37" i="5"/>
  <c r="U32" i="5"/>
  <c r="T32" i="5"/>
  <c r="S32" i="5"/>
  <c r="R32" i="5"/>
  <c r="D32" i="5"/>
  <c r="U31" i="5"/>
  <c r="T31" i="5"/>
  <c r="S31" i="5"/>
  <c r="R31" i="5"/>
  <c r="D31" i="5"/>
  <c r="U30" i="5"/>
  <c r="T30" i="5"/>
  <c r="T33" i="5" s="1"/>
  <c r="S30" i="5"/>
  <c r="S33" i="5" s="1"/>
  <c r="R30" i="5"/>
  <c r="D30" i="5"/>
  <c r="D29" i="5"/>
  <c r="D28" i="5"/>
  <c r="D27" i="5"/>
  <c r="S26" i="5"/>
  <c r="D26" i="5"/>
  <c r="S25" i="5"/>
  <c r="D25" i="5"/>
  <c r="S24" i="5"/>
  <c r="D24" i="5"/>
  <c r="J38" i="5" s="1"/>
  <c r="S23" i="5"/>
  <c r="D23" i="5"/>
  <c r="S22" i="5"/>
  <c r="D22" i="5"/>
  <c r="S21" i="5"/>
  <c r="D21" i="5"/>
  <c r="G40" i="5" s="1"/>
  <c r="I20" i="5"/>
  <c r="J20" i="5" s="1"/>
  <c r="D20" i="5"/>
  <c r="I19" i="5"/>
  <c r="D19" i="5"/>
  <c r="G19" i="5" s="1"/>
  <c r="H19" i="5" s="1"/>
  <c r="S18" i="5"/>
  <c r="L18" i="5"/>
  <c r="I18" i="5"/>
  <c r="K18" i="5" s="1"/>
  <c r="D18" i="5"/>
  <c r="G18" i="5" s="1"/>
  <c r="D48" i="5" s="1"/>
  <c r="S17" i="5"/>
  <c r="I17" i="5"/>
  <c r="D17" i="5"/>
  <c r="S16" i="5"/>
  <c r="L16" i="5"/>
  <c r="C16" i="5"/>
  <c r="C33" i="5" s="1"/>
  <c r="P108" i="2"/>
  <c r="D49" i="2"/>
  <c r="C39" i="2"/>
  <c r="AR39" i="2" s="1"/>
  <c r="AR40" i="2" s="1"/>
  <c r="AR41" i="2" s="1"/>
  <c r="AR42" i="2" s="1"/>
  <c r="AR43" i="2" s="1"/>
  <c r="AR44" i="2" s="1"/>
  <c r="AR45" i="2" s="1"/>
  <c r="AR46" i="2" s="1"/>
  <c r="AR47" i="2" s="1"/>
  <c r="AR48" i="2" s="1"/>
  <c r="AR49" i="2" s="1"/>
  <c r="AR50" i="2" s="1"/>
  <c r="AR51" i="2" s="1"/>
  <c r="AR52" i="2" s="1"/>
  <c r="AR53" i="2" s="1"/>
  <c r="AR54" i="2" s="1"/>
  <c r="AR55" i="2" s="1"/>
  <c r="AR56" i="2" s="1"/>
  <c r="AR57" i="2" s="1"/>
  <c r="AR58" i="2" s="1"/>
  <c r="AR59" i="2" s="1"/>
  <c r="AR60" i="2" s="1"/>
  <c r="AR61" i="2" s="1"/>
  <c r="AR62" i="2" s="1"/>
  <c r="AR63" i="2" s="1"/>
  <c r="AR64" i="2" s="1"/>
  <c r="AR65" i="2" s="1"/>
  <c r="AR66" i="2" s="1"/>
  <c r="AR67" i="2" s="1"/>
  <c r="AR68" i="2" s="1"/>
  <c r="AR69" i="2" s="1"/>
  <c r="AR70" i="2" s="1"/>
  <c r="AR71" i="2" s="1"/>
  <c r="AR72" i="2" s="1"/>
  <c r="AR73" i="2" s="1"/>
  <c r="AR74" i="2" s="1"/>
  <c r="AR75" i="2" s="1"/>
  <c r="AR76" i="2" s="1"/>
  <c r="AR77" i="2" s="1"/>
  <c r="AR78" i="2" s="1"/>
  <c r="AR79" i="2" s="1"/>
  <c r="AR80" i="2" s="1"/>
  <c r="AR81" i="2" s="1"/>
  <c r="AR82" i="2" s="1"/>
  <c r="AR83" i="2" s="1"/>
  <c r="AR84" i="2" s="1"/>
  <c r="AR85" i="2" s="1"/>
  <c r="AR86" i="2" s="1"/>
  <c r="AR87" i="2" s="1"/>
  <c r="AR88" i="2" s="1"/>
  <c r="AR89" i="2" s="1"/>
  <c r="AR90" i="2" s="1"/>
  <c r="AR91" i="2" s="1"/>
  <c r="AR92" i="2" s="1"/>
  <c r="AR93" i="2" s="1"/>
  <c r="AR94" i="2" s="1"/>
  <c r="AR95" i="2" s="1"/>
  <c r="AR96" i="2" s="1"/>
  <c r="AR97" i="2" s="1"/>
  <c r="AR98" i="2" s="1"/>
  <c r="AR99" i="2" s="1"/>
  <c r="AR100" i="2" s="1"/>
  <c r="AR101" i="2" s="1"/>
  <c r="AR102" i="2" s="1"/>
  <c r="AR103" i="2" s="1"/>
  <c r="AR104" i="2" s="1"/>
  <c r="AR105" i="2" s="1"/>
  <c r="AR106" i="2" s="1"/>
  <c r="AR107" i="2" s="1"/>
  <c r="AR108" i="2" s="1"/>
  <c r="AR109" i="2" s="1"/>
  <c r="AR110" i="2" s="1"/>
  <c r="AR111" i="2" s="1"/>
  <c r="AR112" i="2" s="1"/>
  <c r="AR113" i="2" s="1"/>
  <c r="AR114" i="2" s="1"/>
  <c r="AR115" i="2" s="1"/>
  <c r="AR116" i="2" s="1"/>
  <c r="AR117" i="2" s="1"/>
  <c r="AR118" i="2" s="1"/>
  <c r="AR119" i="2" s="1"/>
  <c r="AR120" i="2" s="1"/>
  <c r="AR121" i="2" s="1"/>
  <c r="AR122" i="2" s="1"/>
  <c r="AR123" i="2" s="1"/>
  <c r="AR124" i="2" s="1"/>
  <c r="AR125" i="2" s="1"/>
  <c r="AR126" i="2" s="1"/>
  <c r="AR127" i="2" s="1"/>
  <c r="AR128" i="2" s="1"/>
  <c r="AR129" i="2" s="1"/>
  <c r="AR130" i="2" s="1"/>
  <c r="AR131" i="2" s="1"/>
  <c r="AR132" i="2" s="1"/>
  <c r="AR133" i="2" s="1"/>
  <c r="AR134" i="2" s="1"/>
  <c r="AR135" i="2" s="1"/>
  <c r="AR136" i="2" s="1"/>
  <c r="AR137" i="2" s="1"/>
  <c r="AR138" i="2" s="1"/>
  <c r="AR139" i="2" s="1"/>
  <c r="AR140" i="2" s="1"/>
  <c r="AR141" i="2" s="1"/>
  <c r="AR142" i="2" s="1"/>
  <c r="AR143" i="2" s="1"/>
  <c r="AR144" i="2" s="1"/>
  <c r="AR145" i="2" s="1"/>
  <c r="AR146" i="2" s="1"/>
  <c r="AR147" i="2" s="1"/>
  <c r="AR148" i="2" s="1"/>
  <c r="AR149" i="2" s="1"/>
  <c r="AR150" i="2" s="1"/>
  <c r="AR151" i="2" s="1"/>
  <c r="AR152" i="2" s="1"/>
  <c r="AR153" i="2" s="1"/>
  <c r="AR154" i="2" s="1"/>
  <c r="AR155" i="2" s="1"/>
  <c r="AR156" i="2" s="1"/>
  <c r="AR157" i="2" s="1"/>
  <c r="AR158" i="2" s="1"/>
  <c r="AR159" i="2" s="1"/>
  <c r="AR160" i="2" s="1"/>
  <c r="AR161" i="2" s="1"/>
  <c r="AR162" i="2" s="1"/>
  <c r="AR163" i="2" s="1"/>
  <c r="AR164" i="2" s="1"/>
  <c r="AR165" i="2" s="1"/>
  <c r="AR166" i="2" s="1"/>
  <c r="AR167" i="2" s="1"/>
  <c r="AR168" i="2" s="1"/>
  <c r="AR169" i="2" s="1"/>
  <c r="AR170" i="2" s="1"/>
  <c r="AR171" i="2" s="1"/>
  <c r="AR172" i="2" s="1"/>
  <c r="AR173" i="2" s="1"/>
  <c r="AR174" i="2" s="1"/>
  <c r="AR175" i="2" s="1"/>
  <c r="AR176" i="2" s="1"/>
  <c r="AR177" i="2" s="1"/>
  <c r="AR178" i="2" s="1"/>
  <c r="AR179" i="2" s="1"/>
  <c r="AR180" i="2" s="1"/>
  <c r="AR181" i="2" s="1"/>
  <c r="AR182" i="2" s="1"/>
  <c r="AR183" i="2" s="1"/>
  <c r="AR184" i="2" s="1"/>
  <c r="AR185" i="2" s="1"/>
  <c r="AR186" i="2" s="1"/>
  <c r="AR187" i="2" s="1"/>
  <c r="AR188" i="2" s="1"/>
  <c r="AR189" i="2" s="1"/>
  <c r="AR190" i="2" s="1"/>
  <c r="AR191" i="2" s="1"/>
  <c r="AR192" i="2" s="1"/>
  <c r="AR193" i="2" s="1"/>
  <c r="AR194" i="2" s="1"/>
  <c r="AR195" i="2" s="1"/>
  <c r="AR196" i="2" s="1"/>
  <c r="AR197" i="2" s="1"/>
  <c r="AR198" i="2" s="1"/>
  <c r="AR199" i="2" s="1"/>
  <c r="AR200" i="2" s="1"/>
  <c r="AR201" i="2" s="1"/>
  <c r="AR202" i="2" s="1"/>
  <c r="AR203" i="2" s="1"/>
  <c r="AR204" i="2" s="1"/>
  <c r="AR205" i="2" s="1"/>
  <c r="AR206" i="2" s="1"/>
  <c r="AR207" i="2" s="1"/>
  <c r="AR208" i="2" s="1"/>
  <c r="AR209" i="2" s="1"/>
  <c r="AR210" i="2" s="1"/>
  <c r="AR211" i="2" s="1"/>
  <c r="AR212" i="2" s="1"/>
  <c r="AR213" i="2" s="1"/>
  <c r="AR214" i="2" s="1"/>
  <c r="AR215" i="2" s="1"/>
  <c r="AR216" i="2" s="1"/>
  <c r="AR217" i="2" s="1"/>
  <c r="AR218" i="2" s="1"/>
  <c r="AR219" i="2" s="1"/>
  <c r="AR220" i="2" s="1"/>
  <c r="AR221" i="2" s="1"/>
  <c r="AR222" i="2" s="1"/>
  <c r="AR223" i="2" s="1"/>
  <c r="AR224" i="2" s="1"/>
  <c r="AR225" i="2" s="1"/>
  <c r="AR226" i="2" s="1"/>
  <c r="AR227" i="2" s="1"/>
  <c r="AR228" i="2" s="1"/>
  <c r="AR229" i="2" s="1"/>
  <c r="AR230" i="2" s="1"/>
  <c r="AR231" i="2" s="1"/>
  <c r="AR232" i="2" s="1"/>
  <c r="AR233" i="2" s="1"/>
  <c r="AR234" i="2" s="1"/>
  <c r="AR235" i="2" s="1"/>
  <c r="AR236" i="2" s="1"/>
  <c r="AR237" i="2" s="1"/>
  <c r="AR238" i="2" s="1"/>
  <c r="AR239" i="2" s="1"/>
  <c r="AR240" i="2" s="1"/>
  <c r="AR241" i="2" s="1"/>
  <c r="AR242" i="2" s="1"/>
  <c r="AR243" i="2" s="1"/>
  <c r="AR244" i="2" s="1"/>
  <c r="AR245" i="2" s="1"/>
  <c r="AR246" i="2" s="1"/>
  <c r="AR247" i="2" s="1"/>
  <c r="AR248" i="2" s="1"/>
  <c r="AR249" i="2" s="1"/>
  <c r="AR250" i="2" s="1"/>
  <c r="AR251" i="2" s="1"/>
  <c r="AR252" i="2" s="1"/>
  <c r="AR253" i="2" s="1"/>
  <c r="AR254" i="2" s="1"/>
  <c r="AR255" i="2" s="1"/>
  <c r="AR256" i="2" s="1"/>
  <c r="AR257" i="2" s="1"/>
  <c r="AR258" i="2" s="1"/>
  <c r="AR259" i="2" s="1"/>
  <c r="AR260" i="2" s="1"/>
  <c r="AR261" i="2" s="1"/>
  <c r="AR262" i="2" s="1"/>
  <c r="AR263" i="2" s="1"/>
  <c r="AR264" i="2" s="1"/>
  <c r="AR265" i="2" s="1"/>
  <c r="AR266" i="2" s="1"/>
  <c r="AR267" i="2" s="1"/>
  <c r="AR268" i="2" s="1"/>
  <c r="AR269" i="2" s="1"/>
  <c r="AR270" i="2" s="1"/>
  <c r="AR271" i="2" s="1"/>
  <c r="AR272" i="2" s="1"/>
  <c r="AR273" i="2" s="1"/>
  <c r="AR274" i="2" s="1"/>
  <c r="AR275" i="2" s="1"/>
  <c r="AR276" i="2" s="1"/>
  <c r="AR277" i="2" s="1"/>
  <c r="AR278" i="2" s="1"/>
  <c r="AR279" i="2" s="1"/>
  <c r="AR280" i="2" s="1"/>
  <c r="AR281" i="2" s="1"/>
  <c r="AR282" i="2" s="1"/>
  <c r="AR283" i="2" s="1"/>
  <c r="AR284" i="2" s="1"/>
  <c r="AR285" i="2" s="1"/>
  <c r="AR286" i="2" s="1"/>
  <c r="AR287" i="2" s="1"/>
  <c r="AR288" i="2" s="1"/>
  <c r="AR289" i="2" s="1"/>
  <c r="AR290" i="2" s="1"/>
  <c r="AR291" i="2" s="1"/>
  <c r="AR292" i="2" s="1"/>
  <c r="AR293" i="2" s="1"/>
  <c r="AR294" i="2" s="1"/>
  <c r="AR295" i="2" s="1"/>
  <c r="AR296" i="2" s="1"/>
  <c r="AR297" i="2" s="1"/>
  <c r="AR298" i="2" s="1"/>
  <c r="AR299" i="2" s="1"/>
  <c r="AR300" i="2" s="1"/>
  <c r="AR301" i="2" s="1"/>
  <c r="AR302" i="2" s="1"/>
  <c r="AR303" i="2" s="1"/>
  <c r="AR304" i="2" s="1"/>
  <c r="AR305" i="2" s="1"/>
  <c r="AR306" i="2" s="1"/>
  <c r="AR307" i="2" s="1"/>
  <c r="AR308" i="2" s="1"/>
  <c r="AR309" i="2" s="1"/>
  <c r="AR310" i="2" s="1"/>
  <c r="AR311" i="2" s="1"/>
  <c r="AR312" i="2" s="1"/>
  <c r="AR313" i="2" s="1"/>
  <c r="AR314" i="2" s="1"/>
  <c r="AR315" i="2" s="1"/>
  <c r="AR316" i="2" s="1"/>
  <c r="AR317" i="2" s="1"/>
  <c r="AR318" i="2" s="1"/>
  <c r="AR319" i="2" s="1"/>
  <c r="AR320" i="2" s="1"/>
  <c r="AR321" i="2" s="1"/>
  <c r="AR322" i="2" s="1"/>
  <c r="AR323" i="2" s="1"/>
  <c r="AR324" i="2" s="1"/>
  <c r="AR325" i="2" s="1"/>
  <c r="AR326" i="2" s="1"/>
  <c r="AR327" i="2" s="1"/>
  <c r="AR328" i="2" s="1"/>
  <c r="AR329" i="2" s="1"/>
  <c r="AR330" i="2" s="1"/>
  <c r="AR331" i="2" s="1"/>
  <c r="AR332" i="2" s="1"/>
  <c r="AR333" i="2" s="1"/>
  <c r="AR334" i="2" s="1"/>
  <c r="AR335" i="2" s="1"/>
  <c r="AR336" i="2" s="1"/>
  <c r="AR337" i="2" s="1"/>
  <c r="AR338" i="2" s="1"/>
  <c r="BH38" i="2"/>
  <c r="BH39" i="2" s="1"/>
  <c r="BH40" i="2" s="1"/>
  <c r="BH41" i="2" s="1"/>
  <c r="BH42" i="2" s="1"/>
  <c r="BH43" i="2" s="1"/>
  <c r="BH44" i="2" s="1"/>
  <c r="BH45" i="2" s="1"/>
  <c r="BH46" i="2" s="1"/>
  <c r="BH47" i="2" s="1"/>
  <c r="BH48" i="2" s="1"/>
  <c r="BH49" i="2" s="1"/>
  <c r="BH50" i="2" s="1"/>
  <c r="BH51" i="2" s="1"/>
  <c r="BH52" i="2" s="1"/>
  <c r="BH53" i="2" s="1"/>
  <c r="BH54" i="2" s="1"/>
  <c r="BH55" i="2" s="1"/>
  <c r="BH56" i="2" s="1"/>
  <c r="BH57" i="2" s="1"/>
  <c r="BH58" i="2" s="1"/>
  <c r="BH59" i="2" s="1"/>
  <c r="BH60" i="2" s="1"/>
  <c r="BH61" i="2" s="1"/>
  <c r="BH62" i="2" s="1"/>
  <c r="BH63" i="2" s="1"/>
  <c r="BH64" i="2" s="1"/>
  <c r="BH65" i="2" s="1"/>
  <c r="BH66" i="2" s="1"/>
  <c r="BH67" i="2" s="1"/>
  <c r="BH68" i="2" s="1"/>
  <c r="BH69" i="2" s="1"/>
  <c r="BH70" i="2" s="1"/>
  <c r="BH71" i="2" s="1"/>
  <c r="BH72" i="2" s="1"/>
  <c r="BH73" i="2" s="1"/>
  <c r="BH74" i="2" s="1"/>
  <c r="BH75" i="2" s="1"/>
  <c r="BH76" i="2" s="1"/>
  <c r="BH77" i="2" s="1"/>
  <c r="BH78" i="2" s="1"/>
  <c r="BH79" i="2" s="1"/>
  <c r="BH80" i="2" s="1"/>
  <c r="BH81" i="2" s="1"/>
  <c r="BH82" i="2" s="1"/>
  <c r="BH83" i="2" s="1"/>
  <c r="BH84" i="2" s="1"/>
  <c r="BH85" i="2" s="1"/>
  <c r="BH86" i="2" s="1"/>
  <c r="BG38" i="2"/>
  <c r="BG39" i="2" s="1"/>
  <c r="BG40" i="2" s="1"/>
  <c r="BG41" i="2" s="1"/>
  <c r="BG42" i="2" s="1"/>
  <c r="BG43" i="2" s="1"/>
  <c r="BG44" i="2" s="1"/>
  <c r="BG45" i="2" s="1"/>
  <c r="BG46" i="2" s="1"/>
  <c r="BG47" i="2" s="1"/>
  <c r="BG48" i="2" s="1"/>
  <c r="BG49" i="2" s="1"/>
  <c r="BG50" i="2" s="1"/>
  <c r="BG51" i="2" s="1"/>
  <c r="BG52" i="2" s="1"/>
  <c r="BG53" i="2" s="1"/>
  <c r="BG54" i="2" s="1"/>
  <c r="BG55" i="2" s="1"/>
  <c r="BG56" i="2" s="1"/>
  <c r="BG57" i="2" s="1"/>
  <c r="BG58" i="2" s="1"/>
  <c r="BG59" i="2" s="1"/>
  <c r="BG60" i="2" s="1"/>
  <c r="BG61" i="2" s="1"/>
  <c r="BG62" i="2" s="1"/>
  <c r="BG63" i="2" s="1"/>
  <c r="BG64" i="2" s="1"/>
  <c r="BG65" i="2" s="1"/>
  <c r="BG66" i="2" s="1"/>
  <c r="BG67" i="2" s="1"/>
  <c r="BG68" i="2" s="1"/>
  <c r="BG69" i="2" s="1"/>
  <c r="BG70" i="2" s="1"/>
  <c r="BG71" i="2" s="1"/>
  <c r="BG72" i="2" s="1"/>
  <c r="BG73" i="2" s="1"/>
  <c r="BG74" i="2" s="1"/>
  <c r="BG75" i="2" s="1"/>
  <c r="BG76" i="2" s="1"/>
  <c r="BG77" i="2" s="1"/>
  <c r="BG78" i="2" s="1"/>
  <c r="BG79" i="2" s="1"/>
  <c r="BG80" i="2" s="1"/>
  <c r="BG81" i="2" s="1"/>
  <c r="BG82" i="2" s="1"/>
  <c r="BG83" i="2" s="1"/>
  <c r="BG84" i="2" s="1"/>
  <c r="BG85" i="2" s="1"/>
  <c r="BG86" i="2" s="1"/>
  <c r="BF38" i="2"/>
  <c r="BF39" i="2" s="1"/>
  <c r="BF40" i="2" s="1"/>
  <c r="BF41" i="2" s="1"/>
  <c r="BF42" i="2" s="1"/>
  <c r="BF43" i="2" s="1"/>
  <c r="BF44" i="2" s="1"/>
  <c r="BF45" i="2" s="1"/>
  <c r="BF46" i="2" s="1"/>
  <c r="BF47" i="2" s="1"/>
  <c r="BF48" i="2" s="1"/>
  <c r="BF49" i="2" s="1"/>
  <c r="BF50" i="2" s="1"/>
  <c r="BF51" i="2" s="1"/>
  <c r="BF52" i="2" s="1"/>
  <c r="BF53" i="2" s="1"/>
  <c r="BF54" i="2" s="1"/>
  <c r="BF55" i="2" s="1"/>
  <c r="BF56" i="2" s="1"/>
  <c r="BF57" i="2" s="1"/>
  <c r="BF58" i="2" s="1"/>
  <c r="BF59" i="2" s="1"/>
  <c r="BF60" i="2" s="1"/>
  <c r="BF61" i="2" s="1"/>
  <c r="BF62" i="2" s="1"/>
  <c r="BF63" i="2" s="1"/>
  <c r="BF64" i="2" s="1"/>
  <c r="BF65" i="2" s="1"/>
  <c r="BF66" i="2" s="1"/>
  <c r="BF67" i="2" s="1"/>
  <c r="BF68" i="2" s="1"/>
  <c r="BF69" i="2" s="1"/>
  <c r="BF70" i="2" s="1"/>
  <c r="BF71" i="2" s="1"/>
  <c r="BF72" i="2" s="1"/>
  <c r="BF73" i="2" s="1"/>
  <c r="BF74" i="2" s="1"/>
  <c r="BF75" i="2" s="1"/>
  <c r="BF76" i="2" s="1"/>
  <c r="BF77" i="2" s="1"/>
  <c r="BF78" i="2" s="1"/>
  <c r="BF79" i="2" s="1"/>
  <c r="BF80" i="2" s="1"/>
  <c r="BF81" i="2" s="1"/>
  <c r="BF82" i="2" s="1"/>
  <c r="BF83" i="2" s="1"/>
  <c r="BF84" i="2" s="1"/>
  <c r="BF85" i="2" s="1"/>
  <c r="BF86" i="2" s="1"/>
  <c r="BE38" i="2"/>
  <c r="BE39" i="2" s="1"/>
  <c r="BE40" i="2" s="1"/>
  <c r="BE41" i="2" s="1"/>
  <c r="BE42" i="2" s="1"/>
  <c r="BE43" i="2" s="1"/>
  <c r="BE44" i="2" s="1"/>
  <c r="BE45" i="2" s="1"/>
  <c r="BE46" i="2" s="1"/>
  <c r="BE47" i="2" s="1"/>
  <c r="BE48" i="2" s="1"/>
  <c r="BE49" i="2" s="1"/>
  <c r="BE50" i="2" s="1"/>
  <c r="BE51" i="2" s="1"/>
  <c r="BE52" i="2" s="1"/>
  <c r="BE53" i="2" s="1"/>
  <c r="BE54" i="2" s="1"/>
  <c r="BE55" i="2" s="1"/>
  <c r="BE56" i="2" s="1"/>
  <c r="BE57" i="2" s="1"/>
  <c r="BE58" i="2" s="1"/>
  <c r="BE59" i="2" s="1"/>
  <c r="BE60" i="2" s="1"/>
  <c r="BE61" i="2" s="1"/>
  <c r="BE62" i="2" s="1"/>
  <c r="BE63" i="2" s="1"/>
  <c r="BE64" i="2" s="1"/>
  <c r="BE65" i="2" s="1"/>
  <c r="BE66" i="2" s="1"/>
  <c r="BE67" i="2" s="1"/>
  <c r="BE68" i="2" s="1"/>
  <c r="BE69" i="2" s="1"/>
  <c r="BE70" i="2" s="1"/>
  <c r="BE71" i="2" s="1"/>
  <c r="BE72" i="2" s="1"/>
  <c r="BE73" i="2" s="1"/>
  <c r="BE74" i="2" s="1"/>
  <c r="BE75" i="2" s="1"/>
  <c r="BE76" i="2" s="1"/>
  <c r="BE77" i="2" s="1"/>
  <c r="BE78" i="2" s="1"/>
  <c r="BE79" i="2" s="1"/>
  <c r="BE80" i="2" s="1"/>
  <c r="BE81" i="2" s="1"/>
  <c r="BE82" i="2" s="1"/>
  <c r="BE83" i="2" s="1"/>
  <c r="BE84" i="2" s="1"/>
  <c r="BE85" i="2" s="1"/>
  <c r="BE86" i="2" s="1"/>
  <c r="BD38" i="2"/>
  <c r="BD39" i="2" s="1"/>
  <c r="BD40" i="2" s="1"/>
  <c r="BD41" i="2" s="1"/>
  <c r="BD42" i="2" s="1"/>
  <c r="BD43" i="2" s="1"/>
  <c r="BD44" i="2" s="1"/>
  <c r="BD45" i="2" s="1"/>
  <c r="BD46" i="2" s="1"/>
  <c r="BD47" i="2" s="1"/>
  <c r="BD48" i="2" s="1"/>
  <c r="BD49" i="2" s="1"/>
  <c r="BD50" i="2" s="1"/>
  <c r="BD51" i="2" s="1"/>
  <c r="BD52" i="2" s="1"/>
  <c r="BD53" i="2" s="1"/>
  <c r="BD54" i="2" s="1"/>
  <c r="BD55" i="2" s="1"/>
  <c r="BD56" i="2" s="1"/>
  <c r="BD57" i="2" s="1"/>
  <c r="BD58" i="2" s="1"/>
  <c r="BD59" i="2" s="1"/>
  <c r="BD60" i="2" s="1"/>
  <c r="BD61" i="2" s="1"/>
  <c r="BD62" i="2" s="1"/>
  <c r="BD63" i="2" s="1"/>
  <c r="BD64" i="2" s="1"/>
  <c r="BD65" i="2" s="1"/>
  <c r="BD66" i="2" s="1"/>
  <c r="BD67" i="2" s="1"/>
  <c r="BD68" i="2" s="1"/>
  <c r="BD69" i="2" s="1"/>
  <c r="BD70" i="2" s="1"/>
  <c r="BD71" i="2" s="1"/>
  <c r="BD72" i="2" s="1"/>
  <c r="BD73" i="2" s="1"/>
  <c r="BD74" i="2" s="1"/>
  <c r="BD75" i="2" s="1"/>
  <c r="BD76" i="2" s="1"/>
  <c r="BD77" i="2" s="1"/>
  <c r="BD78" i="2" s="1"/>
  <c r="BD79" i="2" s="1"/>
  <c r="BD80" i="2" s="1"/>
  <c r="BD81" i="2" s="1"/>
  <c r="BD82" i="2" s="1"/>
  <c r="BD83" i="2" s="1"/>
  <c r="BD84" i="2" s="1"/>
  <c r="BD85" i="2" s="1"/>
  <c r="BD86" i="2" s="1"/>
  <c r="BC38" i="2"/>
  <c r="BC39" i="2" s="1"/>
  <c r="BC40" i="2" s="1"/>
  <c r="BC41" i="2" s="1"/>
  <c r="BC42" i="2" s="1"/>
  <c r="BC43" i="2" s="1"/>
  <c r="BC44" i="2" s="1"/>
  <c r="BC45" i="2" s="1"/>
  <c r="BC46" i="2" s="1"/>
  <c r="BC47" i="2" s="1"/>
  <c r="BC48" i="2" s="1"/>
  <c r="BC49" i="2" s="1"/>
  <c r="BC50" i="2" s="1"/>
  <c r="BC51" i="2" s="1"/>
  <c r="BC52" i="2" s="1"/>
  <c r="BC53" i="2" s="1"/>
  <c r="BC54" i="2" s="1"/>
  <c r="BC55" i="2" s="1"/>
  <c r="BC56" i="2" s="1"/>
  <c r="BC57" i="2" s="1"/>
  <c r="BC58" i="2" s="1"/>
  <c r="BC59" i="2" s="1"/>
  <c r="BC60" i="2" s="1"/>
  <c r="BC61" i="2" s="1"/>
  <c r="BC62" i="2" s="1"/>
  <c r="BC63" i="2" s="1"/>
  <c r="BC64" i="2" s="1"/>
  <c r="BC65" i="2" s="1"/>
  <c r="BC66" i="2" s="1"/>
  <c r="BC67" i="2" s="1"/>
  <c r="BC68" i="2" s="1"/>
  <c r="BC69" i="2" s="1"/>
  <c r="BC70" i="2" s="1"/>
  <c r="BC71" i="2" s="1"/>
  <c r="BC72" i="2" s="1"/>
  <c r="BC73" i="2" s="1"/>
  <c r="BC74" i="2" s="1"/>
  <c r="BC75" i="2" s="1"/>
  <c r="BC76" i="2" s="1"/>
  <c r="BC77" i="2" s="1"/>
  <c r="BC78" i="2" s="1"/>
  <c r="BC79" i="2" s="1"/>
  <c r="BC80" i="2" s="1"/>
  <c r="BC81" i="2" s="1"/>
  <c r="BC82" i="2" s="1"/>
  <c r="BC83" i="2" s="1"/>
  <c r="BC84" i="2" s="1"/>
  <c r="BC85" i="2" s="1"/>
  <c r="BC86" i="2" s="1"/>
  <c r="BB38" i="2"/>
  <c r="BB39" i="2" s="1"/>
  <c r="BB40" i="2" s="1"/>
  <c r="BB41" i="2" s="1"/>
  <c r="BB42" i="2" s="1"/>
  <c r="BB43" i="2" s="1"/>
  <c r="BB44" i="2" s="1"/>
  <c r="BB45" i="2" s="1"/>
  <c r="BB46" i="2" s="1"/>
  <c r="BB47" i="2" s="1"/>
  <c r="BB48" i="2" s="1"/>
  <c r="BB49" i="2" s="1"/>
  <c r="BB50" i="2" s="1"/>
  <c r="BB51" i="2" s="1"/>
  <c r="BB52" i="2" s="1"/>
  <c r="BB53" i="2" s="1"/>
  <c r="BB54" i="2" s="1"/>
  <c r="BB55" i="2" s="1"/>
  <c r="BB56" i="2" s="1"/>
  <c r="BB57" i="2" s="1"/>
  <c r="BB58" i="2" s="1"/>
  <c r="BB59" i="2" s="1"/>
  <c r="BB60" i="2" s="1"/>
  <c r="BB61" i="2" s="1"/>
  <c r="BB62" i="2" s="1"/>
  <c r="BB63" i="2" s="1"/>
  <c r="BB64" i="2" s="1"/>
  <c r="BB65" i="2" s="1"/>
  <c r="BB66" i="2" s="1"/>
  <c r="BB67" i="2" s="1"/>
  <c r="BB68" i="2" s="1"/>
  <c r="BB69" i="2" s="1"/>
  <c r="BB70" i="2" s="1"/>
  <c r="BB71" i="2" s="1"/>
  <c r="BB72" i="2" s="1"/>
  <c r="BB73" i="2" s="1"/>
  <c r="BB74" i="2" s="1"/>
  <c r="BB75" i="2" s="1"/>
  <c r="BB76" i="2" s="1"/>
  <c r="BB77" i="2" s="1"/>
  <c r="BB78" i="2" s="1"/>
  <c r="BB79" i="2" s="1"/>
  <c r="BB80" i="2" s="1"/>
  <c r="BB81" i="2" s="1"/>
  <c r="BB82" i="2" s="1"/>
  <c r="BB83" i="2" s="1"/>
  <c r="BB84" i="2" s="1"/>
  <c r="BB85" i="2" s="1"/>
  <c r="BB86" i="2" s="1"/>
  <c r="BA38" i="2"/>
  <c r="BA39" i="2" s="1"/>
  <c r="BA40" i="2" s="1"/>
  <c r="BA41" i="2" s="1"/>
  <c r="BA42" i="2" s="1"/>
  <c r="BA43" i="2" s="1"/>
  <c r="BA44" i="2" s="1"/>
  <c r="BA45" i="2" s="1"/>
  <c r="BA46" i="2" s="1"/>
  <c r="BA47" i="2" s="1"/>
  <c r="BA48" i="2" s="1"/>
  <c r="BA49" i="2" s="1"/>
  <c r="BA50" i="2" s="1"/>
  <c r="BA51" i="2" s="1"/>
  <c r="BA52" i="2" s="1"/>
  <c r="BA53" i="2" s="1"/>
  <c r="BA54" i="2" s="1"/>
  <c r="BA55" i="2" s="1"/>
  <c r="BA56" i="2" s="1"/>
  <c r="BA57" i="2" s="1"/>
  <c r="BA58" i="2" s="1"/>
  <c r="BA59" i="2" s="1"/>
  <c r="BA60" i="2" s="1"/>
  <c r="BA61" i="2" s="1"/>
  <c r="BA62" i="2" s="1"/>
  <c r="BA63" i="2" s="1"/>
  <c r="BA64" i="2" s="1"/>
  <c r="BA65" i="2" s="1"/>
  <c r="BA66" i="2" s="1"/>
  <c r="BA67" i="2" s="1"/>
  <c r="BA68" i="2" s="1"/>
  <c r="BA69" i="2" s="1"/>
  <c r="BA70" i="2" s="1"/>
  <c r="BA71" i="2" s="1"/>
  <c r="BA72" i="2" s="1"/>
  <c r="BA73" i="2" s="1"/>
  <c r="BA74" i="2" s="1"/>
  <c r="BA75" i="2" s="1"/>
  <c r="BA76" i="2" s="1"/>
  <c r="BA77" i="2" s="1"/>
  <c r="BA78" i="2" s="1"/>
  <c r="BA79" i="2" s="1"/>
  <c r="BA80" i="2" s="1"/>
  <c r="BA81" i="2" s="1"/>
  <c r="BA82" i="2" s="1"/>
  <c r="BA83" i="2" s="1"/>
  <c r="BA84" i="2" s="1"/>
  <c r="BA85" i="2" s="1"/>
  <c r="BA86" i="2" s="1"/>
  <c r="AY38" i="2"/>
  <c r="AY39" i="2" s="1"/>
  <c r="AY40" i="2" s="1"/>
  <c r="AY41" i="2" s="1"/>
  <c r="AY42" i="2" s="1"/>
  <c r="AY43" i="2" s="1"/>
  <c r="AY44" i="2" s="1"/>
  <c r="AY45" i="2" s="1"/>
  <c r="AY46" i="2" s="1"/>
  <c r="AY47" i="2" s="1"/>
  <c r="AY48" i="2" s="1"/>
  <c r="AY49" i="2" s="1"/>
  <c r="AY50" i="2" s="1"/>
  <c r="AY51" i="2" s="1"/>
  <c r="AY52" i="2" s="1"/>
  <c r="AY53" i="2" s="1"/>
  <c r="AY54" i="2" s="1"/>
  <c r="AY55" i="2" s="1"/>
  <c r="AY56" i="2" s="1"/>
  <c r="AY57" i="2" s="1"/>
  <c r="AY58" i="2" s="1"/>
  <c r="AY59" i="2" s="1"/>
  <c r="AY60" i="2" s="1"/>
  <c r="AY61" i="2" s="1"/>
  <c r="AY62" i="2" s="1"/>
  <c r="AY63" i="2" s="1"/>
  <c r="AY64" i="2" s="1"/>
  <c r="AY65" i="2" s="1"/>
  <c r="AY66" i="2" s="1"/>
  <c r="AY67" i="2" s="1"/>
  <c r="AY68" i="2" s="1"/>
  <c r="AY69" i="2" s="1"/>
  <c r="AY70" i="2" s="1"/>
  <c r="AY71" i="2" s="1"/>
  <c r="AY72" i="2" s="1"/>
  <c r="AY73" i="2" s="1"/>
  <c r="AY74" i="2" s="1"/>
  <c r="AY75" i="2" s="1"/>
  <c r="AY76" i="2" s="1"/>
  <c r="AY77" i="2" s="1"/>
  <c r="AY78" i="2" s="1"/>
  <c r="AY79" i="2" s="1"/>
  <c r="AY80" i="2" s="1"/>
  <c r="AY81" i="2" s="1"/>
  <c r="AY82" i="2" s="1"/>
  <c r="AY83" i="2" s="1"/>
  <c r="AY84" i="2" s="1"/>
  <c r="AY85" i="2" s="1"/>
  <c r="AY86" i="2" s="1"/>
  <c r="AW38" i="2"/>
  <c r="AV38" i="2"/>
  <c r="AV39" i="2" s="1"/>
  <c r="AV40" i="2" s="1"/>
  <c r="AV41" i="2" s="1"/>
  <c r="AV42" i="2" s="1"/>
  <c r="AV43" i="2" s="1"/>
  <c r="AV44" i="2" s="1"/>
  <c r="AV45" i="2" s="1"/>
  <c r="AV46" i="2" s="1"/>
  <c r="AV47" i="2" s="1"/>
  <c r="AV48" i="2" s="1"/>
  <c r="AV49" i="2" s="1"/>
  <c r="AV50" i="2" s="1"/>
  <c r="AU38" i="2"/>
  <c r="AU39" i="2" s="1"/>
  <c r="AU40" i="2" s="1"/>
  <c r="AU41" i="2" s="1"/>
  <c r="AU42" i="2" s="1"/>
  <c r="AU43" i="2" s="1"/>
  <c r="AU44" i="2" s="1"/>
  <c r="AU45" i="2" s="1"/>
  <c r="AU46" i="2" s="1"/>
  <c r="AU47" i="2" s="1"/>
  <c r="AU48" i="2" s="1"/>
  <c r="AU49" i="2" s="1"/>
  <c r="AU50" i="2" s="1"/>
  <c r="AT38" i="2"/>
  <c r="AT39" i="2" s="1"/>
  <c r="AT40" i="2" s="1"/>
  <c r="AT41" i="2" s="1"/>
  <c r="AT42" i="2" s="1"/>
  <c r="AT43" i="2" s="1"/>
  <c r="AT44" i="2" s="1"/>
  <c r="AT45" i="2" s="1"/>
  <c r="AT46" i="2" s="1"/>
  <c r="AT47" i="2" s="1"/>
  <c r="AT48" i="2" s="1"/>
  <c r="AT49" i="2" s="1"/>
  <c r="AT50" i="2" s="1"/>
  <c r="AS38" i="2"/>
  <c r="AS39" i="2" s="1"/>
  <c r="AS40" i="2" s="1"/>
  <c r="AS41" i="2" s="1"/>
  <c r="AS42" i="2" s="1"/>
  <c r="AS43" i="2" s="1"/>
  <c r="AS44" i="2" s="1"/>
  <c r="AS45" i="2" s="1"/>
  <c r="AS46" i="2" s="1"/>
  <c r="AS47" i="2" s="1"/>
  <c r="AS48" i="2" s="1"/>
  <c r="S37" i="2"/>
  <c r="S108" i="2" s="1"/>
  <c r="R37" i="2"/>
  <c r="R108" i="2" s="1"/>
  <c r="Q37" i="2"/>
  <c r="BF37" i="2" s="1"/>
  <c r="P37" i="2"/>
  <c r="BE37" i="2" s="1"/>
  <c r="O37" i="2"/>
  <c r="BD37" i="2" s="1"/>
  <c r="N37" i="2"/>
  <c r="N108" i="2" s="1"/>
  <c r="M37" i="2"/>
  <c r="M108" i="2" s="1"/>
  <c r="L37" i="2"/>
  <c r="L108" i="2" s="1"/>
  <c r="K37" i="2"/>
  <c r="J37" i="2"/>
  <c r="I37" i="2"/>
  <c r="AX37" i="2" s="1"/>
  <c r="H37" i="2"/>
  <c r="AW37" i="2" s="1"/>
  <c r="G37" i="2"/>
  <c r="AV37" i="2" s="1"/>
  <c r="F37" i="2"/>
  <c r="AU37" i="2" s="1"/>
  <c r="E37" i="2"/>
  <c r="AT37" i="2" s="1"/>
  <c r="D37" i="2"/>
  <c r="E32" i="2"/>
  <c r="E31" i="2"/>
  <c r="E30" i="2"/>
  <c r="E29" i="2"/>
  <c r="E28" i="2"/>
  <c r="E27" i="2"/>
  <c r="E26" i="2"/>
  <c r="E25" i="2"/>
  <c r="E24" i="2"/>
  <c r="K38" i="2" s="1"/>
  <c r="AZ38" i="2" s="1"/>
  <c r="AZ39" i="2" s="1"/>
  <c r="AZ40" i="2" s="1"/>
  <c r="AZ41" i="2" s="1"/>
  <c r="AZ42" i="2" s="1"/>
  <c r="AZ43" i="2" s="1"/>
  <c r="AZ44" i="2" s="1"/>
  <c r="AZ45" i="2" s="1"/>
  <c r="AZ46" i="2" s="1"/>
  <c r="AZ47" i="2" s="1"/>
  <c r="AZ48" i="2" s="1"/>
  <c r="AZ49" i="2" s="1"/>
  <c r="AZ50" i="2" s="1"/>
  <c r="AZ51" i="2" s="1"/>
  <c r="AZ52" i="2" s="1"/>
  <c r="AZ53" i="2" s="1"/>
  <c r="AZ54" i="2" s="1"/>
  <c r="AZ55" i="2" s="1"/>
  <c r="AZ56" i="2" s="1"/>
  <c r="AZ57" i="2" s="1"/>
  <c r="AZ58" i="2" s="1"/>
  <c r="AZ59" i="2" s="1"/>
  <c r="AZ60" i="2" s="1"/>
  <c r="AZ61" i="2" s="1"/>
  <c r="AZ62" i="2" s="1"/>
  <c r="AZ63" i="2" s="1"/>
  <c r="AZ64" i="2" s="1"/>
  <c r="AZ65" i="2" s="1"/>
  <c r="AZ66" i="2" s="1"/>
  <c r="AZ67" i="2" s="1"/>
  <c r="AZ68" i="2" s="1"/>
  <c r="AZ69" i="2" s="1"/>
  <c r="AZ70" i="2" s="1"/>
  <c r="AZ71" i="2" s="1"/>
  <c r="AZ72" i="2" s="1"/>
  <c r="AZ73" i="2" s="1"/>
  <c r="AZ74" i="2" s="1"/>
  <c r="AZ75" i="2" s="1"/>
  <c r="AZ76" i="2" s="1"/>
  <c r="AZ77" i="2" s="1"/>
  <c r="AZ78" i="2" s="1"/>
  <c r="AZ79" i="2" s="1"/>
  <c r="AZ80" i="2" s="1"/>
  <c r="AZ81" i="2" s="1"/>
  <c r="AZ82" i="2" s="1"/>
  <c r="AZ83" i="2" s="1"/>
  <c r="AZ84" i="2" s="1"/>
  <c r="AZ85" i="2" s="1"/>
  <c r="AZ86" i="2" s="1"/>
  <c r="E23" i="2"/>
  <c r="J22" i="2"/>
  <c r="E22" i="2"/>
  <c r="J21" i="2"/>
  <c r="E21" i="2"/>
  <c r="M21" i="2" s="1"/>
  <c r="M20" i="2"/>
  <c r="L20" i="2"/>
  <c r="K20" i="2"/>
  <c r="J20" i="2"/>
  <c r="E20" i="2"/>
  <c r="H20" i="2" s="1"/>
  <c r="G51" i="2" s="1"/>
  <c r="J19" i="2"/>
  <c r="E19" i="2"/>
  <c r="M19" i="2" s="1"/>
  <c r="J18" i="2"/>
  <c r="K18" i="2" s="1"/>
  <c r="E18" i="2"/>
  <c r="J17" i="2"/>
  <c r="E17" i="2"/>
  <c r="M17" i="2" s="1"/>
  <c r="M16" i="2"/>
  <c r="D16" i="2"/>
  <c r="D33" i="2" s="1"/>
  <c r="D7" i="2"/>
  <c r="AV40" i="8" l="1"/>
  <c r="AV41" i="8" s="1"/>
  <c r="AV42" i="8" s="1"/>
  <c r="AV43" i="8" s="1"/>
  <c r="AV44" i="8" s="1"/>
  <c r="AV45" i="8" s="1"/>
  <c r="AV46" i="8" s="1"/>
  <c r="AV47" i="8" s="1"/>
  <c r="AV48" i="8" s="1"/>
  <c r="AV49" i="8" s="1"/>
  <c r="AV50" i="8" s="1"/>
  <c r="AV51" i="8" s="1"/>
  <c r="AV52" i="8" s="1"/>
  <c r="AV53" i="8" s="1"/>
  <c r="AV54" i="8" s="1"/>
  <c r="AV55" i="8" s="1"/>
  <c r="AV56" i="8" s="1"/>
  <c r="AV57" i="8" s="1"/>
  <c r="AV58" i="8" s="1"/>
  <c r="AV59" i="8" s="1"/>
  <c r="AV60" i="8" s="1"/>
  <c r="AV61" i="8" s="1"/>
  <c r="AV62" i="8" s="1"/>
  <c r="AV63" i="8" s="1"/>
  <c r="AV64" i="8" s="1"/>
  <c r="AV65" i="8" s="1"/>
  <c r="AV66" i="8" s="1"/>
  <c r="AV67" i="8" s="1"/>
  <c r="AV68" i="8" s="1"/>
  <c r="AV69" i="8" s="1"/>
  <c r="AV70" i="8" s="1"/>
  <c r="AV71" i="8" s="1"/>
  <c r="AV72" i="8" s="1"/>
  <c r="AV73" i="8" s="1"/>
  <c r="AV74" i="8" s="1"/>
  <c r="AV75" i="8" s="1"/>
  <c r="AV76" i="8" s="1"/>
  <c r="AV77" i="8" s="1"/>
  <c r="AV78" i="8" s="1"/>
  <c r="AV79" i="8" s="1"/>
  <c r="AV80" i="8" s="1"/>
  <c r="AV81" i="8" s="1"/>
  <c r="AV82" i="8" s="1"/>
  <c r="AV83" i="8" s="1"/>
  <c r="AV84" i="8" s="1"/>
  <c r="AV85" i="8" s="1"/>
  <c r="AV86" i="8" s="1"/>
  <c r="H19" i="2"/>
  <c r="F51" i="2" s="1"/>
  <c r="BE37" i="6"/>
  <c r="BB37" i="7"/>
  <c r="B40" i="8"/>
  <c r="B41" i="8" s="1"/>
  <c r="B42" i="8" s="1"/>
  <c r="B43" i="8" s="1"/>
  <c r="B44" i="8" s="1"/>
  <c r="B45" i="8" s="1"/>
  <c r="B46" i="8" s="1"/>
  <c r="B47" i="8" s="1"/>
  <c r="B48" i="8" s="1"/>
  <c r="B49" i="8" s="1"/>
  <c r="B50" i="8" s="1"/>
  <c r="B51" i="8" s="1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B71" i="8" s="1"/>
  <c r="B72" i="8" s="1"/>
  <c r="B73" i="8" s="1"/>
  <c r="B74" i="8" s="1"/>
  <c r="B75" i="8" s="1"/>
  <c r="B76" i="8" s="1"/>
  <c r="B77" i="8" s="1"/>
  <c r="B78" i="8" s="1"/>
  <c r="B79" i="8" s="1"/>
  <c r="B80" i="8" s="1"/>
  <c r="B81" i="8" s="1"/>
  <c r="B82" i="8" s="1"/>
  <c r="B83" i="8" s="1"/>
  <c r="B84" i="8" s="1"/>
  <c r="B85" i="8" s="1"/>
  <c r="B86" i="8" s="1"/>
  <c r="G87" i="8"/>
  <c r="M44" i="10"/>
  <c r="O12" i="11"/>
  <c r="O15" i="11" s="1"/>
  <c r="L19" i="2"/>
  <c r="Q108" i="2"/>
  <c r="AV37" i="5"/>
  <c r="M87" i="5"/>
  <c r="K18" i="7"/>
  <c r="AQ39" i="7"/>
  <c r="AQ40" i="7" s="1"/>
  <c r="AQ41" i="7" s="1"/>
  <c r="AQ42" i="7" s="1"/>
  <c r="AQ43" i="7" s="1"/>
  <c r="AQ44" i="7" s="1"/>
  <c r="AQ45" i="7" s="1"/>
  <c r="AQ46" i="7" s="1"/>
  <c r="AQ47" i="7" s="1"/>
  <c r="AQ48" i="7" s="1"/>
  <c r="AQ49" i="7" s="1"/>
  <c r="AQ50" i="7" s="1"/>
  <c r="AQ51" i="7" s="1"/>
  <c r="AQ52" i="7" s="1"/>
  <c r="AQ53" i="7" s="1"/>
  <c r="AQ54" i="7" s="1"/>
  <c r="AQ55" i="7" s="1"/>
  <c r="AQ56" i="7" s="1"/>
  <c r="AQ57" i="7" s="1"/>
  <c r="AQ58" i="7" s="1"/>
  <c r="AQ59" i="7" s="1"/>
  <c r="AQ60" i="7" s="1"/>
  <c r="AQ61" i="7" s="1"/>
  <c r="AQ62" i="7" s="1"/>
  <c r="AQ63" i="7" s="1"/>
  <c r="AQ64" i="7" s="1"/>
  <c r="AQ65" i="7" s="1"/>
  <c r="AQ66" i="7" s="1"/>
  <c r="AQ67" i="7" s="1"/>
  <c r="AQ68" i="7" s="1"/>
  <c r="AQ69" i="7" s="1"/>
  <c r="AQ70" i="7" s="1"/>
  <c r="AQ71" i="7" s="1"/>
  <c r="AQ72" i="7" s="1"/>
  <c r="AQ73" i="7" s="1"/>
  <c r="AQ74" i="7" s="1"/>
  <c r="AQ75" i="7" s="1"/>
  <c r="AQ76" i="7" s="1"/>
  <c r="AQ77" i="7" s="1"/>
  <c r="AQ78" i="7" s="1"/>
  <c r="AQ79" i="7" s="1"/>
  <c r="AQ80" i="7" s="1"/>
  <c r="AQ81" i="7" s="1"/>
  <c r="AQ82" i="7" s="1"/>
  <c r="AQ83" i="7" s="1"/>
  <c r="AQ84" i="7" s="1"/>
  <c r="AQ85" i="7" s="1"/>
  <c r="AQ86" i="7" s="1"/>
  <c r="AU40" i="7"/>
  <c r="N44" i="10"/>
  <c r="G21" i="10"/>
  <c r="G42" i="10"/>
  <c r="F44" i="10"/>
  <c r="K18" i="8"/>
  <c r="H42" i="10"/>
  <c r="H44" i="10"/>
  <c r="K108" i="2"/>
  <c r="G87" i="6"/>
  <c r="M87" i="6"/>
  <c r="D47" i="7"/>
  <c r="AZ37" i="8"/>
  <c r="I42" i="10"/>
  <c r="I44" i="10"/>
  <c r="C40" i="2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C84" i="2" s="1"/>
  <c r="C85" i="2" s="1"/>
  <c r="C86" i="2" s="1"/>
  <c r="J42" i="10"/>
  <c r="O108" i="2"/>
  <c r="L19" i="5"/>
  <c r="E38" i="5"/>
  <c r="AQ39" i="5"/>
  <c r="AQ40" i="5" s="1"/>
  <c r="AQ41" i="5" s="1"/>
  <c r="AQ42" i="5" s="1"/>
  <c r="AQ43" i="5" s="1"/>
  <c r="AQ44" i="5" s="1"/>
  <c r="AQ45" i="5" s="1"/>
  <c r="AQ46" i="5" s="1"/>
  <c r="AQ47" i="5" s="1"/>
  <c r="AQ48" i="5" s="1"/>
  <c r="AQ49" i="5" s="1"/>
  <c r="AQ50" i="5" s="1"/>
  <c r="AQ51" i="5" s="1"/>
  <c r="AQ52" i="5" s="1"/>
  <c r="AQ53" i="5" s="1"/>
  <c r="AQ54" i="5" s="1"/>
  <c r="AQ55" i="5" s="1"/>
  <c r="AQ56" i="5" s="1"/>
  <c r="AQ57" i="5" s="1"/>
  <c r="AQ58" i="5" s="1"/>
  <c r="AQ59" i="5" s="1"/>
  <c r="AQ60" i="5" s="1"/>
  <c r="AQ61" i="5" s="1"/>
  <c r="AQ62" i="5" s="1"/>
  <c r="AQ63" i="5" s="1"/>
  <c r="AQ64" i="5" s="1"/>
  <c r="AQ65" i="5" s="1"/>
  <c r="AQ66" i="5" s="1"/>
  <c r="AQ67" i="5" s="1"/>
  <c r="AQ68" i="5" s="1"/>
  <c r="AQ69" i="5" s="1"/>
  <c r="AQ70" i="5" s="1"/>
  <c r="AQ71" i="5" s="1"/>
  <c r="AQ72" i="5" s="1"/>
  <c r="AQ73" i="5" s="1"/>
  <c r="AQ74" i="5" s="1"/>
  <c r="AQ75" i="5" s="1"/>
  <c r="AQ76" i="5" s="1"/>
  <c r="AQ77" i="5" s="1"/>
  <c r="AQ78" i="5" s="1"/>
  <c r="AQ79" i="5" s="1"/>
  <c r="AQ80" i="5" s="1"/>
  <c r="AQ81" i="5" s="1"/>
  <c r="AQ82" i="5" s="1"/>
  <c r="AQ83" i="5" s="1"/>
  <c r="AQ84" i="5" s="1"/>
  <c r="AQ85" i="5" s="1"/>
  <c r="AQ86" i="5" s="1"/>
  <c r="E39" i="8"/>
  <c r="K42" i="10"/>
  <c r="AU51" i="2"/>
  <c r="F52" i="2"/>
  <c r="G52" i="2"/>
  <c r="AV51" i="2"/>
  <c r="K19" i="2"/>
  <c r="I38" i="2"/>
  <c r="I39" i="2" s="1"/>
  <c r="AS47" i="6"/>
  <c r="E33" i="2"/>
  <c r="AZ37" i="2"/>
  <c r="BA37" i="2"/>
  <c r="M22" i="2"/>
  <c r="H17" i="2"/>
  <c r="D51" i="2" s="1"/>
  <c r="L18" i="2"/>
  <c r="AS49" i="2"/>
  <c r="AS50" i="2" s="1"/>
  <c r="AY37" i="2"/>
  <c r="H22" i="2"/>
  <c r="I22" i="2" s="1"/>
  <c r="H18" i="2"/>
  <c r="E51" i="2" s="1"/>
  <c r="AS37" i="2"/>
  <c r="BB37" i="2"/>
  <c r="H21" i="2"/>
  <c r="M23" i="2"/>
  <c r="BG37" i="2"/>
  <c r="BH37" i="2"/>
  <c r="BC37" i="2"/>
  <c r="M18" i="2"/>
  <c r="D49" i="5"/>
  <c r="D47" i="5"/>
  <c r="AS47" i="5" s="1"/>
  <c r="AS48" i="5" s="1"/>
  <c r="F38" i="5"/>
  <c r="AU38" i="5" s="1"/>
  <c r="L20" i="5"/>
  <c r="AS48" i="6"/>
  <c r="D49" i="6"/>
  <c r="L87" i="6"/>
  <c r="BA37" i="6"/>
  <c r="F41" i="6"/>
  <c r="AU40" i="6"/>
  <c r="L17" i="5"/>
  <c r="D33" i="5"/>
  <c r="J18" i="5"/>
  <c r="G20" i="5"/>
  <c r="H20" i="5" s="1"/>
  <c r="AX37" i="7"/>
  <c r="I87" i="7"/>
  <c r="Q87" i="7"/>
  <c r="BF37" i="7"/>
  <c r="G17" i="5"/>
  <c r="J87" i="5"/>
  <c r="AY37" i="5"/>
  <c r="S38" i="5"/>
  <c r="T38" i="5" s="1"/>
  <c r="AT38" i="5"/>
  <c r="E39" i="5"/>
  <c r="D33" i="6"/>
  <c r="L22" i="6"/>
  <c r="H38" i="6"/>
  <c r="H39" i="6" s="1"/>
  <c r="J87" i="7"/>
  <c r="AY37" i="7"/>
  <c r="BG37" i="7"/>
  <c r="R87" i="7"/>
  <c r="AV44" i="5"/>
  <c r="AV45" i="5" s="1"/>
  <c r="AV46" i="5" s="1"/>
  <c r="AV47" i="5" s="1"/>
  <c r="AV48" i="5" s="1"/>
  <c r="AV49" i="5" s="1"/>
  <c r="AV50" i="5" s="1"/>
  <c r="AV51" i="5" s="1"/>
  <c r="AV52" i="5" s="1"/>
  <c r="AV53" i="5" s="1"/>
  <c r="AV54" i="5" s="1"/>
  <c r="AV55" i="5" s="1"/>
  <c r="AV56" i="5" s="1"/>
  <c r="AV57" i="5" s="1"/>
  <c r="AV58" i="5" s="1"/>
  <c r="AV59" i="5" s="1"/>
  <c r="AV60" i="5" s="1"/>
  <c r="AV61" i="5" s="1"/>
  <c r="AV62" i="5" s="1"/>
  <c r="AV63" i="5" s="1"/>
  <c r="AV64" i="5" s="1"/>
  <c r="AV65" i="5" s="1"/>
  <c r="AV66" i="5" s="1"/>
  <c r="AV67" i="5" s="1"/>
  <c r="AV68" i="5" s="1"/>
  <c r="AV69" i="5" s="1"/>
  <c r="AV70" i="5" s="1"/>
  <c r="AV71" i="5" s="1"/>
  <c r="AV72" i="5" s="1"/>
  <c r="AV73" i="5" s="1"/>
  <c r="AV74" i="5" s="1"/>
  <c r="AV75" i="5" s="1"/>
  <c r="AV76" i="5" s="1"/>
  <c r="AV77" i="5" s="1"/>
  <c r="AV78" i="5" s="1"/>
  <c r="AV79" i="5" s="1"/>
  <c r="AV80" i="5" s="1"/>
  <c r="AV81" i="5" s="1"/>
  <c r="AV82" i="5" s="1"/>
  <c r="AV83" i="5" s="1"/>
  <c r="AV84" i="5" s="1"/>
  <c r="AV85" i="5" s="1"/>
  <c r="AV86" i="5" s="1"/>
  <c r="K87" i="5"/>
  <c r="AZ37" i="5"/>
  <c r="AR37" i="5"/>
  <c r="B78" i="13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B95" i="13" s="1"/>
  <c r="B96" i="13" s="1"/>
  <c r="B97" i="13" s="1"/>
  <c r="B98" i="13" s="1"/>
  <c r="B99" i="13" s="1"/>
  <c r="B100" i="13" s="1"/>
  <c r="B101" i="13" s="1"/>
  <c r="B102" i="13" s="1"/>
  <c r="B103" i="13" s="1"/>
  <c r="B104" i="13" s="1"/>
  <c r="B105" i="13" s="1"/>
  <c r="B106" i="13" s="1"/>
  <c r="B107" i="13" s="1"/>
  <c r="B108" i="13" s="1"/>
  <c r="B109" i="13" s="1"/>
  <c r="B110" i="13" s="1"/>
  <c r="B111" i="13" s="1"/>
  <c r="B112" i="13" s="1"/>
  <c r="B113" i="13" s="1"/>
  <c r="B114" i="13" s="1"/>
  <c r="B115" i="13" s="1"/>
  <c r="B116" i="13" s="1"/>
  <c r="B117" i="13" s="1"/>
  <c r="B118" i="13" s="1"/>
  <c r="B119" i="13" s="1"/>
  <c r="B120" i="13" s="1"/>
  <c r="B121" i="13" s="1"/>
  <c r="B122" i="13" s="1"/>
  <c r="B123" i="13" s="1"/>
  <c r="B124" i="13" s="1"/>
  <c r="B23" i="13"/>
  <c r="B40" i="5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O87" i="5"/>
  <c r="AW39" i="7"/>
  <c r="H40" i="7"/>
  <c r="AS47" i="7"/>
  <c r="AS48" i="7" s="1"/>
  <c r="AU41" i="7"/>
  <c r="F42" i="7"/>
  <c r="L21" i="5"/>
  <c r="J87" i="6"/>
  <c r="AY37" i="6"/>
  <c r="R87" i="6"/>
  <c r="BG37" i="6"/>
  <c r="AS37" i="5"/>
  <c r="BA37" i="5"/>
  <c r="E38" i="6"/>
  <c r="E39" i="6" s="1"/>
  <c r="G19" i="6"/>
  <c r="H19" i="6" s="1"/>
  <c r="L19" i="6"/>
  <c r="K87" i="7"/>
  <c r="AZ37" i="7"/>
  <c r="AR37" i="7"/>
  <c r="AT37" i="5"/>
  <c r="AV40" i="7"/>
  <c r="AV41" i="7" s="1"/>
  <c r="AV42" i="7" s="1"/>
  <c r="AV43" i="7" s="1"/>
  <c r="AV44" i="7" s="1"/>
  <c r="AV45" i="7" s="1"/>
  <c r="AV46" i="7" s="1"/>
  <c r="AV47" i="7" s="1"/>
  <c r="AV48" i="7" s="1"/>
  <c r="AV49" i="7" s="1"/>
  <c r="AV50" i="7" s="1"/>
  <c r="AV51" i="7" s="1"/>
  <c r="AV52" i="7" s="1"/>
  <c r="AV53" i="7" s="1"/>
  <c r="AV54" i="7" s="1"/>
  <c r="AV55" i="7" s="1"/>
  <c r="AV56" i="7" s="1"/>
  <c r="AV57" i="7" s="1"/>
  <c r="AV58" i="7" s="1"/>
  <c r="AV59" i="7" s="1"/>
  <c r="AV60" i="7" s="1"/>
  <c r="AV61" i="7" s="1"/>
  <c r="AV62" i="7" s="1"/>
  <c r="AV63" i="7" s="1"/>
  <c r="AV64" i="7" s="1"/>
  <c r="AV65" i="7" s="1"/>
  <c r="AV66" i="7" s="1"/>
  <c r="AV67" i="7" s="1"/>
  <c r="AV68" i="7" s="1"/>
  <c r="AV69" i="7" s="1"/>
  <c r="AV70" i="7" s="1"/>
  <c r="AV71" i="7" s="1"/>
  <c r="AV72" i="7" s="1"/>
  <c r="AV73" i="7" s="1"/>
  <c r="AV74" i="7" s="1"/>
  <c r="AV75" i="7" s="1"/>
  <c r="AV76" i="7" s="1"/>
  <c r="AV77" i="7" s="1"/>
  <c r="AV78" i="7" s="1"/>
  <c r="AV79" i="7" s="1"/>
  <c r="AV80" i="7" s="1"/>
  <c r="AV81" i="7" s="1"/>
  <c r="AV82" i="7" s="1"/>
  <c r="AV83" i="7" s="1"/>
  <c r="AV84" i="7" s="1"/>
  <c r="AV85" i="7" s="1"/>
  <c r="AV86" i="7" s="1"/>
  <c r="L87" i="7"/>
  <c r="BA37" i="7"/>
  <c r="AS37" i="7"/>
  <c r="AS37" i="8"/>
  <c r="BA37" i="8"/>
  <c r="AU37" i="5"/>
  <c r="BC37" i="5"/>
  <c r="I87" i="6"/>
  <c r="AX37" i="6"/>
  <c r="Q87" i="6"/>
  <c r="BF37" i="6"/>
  <c r="D33" i="7"/>
  <c r="AT39" i="8"/>
  <c r="E40" i="8"/>
  <c r="H38" i="8"/>
  <c r="L22" i="8"/>
  <c r="H39" i="8"/>
  <c r="S39" i="8" s="1"/>
  <c r="L19" i="7"/>
  <c r="E38" i="7"/>
  <c r="E39" i="7" s="1"/>
  <c r="G19" i="7"/>
  <c r="H19" i="7" s="1"/>
  <c r="H7" i="10"/>
  <c r="I41" i="10"/>
  <c r="H41" i="10"/>
  <c r="G41" i="10"/>
  <c r="K41" i="10"/>
  <c r="J41" i="10"/>
  <c r="F41" i="10"/>
  <c r="N41" i="10"/>
  <c r="M41" i="10"/>
  <c r="L41" i="10"/>
  <c r="E41" i="10"/>
  <c r="F20" i="10"/>
  <c r="G8" i="10"/>
  <c r="K28" i="11"/>
  <c r="J28" i="11"/>
  <c r="I28" i="11"/>
  <c r="N28" i="11"/>
  <c r="F28" i="11"/>
  <c r="M28" i="11"/>
  <c r="L28" i="11"/>
  <c r="H28" i="11"/>
  <c r="O28" i="11"/>
  <c r="G28" i="11"/>
  <c r="AV40" i="6"/>
  <c r="AV41" i="6" s="1"/>
  <c r="AV42" i="6" s="1"/>
  <c r="AV43" i="6" s="1"/>
  <c r="AV44" i="6" s="1"/>
  <c r="AV45" i="6" s="1"/>
  <c r="AV46" i="6" s="1"/>
  <c r="AV47" i="6" s="1"/>
  <c r="AV48" i="6" s="1"/>
  <c r="AV49" i="6" s="1"/>
  <c r="AV50" i="6" s="1"/>
  <c r="AV51" i="6" s="1"/>
  <c r="AV52" i="6" s="1"/>
  <c r="AV53" i="6" s="1"/>
  <c r="AV54" i="6" s="1"/>
  <c r="AV55" i="6" s="1"/>
  <c r="AV56" i="6" s="1"/>
  <c r="AV57" i="6" s="1"/>
  <c r="AV58" i="6" s="1"/>
  <c r="AV59" i="6" s="1"/>
  <c r="AV60" i="6" s="1"/>
  <c r="AV61" i="6" s="1"/>
  <c r="AV62" i="6" s="1"/>
  <c r="AV63" i="6" s="1"/>
  <c r="AV64" i="6" s="1"/>
  <c r="AV65" i="6" s="1"/>
  <c r="AV66" i="6" s="1"/>
  <c r="AV67" i="6" s="1"/>
  <c r="AV68" i="6" s="1"/>
  <c r="AV69" i="6" s="1"/>
  <c r="AV70" i="6" s="1"/>
  <c r="AV71" i="6" s="1"/>
  <c r="AV72" i="6" s="1"/>
  <c r="AV73" i="6" s="1"/>
  <c r="AV74" i="6" s="1"/>
  <c r="AV75" i="6" s="1"/>
  <c r="AV76" i="6" s="1"/>
  <c r="AV77" i="6" s="1"/>
  <c r="AV78" i="6" s="1"/>
  <c r="AV79" i="6" s="1"/>
  <c r="AV80" i="6" s="1"/>
  <c r="AV81" i="6" s="1"/>
  <c r="AV82" i="6" s="1"/>
  <c r="AV83" i="6" s="1"/>
  <c r="AV84" i="6" s="1"/>
  <c r="AV85" i="6" s="1"/>
  <c r="AV86" i="6" s="1"/>
  <c r="L21" i="7"/>
  <c r="R31" i="7"/>
  <c r="L17" i="7"/>
  <c r="E23" i="10"/>
  <c r="H87" i="7"/>
  <c r="J43" i="10"/>
  <c r="L43" i="10"/>
  <c r="K43" i="10"/>
  <c r="I43" i="10"/>
  <c r="N43" i="10"/>
  <c r="M43" i="10"/>
  <c r="H43" i="10"/>
  <c r="G43" i="10"/>
  <c r="F43" i="10"/>
  <c r="E43" i="10"/>
  <c r="G17" i="6"/>
  <c r="D50" i="7"/>
  <c r="AS49" i="7"/>
  <c r="G87" i="7"/>
  <c r="AU40" i="8"/>
  <c r="F41" i="8"/>
  <c r="AT37" i="7"/>
  <c r="AR37" i="6"/>
  <c r="AZ37" i="6"/>
  <c r="L20" i="7"/>
  <c r="L22" i="7"/>
  <c r="AR37" i="8"/>
  <c r="F11" i="10"/>
  <c r="G6" i="10"/>
  <c r="AU37" i="7"/>
  <c r="BC37" i="7"/>
  <c r="O87" i="7"/>
  <c r="D49" i="8"/>
  <c r="AT37" i="8"/>
  <c r="D47" i="8"/>
  <c r="AS47" i="8" s="1"/>
  <c r="AS48" i="8" s="1"/>
  <c r="H11" i="12"/>
  <c r="I6" i="11"/>
  <c r="AV37" i="7"/>
  <c r="P87" i="7"/>
  <c r="D33" i="8"/>
  <c r="AU37" i="8"/>
  <c r="G17" i="7"/>
  <c r="G17" i="8"/>
  <c r="BE37" i="8"/>
  <c r="AX37" i="8"/>
  <c r="BF37" i="8"/>
  <c r="I9" i="10"/>
  <c r="H21" i="10"/>
  <c r="J87" i="8"/>
  <c r="AY37" i="8"/>
  <c r="BG37" i="8"/>
  <c r="L42" i="10"/>
  <c r="D34" i="11"/>
  <c r="G10" i="10"/>
  <c r="E42" i="10"/>
  <c r="M42" i="10"/>
  <c r="F42" i="10"/>
  <c r="G44" i="10"/>
  <c r="L12" i="11"/>
  <c r="L15" i="11" s="1"/>
  <c r="M12" i="11"/>
  <c r="M15" i="11" s="1"/>
  <c r="C11" i="13"/>
  <c r="N12" i="11"/>
  <c r="N15" i="11" s="1"/>
  <c r="E10" i="14"/>
  <c r="F39" i="5" l="1"/>
  <c r="L16" i="2"/>
  <c r="I40" i="2"/>
  <c r="J9" i="10"/>
  <c r="E29" i="10"/>
  <c r="E28" i="10"/>
  <c r="E40" i="10"/>
  <c r="E27" i="10"/>
  <c r="AU42" i="7"/>
  <c r="F43" i="7"/>
  <c r="D65" i="13" a="1"/>
  <c r="D65" i="13" s="1"/>
  <c r="D66" i="13" a="1"/>
  <c r="D66" i="13" s="1"/>
  <c r="D64" i="13" a="1"/>
  <c r="D64" i="13" s="1"/>
  <c r="D70" i="13" a="1"/>
  <c r="D70" i="13" s="1"/>
  <c r="D68" i="13" a="1"/>
  <c r="D68" i="13" s="1"/>
  <c r="D69" i="13" a="1"/>
  <c r="D69" i="13" s="1"/>
  <c r="D58" i="13" a="1"/>
  <c r="D58" i="13" s="1"/>
  <c r="D53" i="13" a="1"/>
  <c r="D53" i="13" s="1"/>
  <c r="D56" i="13" a="1"/>
  <c r="D56" i="13" s="1"/>
  <c r="D51" i="13" a="1"/>
  <c r="D51" i="13" s="1"/>
  <c r="D46" i="13" a="1"/>
  <c r="D46" i="13" s="1"/>
  <c r="D60" i="13" a="1"/>
  <c r="D60" i="13" s="1"/>
  <c r="D55" i="13" a="1"/>
  <c r="D55" i="13" s="1"/>
  <c r="D47" i="13" a="1"/>
  <c r="D47" i="13" s="1"/>
  <c r="D67" i="13" a="1"/>
  <c r="D67" i="13" s="1"/>
  <c r="D59" i="13" a="1"/>
  <c r="D59" i="13" s="1"/>
  <c r="D50" i="13" a="1"/>
  <c r="D50" i="13" s="1"/>
  <c r="D45" i="13" a="1"/>
  <c r="D45" i="13" s="1"/>
  <c r="D38" i="13" a="1"/>
  <c r="D38" i="13" s="1"/>
  <c r="D33" i="13" a="1"/>
  <c r="D33" i="13" s="1"/>
  <c r="D54" i="13" a="1"/>
  <c r="D54" i="13" s="1"/>
  <c r="D39" i="13" a="1"/>
  <c r="D39" i="13" s="1"/>
  <c r="D62" i="13" a="1"/>
  <c r="D62" i="13" s="1"/>
  <c r="D44" i="13" a="1"/>
  <c r="D44" i="13" s="1"/>
  <c r="D43" i="13" a="1"/>
  <c r="D43" i="13" s="1"/>
  <c r="D34" i="13" a="1"/>
  <c r="D34" i="13" s="1"/>
  <c r="D52" i="13" a="1"/>
  <c r="D52" i="13" s="1"/>
  <c r="D32" i="13" a="1"/>
  <c r="D32" i="13" s="1"/>
  <c r="D28" i="13" a="1"/>
  <c r="D28" i="13" s="1"/>
  <c r="D42" i="13" a="1"/>
  <c r="D42" i="13" s="1"/>
  <c r="B24" i="13"/>
  <c r="B25" i="13" s="1"/>
  <c r="B26" i="13" s="1"/>
  <c r="B27" i="13" s="1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47" i="13" s="1"/>
  <c r="B48" i="13" s="1"/>
  <c r="B49" i="13" s="1"/>
  <c r="B50" i="13" s="1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D61" i="13" a="1"/>
  <c r="D61" i="13" s="1"/>
  <c r="D27" i="13" a="1"/>
  <c r="D27" i="13" s="1"/>
  <c r="D26" i="13" a="1"/>
  <c r="D26" i="13" s="1"/>
  <c r="D57" i="13" a="1"/>
  <c r="D57" i="13" s="1"/>
  <c r="D63" i="13" a="1"/>
  <c r="D63" i="13" s="1"/>
  <c r="D40" i="13" a="1"/>
  <c r="D40" i="13" s="1"/>
  <c r="D29" i="13" a="1"/>
  <c r="D29" i="13" s="1"/>
  <c r="D25" i="13" a="1"/>
  <c r="D25" i="13" s="1"/>
  <c r="D48" i="13" a="1"/>
  <c r="D48" i="13" s="1"/>
  <c r="D37" i="13" a="1"/>
  <c r="D37" i="13" s="1"/>
  <c r="D31" i="13" a="1"/>
  <c r="D31" i="13" s="1"/>
  <c r="D24" i="13" a="1"/>
  <c r="D24" i="13" s="1"/>
  <c r="D36" i="13" a="1"/>
  <c r="D36" i="13" s="1"/>
  <c r="D35" i="13" a="1"/>
  <c r="D35" i="13" s="1"/>
  <c r="D49" i="13" a="1"/>
  <c r="D49" i="13" s="1"/>
  <c r="D41" i="13" a="1"/>
  <c r="D41" i="13" s="1"/>
  <c r="D30" i="13" a="1"/>
  <c r="D30" i="13" s="1"/>
  <c r="D23" i="13" a="1"/>
  <c r="D23" i="13" s="1"/>
  <c r="H40" i="6"/>
  <c r="H87" i="6" s="1"/>
  <c r="H17" i="5"/>
  <c r="C47" i="5" s="1"/>
  <c r="C48" i="5"/>
  <c r="H6" i="10"/>
  <c r="G11" i="10"/>
  <c r="AS50" i="7"/>
  <c r="D51" i="7"/>
  <c r="S38" i="7"/>
  <c r="T38" i="7" s="1"/>
  <c r="U38" i="7" s="1"/>
  <c r="AT38" i="7"/>
  <c r="AT39" i="5"/>
  <c r="E40" i="5"/>
  <c r="S39" i="5"/>
  <c r="AU39" i="5"/>
  <c r="F40" i="5"/>
  <c r="C12" i="13"/>
  <c r="C48" i="6"/>
  <c r="H17" i="6"/>
  <c r="C47" i="6" s="1"/>
  <c r="S39" i="6"/>
  <c r="E40" i="6"/>
  <c r="F42" i="6"/>
  <c r="AU41" i="6"/>
  <c r="AX38" i="2"/>
  <c r="AX39" i="2" s="1"/>
  <c r="T38" i="2"/>
  <c r="U38" i="2" s="1"/>
  <c r="V38" i="2" s="1"/>
  <c r="D50" i="8"/>
  <c r="AS49" i="8"/>
  <c r="I11" i="12"/>
  <c r="J6" i="11"/>
  <c r="I7" i="10"/>
  <c r="AW39" i="8"/>
  <c r="H40" i="8"/>
  <c r="AW40" i="7"/>
  <c r="AW41" i="7" s="1"/>
  <c r="AW42" i="7" s="1"/>
  <c r="AW43" i="7" s="1"/>
  <c r="AW44" i="7" s="1"/>
  <c r="AW45" i="7" s="1"/>
  <c r="AW46" i="7" s="1"/>
  <c r="AW47" i="7" s="1"/>
  <c r="AW48" i="7" s="1"/>
  <c r="AW49" i="7" s="1"/>
  <c r="AW50" i="7" s="1"/>
  <c r="AW51" i="7" s="1"/>
  <c r="AW52" i="7" s="1"/>
  <c r="AW53" i="7" s="1"/>
  <c r="AW54" i="7" s="1"/>
  <c r="AW55" i="7" s="1"/>
  <c r="AW56" i="7" s="1"/>
  <c r="AW57" i="7" s="1"/>
  <c r="AW58" i="7" s="1"/>
  <c r="AW59" i="7" s="1"/>
  <c r="AW60" i="7" s="1"/>
  <c r="AW61" i="7" s="1"/>
  <c r="AW62" i="7" s="1"/>
  <c r="AW63" i="7" s="1"/>
  <c r="AW64" i="7" s="1"/>
  <c r="AW65" i="7" s="1"/>
  <c r="AW66" i="7" s="1"/>
  <c r="AW67" i="7" s="1"/>
  <c r="AW68" i="7" s="1"/>
  <c r="AW69" i="7" s="1"/>
  <c r="AW70" i="7" s="1"/>
  <c r="AW71" i="7" s="1"/>
  <c r="AW72" i="7" s="1"/>
  <c r="AW73" i="7" s="1"/>
  <c r="AW74" i="7" s="1"/>
  <c r="AW75" i="7" s="1"/>
  <c r="AW76" i="7" s="1"/>
  <c r="AW77" i="7" s="1"/>
  <c r="AW78" i="7" s="1"/>
  <c r="AW79" i="7" s="1"/>
  <c r="AW80" i="7" s="1"/>
  <c r="AW81" i="7" s="1"/>
  <c r="AW82" i="7" s="1"/>
  <c r="AW83" i="7" s="1"/>
  <c r="AW84" i="7" s="1"/>
  <c r="AW85" i="7" s="1"/>
  <c r="AW86" i="7" s="1"/>
  <c r="G22" i="10"/>
  <c r="H10" i="10"/>
  <c r="C48" i="8"/>
  <c r="H17" i="8"/>
  <c r="C47" i="8" s="1"/>
  <c r="AU41" i="8"/>
  <c r="F42" i="8"/>
  <c r="S39" i="7"/>
  <c r="E40" i="7"/>
  <c r="AT39" i="7"/>
  <c r="D50" i="5"/>
  <c r="AS49" i="5"/>
  <c r="G53" i="2"/>
  <c r="AV52" i="2"/>
  <c r="E38" i="10"/>
  <c r="E39" i="10"/>
  <c r="C48" i="7"/>
  <c r="H17" i="7"/>
  <c r="C47" i="7" s="1"/>
  <c r="AW38" i="8"/>
  <c r="S38" i="8"/>
  <c r="T38" i="8" s="1"/>
  <c r="U38" i="8" s="1"/>
  <c r="H87" i="8"/>
  <c r="AT38" i="6"/>
  <c r="AT39" i="6" s="1"/>
  <c r="S38" i="6"/>
  <c r="T38" i="6" s="1"/>
  <c r="U38" i="6" s="1"/>
  <c r="AW38" i="6"/>
  <c r="AW39" i="6" s="1"/>
  <c r="H39" i="2"/>
  <c r="I21" i="2"/>
  <c r="E52" i="2"/>
  <c r="AT51" i="2"/>
  <c r="U16" i="2"/>
  <c r="U17" i="2"/>
  <c r="E15" i="14"/>
  <c r="F10" i="14"/>
  <c r="D35" i="11"/>
  <c r="F35" i="11" s="1"/>
  <c r="G8" i="12" s="1"/>
  <c r="H8" i="10"/>
  <c r="G20" i="10"/>
  <c r="AT40" i="8"/>
  <c r="E41" i="8"/>
  <c r="S40" i="8"/>
  <c r="AS49" i="6"/>
  <c r="D50" i="6"/>
  <c r="D52" i="2"/>
  <c r="AS51" i="2"/>
  <c r="F53" i="2"/>
  <c r="AU52" i="2"/>
  <c r="F18" i="10" l="1"/>
  <c r="F23" i="10" s="1"/>
  <c r="G19" i="10"/>
  <c r="I21" i="10"/>
  <c r="AT40" i="6"/>
  <c r="S40" i="6"/>
  <c r="E41" i="6"/>
  <c r="AS50" i="6"/>
  <c r="D51" i="6"/>
  <c r="S34" i="13"/>
  <c r="K34" i="13"/>
  <c r="X34" i="13"/>
  <c r="O34" i="13"/>
  <c r="F34" i="13"/>
  <c r="W34" i="13"/>
  <c r="N34" i="13"/>
  <c r="E34" i="13"/>
  <c r="V34" i="13"/>
  <c r="M34" i="13"/>
  <c r="P34" i="13"/>
  <c r="L34" i="13"/>
  <c r="J34" i="13"/>
  <c r="I34" i="13"/>
  <c r="U34" i="13"/>
  <c r="H34" i="13"/>
  <c r="T34" i="13"/>
  <c r="R34" i="13"/>
  <c r="Q34" i="13"/>
  <c r="G34" i="13"/>
  <c r="D52" i="7"/>
  <c r="AS51" i="7"/>
  <c r="W30" i="13"/>
  <c r="O30" i="13"/>
  <c r="G30" i="13"/>
  <c r="V30" i="13"/>
  <c r="N30" i="13"/>
  <c r="F30" i="13"/>
  <c r="U30" i="13"/>
  <c r="M30" i="13"/>
  <c r="E30" i="13"/>
  <c r="Q30" i="13"/>
  <c r="P30" i="13"/>
  <c r="L30" i="13"/>
  <c r="K30" i="13"/>
  <c r="X30" i="13"/>
  <c r="J30" i="13"/>
  <c r="T30" i="13"/>
  <c r="S30" i="13"/>
  <c r="R30" i="13"/>
  <c r="I30" i="13"/>
  <c r="H30" i="13"/>
  <c r="Q48" i="13"/>
  <c r="I48" i="13"/>
  <c r="P48" i="13"/>
  <c r="G48" i="13"/>
  <c r="X48" i="13"/>
  <c r="O48" i="13"/>
  <c r="F48" i="13"/>
  <c r="W48" i="13"/>
  <c r="N48" i="13"/>
  <c r="E48" i="13"/>
  <c r="K48" i="13"/>
  <c r="V48" i="13"/>
  <c r="J48" i="13"/>
  <c r="U48" i="13"/>
  <c r="H48" i="13"/>
  <c r="T48" i="13"/>
  <c r="S48" i="13"/>
  <c r="R48" i="13"/>
  <c r="M48" i="13"/>
  <c r="L48" i="13"/>
  <c r="U61" i="13"/>
  <c r="M61" i="13"/>
  <c r="E61" i="13"/>
  <c r="R61" i="13"/>
  <c r="I61" i="13"/>
  <c r="X61" i="13"/>
  <c r="N61" i="13"/>
  <c r="W61" i="13"/>
  <c r="L61" i="13"/>
  <c r="V61" i="13"/>
  <c r="K61" i="13"/>
  <c r="Q61" i="13"/>
  <c r="P61" i="13"/>
  <c r="O61" i="13"/>
  <c r="G61" i="13"/>
  <c r="F61" i="13"/>
  <c r="T61" i="13"/>
  <c r="S61" i="13"/>
  <c r="J61" i="13"/>
  <c r="H61" i="13"/>
  <c r="S44" i="13"/>
  <c r="K44" i="13"/>
  <c r="R44" i="13"/>
  <c r="J44" i="13"/>
  <c r="P44" i="13"/>
  <c r="F44" i="13"/>
  <c r="O44" i="13"/>
  <c r="E44" i="13"/>
  <c r="X44" i="13"/>
  <c r="N44" i="13"/>
  <c r="U44" i="13"/>
  <c r="T44" i="13"/>
  <c r="Q44" i="13"/>
  <c r="M44" i="13"/>
  <c r="L44" i="13"/>
  <c r="H44" i="13"/>
  <c r="G44" i="13"/>
  <c r="W44" i="13"/>
  <c r="V44" i="13"/>
  <c r="I44" i="13"/>
  <c r="U59" i="13"/>
  <c r="M59" i="13"/>
  <c r="E59" i="13"/>
  <c r="X59" i="13"/>
  <c r="O59" i="13"/>
  <c r="F59" i="13"/>
  <c r="R59" i="13"/>
  <c r="H59" i="13"/>
  <c r="Q59" i="13"/>
  <c r="G59" i="13"/>
  <c r="P59" i="13"/>
  <c r="V59" i="13"/>
  <c r="T59" i="13"/>
  <c r="S59" i="13"/>
  <c r="L59" i="13"/>
  <c r="K59" i="13"/>
  <c r="J59" i="13"/>
  <c r="I59" i="13"/>
  <c r="W59" i="13"/>
  <c r="N59" i="13"/>
  <c r="U53" i="13"/>
  <c r="M53" i="13"/>
  <c r="E53" i="13"/>
  <c r="W53" i="13"/>
  <c r="N53" i="13"/>
  <c r="T53" i="13"/>
  <c r="J53" i="13"/>
  <c r="S53" i="13"/>
  <c r="I53" i="13"/>
  <c r="R53" i="13"/>
  <c r="H53" i="13"/>
  <c r="Q53" i="13"/>
  <c r="P53" i="13"/>
  <c r="O53" i="13"/>
  <c r="K53" i="13"/>
  <c r="G53" i="13"/>
  <c r="F53" i="13"/>
  <c r="X53" i="13"/>
  <c r="V53" i="13"/>
  <c r="L53" i="13"/>
  <c r="AU43" i="7"/>
  <c r="F44" i="7"/>
  <c r="S31" i="13"/>
  <c r="K31" i="13"/>
  <c r="R31" i="13"/>
  <c r="J31" i="13"/>
  <c r="Q31" i="13"/>
  <c r="I31" i="13"/>
  <c r="W31" i="13"/>
  <c r="L31" i="13"/>
  <c r="V31" i="13"/>
  <c r="H31" i="13"/>
  <c r="U31" i="13"/>
  <c r="G31" i="13"/>
  <c r="T31" i="13"/>
  <c r="F31" i="13"/>
  <c r="P31" i="13"/>
  <c r="E31" i="13"/>
  <c r="X31" i="13"/>
  <c r="O31" i="13"/>
  <c r="N31" i="13"/>
  <c r="M31" i="13"/>
  <c r="U51" i="13"/>
  <c r="M51" i="13"/>
  <c r="E51" i="13"/>
  <c r="S51" i="13"/>
  <c r="J51" i="13"/>
  <c r="O51" i="13"/>
  <c r="X51" i="13"/>
  <c r="N51" i="13"/>
  <c r="W51" i="13"/>
  <c r="L51" i="13"/>
  <c r="V51" i="13"/>
  <c r="G51" i="13"/>
  <c r="T51" i="13"/>
  <c r="F51" i="13"/>
  <c r="R51" i="13"/>
  <c r="Q51" i="13"/>
  <c r="P51" i="13"/>
  <c r="K51" i="13"/>
  <c r="I51" i="13"/>
  <c r="H51" i="13"/>
  <c r="AW39" i="2"/>
  <c r="H40" i="2"/>
  <c r="T39" i="2"/>
  <c r="AR47" i="5"/>
  <c r="W43" i="13"/>
  <c r="O43" i="13"/>
  <c r="G43" i="13"/>
  <c r="V43" i="13"/>
  <c r="N43" i="13"/>
  <c r="F43" i="13"/>
  <c r="R43" i="13"/>
  <c r="H43" i="13"/>
  <c r="Q43" i="13"/>
  <c r="E43" i="13"/>
  <c r="P43" i="13"/>
  <c r="L43" i="13"/>
  <c r="K43" i="13"/>
  <c r="J43" i="13"/>
  <c r="X43" i="13"/>
  <c r="I43" i="13"/>
  <c r="U43" i="13"/>
  <c r="T43" i="13"/>
  <c r="S43" i="13"/>
  <c r="M43" i="13"/>
  <c r="Q50" i="13"/>
  <c r="I50" i="13"/>
  <c r="R50" i="13"/>
  <c r="H50" i="13"/>
  <c r="P50" i="13"/>
  <c r="F50" i="13"/>
  <c r="O50" i="13"/>
  <c r="E50" i="13"/>
  <c r="X50" i="13"/>
  <c r="N50" i="13"/>
  <c r="S50" i="13"/>
  <c r="M50" i="13"/>
  <c r="L50" i="13"/>
  <c r="J50" i="13"/>
  <c r="G50" i="13"/>
  <c r="W50" i="13"/>
  <c r="V50" i="13"/>
  <c r="U50" i="13"/>
  <c r="T50" i="13"/>
  <c r="K50" i="13"/>
  <c r="AR47" i="6"/>
  <c r="AU40" i="5"/>
  <c r="F41" i="5"/>
  <c r="AW40" i="6"/>
  <c r="AW41" i="6" s="1"/>
  <c r="AW42" i="6" s="1"/>
  <c r="AW43" i="6" s="1"/>
  <c r="AW44" i="6" s="1"/>
  <c r="AW45" i="6" s="1"/>
  <c r="AW46" i="6" s="1"/>
  <c r="AW47" i="6" s="1"/>
  <c r="AW48" i="6" s="1"/>
  <c r="AW49" i="6" s="1"/>
  <c r="AW50" i="6" s="1"/>
  <c r="AW51" i="6" s="1"/>
  <c r="AW52" i="6" s="1"/>
  <c r="AW53" i="6" s="1"/>
  <c r="AW54" i="6" s="1"/>
  <c r="AW55" i="6" s="1"/>
  <c r="AW56" i="6" s="1"/>
  <c r="AW57" i="6" s="1"/>
  <c r="AW58" i="6" s="1"/>
  <c r="AW59" i="6" s="1"/>
  <c r="AW60" i="6" s="1"/>
  <c r="AW61" i="6" s="1"/>
  <c r="AW62" i="6" s="1"/>
  <c r="AW63" i="6" s="1"/>
  <c r="AW64" i="6" s="1"/>
  <c r="AW65" i="6" s="1"/>
  <c r="AW66" i="6" s="1"/>
  <c r="AW67" i="6" s="1"/>
  <c r="AW68" i="6" s="1"/>
  <c r="AW69" i="6" s="1"/>
  <c r="AW70" i="6" s="1"/>
  <c r="AW71" i="6" s="1"/>
  <c r="AW72" i="6" s="1"/>
  <c r="AW73" i="6" s="1"/>
  <c r="AW74" i="6" s="1"/>
  <c r="AW75" i="6" s="1"/>
  <c r="AW76" i="6" s="1"/>
  <c r="AW77" i="6" s="1"/>
  <c r="AW78" i="6" s="1"/>
  <c r="AW79" i="6" s="1"/>
  <c r="AW80" i="6" s="1"/>
  <c r="AW81" i="6" s="1"/>
  <c r="AW82" i="6" s="1"/>
  <c r="AW83" i="6" s="1"/>
  <c r="AW84" i="6" s="1"/>
  <c r="AW85" i="6" s="1"/>
  <c r="AW86" i="6" s="1"/>
  <c r="W41" i="13"/>
  <c r="O41" i="13"/>
  <c r="G41" i="13"/>
  <c r="V41" i="13"/>
  <c r="N41" i="13"/>
  <c r="F41" i="13"/>
  <c r="T41" i="13"/>
  <c r="J41" i="13"/>
  <c r="S41" i="13"/>
  <c r="I41" i="13"/>
  <c r="R41" i="13"/>
  <c r="H41" i="13"/>
  <c r="P41" i="13"/>
  <c r="M41" i="13"/>
  <c r="L41" i="13"/>
  <c r="K41" i="13"/>
  <c r="E41" i="13"/>
  <c r="X41" i="13"/>
  <c r="U41" i="13"/>
  <c r="Q41" i="13"/>
  <c r="R25" i="13"/>
  <c r="J25" i="13"/>
  <c r="Q25" i="13"/>
  <c r="I25" i="13"/>
  <c r="T25" i="13"/>
  <c r="H25" i="13"/>
  <c r="S25" i="13"/>
  <c r="G25" i="13"/>
  <c r="P25" i="13"/>
  <c r="F25" i="13"/>
  <c r="O25" i="13"/>
  <c r="E25" i="13"/>
  <c r="L25" i="13"/>
  <c r="K25" i="13"/>
  <c r="X25" i="13"/>
  <c r="W25" i="13"/>
  <c r="V25" i="13"/>
  <c r="U25" i="13"/>
  <c r="N25" i="13"/>
  <c r="M25" i="13"/>
  <c r="Q62" i="13"/>
  <c r="I62" i="13"/>
  <c r="T62" i="13"/>
  <c r="K62" i="13"/>
  <c r="V62" i="13"/>
  <c r="L62" i="13"/>
  <c r="U62" i="13"/>
  <c r="J62" i="13"/>
  <c r="S62" i="13"/>
  <c r="H62" i="13"/>
  <c r="X62" i="13"/>
  <c r="F62" i="13"/>
  <c r="W62" i="13"/>
  <c r="E62" i="13"/>
  <c r="R62" i="13"/>
  <c r="O62" i="13"/>
  <c r="N62" i="13"/>
  <c r="M62" i="13"/>
  <c r="G62" i="13"/>
  <c r="P62" i="13"/>
  <c r="S67" i="13"/>
  <c r="K67" i="13"/>
  <c r="P67" i="13"/>
  <c r="G67" i="13"/>
  <c r="X67" i="13"/>
  <c r="O67" i="13"/>
  <c r="F67" i="13"/>
  <c r="W67" i="13"/>
  <c r="N67" i="13"/>
  <c r="E67" i="13"/>
  <c r="T67" i="13"/>
  <c r="J67" i="13"/>
  <c r="U67" i="13"/>
  <c r="I67" i="13"/>
  <c r="H67" i="13"/>
  <c r="V67" i="13"/>
  <c r="L67" i="13"/>
  <c r="R67" i="13"/>
  <c r="Q67" i="13"/>
  <c r="M67" i="13"/>
  <c r="Q58" i="13"/>
  <c r="I58" i="13"/>
  <c r="V58" i="13"/>
  <c r="M58" i="13"/>
  <c r="T58" i="13"/>
  <c r="J58" i="13"/>
  <c r="S58" i="13"/>
  <c r="H58" i="13"/>
  <c r="R58" i="13"/>
  <c r="G58" i="13"/>
  <c r="O58" i="13"/>
  <c r="N58" i="13"/>
  <c r="L58" i="13"/>
  <c r="E58" i="13"/>
  <c r="X58" i="13"/>
  <c r="W58" i="13"/>
  <c r="U58" i="13"/>
  <c r="P58" i="13"/>
  <c r="K58" i="13"/>
  <c r="F58" i="13"/>
  <c r="AX40" i="2"/>
  <c r="I41" i="2"/>
  <c r="V26" i="13"/>
  <c r="N26" i="13"/>
  <c r="F26" i="13"/>
  <c r="U26" i="13"/>
  <c r="M26" i="13"/>
  <c r="E26" i="13"/>
  <c r="R26" i="13"/>
  <c r="H26" i="13"/>
  <c r="Q26" i="13"/>
  <c r="G26" i="13"/>
  <c r="P26" i="13"/>
  <c r="O26" i="13"/>
  <c r="J26" i="13"/>
  <c r="I26" i="13"/>
  <c r="X26" i="13"/>
  <c r="W26" i="13"/>
  <c r="T26" i="13"/>
  <c r="S26" i="13"/>
  <c r="L26" i="13"/>
  <c r="K26" i="13"/>
  <c r="E41" i="7"/>
  <c r="S40" i="7"/>
  <c r="AT40" i="7"/>
  <c r="T39" i="6"/>
  <c r="Q23" i="13"/>
  <c r="I23" i="13"/>
  <c r="S23" i="13"/>
  <c r="J23" i="13"/>
  <c r="R23" i="13"/>
  <c r="H23" i="13"/>
  <c r="P23" i="13"/>
  <c r="G23" i="13"/>
  <c r="X23" i="13"/>
  <c r="E71" i="13" s="1"/>
  <c r="O23" i="13"/>
  <c r="F23" i="13"/>
  <c r="U23" i="13"/>
  <c r="T23" i="13"/>
  <c r="N23" i="13"/>
  <c r="M23" i="13"/>
  <c r="L23" i="13"/>
  <c r="K23" i="13"/>
  <c r="W23" i="13"/>
  <c r="E23" i="13"/>
  <c r="V23" i="13"/>
  <c r="D71" i="13"/>
  <c r="S65" i="13"/>
  <c r="K65" i="13"/>
  <c r="V65" i="13"/>
  <c r="M65" i="13"/>
  <c r="T65" i="13"/>
  <c r="J65" i="13"/>
  <c r="P65" i="13"/>
  <c r="G65" i="13"/>
  <c r="W65" i="13"/>
  <c r="H65" i="13"/>
  <c r="R65" i="13"/>
  <c r="Q65" i="13"/>
  <c r="O65" i="13"/>
  <c r="X65" i="13"/>
  <c r="U65" i="13"/>
  <c r="E65" i="13"/>
  <c r="N65" i="13"/>
  <c r="L65" i="13"/>
  <c r="I65" i="13"/>
  <c r="F65" i="13"/>
  <c r="O35" i="11"/>
  <c r="G35" i="11"/>
  <c r="H8" i="12" s="1"/>
  <c r="N35" i="11"/>
  <c r="O8" i="12" s="1"/>
  <c r="M35" i="11"/>
  <c r="N8" i="12" s="1"/>
  <c r="L35" i="11"/>
  <c r="M8" i="12" s="1"/>
  <c r="J35" i="11"/>
  <c r="K8" i="12" s="1"/>
  <c r="I35" i="11"/>
  <c r="J8" i="12" s="1"/>
  <c r="H35" i="11"/>
  <c r="I8" i="12" s="1"/>
  <c r="K35" i="11"/>
  <c r="L8" i="12" s="1"/>
  <c r="T39" i="7"/>
  <c r="AU53" i="2"/>
  <c r="F54" i="2"/>
  <c r="D51" i="5"/>
  <c r="AS50" i="5"/>
  <c r="F43" i="8"/>
  <c r="AU42" i="8"/>
  <c r="J11" i="12"/>
  <c r="K6" i="11"/>
  <c r="AU42" i="6"/>
  <c r="F43" i="6"/>
  <c r="E42" i="8"/>
  <c r="S41" i="8"/>
  <c r="AT41" i="8"/>
  <c r="AR47" i="7"/>
  <c r="AR48" i="7" s="1"/>
  <c r="C49" i="6"/>
  <c r="AR48" i="6"/>
  <c r="U49" i="13"/>
  <c r="M49" i="13"/>
  <c r="E49" i="13"/>
  <c r="P49" i="13"/>
  <c r="S49" i="13"/>
  <c r="I49" i="13"/>
  <c r="R49" i="13"/>
  <c r="H49" i="13"/>
  <c r="Q49" i="13"/>
  <c r="G49" i="13"/>
  <c r="K49" i="13"/>
  <c r="X49" i="13"/>
  <c r="J49" i="13"/>
  <c r="W49" i="13"/>
  <c r="F49" i="13"/>
  <c r="V49" i="13"/>
  <c r="T49" i="13"/>
  <c r="O49" i="13"/>
  <c r="N49" i="13"/>
  <c r="L49" i="13"/>
  <c r="S29" i="13"/>
  <c r="K29" i="13"/>
  <c r="R29" i="13"/>
  <c r="J29" i="13"/>
  <c r="Q29" i="13"/>
  <c r="I29" i="13"/>
  <c r="V29" i="13"/>
  <c r="H29" i="13"/>
  <c r="U29" i="13"/>
  <c r="G29" i="13"/>
  <c r="T29" i="13"/>
  <c r="F29" i="13"/>
  <c r="P29" i="13"/>
  <c r="E29" i="13"/>
  <c r="M29" i="13"/>
  <c r="L29" i="13"/>
  <c r="X29" i="13"/>
  <c r="W29" i="13"/>
  <c r="O29" i="13"/>
  <c r="N29" i="13"/>
  <c r="S42" i="13"/>
  <c r="K42" i="13"/>
  <c r="R42" i="13"/>
  <c r="J42" i="13"/>
  <c r="T42" i="13"/>
  <c r="H42" i="13"/>
  <c r="Q42" i="13"/>
  <c r="G42" i="13"/>
  <c r="P42" i="13"/>
  <c r="F42" i="13"/>
  <c r="W42" i="13"/>
  <c r="E42" i="13"/>
  <c r="V42" i="13"/>
  <c r="U42" i="13"/>
  <c r="O42" i="13"/>
  <c r="N42" i="13"/>
  <c r="I42" i="13"/>
  <c r="X42" i="13"/>
  <c r="M42" i="13"/>
  <c r="L42" i="13"/>
  <c r="W39" i="13"/>
  <c r="O39" i="13"/>
  <c r="G39" i="13"/>
  <c r="X39" i="13"/>
  <c r="N39" i="13"/>
  <c r="E39" i="13"/>
  <c r="V39" i="13"/>
  <c r="M39" i="13"/>
  <c r="U39" i="13"/>
  <c r="L39" i="13"/>
  <c r="P39" i="13"/>
  <c r="K39" i="13"/>
  <c r="J39" i="13"/>
  <c r="I39" i="13"/>
  <c r="T39" i="13"/>
  <c r="H39" i="13"/>
  <c r="Q39" i="13"/>
  <c r="F39" i="13"/>
  <c r="S39" i="13"/>
  <c r="R39" i="13"/>
  <c r="U47" i="13"/>
  <c r="M47" i="13"/>
  <c r="E47" i="13"/>
  <c r="X47" i="13"/>
  <c r="O47" i="13"/>
  <c r="F47" i="13"/>
  <c r="W47" i="13"/>
  <c r="N47" i="13"/>
  <c r="V47" i="13"/>
  <c r="L47" i="13"/>
  <c r="J47" i="13"/>
  <c r="I47" i="13"/>
  <c r="T47" i="13"/>
  <c r="H47" i="13"/>
  <c r="R47" i="13"/>
  <c r="Q47" i="13"/>
  <c r="P47" i="13"/>
  <c r="K47" i="13"/>
  <c r="G47" i="13"/>
  <c r="S47" i="13"/>
  <c r="S69" i="13"/>
  <c r="K69" i="13"/>
  <c r="Q69" i="13"/>
  <c r="V69" i="13"/>
  <c r="L69" i="13"/>
  <c r="U69" i="13"/>
  <c r="J69" i="13"/>
  <c r="T69" i="13"/>
  <c r="I69" i="13"/>
  <c r="R69" i="13"/>
  <c r="H69" i="13"/>
  <c r="O69" i="13"/>
  <c r="F69" i="13"/>
  <c r="X69" i="13"/>
  <c r="N69" i="13"/>
  <c r="E69" i="13"/>
  <c r="W69" i="13"/>
  <c r="M69" i="13"/>
  <c r="G69" i="13"/>
  <c r="P69" i="13"/>
  <c r="AR48" i="5"/>
  <c r="C49" i="5"/>
  <c r="W45" i="13"/>
  <c r="O45" i="13"/>
  <c r="G45" i="13"/>
  <c r="V45" i="13"/>
  <c r="N45" i="13"/>
  <c r="F45" i="13"/>
  <c r="P45" i="13"/>
  <c r="M45" i="13"/>
  <c r="X45" i="13"/>
  <c r="L45" i="13"/>
  <c r="J45" i="13"/>
  <c r="I45" i="13"/>
  <c r="U45" i="13"/>
  <c r="H45" i="13"/>
  <c r="T45" i="13"/>
  <c r="E45" i="13"/>
  <c r="S45" i="13"/>
  <c r="K45" i="13"/>
  <c r="R45" i="13"/>
  <c r="Q45" i="13"/>
  <c r="W37" i="13"/>
  <c r="O37" i="13"/>
  <c r="G37" i="13"/>
  <c r="T37" i="13"/>
  <c r="K37" i="13"/>
  <c r="S37" i="13"/>
  <c r="J37" i="13"/>
  <c r="R37" i="13"/>
  <c r="I37" i="13"/>
  <c r="N37" i="13"/>
  <c r="M37" i="13"/>
  <c r="L37" i="13"/>
  <c r="X37" i="13"/>
  <c r="H37" i="13"/>
  <c r="V37" i="13"/>
  <c r="F37" i="13"/>
  <c r="U37" i="13"/>
  <c r="Q37" i="13"/>
  <c r="P37" i="13"/>
  <c r="E37" i="13"/>
  <c r="Q56" i="13"/>
  <c r="I56" i="13"/>
  <c r="S56" i="13"/>
  <c r="J56" i="13"/>
  <c r="X56" i="13"/>
  <c r="N56" i="13"/>
  <c r="W56" i="13"/>
  <c r="M56" i="13"/>
  <c r="V56" i="13"/>
  <c r="L56" i="13"/>
  <c r="T56" i="13"/>
  <c r="E56" i="13"/>
  <c r="R56" i="13"/>
  <c r="P56" i="13"/>
  <c r="K56" i="13"/>
  <c r="H56" i="13"/>
  <c r="G56" i="13"/>
  <c r="F56" i="13"/>
  <c r="U56" i="13"/>
  <c r="O56" i="13"/>
  <c r="T39" i="8"/>
  <c r="C49" i="7"/>
  <c r="AR47" i="8"/>
  <c r="AR48" i="8" s="1"/>
  <c r="AW40" i="8"/>
  <c r="AW41" i="8" s="1"/>
  <c r="AW42" i="8" s="1"/>
  <c r="AW43" i="8" s="1"/>
  <c r="AW44" i="8" s="1"/>
  <c r="AW45" i="8" s="1"/>
  <c r="AW46" i="8" s="1"/>
  <c r="AW47" i="8" s="1"/>
  <c r="AW48" i="8" s="1"/>
  <c r="AW49" i="8" s="1"/>
  <c r="AW50" i="8" s="1"/>
  <c r="AW51" i="8" s="1"/>
  <c r="AW52" i="8" s="1"/>
  <c r="AW53" i="8" s="1"/>
  <c r="AW54" i="8" s="1"/>
  <c r="AW55" i="8" s="1"/>
  <c r="AW56" i="8" s="1"/>
  <c r="AW57" i="8" s="1"/>
  <c r="AW58" i="8" s="1"/>
  <c r="AW59" i="8" s="1"/>
  <c r="AW60" i="8" s="1"/>
  <c r="AW61" i="8" s="1"/>
  <c r="AW62" i="8" s="1"/>
  <c r="AW63" i="8" s="1"/>
  <c r="AW64" i="8" s="1"/>
  <c r="AW65" i="8" s="1"/>
  <c r="AW66" i="8" s="1"/>
  <c r="AW67" i="8" s="1"/>
  <c r="AW68" i="8" s="1"/>
  <c r="AW69" i="8" s="1"/>
  <c r="AW70" i="8" s="1"/>
  <c r="AW71" i="8" s="1"/>
  <c r="AW72" i="8" s="1"/>
  <c r="AW73" i="8" s="1"/>
  <c r="AW74" i="8" s="1"/>
  <c r="AW75" i="8" s="1"/>
  <c r="AW76" i="8" s="1"/>
  <c r="AW77" i="8" s="1"/>
  <c r="AW78" i="8" s="1"/>
  <c r="AW79" i="8" s="1"/>
  <c r="AW80" i="8" s="1"/>
  <c r="AW81" i="8" s="1"/>
  <c r="AW82" i="8" s="1"/>
  <c r="AW83" i="8" s="1"/>
  <c r="AW84" i="8" s="1"/>
  <c r="AW85" i="8" s="1"/>
  <c r="AW86" i="8" s="1"/>
  <c r="AY87" i="2"/>
  <c r="T39" i="5"/>
  <c r="AA23" i="13" s="1"/>
  <c r="W35" i="13"/>
  <c r="O35" i="13"/>
  <c r="G35" i="13"/>
  <c r="Q35" i="13"/>
  <c r="H35" i="13"/>
  <c r="P35" i="13"/>
  <c r="F35" i="13"/>
  <c r="X35" i="13"/>
  <c r="N35" i="13"/>
  <c r="E35" i="13"/>
  <c r="M35" i="13"/>
  <c r="L35" i="13"/>
  <c r="K35" i="13"/>
  <c r="V35" i="13"/>
  <c r="J35" i="13"/>
  <c r="U35" i="13"/>
  <c r="I35" i="13"/>
  <c r="T35" i="13"/>
  <c r="S35" i="13"/>
  <c r="R35" i="13"/>
  <c r="S40" i="13"/>
  <c r="K40" i="13"/>
  <c r="P40" i="13"/>
  <c r="G40" i="13"/>
  <c r="X40" i="13"/>
  <c r="O40" i="13"/>
  <c r="F40" i="13"/>
  <c r="W40" i="13"/>
  <c r="N40" i="13"/>
  <c r="E40" i="13"/>
  <c r="M40" i="13"/>
  <c r="L40" i="13"/>
  <c r="J40" i="13"/>
  <c r="V40" i="13"/>
  <c r="I40" i="13"/>
  <c r="U40" i="13"/>
  <c r="H40" i="13"/>
  <c r="T40" i="13"/>
  <c r="R40" i="13"/>
  <c r="Q40" i="13"/>
  <c r="W28" i="13"/>
  <c r="V28" i="13"/>
  <c r="N28" i="13"/>
  <c r="F28" i="13"/>
  <c r="U28" i="13"/>
  <c r="M28" i="13"/>
  <c r="E28" i="13"/>
  <c r="P28" i="13"/>
  <c r="O28" i="13"/>
  <c r="L28" i="13"/>
  <c r="X28" i="13"/>
  <c r="K28" i="13"/>
  <c r="H28" i="13"/>
  <c r="G28" i="13"/>
  <c r="T28" i="13"/>
  <c r="S28" i="13"/>
  <c r="R28" i="13"/>
  <c r="Q28" i="13"/>
  <c r="J28" i="13"/>
  <c r="I28" i="13"/>
  <c r="Q54" i="13"/>
  <c r="I54" i="13"/>
  <c r="X54" i="13"/>
  <c r="O54" i="13"/>
  <c r="F54" i="13"/>
  <c r="S54" i="13"/>
  <c r="H54" i="13"/>
  <c r="R54" i="13"/>
  <c r="G54" i="13"/>
  <c r="P54" i="13"/>
  <c r="E54" i="13"/>
  <c r="W54" i="13"/>
  <c r="J54" i="13"/>
  <c r="V54" i="13"/>
  <c r="U54" i="13"/>
  <c r="T54" i="13"/>
  <c r="N54" i="13"/>
  <c r="M54" i="13"/>
  <c r="L54" i="13"/>
  <c r="K54" i="13"/>
  <c r="U55" i="13"/>
  <c r="M55" i="13"/>
  <c r="E55" i="13"/>
  <c r="Q55" i="13"/>
  <c r="H55" i="13"/>
  <c r="P55" i="13"/>
  <c r="F55" i="13"/>
  <c r="O55" i="13"/>
  <c r="X55" i="13"/>
  <c r="N55" i="13"/>
  <c r="L55" i="13"/>
  <c r="K55" i="13"/>
  <c r="J55" i="13"/>
  <c r="W55" i="13"/>
  <c r="V55" i="13"/>
  <c r="T55" i="13"/>
  <c r="S55" i="13"/>
  <c r="R55" i="13"/>
  <c r="I55" i="13"/>
  <c r="G55" i="13"/>
  <c r="W68" i="13"/>
  <c r="O68" i="13"/>
  <c r="G68" i="13"/>
  <c r="R68" i="13"/>
  <c r="I68" i="13"/>
  <c r="Q68" i="13"/>
  <c r="H68" i="13"/>
  <c r="P68" i="13"/>
  <c r="F68" i="13"/>
  <c r="V68" i="13"/>
  <c r="M68" i="13"/>
  <c r="U68" i="13"/>
  <c r="L68" i="13"/>
  <c r="S68" i="13"/>
  <c r="J68" i="13"/>
  <c r="E68" i="13"/>
  <c r="X68" i="13"/>
  <c r="T68" i="13"/>
  <c r="N68" i="13"/>
  <c r="K68" i="13"/>
  <c r="E34" i="10"/>
  <c r="I6" i="10"/>
  <c r="H11" i="10"/>
  <c r="S36" i="13"/>
  <c r="K36" i="13"/>
  <c r="R36" i="13"/>
  <c r="I36" i="13"/>
  <c r="Q36" i="13"/>
  <c r="H36" i="13"/>
  <c r="P36" i="13"/>
  <c r="G36" i="13"/>
  <c r="N36" i="13"/>
  <c r="M36" i="13"/>
  <c r="X36" i="13"/>
  <c r="L36" i="13"/>
  <c r="W36" i="13"/>
  <c r="J36" i="13"/>
  <c r="V36" i="13"/>
  <c r="F36" i="13"/>
  <c r="U36" i="13"/>
  <c r="T36" i="13"/>
  <c r="O36" i="13"/>
  <c r="E36" i="13"/>
  <c r="U63" i="13"/>
  <c r="M63" i="13"/>
  <c r="E63" i="13"/>
  <c r="V63" i="13"/>
  <c r="L63" i="13"/>
  <c r="S63" i="13"/>
  <c r="I63" i="13"/>
  <c r="R63" i="13"/>
  <c r="H63" i="13"/>
  <c r="Q63" i="13"/>
  <c r="G63" i="13"/>
  <c r="N63" i="13"/>
  <c r="K63" i="13"/>
  <c r="J63" i="13"/>
  <c r="X63" i="13"/>
  <c r="W63" i="13"/>
  <c r="T63" i="13"/>
  <c r="P63" i="13"/>
  <c r="O63" i="13"/>
  <c r="F63" i="13"/>
  <c r="W32" i="13"/>
  <c r="O32" i="13"/>
  <c r="G32" i="13"/>
  <c r="V32" i="13"/>
  <c r="N32" i="13"/>
  <c r="F32" i="13"/>
  <c r="U32" i="13"/>
  <c r="M32" i="13"/>
  <c r="E32" i="13"/>
  <c r="R32" i="13"/>
  <c r="Q32" i="13"/>
  <c r="P32" i="13"/>
  <c r="L32" i="13"/>
  <c r="K32" i="13"/>
  <c r="J32" i="13"/>
  <c r="I32" i="13"/>
  <c r="H32" i="13"/>
  <c r="X32" i="13"/>
  <c r="T32" i="13"/>
  <c r="S32" i="13"/>
  <c r="W33" i="13"/>
  <c r="O33" i="13"/>
  <c r="G33" i="13"/>
  <c r="V33" i="13"/>
  <c r="M33" i="13"/>
  <c r="U33" i="13"/>
  <c r="L33" i="13"/>
  <c r="T33" i="13"/>
  <c r="K33" i="13"/>
  <c r="P33" i="13"/>
  <c r="N33" i="13"/>
  <c r="J33" i="13"/>
  <c r="I33" i="13"/>
  <c r="X33" i="13"/>
  <c r="H33" i="13"/>
  <c r="E33" i="13"/>
  <c r="S33" i="13"/>
  <c r="R33" i="13"/>
  <c r="Q33" i="13"/>
  <c r="F33" i="13"/>
  <c r="Q60" i="13"/>
  <c r="I60" i="13"/>
  <c r="P60" i="13"/>
  <c r="G60" i="13"/>
  <c r="O60" i="13"/>
  <c r="E60" i="13"/>
  <c r="X60" i="13"/>
  <c r="N60" i="13"/>
  <c r="W60" i="13"/>
  <c r="M60" i="13"/>
  <c r="K60" i="13"/>
  <c r="J60" i="13"/>
  <c r="V60" i="13"/>
  <c r="H60" i="13"/>
  <c r="U60" i="13"/>
  <c r="T60" i="13"/>
  <c r="S60" i="13"/>
  <c r="R60" i="13"/>
  <c r="L60" i="13"/>
  <c r="F60" i="13"/>
  <c r="W70" i="13"/>
  <c r="O70" i="13"/>
  <c r="G70" i="13"/>
  <c r="U70" i="13"/>
  <c r="M70" i="13"/>
  <c r="E70" i="13"/>
  <c r="T70" i="13"/>
  <c r="J70" i="13"/>
  <c r="S70" i="13"/>
  <c r="I70" i="13"/>
  <c r="R70" i="13"/>
  <c r="H70" i="13"/>
  <c r="Q70" i="13"/>
  <c r="F70" i="13"/>
  <c r="P70" i="13"/>
  <c r="N70" i="13"/>
  <c r="X70" i="13"/>
  <c r="L70" i="13"/>
  <c r="V70" i="13"/>
  <c r="K70" i="13"/>
  <c r="W66" i="13"/>
  <c r="O66" i="13"/>
  <c r="G66" i="13"/>
  <c r="X66" i="13"/>
  <c r="N66" i="13"/>
  <c r="E66" i="13"/>
  <c r="V66" i="13"/>
  <c r="M66" i="13"/>
  <c r="U66" i="13"/>
  <c r="L66" i="13"/>
  <c r="R66" i="13"/>
  <c r="I66" i="13"/>
  <c r="J66" i="13"/>
  <c r="K66" i="13"/>
  <c r="H66" i="13"/>
  <c r="F66" i="13"/>
  <c r="P66" i="13"/>
  <c r="T66" i="13"/>
  <c r="S66" i="13"/>
  <c r="Q66" i="13"/>
  <c r="G54" i="2"/>
  <c r="AV53" i="2"/>
  <c r="AS50" i="8"/>
  <c r="D51" i="8"/>
  <c r="R27" i="13"/>
  <c r="J27" i="13"/>
  <c r="Q27" i="13"/>
  <c r="I27" i="13"/>
  <c r="P27" i="13"/>
  <c r="F27" i="13"/>
  <c r="O27" i="13"/>
  <c r="E27" i="13"/>
  <c r="X27" i="13"/>
  <c r="N27" i="13"/>
  <c r="W27" i="13"/>
  <c r="M27" i="13"/>
  <c r="H27" i="13"/>
  <c r="G27" i="13"/>
  <c r="V27" i="13"/>
  <c r="U27" i="13"/>
  <c r="T27" i="13"/>
  <c r="S27" i="13"/>
  <c r="L27" i="13"/>
  <c r="K27" i="13"/>
  <c r="K9" i="10"/>
  <c r="C49" i="8"/>
  <c r="AT40" i="5"/>
  <c r="S40" i="5"/>
  <c r="E41" i="5"/>
  <c r="AS52" i="2"/>
  <c r="D53" i="2"/>
  <c r="I8" i="10"/>
  <c r="H20" i="10"/>
  <c r="G10" i="14"/>
  <c r="F15" i="14"/>
  <c r="J21" i="10" s="1"/>
  <c r="E53" i="2"/>
  <c r="AT52" i="2"/>
  <c r="E45" i="10"/>
  <c r="F21" i="11"/>
  <c r="F22" i="11" s="1"/>
  <c r="I10" i="10"/>
  <c r="H22" i="10"/>
  <c r="J7" i="10"/>
  <c r="V24" i="13"/>
  <c r="U24" i="13"/>
  <c r="M24" i="13"/>
  <c r="E24" i="13"/>
  <c r="T24" i="13"/>
  <c r="K24" i="13"/>
  <c r="S24" i="13"/>
  <c r="J24" i="13"/>
  <c r="R24" i="13"/>
  <c r="I24" i="13"/>
  <c r="Q24" i="13"/>
  <c r="H24" i="13"/>
  <c r="N24" i="13"/>
  <c r="L24" i="13"/>
  <c r="G24" i="13"/>
  <c r="F24" i="13"/>
  <c r="X24" i="13"/>
  <c r="W24" i="13"/>
  <c r="P24" i="13"/>
  <c r="O24" i="13"/>
  <c r="U57" i="13"/>
  <c r="M57" i="13"/>
  <c r="E57" i="13"/>
  <c r="T57" i="13"/>
  <c r="K57" i="13"/>
  <c r="W57" i="13"/>
  <c r="L57" i="13"/>
  <c r="V57" i="13"/>
  <c r="J57" i="13"/>
  <c r="S57" i="13"/>
  <c r="I57" i="13"/>
  <c r="H57" i="13"/>
  <c r="G57" i="13"/>
  <c r="X57" i="13"/>
  <c r="F57" i="13"/>
  <c r="R57" i="13"/>
  <c r="Q57" i="13"/>
  <c r="P57" i="13"/>
  <c r="O57" i="13"/>
  <c r="N57" i="13"/>
  <c r="Q52" i="13"/>
  <c r="I52" i="13"/>
  <c r="U52" i="13"/>
  <c r="L52" i="13"/>
  <c r="W52" i="13"/>
  <c r="M52" i="13"/>
  <c r="V52" i="13"/>
  <c r="K52" i="13"/>
  <c r="T52" i="13"/>
  <c r="J52" i="13"/>
  <c r="N52" i="13"/>
  <c r="H52" i="13"/>
  <c r="G52" i="13"/>
  <c r="X52" i="13"/>
  <c r="S52" i="13"/>
  <c r="R52" i="13"/>
  <c r="P52" i="13"/>
  <c r="O52" i="13"/>
  <c r="F52" i="13"/>
  <c r="E52" i="13"/>
  <c r="S38" i="13"/>
  <c r="K38" i="13"/>
  <c r="V38" i="13"/>
  <c r="M38" i="13"/>
  <c r="U38" i="13"/>
  <c r="L38" i="13"/>
  <c r="T38" i="13"/>
  <c r="J38" i="13"/>
  <c r="O38" i="13"/>
  <c r="N38" i="13"/>
  <c r="I38" i="13"/>
  <c r="X38" i="13"/>
  <c r="H38" i="13"/>
  <c r="W38" i="13"/>
  <c r="G38" i="13"/>
  <c r="Q38" i="13"/>
  <c r="P38" i="13"/>
  <c r="F38" i="13"/>
  <c r="E38" i="13"/>
  <c r="R38" i="13"/>
  <c r="Q46" i="13"/>
  <c r="I46" i="13"/>
  <c r="V46" i="13"/>
  <c r="M46" i="13"/>
  <c r="U46" i="13"/>
  <c r="L46" i="13"/>
  <c r="P46" i="13"/>
  <c r="E46" i="13"/>
  <c r="O46" i="13"/>
  <c r="N46" i="13"/>
  <c r="T46" i="13"/>
  <c r="S46" i="13"/>
  <c r="R46" i="13"/>
  <c r="K46" i="13"/>
  <c r="J46" i="13"/>
  <c r="H46" i="13"/>
  <c r="G46" i="13"/>
  <c r="F46" i="13"/>
  <c r="X46" i="13"/>
  <c r="W46" i="13"/>
  <c r="T64" i="13"/>
  <c r="L64" i="13"/>
  <c r="Q64" i="13"/>
  <c r="I64" i="13"/>
  <c r="P64" i="13"/>
  <c r="F64" i="13"/>
  <c r="U64" i="13"/>
  <c r="H64" i="13"/>
  <c r="S64" i="13"/>
  <c r="G64" i="13"/>
  <c r="R64" i="13"/>
  <c r="E64" i="13"/>
  <c r="W64" i="13"/>
  <c r="V64" i="13"/>
  <c r="O64" i="13"/>
  <c r="K64" i="13"/>
  <c r="J64" i="13"/>
  <c r="X64" i="13"/>
  <c r="N64" i="13"/>
  <c r="M64" i="13"/>
  <c r="AM23" i="13" l="1"/>
  <c r="Z23" i="13"/>
  <c r="AH23" i="13"/>
  <c r="AB23" i="13"/>
  <c r="AD23" i="13"/>
  <c r="AK23" i="13"/>
  <c r="AR23" i="13"/>
  <c r="AR49" i="6"/>
  <c r="C50" i="6"/>
  <c r="AX41" i="2"/>
  <c r="I42" i="2"/>
  <c r="E54" i="2"/>
  <c r="AT53" i="2"/>
  <c r="AR49" i="8"/>
  <c r="C50" i="8"/>
  <c r="D52" i="8"/>
  <c r="AS51" i="8"/>
  <c r="C50" i="7"/>
  <c r="AR49" i="7"/>
  <c r="AE23" i="13"/>
  <c r="AN23" i="13"/>
  <c r="AU44" i="7"/>
  <c r="F45" i="7"/>
  <c r="F46" i="7" s="1"/>
  <c r="AR49" i="5"/>
  <c r="C50" i="5"/>
  <c r="F44" i="6"/>
  <c r="AU43" i="6"/>
  <c r="H41" i="2"/>
  <c r="AW40" i="2"/>
  <c r="T40" i="2"/>
  <c r="K21" i="10"/>
  <c r="L9" i="10"/>
  <c r="AS53" i="2"/>
  <c r="D54" i="2"/>
  <c r="T40" i="5"/>
  <c r="U39" i="5"/>
  <c r="X39" i="5"/>
  <c r="D77" i="13"/>
  <c r="K77" i="13"/>
  <c r="T77" i="13"/>
  <c r="Q77" i="13"/>
  <c r="L77" i="13"/>
  <c r="O77" i="13"/>
  <c r="U77" i="13"/>
  <c r="J77" i="13"/>
  <c r="I77" i="13"/>
  <c r="C77" i="13"/>
  <c r="G77" i="13"/>
  <c r="V77" i="13"/>
  <c r="M77" i="13"/>
  <c r="S77" i="13"/>
  <c r="H77" i="13"/>
  <c r="N77" i="13"/>
  <c r="E77" i="13"/>
  <c r="P77" i="13"/>
  <c r="F77" i="13"/>
  <c r="R77" i="13"/>
  <c r="K11" i="12"/>
  <c r="L6" i="11"/>
  <c r="AP23" i="13"/>
  <c r="K7" i="10"/>
  <c r="G18" i="10"/>
  <c r="G23" i="10" s="1"/>
  <c r="H19" i="10"/>
  <c r="AO23" i="13"/>
  <c r="AJ23" i="13"/>
  <c r="AC23" i="13"/>
  <c r="T40" i="6"/>
  <c r="X39" i="6"/>
  <c r="U39" i="6"/>
  <c r="AU41" i="5"/>
  <c r="F42" i="5"/>
  <c r="AT41" i="6"/>
  <c r="S41" i="6"/>
  <c r="E42" i="6"/>
  <c r="D52" i="5"/>
  <c r="AS51" i="5"/>
  <c r="AS51" i="6"/>
  <c r="D52" i="6"/>
  <c r="J6" i="10"/>
  <c r="I11" i="10"/>
  <c r="G15" i="14"/>
  <c r="H10" i="14"/>
  <c r="E42" i="5"/>
  <c r="S41" i="5"/>
  <c r="AT41" i="5"/>
  <c r="AY88" i="2"/>
  <c r="AY89" i="2" s="1"/>
  <c r="AY90" i="2" s="1"/>
  <c r="AY91" i="2" s="1"/>
  <c r="AY92" i="2" s="1"/>
  <c r="AY93" i="2" s="1"/>
  <c r="AY94" i="2" s="1"/>
  <c r="AY95" i="2" s="1"/>
  <c r="AY96" i="2" s="1"/>
  <c r="AY97" i="2" s="1"/>
  <c r="AY98" i="2" s="1"/>
  <c r="AY99" i="2" s="1"/>
  <c r="AY100" i="2" s="1"/>
  <c r="AY101" i="2" s="1"/>
  <c r="AY102" i="2" s="1"/>
  <c r="AY103" i="2" s="1"/>
  <c r="AY104" i="2" s="1"/>
  <c r="AY105" i="2" s="1"/>
  <c r="AY106" i="2" s="1"/>
  <c r="AY107" i="2" s="1"/>
  <c r="AY108" i="2" s="1"/>
  <c r="AY109" i="2" s="1"/>
  <c r="AY110" i="2" s="1"/>
  <c r="AY111" i="2" s="1"/>
  <c r="AY112" i="2" s="1"/>
  <c r="AY113" i="2" s="1"/>
  <c r="AY114" i="2" s="1"/>
  <c r="AY115" i="2" s="1"/>
  <c r="AY116" i="2" s="1"/>
  <c r="AY117" i="2" s="1"/>
  <c r="AY118" i="2" s="1"/>
  <c r="AY119" i="2" s="1"/>
  <c r="AY120" i="2" s="1"/>
  <c r="AY121" i="2" s="1"/>
  <c r="AY122" i="2" s="1"/>
  <c r="AY123" i="2" s="1"/>
  <c r="AY124" i="2" s="1"/>
  <c r="AY125" i="2" s="1"/>
  <c r="AY126" i="2" s="1"/>
  <c r="AY127" i="2" s="1"/>
  <c r="AY128" i="2" s="1"/>
  <c r="AY129" i="2" s="1"/>
  <c r="AY130" i="2" s="1"/>
  <c r="AY131" i="2" s="1"/>
  <c r="AY132" i="2" s="1"/>
  <c r="AY133" i="2" s="1"/>
  <c r="AY134" i="2" s="1"/>
  <c r="AY135" i="2" s="1"/>
  <c r="AY136" i="2" s="1"/>
  <c r="AY137" i="2" s="1"/>
  <c r="AY138" i="2" s="1"/>
  <c r="AY139" i="2" s="1"/>
  <c r="AY140" i="2" s="1"/>
  <c r="AY141" i="2" s="1"/>
  <c r="AY142" i="2" s="1"/>
  <c r="AY143" i="2" s="1"/>
  <c r="AY144" i="2" s="1"/>
  <c r="AY145" i="2" s="1"/>
  <c r="AY146" i="2" s="1"/>
  <c r="AY147" i="2" s="1"/>
  <c r="AY148" i="2" s="1"/>
  <c r="AY149" i="2" s="1"/>
  <c r="AY150" i="2" s="1"/>
  <c r="AY151" i="2" s="1"/>
  <c r="AY152" i="2" s="1"/>
  <c r="AY153" i="2" s="1"/>
  <c r="AY154" i="2" s="1"/>
  <c r="AY155" i="2" s="1"/>
  <c r="AY156" i="2" s="1"/>
  <c r="AY157" i="2" s="1"/>
  <c r="AY158" i="2" s="1"/>
  <c r="AY159" i="2" s="1"/>
  <c r="AY160" i="2" s="1"/>
  <c r="AY161" i="2" s="1"/>
  <c r="AY162" i="2" s="1"/>
  <c r="AY163" i="2" s="1"/>
  <c r="AY164" i="2" s="1"/>
  <c r="AY165" i="2" s="1"/>
  <c r="AY166" i="2" s="1"/>
  <c r="AY167" i="2" s="1"/>
  <c r="AY168" i="2" s="1"/>
  <c r="AY169" i="2" s="1"/>
  <c r="AY170" i="2" s="1"/>
  <c r="AY171" i="2" s="1"/>
  <c r="AY172" i="2" s="1"/>
  <c r="AY173" i="2" s="1"/>
  <c r="AY174" i="2" s="1"/>
  <c r="AY175" i="2" s="1"/>
  <c r="AY176" i="2" s="1"/>
  <c r="AY177" i="2" s="1"/>
  <c r="AY178" i="2" s="1"/>
  <c r="AY179" i="2" s="1"/>
  <c r="AY180" i="2" s="1"/>
  <c r="AY181" i="2" s="1"/>
  <c r="AY182" i="2" s="1"/>
  <c r="T40" i="8"/>
  <c r="X39" i="8"/>
  <c r="U39" i="8"/>
  <c r="AU54" i="2"/>
  <c r="F55" i="2"/>
  <c r="AF23" i="13"/>
  <c r="AS23" i="13"/>
  <c r="AL23" i="13"/>
  <c r="S42" i="8"/>
  <c r="AT42" i="8"/>
  <c r="E43" i="8"/>
  <c r="AU43" i="8"/>
  <c r="F44" i="8"/>
  <c r="AS52" i="7"/>
  <c r="D53" i="7"/>
  <c r="F29" i="10"/>
  <c r="F40" i="10"/>
  <c r="F27" i="10"/>
  <c r="F28" i="10"/>
  <c r="F38" i="10"/>
  <c r="F39" i="10"/>
  <c r="J10" i="10"/>
  <c r="I22" i="10"/>
  <c r="G55" i="2"/>
  <c r="AV54" i="2"/>
  <c r="F26" i="12"/>
  <c r="F33" i="11"/>
  <c r="G6" i="12" s="1"/>
  <c r="J8" i="10"/>
  <c r="I20" i="10"/>
  <c r="U39" i="7"/>
  <c r="X39" i="7"/>
  <c r="T40" i="7"/>
  <c r="AQ23" i="13"/>
  <c r="AG23" i="13"/>
  <c r="AI23" i="13"/>
  <c r="AT41" i="7"/>
  <c r="S41" i="7"/>
  <c r="E42" i="7"/>
  <c r="U39" i="2"/>
  <c r="S43" i="8" l="1"/>
  <c r="E44" i="8"/>
  <c r="AT43" i="8"/>
  <c r="J20" i="10"/>
  <c r="K8" i="10"/>
  <c r="L7" i="10"/>
  <c r="F45" i="10"/>
  <c r="G21" i="11"/>
  <c r="G22" i="11" s="1"/>
  <c r="E43" i="5"/>
  <c r="S42" i="5"/>
  <c r="AT42" i="5"/>
  <c r="F43" i="5"/>
  <c r="AU42" i="5"/>
  <c r="L11" i="12"/>
  <c r="M6" i="11"/>
  <c r="C51" i="6"/>
  <c r="AR50" i="6"/>
  <c r="G29" i="10"/>
  <c r="G28" i="10"/>
  <c r="G40" i="10"/>
  <c r="G27" i="10"/>
  <c r="G34" i="10" s="1"/>
  <c r="G38" i="10"/>
  <c r="G39" i="10"/>
  <c r="S42" i="7"/>
  <c r="AT42" i="7"/>
  <c r="E43" i="7"/>
  <c r="AU55" i="2"/>
  <c r="F56" i="2"/>
  <c r="K6" i="10"/>
  <c r="J11" i="10"/>
  <c r="F47" i="7"/>
  <c r="AU46" i="7"/>
  <c r="M9" i="10"/>
  <c r="C51" i="5"/>
  <c r="AR50" i="5"/>
  <c r="AR50" i="7"/>
  <c r="C51" i="7"/>
  <c r="E55" i="2"/>
  <c r="AT54" i="2"/>
  <c r="I43" i="2"/>
  <c r="AX42" i="2"/>
  <c r="F28" i="12"/>
  <c r="AU44" i="8"/>
  <c r="F45" i="8"/>
  <c r="F46" i="8" s="1"/>
  <c r="H15" i="14"/>
  <c r="I10" i="14"/>
  <c r="AS52" i="5"/>
  <c r="D53" i="5"/>
  <c r="U40" i="5"/>
  <c r="T41" i="5"/>
  <c r="X40" i="5"/>
  <c r="R78" i="13"/>
  <c r="P78" i="13"/>
  <c r="N78" i="13"/>
  <c r="M78" i="13"/>
  <c r="G78" i="13"/>
  <c r="J78" i="13"/>
  <c r="Q78" i="13"/>
  <c r="H78" i="13"/>
  <c r="C78" i="13"/>
  <c r="K78" i="13"/>
  <c r="O78" i="13"/>
  <c r="I78" i="13"/>
  <c r="L78" i="13"/>
  <c r="T78" i="13"/>
  <c r="F78" i="13"/>
  <c r="S78" i="13"/>
  <c r="V78" i="13"/>
  <c r="E78" i="13"/>
  <c r="U78" i="13"/>
  <c r="D78" i="13"/>
  <c r="AM24" i="13"/>
  <c r="AQ24" i="13"/>
  <c r="AO24" i="13"/>
  <c r="AI24" i="13"/>
  <c r="AS24" i="13"/>
  <c r="AE24" i="13"/>
  <c r="AG24" i="13"/>
  <c r="AC24" i="13"/>
  <c r="AH24" i="13"/>
  <c r="AR24" i="13"/>
  <c r="AJ24" i="13"/>
  <c r="AL24" i="13"/>
  <c r="AF24" i="13"/>
  <c r="AB24" i="13"/>
  <c r="AD24" i="13"/>
  <c r="AP24" i="13"/>
  <c r="AN24" i="13"/>
  <c r="AA24" i="13"/>
  <c r="AK24" i="13"/>
  <c r="Z24" i="13"/>
  <c r="H42" i="2"/>
  <c r="T41" i="2"/>
  <c r="AW41" i="2"/>
  <c r="AR50" i="8"/>
  <c r="C51" i="8"/>
  <c r="U40" i="2"/>
  <c r="V39" i="2"/>
  <c r="X40" i="7"/>
  <c r="U40" i="7"/>
  <c r="T41" i="7"/>
  <c r="F34" i="10"/>
  <c r="U40" i="8"/>
  <c r="T41" i="8"/>
  <c r="X40" i="8"/>
  <c r="H18" i="10"/>
  <c r="H23" i="10" s="1"/>
  <c r="I19" i="10"/>
  <c r="AS54" i="2"/>
  <c r="D55" i="2"/>
  <c r="AY183" i="2"/>
  <c r="AY184" i="2" s="1"/>
  <c r="AY185" i="2" s="1"/>
  <c r="AY186" i="2" s="1"/>
  <c r="AY187" i="2" s="1"/>
  <c r="AY188" i="2" s="1"/>
  <c r="AY189" i="2" s="1"/>
  <c r="AY190" i="2" s="1"/>
  <c r="AY191" i="2" s="1"/>
  <c r="AY192" i="2" s="1"/>
  <c r="AY193" i="2" s="1"/>
  <c r="AY194" i="2" s="1"/>
  <c r="AY195" i="2" s="1"/>
  <c r="AY196" i="2" s="1"/>
  <c r="AY197" i="2" s="1"/>
  <c r="AY198" i="2" s="1"/>
  <c r="AY199" i="2" s="1"/>
  <c r="AY200" i="2" s="1"/>
  <c r="AY201" i="2" s="1"/>
  <c r="AY202" i="2" s="1"/>
  <c r="AY203" i="2" s="1"/>
  <c r="AY204" i="2" s="1"/>
  <c r="AY205" i="2" s="1"/>
  <c r="AY206" i="2" s="1"/>
  <c r="AY207" i="2" s="1"/>
  <c r="AY208" i="2" s="1"/>
  <c r="AY209" i="2" s="1"/>
  <c r="AY210" i="2" s="1"/>
  <c r="AY211" i="2" s="1"/>
  <c r="AY212" i="2" s="1"/>
  <c r="AY213" i="2" s="1"/>
  <c r="AY214" i="2" s="1"/>
  <c r="AY215" i="2" s="1"/>
  <c r="AY216" i="2" s="1"/>
  <c r="AY217" i="2" s="1"/>
  <c r="AY218" i="2" s="1"/>
  <c r="AY219" i="2" s="1"/>
  <c r="AY220" i="2" s="1"/>
  <c r="AY221" i="2" s="1"/>
  <c r="AY222" i="2" s="1"/>
  <c r="AY223" i="2" s="1"/>
  <c r="AY224" i="2" s="1"/>
  <c r="AY225" i="2" s="1"/>
  <c r="AY226" i="2" s="1"/>
  <c r="AY227" i="2" s="1"/>
  <c r="AY228" i="2" s="1"/>
  <c r="AY229" i="2" s="1"/>
  <c r="AY230" i="2" s="1"/>
  <c r="AY231" i="2" s="1"/>
  <c r="AY232" i="2" s="1"/>
  <c r="AY233" i="2" s="1"/>
  <c r="AY234" i="2" s="1"/>
  <c r="AY235" i="2" s="1"/>
  <c r="AY236" i="2" s="1"/>
  <c r="AY237" i="2" s="1"/>
  <c r="AY238" i="2" s="1"/>
  <c r="AY239" i="2" s="1"/>
  <c r="AY240" i="2" s="1"/>
  <c r="AY241" i="2" s="1"/>
  <c r="AY242" i="2" s="1"/>
  <c r="AY243" i="2" s="1"/>
  <c r="AY244" i="2" s="1"/>
  <c r="AY245" i="2" s="1"/>
  <c r="AY246" i="2" s="1"/>
  <c r="AY247" i="2" s="1"/>
  <c r="AY248" i="2" s="1"/>
  <c r="AY249" i="2" s="1"/>
  <c r="AY250" i="2" s="1"/>
  <c r="AY251" i="2" s="1"/>
  <c r="AY252" i="2" s="1"/>
  <c r="AY253" i="2" s="1"/>
  <c r="AY254" i="2" s="1"/>
  <c r="AY255" i="2" s="1"/>
  <c r="AY256" i="2" s="1"/>
  <c r="AY257" i="2" s="1"/>
  <c r="AY258" i="2" s="1"/>
  <c r="AY259" i="2" s="1"/>
  <c r="AY260" i="2" s="1"/>
  <c r="AY261" i="2" s="1"/>
  <c r="AY262" i="2" s="1"/>
  <c r="AY263" i="2" s="1"/>
  <c r="AY264" i="2" s="1"/>
  <c r="AY265" i="2" s="1"/>
  <c r="AY266" i="2" s="1"/>
  <c r="AY267" i="2" s="1"/>
  <c r="AY268" i="2" s="1"/>
  <c r="AY269" i="2" s="1"/>
  <c r="AY270" i="2" s="1"/>
  <c r="AY271" i="2" s="1"/>
  <c r="AY272" i="2" s="1"/>
  <c r="AY273" i="2" s="1"/>
  <c r="AY274" i="2" s="1"/>
  <c r="AY275" i="2" s="1"/>
  <c r="AY276" i="2" s="1"/>
  <c r="AY277" i="2" s="1"/>
  <c r="AY278" i="2" s="1"/>
  <c r="K10" i="10"/>
  <c r="J22" i="10"/>
  <c r="AS52" i="6"/>
  <c r="D53" i="6"/>
  <c r="G56" i="2"/>
  <c r="AV55" i="2"/>
  <c r="F45" i="6"/>
  <c r="F46" i="6" s="1"/>
  <c r="AU44" i="6"/>
  <c r="AT42" i="6"/>
  <c r="E43" i="6"/>
  <c r="S42" i="6"/>
  <c r="D54" i="7"/>
  <c r="AS53" i="7"/>
  <c r="T41" i="6"/>
  <c r="U40" i="6"/>
  <c r="X40" i="6"/>
  <c r="AS52" i="8"/>
  <c r="D53" i="8"/>
  <c r="C52" i="8" l="1"/>
  <c r="AR51" i="8"/>
  <c r="U41" i="5"/>
  <c r="T42" i="5"/>
  <c r="X41" i="5"/>
  <c r="D79" i="13"/>
  <c r="P79" i="13"/>
  <c r="J79" i="13"/>
  <c r="T79" i="13"/>
  <c r="N79" i="13"/>
  <c r="G79" i="13"/>
  <c r="O79" i="13"/>
  <c r="S79" i="13"/>
  <c r="R79" i="13"/>
  <c r="Q79" i="13"/>
  <c r="E79" i="13"/>
  <c r="I79" i="13"/>
  <c r="V79" i="13"/>
  <c r="U79" i="13"/>
  <c r="M79" i="13"/>
  <c r="K79" i="13"/>
  <c r="C79" i="13"/>
  <c r="H79" i="13"/>
  <c r="L79" i="13"/>
  <c r="F79" i="13"/>
  <c r="AA25" i="13"/>
  <c r="AO25" i="13"/>
  <c r="AM25" i="13"/>
  <c r="AG25" i="13"/>
  <c r="AR25" i="13"/>
  <c r="AE25" i="13"/>
  <c r="AC25" i="13"/>
  <c r="AF25" i="13"/>
  <c r="AK25" i="13"/>
  <c r="AP25" i="13"/>
  <c r="AQ25" i="13"/>
  <c r="AI25" i="13"/>
  <c r="AH25" i="13"/>
  <c r="AN25" i="13"/>
  <c r="AL25" i="13"/>
  <c r="AJ25" i="13"/>
  <c r="Z25" i="13"/>
  <c r="AD25" i="13"/>
  <c r="AB25" i="13"/>
  <c r="AS25" i="13"/>
  <c r="G45" i="10"/>
  <c r="H21" i="11"/>
  <c r="H22" i="11" s="1"/>
  <c r="H26" i="12" s="1"/>
  <c r="H28" i="12" s="1"/>
  <c r="H29" i="12" s="1"/>
  <c r="K20" i="10"/>
  <c r="L8" i="10"/>
  <c r="U41" i="6"/>
  <c r="T42" i="6"/>
  <c r="X41" i="6"/>
  <c r="T42" i="8"/>
  <c r="U41" i="8"/>
  <c r="X41" i="8"/>
  <c r="AU56" i="2"/>
  <c r="F57" i="2"/>
  <c r="D54" i="6"/>
  <c r="AS53" i="6"/>
  <c r="AX43" i="2"/>
  <c r="I44" i="2"/>
  <c r="F48" i="7"/>
  <c r="AU47" i="7"/>
  <c r="D56" i="2"/>
  <c r="AS55" i="2"/>
  <c r="F30" i="12"/>
  <c r="F29" i="12"/>
  <c r="E44" i="5"/>
  <c r="AT43" i="5"/>
  <c r="S43" i="5"/>
  <c r="AU46" i="6"/>
  <c r="F47" i="6"/>
  <c r="N9" i="10"/>
  <c r="G26" i="12"/>
  <c r="G33" i="11"/>
  <c r="H6" i="12" s="1"/>
  <c r="H28" i="10"/>
  <c r="H40" i="10"/>
  <c r="H27" i="10"/>
  <c r="H29" i="10"/>
  <c r="H39" i="10"/>
  <c r="H38" i="10"/>
  <c r="M7" i="10"/>
  <c r="AY279" i="2"/>
  <c r="AY280" i="2" s="1"/>
  <c r="AY281" i="2" s="1"/>
  <c r="AY282" i="2" s="1"/>
  <c r="AY283" i="2" s="1"/>
  <c r="AY284" i="2" s="1"/>
  <c r="AY285" i="2" s="1"/>
  <c r="AY286" i="2" s="1"/>
  <c r="AY287" i="2" s="1"/>
  <c r="AY288" i="2" s="1"/>
  <c r="AY289" i="2" s="1"/>
  <c r="AY290" i="2" s="1"/>
  <c r="AY291" i="2" s="1"/>
  <c r="AY292" i="2" s="1"/>
  <c r="AY293" i="2" s="1"/>
  <c r="AY294" i="2" s="1"/>
  <c r="AY295" i="2" s="1"/>
  <c r="AY296" i="2" s="1"/>
  <c r="AY297" i="2" s="1"/>
  <c r="AY298" i="2" s="1"/>
  <c r="AY299" i="2" s="1"/>
  <c r="AY300" i="2" s="1"/>
  <c r="AY301" i="2" s="1"/>
  <c r="AY302" i="2" s="1"/>
  <c r="AY303" i="2" s="1"/>
  <c r="AY304" i="2" s="1"/>
  <c r="AY305" i="2" s="1"/>
  <c r="AY306" i="2" s="1"/>
  <c r="AY307" i="2" s="1"/>
  <c r="AY308" i="2" s="1"/>
  <c r="AY309" i="2" s="1"/>
  <c r="AY310" i="2" s="1"/>
  <c r="AY311" i="2" s="1"/>
  <c r="AY312" i="2" s="1"/>
  <c r="AY313" i="2" s="1"/>
  <c r="AY314" i="2" s="1"/>
  <c r="AY315" i="2" s="1"/>
  <c r="AY316" i="2" s="1"/>
  <c r="AY317" i="2" s="1"/>
  <c r="AY318" i="2" s="1"/>
  <c r="AY319" i="2" s="1"/>
  <c r="AY320" i="2" s="1"/>
  <c r="AY321" i="2" s="1"/>
  <c r="AY322" i="2" s="1"/>
  <c r="AY323" i="2" s="1"/>
  <c r="AY324" i="2" s="1"/>
  <c r="AY325" i="2" s="1"/>
  <c r="AY326" i="2" s="1"/>
  <c r="F47" i="8"/>
  <c r="AU46" i="8"/>
  <c r="F44" i="5"/>
  <c r="AU43" i="5"/>
  <c r="D54" i="8"/>
  <c r="AS53" i="8"/>
  <c r="AT43" i="6"/>
  <c r="S43" i="6"/>
  <c r="E44" i="6"/>
  <c r="D54" i="5"/>
  <c r="AS53" i="5"/>
  <c r="C52" i="5"/>
  <c r="AR51" i="5"/>
  <c r="AT44" i="8"/>
  <c r="E45" i="8"/>
  <c r="S44" i="8"/>
  <c r="AS54" i="7"/>
  <c r="D55" i="7"/>
  <c r="I15" i="14"/>
  <c r="M21" i="10" s="1"/>
  <c r="J10" i="14"/>
  <c r="E56" i="2"/>
  <c r="AT55" i="2"/>
  <c r="AT43" i="7"/>
  <c r="E44" i="7"/>
  <c r="S43" i="7"/>
  <c r="K22" i="10"/>
  <c r="L10" i="10"/>
  <c r="H43" i="2"/>
  <c r="T42" i="2"/>
  <c r="AW42" i="2"/>
  <c r="I18" i="10"/>
  <c r="I23" i="10" s="1"/>
  <c r="J19" i="10"/>
  <c r="L21" i="10"/>
  <c r="M11" i="12"/>
  <c r="N6" i="11"/>
  <c r="X41" i="7"/>
  <c r="T42" i="7"/>
  <c r="U41" i="7"/>
  <c r="AR51" i="6"/>
  <c r="C52" i="6"/>
  <c r="G57" i="2"/>
  <c r="AV56" i="2"/>
  <c r="J108" i="2"/>
  <c r="U41" i="2"/>
  <c r="Y40" i="2"/>
  <c r="V40" i="2"/>
  <c r="C52" i="7"/>
  <c r="AR51" i="7"/>
  <c r="L6" i="10"/>
  <c r="K11" i="10"/>
  <c r="AX44" i="2" l="1"/>
  <c r="I45" i="2"/>
  <c r="X42" i="8"/>
  <c r="T43" i="8"/>
  <c r="U42" i="8"/>
  <c r="I28" i="10"/>
  <c r="I27" i="10"/>
  <c r="I34" i="10" s="1"/>
  <c r="I40" i="10"/>
  <c r="I29" i="10"/>
  <c r="I39" i="10"/>
  <c r="I38" i="10"/>
  <c r="AT56" i="2"/>
  <c r="E57" i="2"/>
  <c r="S45" i="8"/>
  <c r="E46" i="8"/>
  <c r="AT45" i="8"/>
  <c r="AS54" i="5"/>
  <c r="D55" i="5"/>
  <c r="AU44" i="5"/>
  <c r="F45" i="5"/>
  <c r="AR52" i="8"/>
  <c r="C53" i="8"/>
  <c r="C53" i="6"/>
  <c r="AR52" i="6"/>
  <c r="L22" i="10"/>
  <c r="M10" i="10"/>
  <c r="E45" i="5"/>
  <c r="AT44" i="5"/>
  <c r="S44" i="5"/>
  <c r="L11" i="10"/>
  <c r="M6" i="10"/>
  <c r="N11" i="12"/>
  <c r="O6" i="11"/>
  <c r="O11" i="12" s="1"/>
  <c r="J15" i="14"/>
  <c r="K10" i="14"/>
  <c r="E45" i="6"/>
  <c r="S44" i="6"/>
  <c r="AT44" i="6"/>
  <c r="F48" i="8"/>
  <c r="AU47" i="8"/>
  <c r="N7" i="10"/>
  <c r="D57" i="2"/>
  <c r="AS56" i="2"/>
  <c r="AS54" i="6"/>
  <c r="D55" i="6"/>
  <c r="V41" i="2"/>
  <c r="U42" i="2"/>
  <c r="Y41" i="2"/>
  <c r="AV57" i="2"/>
  <c r="G58" i="2"/>
  <c r="K19" i="10"/>
  <c r="J18" i="10"/>
  <c r="J23" i="10" s="1"/>
  <c r="F48" i="6"/>
  <c r="AU47" i="6"/>
  <c r="F58" i="2"/>
  <c r="AU57" i="2"/>
  <c r="U42" i="6"/>
  <c r="X42" i="6"/>
  <c r="T43" i="6"/>
  <c r="U42" i="5"/>
  <c r="X42" i="5"/>
  <c r="T43" i="5"/>
  <c r="I80" i="13"/>
  <c r="C80" i="13"/>
  <c r="D80" i="13"/>
  <c r="V80" i="13"/>
  <c r="S80" i="13"/>
  <c r="M80" i="13"/>
  <c r="G80" i="13"/>
  <c r="P80" i="13"/>
  <c r="N80" i="13"/>
  <c r="E80" i="13"/>
  <c r="L80" i="13"/>
  <c r="O80" i="13"/>
  <c r="F80" i="13"/>
  <c r="U80" i="13"/>
  <c r="J80" i="13"/>
  <c r="H80" i="13"/>
  <c r="R80" i="13"/>
  <c r="K80" i="13"/>
  <c r="Q80" i="13"/>
  <c r="T80" i="13"/>
  <c r="AM26" i="13"/>
  <c r="AG26" i="13"/>
  <c r="AQ26" i="13"/>
  <c r="AE26" i="13"/>
  <c r="AO26" i="13"/>
  <c r="AK26" i="13"/>
  <c r="AF26" i="13"/>
  <c r="AP26" i="13"/>
  <c r="AC26" i="13"/>
  <c r="AA26" i="13"/>
  <c r="AJ26" i="13"/>
  <c r="AN26" i="13"/>
  <c r="AR26" i="13"/>
  <c r="AB26" i="13"/>
  <c r="AS26" i="13"/>
  <c r="AI26" i="13"/>
  <c r="AL26" i="13"/>
  <c r="AD26" i="13"/>
  <c r="Z26" i="13"/>
  <c r="AH26" i="13"/>
  <c r="AW43" i="2"/>
  <c r="H44" i="2"/>
  <c r="T43" i="2"/>
  <c r="E45" i="7"/>
  <c r="S44" i="7"/>
  <c r="AT44" i="7"/>
  <c r="AR52" i="5"/>
  <c r="C53" i="5"/>
  <c r="H45" i="10"/>
  <c r="I21" i="11"/>
  <c r="I22" i="11" s="1"/>
  <c r="H33" i="11"/>
  <c r="I6" i="12" s="1"/>
  <c r="G28" i="12"/>
  <c r="C53" i="7"/>
  <c r="AR52" i="7"/>
  <c r="D55" i="8"/>
  <c r="AS54" i="8"/>
  <c r="H34" i="10"/>
  <c r="AY327" i="2"/>
  <c r="AY328" i="2" s="1"/>
  <c r="AY329" i="2" s="1"/>
  <c r="AY330" i="2" s="1"/>
  <c r="AY331" i="2" s="1"/>
  <c r="AY332" i="2" s="1"/>
  <c r="AY333" i="2" s="1"/>
  <c r="AY334" i="2" s="1"/>
  <c r="AY335" i="2" s="1"/>
  <c r="AY336" i="2" s="1"/>
  <c r="AY337" i="2" s="1"/>
  <c r="AY338" i="2" s="1"/>
  <c r="T43" i="7"/>
  <c r="U42" i="7"/>
  <c r="X42" i="7"/>
  <c r="D56" i="7"/>
  <c r="AS55" i="7"/>
  <c r="F49" i="7"/>
  <c r="AU48" i="7"/>
  <c r="L20" i="10"/>
  <c r="M8" i="10"/>
  <c r="D58" i="2" l="1"/>
  <c r="AS57" i="2"/>
  <c r="C54" i="6"/>
  <c r="AR53" i="6"/>
  <c r="E47" i="8"/>
  <c r="S46" i="8"/>
  <c r="AT46" i="8"/>
  <c r="AU49" i="7"/>
  <c r="F50" i="7"/>
  <c r="C54" i="5"/>
  <c r="AR53" i="5"/>
  <c r="K15" i="14"/>
  <c r="L10" i="14"/>
  <c r="L15" i="14" s="1"/>
  <c r="M18" i="10" s="1"/>
  <c r="C54" i="7"/>
  <c r="AR53" i="7"/>
  <c r="F49" i="6"/>
  <c r="AU48" i="6"/>
  <c r="L19" i="10"/>
  <c r="K18" i="10"/>
  <c r="K23" i="10" s="1"/>
  <c r="AT57" i="2"/>
  <c r="E58" i="2"/>
  <c r="I46" i="2"/>
  <c r="AX45" i="2"/>
  <c r="X43" i="5"/>
  <c r="T44" i="5"/>
  <c r="U43" i="5"/>
  <c r="S81" i="13"/>
  <c r="K81" i="13"/>
  <c r="I81" i="13"/>
  <c r="L81" i="13"/>
  <c r="F81" i="13"/>
  <c r="R81" i="13"/>
  <c r="G81" i="13"/>
  <c r="V81" i="13"/>
  <c r="C81" i="13"/>
  <c r="T81" i="13"/>
  <c r="E81" i="13"/>
  <c r="N81" i="13"/>
  <c r="U81" i="13"/>
  <c r="J81" i="13"/>
  <c r="Q81" i="13"/>
  <c r="P81" i="13"/>
  <c r="H81" i="13"/>
  <c r="M81" i="13"/>
  <c r="D81" i="13"/>
  <c r="O81" i="13"/>
  <c r="AC27" i="13"/>
  <c r="AS27" i="13"/>
  <c r="AG27" i="13"/>
  <c r="AP27" i="13"/>
  <c r="AJ27" i="13"/>
  <c r="AO27" i="13"/>
  <c r="AD27" i="13"/>
  <c r="AH27" i="13"/>
  <c r="AL27" i="13"/>
  <c r="AR27" i="13"/>
  <c r="AF27" i="13"/>
  <c r="AQ27" i="13"/>
  <c r="AI27" i="13"/>
  <c r="AA27" i="13"/>
  <c r="AK27" i="13"/>
  <c r="Z27" i="13"/>
  <c r="AB27" i="13"/>
  <c r="AE27" i="13"/>
  <c r="AM27" i="13"/>
  <c r="AN27" i="13"/>
  <c r="AV58" i="2"/>
  <c r="G59" i="2"/>
  <c r="D56" i="6"/>
  <c r="AS55" i="6"/>
  <c r="E46" i="5"/>
  <c r="S45" i="5"/>
  <c r="AT45" i="5"/>
  <c r="F46" i="5"/>
  <c r="AU45" i="5"/>
  <c r="M22" i="10"/>
  <c r="N10" i="10"/>
  <c r="N22" i="10" s="1"/>
  <c r="N21" i="10"/>
  <c r="F59" i="2"/>
  <c r="AU58" i="2"/>
  <c r="F49" i="8"/>
  <c r="AU48" i="8"/>
  <c r="M11" i="10"/>
  <c r="N6" i="10"/>
  <c r="AR53" i="8"/>
  <c r="C54" i="8"/>
  <c r="D56" i="5"/>
  <c r="AS55" i="5"/>
  <c r="I45" i="10"/>
  <c r="J21" i="11"/>
  <c r="J22" i="11" s="1"/>
  <c r="AW44" i="2"/>
  <c r="H45" i="2"/>
  <c r="T44" i="2"/>
  <c r="AT45" i="6"/>
  <c r="E46" i="6"/>
  <c r="S45" i="6"/>
  <c r="T44" i="8"/>
  <c r="U43" i="8"/>
  <c r="X43" i="8"/>
  <c r="M20" i="10"/>
  <c r="N8" i="10"/>
  <c r="G29" i="12"/>
  <c r="G30" i="12" s="1"/>
  <c r="H30" i="12"/>
  <c r="AS56" i="7"/>
  <c r="D57" i="7"/>
  <c r="AT45" i="7"/>
  <c r="S45" i="7"/>
  <c r="E46" i="7"/>
  <c r="U43" i="7"/>
  <c r="X43" i="7"/>
  <c r="T44" i="7"/>
  <c r="D56" i="8"/>
  <c r="AS55" i="8"/>
  <c r="I26" i="12"/>
  <c r="I33" i="11"/>
  <c r="J6" i="12" s="1"/>
  <c r="X43" i="6"/>
  <c r="U43" i="6"/>
  <c r="T44" i="6"/>
  <c r="J27" i="10"/>
  <c r="J40" i="10"/>
  <c r="J28" i="10"/>
  <c r="J29" i="10"/>
  <c r="J39" i="10"/>
  <c r="J38" i="10"/>
  <c r="V42" i="2"/>
  <c r="U43" i="2"/>
  <c r="Y42" i="2"/>
  <c r="U44" i="8" l="1"/>
  <c r="T45" i="8"/>
  <c r="X44" i="8"/>
  <c r="AT46" i="5"/>
  <c r="S46" i="5"/>
  <c r="E47" i="5"/>
  <c r="U44" i="5"/>
  <c r="X44" i="5"/>
  <c r="T45" i="5"/>
  <c r="Q82" i="13"/>
  <c r="L82" i="13"/>
  <c r="U82" i="13"/>
  <c r="F82" i="13"/>
  <c r="C82" i="13"/>
  <c r="O82" i="13"/>
  <c r="I82" i="13"/>
  <c r="P82" i="13"/>
  <c r="K82" i="13"/>
  <c r="T82" i="13"/>
  <c r="J82" i="13"/>
  <c r="H82" i="13"/>
  <c r="N82" i="13"/>
  <c r="M82" i="13"/>
  <c r="E82" i="13"/>
  <c r="D82" i="13"/>
  <c r="S82" i="13"/>
  <c r="G82" i="13"/>
  <c r="V82" i="13"/>
  <c r="R82" i="13"/>
  <c r="AF28" i="13"/>
  <c r="AD28" i="13"/>
  <c r="AA28" i="13"/>
  <c r="AG28" i="13"/>
  <c r="AQ28" i="13"/>
  <c r="AM28" i="13"/>
  <c r="AK28" i="13"/>
  <c r="AC28" i="13"/>
  <c r="AL28" i="13"/>
  <c r="AE28" i="13"/>
  <c r="Z28" i="13"/>
  <c r="AI28" i="13"/>
  <c r="AB28" i="13"/>
  <c r="AO28" i="13"/>
  <c r="AP28" i="13"/>
  <c r="AJ28" i="13"/>
  <c r="AS28" i="13"/>
  <c r="AH28" i="13"/>
  <c r="AN28" i="13"/>
  <c r="AR28" i="13"/>
  <c r="AU49" i="6"/>
  <c r="F50" i="6"/>
  <c r="X44" i="7"/>
  <c r="U44" i="7"/>
  <c r="T45" i="7"/>
  <c r="E48" i="8"/>
  <c r="AT47" i="8"/>
  <c r="S47" i="8"/>
  <c r="S46" i="6"/>
  <c r="AT46" i="6"/>
  <c r="E47" i="6"/>
  <c r="D57" i="8"/>
  <c r="AS56" i="8"/>
  <c r="D58" i="7"/>
  <c r="AS57" i="7"/>
  <c r="AR54" i="8"/>
  <c r="C55" i="8"/>
  <c r="L18" i="10"/>
  <c r="L23" i="10" s="1"/>
  <c r="M19" i="10"/>
  <c r="M23" i="10" s="1"/>
  <c r="C55" i="6"/>
  <c r="AR54" i="6"/>
  <c r="F50" i="8"/>
  <c r="AU49" i="8"/>
  <c r="N19" i="10"/>
  <c r="AS58" i="2"/>
  <c r="D59" i="2"/>
  <c r="J34" i="10"/>
  <c r="N20" i="10"/>
  <c r="J26" i="12"/>
  <c r="J28" i="12" s="1"/>
  <c r="J29" i="12" s="1"/>
  <c r="F60" i="2"/>
  <c r="AU59" i="2"/>
  <c r="AS56" i="6"/>
  <c r="D57" i="6"/>
  <c r="C55" i="7"/>
  <c r="AR54" i="7"/>
  <c r="Y43" i="2"/>
  <c r="V43" i="2"/>
  <c r="U44" i="2"/>
  <c r="T45" i="6"/>
  <c r="X44" i="6"/>
  <c r="U44" i="6"/>
  <c r="J33" i="11"/>
  <c r="K6" i="12" s="1"/>
  <c r="S46" i="7"/>
  <c r="AT46" i="7"/>
  <c r="E47" i="7"/>
  <c r="AV59" i="2"/>
  <c r="G60" i="2"/>
  <c r="AR54" i="5"/>
  <c r="C55" i="5"/>
  <c r="I28" i="12"/>
  <c r="N11" i="10"/>
  <c r="N18" i="10"/>
  <c r="AU46" i="5"/>
  <c r="F47" i="5"/>
  <c r="K27" i="10"/>
  <c r="K40" i="10"/>
  <c r="K28" i="10"/>
  <c r="K29" i="10"/>
  <c r="K39" i="10"/>
  <c r="K38" i="10"/>
  <c r="F51" i="7"/>
  <c r="AU50" i="7"/>
  <c r="AT58" i="2"/>
  <c r="E59" i="2"/>
  <c r="H46" i="2"/>
  <c r="T45" i="2"/>
  <c r="AW45" i="2"/>
  <c r="J45" i="10"/>
  <c r="K21" i="11"/>
  <c r="K22" i="11" s="1"/>
  <c r="D57" i="5"/>
  <c r="AS56" i="5"/>
  <c r="I47" i="2"/>
  <c r="AX46" i="2"/>
  <c r="M29" i="10" l="1"/>
  <c r="M40" i="10"/>
  <c r="M38" i="10"/>
  <c r="M28" i="10"/>
  <c r="M27" i="10"/>
  <c r="M39" i="10"/>
  <c r="AU51" i="7"/>
  <c r="F52" i="7"/>
  <c r="U45" i="2"/>
  <c r="Y44" i="2"/>
  <c r="V44" i="2"/>
  <c r="L28" i="10"/>
  <c r="L29" i="10"/>
  <c r="L38" i="10"/>
  <c r="L27" i="10"/>
  <c r="L39" i="10"/>
  <c r="L40" i="10"/>
  <c r="D58" i="8"/>
  <c r="AS57" i="8"/>
  <c r="I48" i="2"/>
  <c r="AX47" i="2"/>
  <c r="K45" i="10"/>
  <c r="L21" i="11"/>
  <c r="L22" i="11" s="1"/>
  <c r="L26" i="12" s="1"/>
  <c r="L28" i="12" s="1"/>
  <c r="L29" i="12" s="1"/>
  <c r="N23" i="10"/>
  <c r="AS57" i="6"/>
  <c r="D58" i="6"/>
  <c r="AU50" i="8"/>
  <c r="F51" i="8"/>
  <c r="F51" i="6"/>
  <c r="AU50" i="6"/>
  <c r="D60" i="2"/>
  <c r="AS59" i="2"/>
  <c r="AT48" i="8"/>
  <c r="E49" i="8"/>
  <c r="S48" i="8"/>
  <c r="C56" i="8"/>
  <c r="AR55" i="8"/>
  <c r="U45" i="8"/>
  <c r="T46" i="8"/>
  <c r="X45" i="8"/>
  <c r="H47" i="2"/>
  <c r="T46" i="2"/>
  <c r="AW46" i="2"/>
  <c r="X45" i="7"/>
  <c r="U45" i="7"/>
  <c r="T46" i="7"/>
  <c r="T46" i="5"/>
  <c r="U45" i="5"/>
  <c r="X45" i="5"/>
  <c r="C83" i="13"/>
  <c r="G83" i="13"/>
  <c r="Q83" i="13"/>
  <c r="L83" i="13"/>
  <c r="M83" i="13"/>
  <c r="H83" i="13"/>
  <c r="T83" i="13"/>
  <c r="V83" i="13"/>
  <c r="R83" i="13"/>
  <c r="O83" i="13"/>
  <c r="P83" i="13"/>
  <c r="I83" i="13"/>
  <c r="D83" i="13"/>
  <c r="J83" i="13"/>
  <c r="U83" i="13"/>
  <c r="F83" i="13"/>
  <c r="S83" i="13"/>
  <c r="K83" i="13"/>
  <c r="E83" i="13"/>
  <c r="N83" i="13"/>
  <c r="AI29" i="13"/>
  <c r="AN29" i="13"/>
  <c r="AA29" i="13"/>
  <c r="AK29" i="13"/>
  <c r="AR29" i="13"/>
  <c r="AS29" i="13"/>
  <c r="AM29" i="13"/>
  <c r="AH29" i="13"/>
  <c r="AJ29" i="13"/>
  <c r="AE29" i="13"/>
  <c r="Z29" i="13"/>
  <c r="AB29" i="13"/>
  <c r="AP29" i="13"/>
  <c r="AG29" i="13"/>
  <c r="AL29" i="13"/>
  <c r="AC29" i="13"/>
  <c r="AO29" i="13"/>
  <c r="AQ29" i="13"/>
  <c r="AF29" i="13"/>
  <c r="AD29" i="13"/>
  <c r="E60" i="2"/>
  <c r="AT59" i="2"/>
  <c r="AU60" i="2"/>
  <c r="F61" i="2"/>
  <c r="C56" i="6"/>
  <c r="AR55" i="6"/>
  <c r="AT47" i="6"/>
  <c r="E48" i="6"/>
  <c r="S47" i="6"/>
  <c r="K34" i="10"/>
  <c r="I29" i="12"/>
  <c r="J30" i="12"/>
  <c r="I30" i="12"/>
  <c r="K30" i="12"/>
  <c r="T46" i="6"/>
  <c r="X45" i="6"/>
  <c r="U45" i="6"/>
  <c r="D59" i="7"/>
  <c r="AS58" i="7"/>
  <c r="K26" i="12"/>
  <c r="K28" i="12" s="1"/>
  <c r="K29" i="12" s="1"/>
  <c r="K33" i="11"/>
  <c r="L6" i="12" s="1"/>
  <c r="L33" i="11"/>
  <c r="M6" i="12" s="1"/>
  <c r="AR55" i="5"/>
  <c r="C56" i="5"/>
  <c r="C56" i="7"/>
  <c r="AR55" i="7"/>
  <c r="D58" i="5"/>
  <c r="AS57" i="5"/>
  <c r="AU47" i="5"/>
  <c r="F48" i="5"/>
  <c r="G61" i="2"/>
  <c r="AV60" i="2"/>
  <c r="AT47" i="7"/>
  <c r="E48" i="7"/>
  <c r="S47" i="7"/>
  <c r="E48" i="5"/>
  <c r="AT47" i="5"/>
  <c r="S47" i="5"/>
  <c r="AT48" i="6" l="1"/>
  <c r="E49" i="6"/>
  <c r="S48" i="6"/>
  <c r="U46" i="5"/>
  <c r="T47" i="5"/>
  <c r="X46" i="5"/>
  <c r="E84" i="13"/>
  <c r="D84" i="13"/>
  <c r="P84" i="13"/>
  <c r="T84" i="13"/>
  <c r="R84" i="13"/>
  <c r="M84" i="13"/>
  <c r="F84" i="13"/>
  <c r="I84" i="13"/>
  <c r="H84" i="13"/>
  <c r="O84" i="13"/>
  <c r="V84" i="13"/>
  <c r="J84" i="13"/>
  <c r="C84" i="13"/>
  <c r="Q84" i="13"/>
  <c r="S84" i="13"/>
  <c r="G84" i="13"/>
  <c r="N84" i="13"/>
  <c r="U84" i="13"/>
  <c r="L84" i="13"/>
  <c r="K84" i="13"/>
  <c r="AM30" i="13"/>
  <c r="AO30" i="13"/>
  <c r="AR30" i="13"/>
  <c r="AE30" i="13"/>
  <c r="AA30" i="13"/>
  <c r="AH30" i="13"/>
  <c r="AQ30" i="13"/>
  <c r="AG30" i="13"/>
  <c r="AI30" i="13"/>
  <c r="AS30" i="13"/>
  <c r="AN30" i="13"/>
  <c r="AC30" i="13"/>
  <c r="AK30" i="13"/>
  <c r="AD30" i="13"/>
  <c r="AF30" i="13"/>
  <c r="Z30" i="13"/>
  <c r="AL30" i="13"/>
  <c r="AP30" i="13"/>
  <c r="AB30" i="13"/>
  <c r="AJ30" i="13"/>
  <c r="H48" i="2"/>
  <c r="T47" i="2"/>
  <c r="AW47" i="2"/>
  <c r="AS58" i="6"/>
  <c r="D59" i="6"/>
  <c r="N29" i="10"/>
  <c r="N38" i="10"/>
  <c r="N27" i="10"/>
  <c r="N28" i="10"/>
  <c r="N40" i="10"/>
  <c r="N39" i="10"/>
  <c r="M34" i="10"/>
  <c r="AR56" i="8"/>
  <c r="C57" i="8"/>
  <c r="F52" i="8"/>
  <c r="AU51" i="8"/>
  <c r="AS58" i="5"/>
  <c r="D59" i="5"/>
  <c r="X46" i="6"/>
  <c r="U46" i="6"/>
  <c r="T47" i="6"/>
  <c r="AT49" i="8"/>
  <c r="E50" i="8"/>
  <c r="S49" i="8"/>
  <c r="AT48" i="7"/>
  <c r="E49" i="7"/>
  <c r="S48" i="7"/>
  <c r="AT60" i="2"/>
  <c r="E61" i="2"/>
  <c r="T47" i="7"/>
  <c r="X46" i="7"/>
  <c r="U46" i="7"/>
  <c r="AS58" i="8"/>
  <c r="D59" i="8"/>
  <c r="AR56" i="7"/>
  <c r="C57" i="7"/>
  <c r="M45" i="10"/>
  <c r="N21" i="11"/>
  <c r="N22" i="11" s="1"/>
  <c r="AV61" i="2"/>
  <c r="G62" i="2"/>
  <c r="C57" i="5"/>
  <c r="AR56" i="5"/>
  <c r="D60" i="7"/>
  <c r="AS59" i="7"/>
  <c r="T47" i="8"/>
  <c r="X46" i="8"/>
  <c r="U46" i="8"/>
  <c r="AS60" i="2"/>
  <c r="D61" i="2"/>
  <c r="V45" i="2"/>
  <c r="Y45" i="2"/>
  <c r="U46" i="2"/>
  <c r="F49" i="5"/>
  <c r="AU48" i="5"/>
  <c r="L30" i="12"/>
  <c r="C57" i="6"/>
  <c r="AR56" i="6"/>
  <c r="L34" i="10"/>
  <c r="F53" i="7"/>
  <c r="AU52" i="7"/>
  <c r="AT48" i="5"/>
  <c r="E49" i="5"/>
  <c r="S48" i="5"/>
  <c r="AU61" i="2"/>
  <c r="F62" i="2"/>
  <c r="F52" i="6"/>
  <c r="AU51" i="6"/>
  <c r="AX48" i="2"/>
  <c r="I49" i="2"/>
  <c r="L45" i="10"/>
  <c r="M21" i="11"/>
  <c r="M22" i="11" s="1"/>
  <c r="I50" i="2" l="1"/>
  <c r="AX49" i="2"/>
  <c r="AV62" i="2"/>
  <c r="G63" i="2"/>
  <c r="C58" i="7"/>
  <c r="AR57" i="7"/>
  <c r="AT50" i="8"/>
  <c r="E51" i="8"/>
  <c r="S50" i="8"/>
  <c r="N45" i="10"/>
  <c r="O21" i="11"/>
  <c r="O22" i="11" s="1"/>
  <c r="U47" i="5"/>
  <c r="X47" i="5"/>
  <c r="T48" i="5"/>
  <c r="U85" i="13"/>
  <c r="Q85" i="13"/>
  <c r="O85" i="13"/>
  <c r="G85" i="13"/>
  <c r="R85" i="13"/>
  <c r="K85" i="13"/>
  <c r="J85" i="13"/>
  <c r="I85" i="13"/>
  <c r="V85" i="13"/>
  <c r="E85" i="13"/>
  <c r="M85" i="13"/>
  <c r="L85" i="13"/>
  <c r="C85" i="13"/>
  <c r="D85" i="13"/>
  <c r="N85" i="13"/>
  <c r="F85" i="13"/>
  <c r="T85" i="13"/>
  <c r="S85" i="13"/>
  <c r="P85" i="13"/>
  <c r="H85" i="13"/>
  <c r="AH31" i="13"/>
  <c r="AS31" i="13"/>
  <c r="Z31" i="13"/>
  <c r="AE31" i="13"/>
  <c r="AN31" i="13"/>
  <c r="AQ31" i="13"/>
  <c r="AG31" i="13"/>
  <c r="AM31" i="13"/>
  <c r="AI31" i="13"/>
  <c r="AD31" i="13"/>
  <c r="AR31" i="13"/>
  <c r="AF31" i="13"/>
  <c r="AJ31" i="13"/>
  <c r="AP31" i="13"/>
  <c r="AO31" i="13"/>
  <c r="AA31" i="13"/>
  <c r="AL31" i="13"/>
  <c r="AC31" i="13"/>
  <c r="AB31" i="13"/>
  <c r="AK31" i="13"/>
  <c r="AR57" i="6"/>
  <c r="C58" i="6"/>
  <c r="D62" i="2"/>
  <c r="AS61" i="2"/>
  <c r="U47" i="8"/>
  <c r="T48" i="8"/>
  <c r="X47" i="8"/>
  <c r="D60" i="5"/>
  <c r="AS59" i="5"/>
  <c r="E50" i="5"/>
  <c r="AT49" i="5"/>
  <c r="S49" i="5"/>
  <c r="AS59" i="6"/>
  <c r="D60" i="6"/>
  <c r="AU52" i="6"/>
  <c r="F53" i="6"/>
  <c r="N26" i="12"/>
  <c r="N28" i="12" s="1"/>
  <c r="N29" i="12" s="1"/>
  <c r="N33" i="11"/>
  <c r="O6" i="12" s="1"/>
  <c r="D60" i="8"/>
  <c r="AS59" i="8"/>
  <c r="F63" i="2"/>
  <c r="AU62" i="2"/>
  <c r="AU49" i="5"/>
  <c r="F50" i="5"/>
  <c r="AS60" i="7"/>
  <c r="D61" i="7"/>
  <c r="E50" i="6"/>
  <c r="AT49" i="6"/>
  <c r="S49" i="6"/>
  <c r="F54" i="7"/>
  <c r="AU53" i="7"/>
  <c r="U47" i="7"/>
  <c r="T48" i="7"/>
  <c r="X47" i="7"/>
  <c r="AT49" i="7"/>
  <c r="E50" i="7"/>
  <c r="S49" i="7"/>
  <c r="T48" i="6"/>
  <c r="U47" i="6"/>
  <c r="X47" i="6"/>
  <c r="F53" i="8"/>
  <c r="AU52" i="8"/>
  <c r="M26" i="12"/>
  <c r="M28" i="12" s="1"/>
  <c r="M33" i="11"/>
  <c r="N6" i="12" s="1"/>
  <c r="Y46" i="2"/>
  <c r="U47" i="2"/>
  <c r="V46" i="2"/>
  <c r="AT61" i="2"/>
  <c r="E62" i="2"/>
  <c r="T48" i="2"/>
  <c r="AW48" i="2"/>
  <c r="H49" i="2"/>
  <c r="AR57" i="5"/>
  <c r="C58" i="5"/>
  <c r="AR57" i="8"/>
  <c r="C58" i="8"/>
  <c r="N34" i="10"/>
  <c r="F54" i="8" l="1"/>
  <c r="AU53" i="8"/>
  <c r="T49" i="8"/>
  <c r="X48" i="8"/>
  <c r="U48" i="8"/>
  <c r="E63" i="2"/>
  <c r="AT62" i="2"/>
  <c r="T49" i="7"/>
  <c r="X48" i="7"/>
  <c r="U48" i="7"/>
  <c r="F64" i="2"/>
  <c r="AU63" i="2"/>
  <c r="AT51" i="8"/>
  <c r="E52" i="8"/>
  <c r="S51" i="8"/>
  <c r="AV63" i="2"/>
  <c r="G64" i="2"/>
  <c r="U48" i="2"/>
  <c r="Y47" i="2"/>
  <c r="V47" i="2"/>
  <c r="E51" i="6"/>
  <c r="AT50" i="6"/>
  <c r="S50" i="6"/>
  <c r="F54" i="6"/>
  <c r="AU53" i="6"/>
  <c r="X48" i="5"/>
  <c r="U48" i="5"/>
  <c r="T49" i="5"/>
  <c r="E86" i="13"/>
  <c r="D86" i="13"/>
  <c r="I86" i="13"/>
  <c r="F86" i="13"/>
  <c r="K86" i="13"/>
  <c r="O86" i="13"/>
  <c r="M86" i="13"/>
  <c r="L86" i="13"/>
  <c r="N86" i="13"/>
  <c r="R86" i="13"/>
  <c r="U86" i="13"/>
  <c r="V86" i="13"/>
  <c r="G86" i="13"/>
  <c r="J86" i="13"/>
  <c r="H86" i="13"/>
  <c r="C86" i="13"/>
  <c r="Q86" i="13"/>
  <c r="P86" i="13"/>
  <c r="T86" i="13"/>
  <c r="S86" i="13"/>
  <c r="AR32" i="13"/>
  <c r="AS32" i="13"/>
  <c r="AN32" i="13"/>
  <c r="AG32" i="13"/>
  <c r="AO32" i="13"/>
  <c r="AJ32" i="13"/>
  <c r="AF32" i="13"/>
  <c r="AA32" i="13"/>
  <c r="AP32" i="13"/>
  <c r="AE32" i="13"/>
  <c r="AL32" i="13"/>
  <c r="AQ32" i="13"/>
  <c r="AI32" i="13"/>
  <c r="AB32" i="13"/>
  <c r="AD32" i="13"/>
  <c r="AC32" i="13"/>
  <c r="AK32" i="13"/>
  <c r="AH32" i="13"/>
  <c r="Z32" i="13"/>
  <c r="AM32" i="13"/>
  <c r="C59" i="5"/>
  <c r="AR58" i="5"/>
  <c r="U48" i="6"/>
  <c r="T49" i="6"/>
  <c r="X48" i="6"/>
  <c r="D62" i="7"/>
  <c r="AS61" i="7"/>
  <c r="D61" i="8"/>
  <c r="AS60" i="8"/>
  <c r="AS60" i="6"/>
  <c r="D61" i="6"/>
  <c r="AT50" i="5"/>
  <c r="E51" i="5"/>
  <c r="S50" i="5"/>
  <c r="AR58" i="8"/>
  <c r="C59" i="8"/>
  <c r="M29" i="12"/>
  <c r="N30" i="12"/>
  <c r="M30" i="12"/>
  <c r="AS62" i="2"/>
  <c r="D63" i="2"/>
  <c r="C59" i="7"/>
  <c r="AR58" i="7"/>
  <c r="AW49" i="2"/>
  <c r="H50" i="2"/>
  <c r="T49" i="2"/>
  <c r="E51" i="7"/>
  <c r="AT50" i="7"/>
  <c r="S50" i="7"/>
  <c r="AU50" i="5"/>
  <c r="F51" i="5"/>
  <c r="AS60" i="5"/>
  <c r="D61" i="5"/>
  <c r="C59" i="6"/>
  <c r="AR58" i="6"/>
  <c r="O26" i="12"/>
  <c r="O28" i="12" s="1"/>
  <c r="O29" i="12" s="1"/>
  <c r="O33" i="11"/>
  <c r="F55" i="7"/>
  <c r="AU54" i="7"/>
  <c r="AX50" i="2"/>
  <c r="I51" i="2"/>
  <c r="D62" i="5" l="1"/>
  <c r="AS61" i="5"/>
  <c r="AT51" i="7"/>
  <c r="E52" i="7"/>
  <c r="S51" i="7"/>
  <c r="C60" i="7"/>
  <c r="AR59" i="7"/>
  <c r="D62" i="6"/>
  <c r="AS61" i="6"/>
  <c r="U49" i="5"/>
  <c r="T50" i="5"/>
  <c r="X49" i="5"/>
  <c r="M87" i="13"/>
  <c r="L87" i="13"/>
  <c r="C87" i="13"/>
  <c r="T87" i="13"/>
  <c r="Q87" i="13"/>
  <c r="V87" i="13"/>
  <c r="E87" i="13"/>
  <c r="N87" i="13"/>
  <c r="S87" i="13"/>
  <c r="K87" i="13"/>
  <c r="R87" i="13"/>
  <c r="O87" i="13"/>
  <c r="U87" i="13"/>
  <c r="J87" i="13"/>
  <c r="H87" i="13"/>
  <c r="G87" i="13"/>
  <c r="D87" i="13"/>
  <c r="P87" i="13"/>
  <c r="I87" i="13"/>
  <c r="F87" i="13"/>
  <c r="AN33" i="13"/>
  <c r="AA33" i="13"/>
  <c r="AF33" i="13"/>
  <c r="AO33" i="13"/>
  <c r="AS33" i="13"/>
  <c r="AJ33" i="13"/>
  <c r="AE33" i="13"/>
  <c r="AC33" i="13"/>
  <c r="AL33" i="13"/>
  <c r="AI33" i="13"/>
  <c r="AP33" i="13"/>
  <c r="AK33" i="13"/>
  <c r="Z33" i="13"/>
  <c r="AH33" i="13"/>
  <c r="AB33" i="13"/>
  <c r="AG33" i="13"/>
  <c r="AR33" i="13"/>
  <c r="AM33" i="13"/>
  <c r="AD33" i="13"/>
  <c r="AQ33" i="13"/>
  <c r="AU55" i="7"/>
  <c r="F56" i="7"/>
  <c r="E53" i="8"/>
  <c r="AT52" i="8"/>
  <c r="S52" i="8"/>
  <c r="T50" i="2"/>
  <c r="H51" i="2"/>
  <c r="AW50" i="2"/>
  <c r="C60" i="8"/>
  <c r="AR59" i="8"/>
  <c r="X49" i="6"/>
  <c r="U49" i="6"/>
  <c r="T50" i="6"/>
  <c r="X49" i="7"/>
  <c r="T50" i="7"/>
  <c r="U49" i="7"/>
  <c r="F55" i="8"/>
  <c r="AU54" i="8"/>
  <c r="E52" i="6"/>
  <c r="AT51" i="6"/>
  <c r="S51" i="6"/>
  <c r="D64" i="2"/>
  <c r="AS63" i="2"/>
  <c r="AT63" i="2"/>
  <c r="E64" i="2"/>
  <c r="AX51" i="2"/>
  <c r="I52" i="2"/>
  <c r="D62" i="8"/>
  <c r="AS61" i="8"/>
  <c r="AU51" i="5"/>
  <c r="F52" i="5"/>
  <c r="F65" i="2"/>
  <c r="AU64" i="2"/>
  <c r="AS62" i="7"/>
  <c r="D63" i="7"/>
  <c r="U49" i="2"/>
  <c r="Y48" i="2"/>
  <c r="V48" i="2"/>
  <c r="T50" i="8"/>
  <c r="U49" i="8"/>
  <c r="X49" i="8"/>
  <c r="AR59" i="6"/>
  <c r="C60" i="6"/>
  <c r="O30" i="12"/>
  <c r="E52" i="5"/>
  <c r="AT51" i="5"/>
  <c r="S51" i="5"/>
  <c r="C60" i="5"/>
  <c r="AR59" i="5"/>
  <c r="AU54" i="6"/>
  <c r="F55" i="6"/>
  <c r="G65" i="2"/>
  <c r="AV64" i="2"/>
  <c r="C61" i="6" l="1"/>
  <c r="AR60" i="6"/>
  <c r="AS62" i="8"/>
  <c r="D63" i="8"/>
  <c r="F56" i="8"/>
  <c r="AU55" i="8"/>
  <c r="D94" i="6"/>
  <c r="X50" i="6"/>
  <c r="D93" i="6" s="1"/>
  <c r="T51" i="6"/>
  <c r="D95" i="6"/>
  <c r="U50" i="6"/>
  <c r="AW51" i="2"/>
  <c r="H52" i="2"/>
  <c r="T51" i="2"/>
  <c r="AR60" i="5"/>
  <c r="C61" i="5"/>
  <c r="Y49" i="2"/>
  <c r="U50" i="2"/>
  <c r="V49" i="2"/>
  <c r="F32" i="11"/>
  <c r="F5" i="12"/>
  <c r="F9" i="12" s="1"/>
  <c r="F12" i="12" s="1"/>
  <c r="F27" i="12" s="1"/>
  <c r="F20" i="12" s="1"/>
  <c r="A86" i="11"/>
  <c r="T51" i="5"/>
  <c r="X50" i="5"/>
  <c r="D93" i="5" s="1"/>
  <c r="U50" i="5"/>
  <c r="D95" i="5"/>
  <c r="D94" i="5"/>
  <c r="F12" i="11"/>
  <c r="F15" i="11" s="1"/>
  <c r="Q88" i="13"/>
  <c r="I88" i="13"/>
  <c r="S88" i="13"/>
  <c r="H88" i="13"/>
  <c r="T88" i="13"/>
  <c r="O88" i="13"/>
  <c r="D88" i="13"/>
  <c r="K88" i="13"/>
  <c r="R88" i="13"/>
  <c r="V88" i="13"/>
  <c r="U88" i="13"/>
  <c r="N88" i="13"/>
  <c r="E88" i="13"/>
  <c r="C88" i="13"/>
  <c r="J88" i="13"/>
  <c r="L88" i="13"/>
  <c r="G88" i="13"/>
  <c r="F88" i="13"/>
  <c r="P88" i="13"/>
  <c r="M88" i="13"/>
  <c r="AO34" i="13"/>
  <c r="AR34" i="13"/>
  <c r="AF34" i="13"/>
  <c r="AN34" i="13"/>
  <c r="AJ34" i="13"/>
  <c r="AA34" i="13"/>
  <c r="AK34" i="13"/>
  <c r="AH34" i="13"/>
  <c r="AB34" i="13"/>
  <c r="AP34" i="13"/>
  <c r="AI34" i="13"/>
  <c r="AQ34" i="13"/>
  <c r="AS34" i="13"/>
  <c r="AG34" i="13"/>
  <c r="AD34" i="13"/>
  <c r="AM34" i="13"/>
  <c r="AE34" i="13"/>
  <c r="Z34" i="13"/>
  <c r="AC34" i="13"/>
  <c r="AL34" i="13"/>
  <c r="E53" i="7"/>
  <c r="AT52" i="7"/>
  <c r="S52" i="7"/>
  <c r="D64" i="7"/>
  <c r="AS63" i="7"/>
  <c r="AU52" i="5"/>
  <c r="F53" i="5"/>
  <c r="D65" i="2"/>
  <c r="AS64" i="2"/>
  <c r="D95" i="7"/>
  <c r="T51" i="7"/>
  <c r="X50" i="7"/>
  <c r="D93" i="7" s="1"/>
  <c r="U50" i="7"/>
  <c r="D94" i="7"/>
  <c r="G66" i="2"/>
  <c r="AV65" i="2"/>
  <c r="AT52" i="5"/>
  <c r="E53" i="5"/>
  <c r="S52" i="5"/>
  <c r="AX52" i="2"/>
  <c r="I53" i="2"/>
  <c r="AT53" i="8"/>
  <c r="E54" i="8"/>
  <c r="S53" i="8"/>
  <c r="AS62" i="6"/>
  <c r="D63" i="6"/>
  <c r="F56" i="6"/>
  <c r="AU55" i="6"/>
  <c r="D94" i="8"/>
  <c r="T51" i="8"/>
  <c r="X50" i="8"/>
  <c r="D93" i="8" s="1"/>
  <c r="D95" i="8"/>
  <c r="U50" i="8"/>
  <c r="AT52" i="6"/>
  <c r="E53" i="6"/>
  <c r="S52" i="6"/>
  <c r="AR60" i="8"/>
  <c r="C61" i="8"/>
  <c r="F57" i="7"/>
  <c r="AU56" i="7"/>
  <c r="F66" i="2"/>
  <c r="AU65" i="2"/>
  <c r="AT64" i="2"/>
  <c r="E65" i="2"/>
  <c r="C61" i="7"/>
  <c r="AR60" i="7"/>
  <c r="AS62" i="5"/>
  <c r="D63" i="5"/>
  <c r="E54" i="6" l="1"/>
  <c r="AT53" i="6"/>
  <c r="S53" i="6"/>
  <c r="D64" i="6"/>
  <c r="AS63" i="6"/>
  <c r="AV66" i="2"/>
  <c r="G67" i="2"/>
  <c r="F38" i="11"/>
  <c r="F36" i="11"/>
  <c r="F37" i="11" s="1"/>
  <c r="G10" i="12" s="1"/>
  <c r="AS63" i="8"/>
  <c r="D64" i="8"/>
  <c r="U51" i="8"/>
  <c r="X51" i="8"/>
  <c r="T52" i="8"/>
  <c r="C62" i="5"/>
  <c r="AR61" i="5"/>
  <c r="C62" i="7"/>
  <c r="AR61" i="7"/>
  <c r="X51" i="7"/>
  <c r="T52" i="7"/>
  <c r="U51" i="7"/>
  <c r="D65" i="7"/>
  <c r="AS64" i="7"/>
  <c r="E66" i="2"/>
  <c r="AT65" i="2"/>
  <c r="AU57" i="7"/>
  <c r="F58" i="7"/>
  <c r="E55" i="8"/>
  <c r="AT54" i="8"/>
  <c r="S54" i="8"/>
  <c r="T52" i="6"/>
  <c r="U51" i="6"/>
  <c r="X51" i="6"/>
  <c r="C62" i="8"/>
  <c r="AR61" i="8"/>
  <c r="C62" i="6"/>
  <c r="AR61" i="6"/>
  <c r="F57" i="6"/>
  <c r="AU56" i="6"/>
  <c r="I54" i="2"/>
  <c r="AX53" i="2"/>
  <c r="E54" i="5"/>
  <c r="AT53" i="5"/>
  <c r="S53" i="5"/>
  <c r="U51" i="5"/>
  <c r="X51" i="5"/>
  <c r="T52" i="5"/>
  <c r="F89" i="13"/>
  <c r="M89" i="13"/>
  <c r="G89" i="13"/>
  <c r="E89" i="13"/>
  <c r="K89" i="13"/>
  <c r="S89" i="13"/>
  <c r="R89" i="13"/>
  <c r="D89" i="13"/>
  <c r="J89" i="13"/>
  <c r="C89" i="13"/>
  <c r="N89" i="13"/>
  <c r="Q89" i="13"/>
  <c r="L89" i="13"/>
  <c r="U89" i="13"/>
  <c r="O89" i="13"/>
  <c r="I89" i="13"/>
  <c r="V89" i="13"/>
  <c r="P89" i="13"/>
  <c r="H89" i="13"/>
  <c r="T89" i="13"/>
  <c r="AF35" i="13"/>
  <c r="AO35" i="13"/>
  <c r="AR35" i="13"/>
  <c r="AB35" i="13"/>
  <c r="AG35" i="13"/>
  <c r="AI35" i="13"/>
  <c r="AE35" i="13"/>
  <c r="AP35" i="13"/>
  <c r="AA35" i="13"/>
  <c r="Z35" i="13"/>
  <c r="AD35" i="13"/>
  <c r="AM35" i="13"/>
  <c r="AQ35" i="13"/>
  <c r="AK35" i="13"/>
  <c r="AS35" i="13"/>
  <c r="AJ35" i="13"/>
  <c r="AC35" i="13"/>
  <c r="AL35" i="13"/>
  <c r="AN35" i="13"/>
  <c r="AH35" i="13"/>
  <c r="AS63" i="5"/>
  <c r="D64" i="5"/>
  <c r="AU66" i="2"/>
  <c r="F67" i="2"/>
  <c r="D66" i="2"/>
  <c r="AS65" i="2"/>
  <c r="AT53" i="7"/>
  <c r="E54" i="7"/>
  <c r="S53" i="7"/>
  <c r="AW52" i="2"/>
  <c r="H53" i="2"/>
  <c r="T52" i="2"/>
  <c r="AU53" i="5"/>
  <c r="F54" i="5"/>
  <c r="F34" i="11"/>
  <c r="G7" i="12" s="1"/>
  <c r="F21" i="12"/>
  <c r="E115" i="2"/>
  <c r="E116" i="2"/>
  <c r="U51" i="2"/>
  <c r="V50" i="2"/>
  <c r="Y50" i="2"/>
  <c r="E114" i="2" s="1"/>
  <c r="AU56" i="8"/>
  <c r="F57" i="8"/>
  <c r="F23" i="12" l="1"/>
  <c r="AT54" i="6"/>
  <c r="E55" i="6"/>
  <c r="S54" i="6"/>
  <c r="H54" i="2"/>
  <c r="AW53" i="2"/>
  <c r="T53" i="2"/>
  <c r="D66" i="7"/>
  <c r="AS65" i="7"/>
  <c r="AX54" i="2"/>
  <c r="I55" i="2"/>
  <c r="AT54" i="7"/>
  <c r="E55" i="7"/>
  <c r="S54" i="7"/>
  <c r="F39" i="11"/>
  <c r="F22" i="12" s="1"/>
  <c r="F55" i="5"/>
  <c r="AU54" i="5"/>
  <c r="V51" i="2"/>
  <c r="U52" i="2"/>
  <c r="Y51" i="2"/>
  <c r="G68" i="2"/>
  <c r="AV67" i="2"/>
  <c r="F58" i="8"/>
  <c r="AU57" i="8"/>
  <c r="AR62" i="8"/>
  <c r="C63" i="8"/>
  <c r="F59" i="7"/>
  <c r="AU58" i="7"/>
  <c r="T53" i="5"/>
  <c r="X52" i="5"/>
  <c r="U52" i="5"/>
  <c r="L90" i="13"/>
  <c r="R90" i="13"/>
  <c r="O90" i="13"/>
  <c r="G90" i="13"/>
  <c r="T90" i="13"/>
  <c r="H90" i="13"/>
  <c r="N90" i="13"/>
  <c r="U90" i="13"/>
  <c r="D90" i="13"/>
  <c r="M90" i="13"/>
  <c r="K90" i="13"/>
  <c r="F90" i="13"/>
  <c r="C90" i="13"/>
  <c r="Q90" i="13"/>
  <c r="P90" i="13"/>
  <c r="J90" i="13"/>
  <c r="E90" i="13"/>
  <c r="S90" i="13"/>
  <c r="V90" i="13"/>
  <c r="I90" i="13"/>
  <c r="AR36" i="13"/>
  <c r="AO36" i="13"/>
  <c r="AJ36" i="13"/>
  <c r="AK36" i="13"/>
  <c r="AF36" i="13"/>
  <c r="AB36" i="13"/>
  <c r="AA36" i="13"/>
  <c r="AQ36" i="13"/>
  <c r="AH36" i="13"/>
  <c r="AG36" i="13"/>
  <c r="AE36" i="13"/>
  <c r="AN36" i="13"/>
  <c r="AS36" i="13"/>
  <c r="AL36" i="13"/>
  <c r="AP36" i="13"/>
  <c r="AC36" i="13"/>
  <c r="AI36" i="13"/>
  <c r="AD36" i="13"/>
  <c r="AM36" i="13"/>
  <c r="Z36" i="13"/>
  <c r="D65" i="6"/>
  <c r="AS64" i="6"/>
  <c r="AR62" i="5"/>
  <c r="C63" i="5"/>
  <c r="AU67" i="2"/>
  <c r="F68" i="2"/>
  <c r="F58" i="6"/>
  <c r="AU57" i="6"/>
  <c r="U52" i="6"/>
  <c r="T53" i="6"/>
  <c r="X52" i="6"/>
  <c r="AT66" i="2"/>
  <c r="E67" i="2"/>
  <c r="T53" i="7"/>
  <c r="X52" i="7"/>
  <c r="U52" i="7"/>
  <c r="T53" i="8"/>
  <c r="X52" i="8"/>
  <c r="U52" i="8"/>
  <c r="AS64" i="5"/>
  <c r="D65" i="5"/>
  <c r="C63" i="6"/>
  <c r="AR62" i="6"/>
  <c r="D67" i="2"/>
  <c r="AS66" i="2"/>
  <c r="E55" i="5"/>
  <c r="AT54" i="5"/>
  <c r="S54" i="5"/>
  <c r="E56" i="8"/>
  <c r="AT55" i="8"/>
  <c r="S55" i="8"/>
  <c r="AR62" i="7"/>
  <c r="C63" i="7"/>
  <c r="D65" i="8"/>
  <c r="AS64" i="8"/>
  <c r="U53" i="2" l="1"/>
  <c r="Y52" i="2"/>
  <c r="V52" i="2"/>
  <c r="AT55" i="7"/>
  <c r="E56" i="7"/>
  <c r="S55" i="7"/>
  <c r="U53" i="7"/>
  <c r="T54" i="7"/>
  <c r="X53" i="7"/>
  <c r="E68" i="2"/>
  <c r="AT67" i="2"/>
  <c r="AT56" i="8"/>
  <c r="E57" i="8"/>
  <c r="S56" i="8"/>
  <c r="U53" i="5"/>
  <c r="T54" i="5"/>
  <c r="X53" i="5"/>
  <c r="O91" i="13"/>
  <c r="F91" i="13"/>
  <c r="T91" i="13"/>
  <c r="E91" i="13"/>
  <c r="R91" i="13"/>
  <c r="G91" i="13"/>
  <c r="P91" i="13"/>
  <c r="I91" i="13"/>
  <c r="L91" i="13"/>
  <c r="S91" i="13"/>
  <c r="N91" i="13"/>
  <c r="H91" i="13"/>
  <c r="J91" i="13"/>
  <c r="D91" i="13"/>
  <c r="K91" i="13"/>
  <c r="V91" i="13"/>
  <c r="Q91" i="13"/>
  <c r="C91" i="13"/>
  <c r="M91" i="13"/>
  <c r="U91" i="13"/>
  <c r="AD37" i="13"/>
  <c r="AB37" i="13"/>
  <c r="AH37" i="13"/>
  <c r="AP37" i="13"/>
  <c r="AG37" i="13"/>
  <c r="AN37" i="13"/>
  <c r="Z37" i="13"/>
  <c r="AS37" i="13"/>
  <c r="AM37" i="13"/>
  <c r="AA37" i="13"/>
  <c r="AJ37" i="13"/>
  <c r="AF37" i="13"/>
  <c r="AL37" i="13"/>
  <c r="AR37" i="13"/>
  <c r="AI37" i="13"/>
  <c r="AC37" i="13"/>
  <c r="AE37" i="13"/>
  <c r="AO37" i="13"/>
  <c r="AQ37" i="13"/>
  <c r="AK37" i="13"/>
  <c r="E56" i="6"/>
  <c r="AT55" i="6"/>
  <c r="S55" i="6"/>
  <c r="AU55" i="5"/>
  <c r="F56" i="5"/>
  <c r="AS67" i="2"/>
  <c r="D68" i="2"/>
  <c r="C64" i="6"/>
  <c r="AR63" i="6"/>
  <c r="F59" i="6"/>
  <c r="AU58" i="6"/>
  <c r="AR63" i="8"/>
  <c r="C64" i="8"/>
  <c r="AW54" i="2"/>
  <c r="H55" i="2"/>
  <c r="T54" i="2"/>
  <c r="U53" i="8"/>
  <c r="T54" i="8"/>
  <c r="X53" i="8"/>
  <c r="AU68" i="2"/>
  <c r="F69" i="2"/>
  <c r="I56" i="2"/>
  <c r="AX55" i="2"/>
  <c r="F59" i="8"/>
  <c r="AU58" i="8"/>
  <c r="D66" i="8"/>
  <c r="AS65" i="8"/>
  <c r="D66" i="5"/>
  <c r="AS65" i="5"/>
  <c r="AR63" i="5"/>
  <c r="C64" i="5"/>
  <c r="C64" i="7"/>
  <c r="AR63" i="7"/>
  <c r="E56" i="5"/>
  <c r="AT55" i="5"/>
  <c r="S55" i="5"/>
  <c r="X53" i="6"/>
  <c r="U53" i="6"/>
  <c r="T54" i="6"/>
  <c r="AS65" i="6"/>
  <c r="D66" i="6"/>
  <c r="AV68" i="2"/>
  <c r="G69" i="2"/>
  <c r="D67" i="7"/>
  <c r="AS66" i="7"/>
  <c r="F60" i="7"/>
  <c r="AU59" i="7"/>
  <c r="E57" i="5" l="1"/>
  <c r="AT56" i="5"/>
  <c r="S56" i="5"/>
  <c r="AU69" i="2"/>
  <c r="F70" i="2"/>
  <c r="T55" i="5"/>
  <c r="X54" i="5"/>
  <c r="U54" i="5"/>
  <c r="G92" i="13"/>
  <c r="N92" i="13"/>
  <c r="M92" i="13"/>
  <c r="T92" i="13"/>
  <c r="Q92" i="13"/>
  <c r="F92" i="13"/>
  <c r="C92" i="13"/>
  <c r="E92" i="13"/>
  <c r="U92" i="13"/>
  <c r="S92" i="13"/>
  <c r="K92" i="13"/>
  <c r="J92" i="13"/>
  <c r="H92" i="13"/>
  <c r="L92" i="13"/>
  <c r="P92" i="13"/>
  <c r="R92" i="13"/>
  <c r="O92" i="13"/>
  <c r="D92" i="13"/>
  <c r="I92" i="13"/>
  <c r="V92" i="13"/>
  <c r="AR38" i="13"/>
  <c r="Z38" i="13"/>
  <c r="AS38" i="13"/>
  <c r="AJ38" i="13"/>
  <c r="AN38" i="13"/>
  <c r="AB38" i="13"/>
  <c r="AE38" i="13"/>
  <c r="AC38" i="13"/>
  <c r="AL38" i="13"/>
  <c r="AH38" i="13"/>
  <c r="AO38" i="13"/>
  <c r="AA38" i="13"/>
  <c r="AF38" i="13"/>
  <c r="AG38" i="13"/>
  <c r="AP38" i="13"/>
  <c r="AQ38" i="13"/>
  <c r="AI38" i="13"/>
  <c r="AM38" i="13"/>
  <c r="AK38" i="13"/>
  <c r="AD38" i="13"/>
  <c r="D67" i="5"/>
  <c r="AS66" i="5"/>
  <c r="AS68" i="2"/>
  <c r="D69" i="2"/>
  <c r="AU56" i="5"/>
  <c r="F57" i="5"/>
  <c r="E58" i="8"/>
  <c r="AT57" i="8"/>
  <c r="S57" i="8"/>
  <c r="D67" i="6"/>
  <c r="AS66" i="6"/>
  <c r="C65" i="6"/>
  <c r="AR64" i="6"/>
  <c r="T55" i="6"/>
  <c r="X54" i="6"/>
  <c r="U54" i="6"/>
  <c r="C65" i="8"/>
  <c r="AR64" i="8"/>
  <c r="AR64" i="7"/>
  <c r="C65" i="7"/>
  <c r="T55" i="8"/>
  <c r="X54" i="8"/>
  <c r="U54" i="8"/>
  <c r="T55" i="7"/>
  <c r="X54" i="7"/>
  <c r="U54" i="7"/>
  <c r="Y53" i="2"/>
  <c r="V53" i="2"/>
  <c r="U54" i="2"/>
  <c r="C65" i="5"/>
  <c r="AR64" i="5"/>
  <c r="AX56" i="2"/>
  <c r="I57" i="2"/>
  <c r="AS67" i="7"/>
  <c r="D68" i="7"/>
  <c r="D67" i="8"/>
  <c r="AS66" i="8"/>
  <c r="F60" i="6"/>
  <c r="AU59" i="6"/>
  <c r="E69" i="2"/>
  <c r="AT68" i="2"/>
  <c r="G70" i="2"/>
  <c r="AV69" i="2"/>
  <c r="E57" i="6"/>
  <c r="AT56" i="6"/>
  <c r="S56" i="6"/>
  <c r="F61" i="7"/>
  <c r="AU60" i="7"/>
  <c r="F60" i="8"/>
  <c r="AU59" i="8"/>
  <c r="H56" i="2"/>
  <c r="AW55" i="2"/>
  <c r="T55" i="2"/>
  <c r="E57" i="7"/>
  <c r="AT56" i="7"/>
  <c r="S56" i="7"/>
  <c r="AV70" i="2" l="1"/>
  <c r="G71" i="2"/>
  <c r="F62" i="7"/>
  <c r="AU61" i="7"/>
  <c r="U55" i="6"/>
  <c r="X55" i="6"/>
  <c r="T56" i="6"/>
  <c r="H57" i="2"/>
  <c r="AW56" i="2"/>
  <c r="T56" i="2"/>
  <c r="AR65" i="5"/>
  <c r="C66" i="5"/>
  <c r="E70" i="2"/>
  <c r="AT69" i="2"/>
  <c r="C66" i="7"/>
  <c r="AR65" i="7"/>
  <c r="U55" i="2"/>
  <c r="Y54" i="2"/>
  <c r="V54" i="2"/>
  <c r="C66" i="6"/>
  <c r="AR65" i="6"/>
  <c r="E59" i="8"/>
  <c r="AT58" i="8"/>
  <c r="S58" i="8"/>
  <c r="I58" i="2"/>
  <c r="AX57" i="2"/>
  <c r="AU57" i="5"/>
  <c r="F58" i="5"/>
  <c r="F61" i="8"/>
  <c r="AU60" i="8"/>
  <c r="U55" i="8"/>
  <c r="X55" i="8"/>
  <c r="T56" i="8"/>
  <c r="AS69" i="2"/>
  <c r="D70" i="2"/>
  <c r="F71" i="2"/>
  <c r="AU70" i="2"/>
  <c r="AT57" i="7"/>
  <c r="E58" i="7"/>
  <c r="S57" i="7"/>
  <c r="AS67" i="6"/>
  <c r="D68" i="6"/>
  <c r="X55" i="7"/>
  <c r="T56" i="7"/>
  <c r="U55" i="7"/>
  <c r="AS67" i="5"/>
  <c r="D68" i="5"/>
  <c r="AT57" i="6"/>
  <c r="E58" i="6"/>
  <c r="S57" i="6"/>
  <c r="AU60" i="6"/>
  <c r="F61" i="6"/>
  <c r="E58" i="5"/>
  <c r="AT57" i="5"/>
  <c r="S57" i="5"/>
  <c r="AS67" i="8"/>
  <c r="D68" i="8"/>
  <c r="D69" i="7"/>
  <c r="AS68" i="7"/>
  <c r="AR65" i="8"/>
  <c r="C66" i="8"/>
  <c r="U55" i="5"/>
  <c r="T56" i="5"/>
  <c r="X55" i="5"/>
  <c r="F93" i="13"/>
  <c r="L93" i="13"/>
  <c r="Q93" i="13"/>
  <c r="H93" i="13"/>
  <c r="I93" i="13"/>
  <c r="M93" i="13"/>
  <c r="G93" i="13"/>
  <c r="P93" i="13"/>
  <c r="S93" i="13"/>
  <c r="E93" i="13"/>
  <c r="J93" i="13"/>
  <c r="C93" i="13"/>
  <c r="V93" i="13"/>
  <c r="U93" i="13"/>
  <c r="O93" i="13"/>
  <c r="D93" i="13"/>
  <c r="R93" i="13"/>
  <c r="N93" i="13"/>
  <c r="K93" i="13"/>
  <c r="T93" i="13"/>
  <c r="AH39" i="13"/>
  <c r="AO39" i="13"/>
  <c r="AB39" i="13"/>
  <c r="AK39" i="13"/>
  <c r="AE39" i="13"/>
  <c r="AN39" i="13"/>
  <c r="AM39" i="13"/>
  <c r="AG39" i="13"/>
  <c r="AF39" i="13"/>
  <c r="AA39" i="13"/>
  <c r="AC39" i="13"/>
  <c r="AJ39" i="13"/>
  <c r="AI39" i="13"/>
  <c r="AR39" i="13"/>
  <c r="AD39" i="13"/>
  <c r="AP39" i="13"/>
  <c r="AS39" i="13"/>
  <c r="AL39" i="13"/>
  <c r="Z39" i="13"/>
  <c r="AQ39" i="13"/>
  <c r="F62" i="8" l="1"/>
  <c r="AU61" i="8"/>
  <c r="C67" i="7"/>
  <c r="AR66" i="7"/>
  <c r="F62" i="6"/>
  <c r="AU61" i="6"/>
  <c r="C67" i="6"/>
  <c r="AR66" i="6"/>
  <c r="D69" i="8"/>
  <c r="AS68" i="8"/>
  <c r="D69" i="6"/>
  <c r="AS68" i="6"/>
  <c r="D71" i="2"/>
  <c r="AS70" i="2"/>
  <c r="E71" i="2"/>
  <c r="AT70" i="2"/>
  <c r="F72" i="2"/>
  <c r="AU71" i="2"/>
  <c r="AU58" i="5"/>
  <c r="F59" i="5"/>
  <c r="F63" i="7"/>
  <c r="AU62" i="7"/>
  <c r="T57" i="5"/>
  <c r="X56" i="5"/>
  <c r="U56" i="5"/>
  <c r="T94" i="13"/>
  <c r="N94" i="13"/>
  <c r="K94" i="13"/>
  <c r="Q94" i="13"/>
  <c r="V94" i="13"/>
  <c r="D94" i="13"/>
  <c r="C94" i="13"/>
  <c r="E94" i="13"/>
  <c r="I94" i="13"/>
  <c r="S94" i="13"/>
  <c r="P94" i="13"/>
  <c r="H94" i="13"/>
  <c r="O94" i="13"/>
  <c r="R94" i="13"/>
  <c r="G94" i="13"/>
  <c r="F94" i="13"/>
  <c r="U94" i="13"/>
  <c r="M94" i="13"/>
  <c r="L94" i="13"/>
  <c r="J94" i="13"/>
  <c r="AJ40" i="13"/>
  <c r="AN40" i="13"/>
  <c r="AB40" i="13"/>
  <c r="AQ40" i="13"/>
  <c r="AA40" i="13"/>
  <c r="AK40" i="13"/>
  <c r="AH40" i="13"/>
  <c r="AF40" i="13"/>
  <c r="Z40" i="13"/>
  <c r="AD40" i="13"/>
  <c r="AM40" i="13"/>
  <c r="AE40" i="13"/>
  <c r="AI40" i="13"/>
  <c r="AC40" i="13"/>
  <c r="AR40" i="13"/>
  <c r="AS40" i="13"/>
  <c r="AO40" i="13"/>
  <c r="AP40" i="13"/>
  <c r="AL40" i="13"/>
  <c r="AG40" i="13"/>
  <c r="T57" i="7"/>
  <c r="X56" i="7"/>
  <c r="U56" i="7"/>
  <c r="AX58" i="2"/>
  <c r="I59" i="2"/>
  <c r="AW57" i="2"/>
  <c r="H58" i="2"/>
  <c r="T57" i="2"/>
  <c r="X56" i="6"/>
  <c r="T57" i="6"/>
  <c r="U56" i="6"/>
  <c r="E59" i="7"/>
  <c r="AT58" i="7"/>
  <c r="S58" i="7"/>
  <c r="Y55" i="2"/>
  <c r="V55" i="2"/>
  <c r="U56" i="2"/>
  <c r="AV71" i="2"/>
  <c r="G72" i="2"/>
  <c r="AS69" i="7"/>
  <c r="D70" i="7"/>
  <c r="AR66" i="8"/>
  <c r="C67" i="8"/>
  <c r="AT58" i="5"/>
  <c r="E59" i="5"/>
  <c r="S58" i="5"/>
  <c r="T57" i="8"/>
  <c r="X56" i="8"/>
  <c r="U56" i="8"/>
  <c r="E59" i="6"/>
  <c r="AT58" i="6"/>
  <c r="S58" i="6"/>
  <c r="D69" i="5"/>
  <c r="AS68" i="5"/>
  <c r="E60" i="8"/>
  <c r="AT59" i="8"/>
  <c r="S59" i="8"/>
  <c r="C67" i="5"/>
  <c r="AR66" i="5"/>
  <c r="AX59" i="2" l="1"/>
  <c r="I60" i="2"/>
  <c r="D70" i="8"/>
  <c r="AS69" i="8"/>
  <c r="AT59" i="7"/>
  <c r="E60" i="7"/>
  <c r="S59" i="7"/>
  <c r="AU72" i="2"/>
  <c r="F73" i="2"/>
  <c r="X57" i="6"/>
  <c r="T58" i="6"/>
  <c r="U57" i="6"/>
  <c r="Y56" i="2"/>
  <c r="U57" i="2"/>
  <c r="V56" i="2"/>
  <c r="F64" i="7"/>
  <c r="AU63" i="7"/>
  <c r="S63" i="7"/>
  <c r="C68" i="7"/>
  <c r="AR67" i="7"/>
  <c r="D70" i="5"/>
  <c r="AS69" i="5"/>
  <c r="E60" i="5"/>
  <c r="AT59" i="5"/>
  <c r="S59" i="5"/>
  <c r="C68" i="8"/>
  <c r="AR67" i="8"/>
  <c r="U57" i="5"/>
  <c r="T58" i="5"/>
  <c r="X57" i="5"/>
  <c r="L95" i="13"/>
  <c r="K95" i="13"/>
  <c r="S95" i="13"/>
  <c r="I95" i="13"/>
  <c r="U95" i="13"/>
  <c r="D95" i="13"/>
  <c r="R95" i="13"/>
  <c r="Q95" i="13"/>
  <c r="O95" i="13"/>
  <c r="F95" i="13"/>
  <c r="M95" i="13"/>
  <c r="H95" i="13"/>
  <c r="G95" i="13"/>
  <c r="V95" i="13"/>
  <c r="T95" i="13"/>
  <c r="E95" i="13"/>
  <c r="N95" i="13"/>
  <c r="C95" i="13"/>
  <c r="P95" i="13"/>
  <c r="J95" i="13"/>
  <c r="AQ41" i="13"/>
  <c r="AO41" i="13"/>
  <c r="AB41" i="13"/>
  <c r="AL41" i="13"/>
  <c r="AG41" i="13"/>
  <c r="AC41" i="13"/>
  <c r="AK41" i="13"/>
  <c r="AS41" i="13"/>
  <c r="AJ41" i="13"/>
  <c r="AH41" i="13"/>
  <c r="AF41" i="13"/>
  <c r="AM41" i="13"/>
  <c r="AA41" i="13"/>
  <c r="AN41" i="13"/>
  <c r="AE41" i="13"/>
  <c r="AP41" i="13"/>
  <c r="AI41" i="13"/>
  <c r="AD41" i="13"/>
  <c r="AR41" i="13"/>
  <c r="Z41" i="13"/>
  <c r="AT71" i="2"/>
  <c r="E72" i="2"/>
  <c r="AR67" i="5"/>
  <c r="C68" i="5"/>
  <c r="C68" i="6"/>
  <c r="AR67" i="6"/>
  <c r="D71" i="7"/>
  <c r="AS70" i="7"/>
  <c r="AU59" i="5"/>
  <c r="F60" i="5"/>
  <c r="D72" i="2"/>
  <c r="AS71" i="2"/>
  <c r="E61" i="8"/>
  <c r="AT60" i="8"/>
  <c r="S60" i="8"/>
  <c r="U57" i="8"/>
  <c r="X57" i="8"/>
  <c r="T58" i="8"/>
  <c r="T58" i="7"/>
  <c r="X57" i="7"/>
  <c r="U57" i="7"/>
  <c r="AU62" i="6"/>
  <c r="F63" i="6"/>
  <c r="AU62" i="8"/>
  <c r="F63" i="8"/>
  <c r="E60" i="6"/>
  <c r="AT59" i="6"/>
  <c r="S59" i="6"/>
  <c r="AV72" i="2"/>
  <c r="G73" i="2"/>
  <c r="AW58" i="2"/>
  <c r="H59" i="2"/>
  <c r="T58" i="2"/>
  <c r="D70" i="6"/>
  <c r="AS69" i="6"/>
  <c r="AS70" i="6" l="1"/>
  <c r="D71" i="6"/>
  <c r="T59" i="5"/>
  <c r="X58" i="5"/>
  <c r="U58" i="5"/>
  <c r="H96" i="13"/>
  <c r="I96" i="13"/>
  <c r="F96" i="13"/>
  <c r="J96" i="13"/>
  <c r="K96" i="13"/>
  <c r="U96" i="13"/>
  <c r="E96" i="13"/>
  <c r="C96" i="13"/>
  <c r="N96" i="13"/>
  <c r="M96" i="13"/>
  <c r="G96" i="13"/>
  <c r="R96" i="13"/>
  <c r="O96" i="13"/>
  <c r="T96" i="13"/>
  <c r="P96" i="13"/>
  <c r="S96" i="13"/>
  <c r="V96" i="13"/>
  <c r="D96" i="13"/>
  <c r="Q96" i="13"/>
  <c r="L96" i="13"/>
  <c r="AI42" i="13"/>
  <c r="AN42" i="13"/>
  <c r="AP42" i="13"/>
  <c r="AA42" i="13"/>
  <c r="AD42" i="13"/>
  <c r="AG42" i="13"/>
  <c r="AR42" i="13"/>
  <c r="AJ42" i="13"/>
  <c r="AL42" i="13"/>
  <c r="AK42" i="13"/>
  <c r="AB42" i="13"/>
  <c r="AO42" i="13"/>
  <c r="AM42" i="13"/>
  <c r="AS42" i="13"/>
  <c r="AE42" i="13"/>
  <c r="AC42" i="13"/>
  <c r="AF42" i="13"/>
  <c r="Z42" i="13"/>
  <c r="AQ42" i="13"/>
  <c r="AH42" i="13"/>
  <c r="E61" i="6"/>
  <c r="AT60" i="6"/>
  <c r="S60" i="6"/>
  <c r="D72" i="7"/>
  <c r="AS71" i="7"/>
  <c r="H60" i="2"/>
  <c r="AW59" i="2"/>
  <c r="T59" i="2"/>
  <c r="AR68" i="7"/>
  <c r="C69" i="7"/>
  <c r="D71" i="8"/>
  <c r="AS70" i="8"/>
  <c r="AT60" i="5"/>
  <c r="E61" i="5"/>
  <c r="S60" i="5"/>
  <c r="D73" i="2"/>
  <c r="AS72" i="2"/>
  <c r="U58" i="6"/>
  <c r="T59" i="6"/>
  <c r="X58" i="6"/>
  <c r="AU60" i="5"/>
  <c r="F61" i="5"/>
  <c r="C69" i="8"/>
  <c r="AR68" i="8"/>
  <c r="AT60" i="7"/>
  <c r="E61" i="7"/>
  <c r="S60" i="7"/>
  <c r="C69" i="5"/>
  <c r="AR68" i="5"/>
  <c r="F64" i="8"/>
  <c r="AU63" i="8"/>
  <c r="S63" i="8"/>
  <c r="E62" i="8"/>
  <c r="AT61" i="8"/>
  <c r="S61" i="8"/>
  <c r="V57" i="2"/>
  <c r="Y57" i="2"/>
  <c r="U58" i="2"/>
  <c r="AX60" i="2"/>
  <c r="I61" i="2"/>
  <c r="F65" i="7"/>
  <c r="AU64" i="7"/>
  <c r="S64" i="7"/>
  <c r="AS70" i="5"/>
  <c r="D71" i="5"/>
  <c r="C69" i="6"/>
  <c r="AR68" i="6"/>
  <c r="T59" i="7"/>
  <c r="X58" i="7"/>
  <c r="U58" i="7"/>
  <c r="AV73" i="2"/>
  <c r="G74" i="2"/>
  <c r="F64" i="6"/>
  <c r="AU63" i="6"/>
  <c r="S63" i="6"/>
  <c r="T59" i="8"/>
  <c r="X58" i="8"/>
  <c r="U58" i="8"/>
  <c r="AT72" i="2"/>
  <c r="E73" i="2"/>
  <c r="F74" i="2"/>
  <c r="AU73" i="2"/>
  <c r="E62" i="5" l="1"/>
  <c r="AT61" i="5"/>
  <c r="S61" i="5"/>
  <c r="AU74" i="2"/>
  <c r="F75" i="2"/>
  <c r="F66" i="7"/>
  <c r="AU65" i="7"/>
  <c r="S65" i="7"/>
  <c r="AX61" i="2"/>
  <c r="I62" i="2"/>
  <c r="C70" i="8"/>
  <c r="AR69" i="8"/>
  <c r="V58" i="2"/>
  <c r="Y58" i="2"/>
  <c r="U59" i="2"/>
  <c r="C70" i="6"/>
  <c r="AR69" i="6"/>
  <c r="U59" i="5"/>
  <c r="X59" i="5"/>
  <c r="T60" i="5"/>
  <c r="N97" i="13"/>
  <c r="F97" i="13"/>
  <c r="U97" i="13"/>
  <c r="H97" i="13"/>
  <c r="Q97" i="13"/>
  <c r="R97" i="13"/>
  <c r="E97" i="13"/>
  <c r="P97" i="13"/>
  <c r="T97" i="13"/>
  <c r="M97" i="13"/>
  <c r="C97" i="13"/>
  <c r="O97" i="13"/>
  <c r="V97" i="13"/>
  <c r="L97" i="13"/>
  <c r="S97" i="13"/>
  <c r="J97" i="13"/>
  <c r="D97" i="13"/>
  <c r="G97" i="13"/>
  <c r="K97" i="13"/>
  <c r="I97" i="13"/>
  <c r="AH43" i="13"/>
  <c r="AM43" i="13"/>
  <c r="AG43" i="13"/>
  <c r="AQ43" i="13"/>
  <c r="AE43" i="13"/>
  <c r="AL43" i="13"/>
  <c r="AC43" i="13"/>
  <c r="AB43" i="13"/>
  <c r="AS43" i="13"/>
  <c r="AO43" i="13"/>
  <c r="AR43" i="13"/>
  <c r="AA43" i="13"/>
  <c r="AN43" i="13"/>
  <c r="AD43" i="13"/>
  <c r="AP43" i="13"/>
  <c r="AF43" i="13"/>
  <c r="AK43" i="13"/>
  <c r="AJ43" i="13"/>
  <c r="Z43" i="13"/>
  <c r="AI43" i="13"/>
  <c r="T60" i="6"/>
  <c r="X59" i="6"/>
  <c r="U59" i="6"/>
  <c r="AS71" i="8"/>
  <c r="D72" i="8"/>
  <c r="AT62" i="8"/>
  <c r="AT63" i="8" s="1"/>
  <c r="AT64" i="8" s="1"/>
  <c r="AT65" i="8" s="1"/>
  <c r="AT66" i="8" s="1"/>
  <c r="AT67" i="8" s="1"/>
  <c r="AT68" i="8" s="1"/>
  <c r="AT69" i="8" s="1"/>
  <c r="AT70" i="8" s="1"/>
  <c r="AT71" i="8" s="1"/>
  <c r="AT72" i="8" s="1"/>
  <c r="AT73" i="8" s="1"/>
  <c r="AT74" i="8" s="1"/>
  <c r="AT75" i="8" s="1"/>
  <c r="AT76" i="8" s="1"/>
  <c r="AT77" i="8" s="1"/>
  <c r="AT78" i="8" s="1"/>
  <c r="AT79" i="8" s="1"/>
  <c r="AT80" i="8" s="1"/>
  <c r="AT81" i="8" s="1"/>
  <c r="AT82" i="8" s="1"/>
  <c r="AT83" i="8" s="1"/>
  <c r="AT84" i="8" s="1"/>
  <c r="AT85" i="8" s="1"/>
  <c r="AT86" i="8" s="1"/>
  <c r="E87" i="8"/>
  <c r="S62" i="8"/>
  <c r="AU64" i="6"/>
  <c r="F65" i="6"/>
  <c r="S64" i="6"/>
  <c r="AT61" i="7"/>
  <c r="E62" i="7"/>
  <c r="S61" i="7"/>
  <c r="D73" i="7"/>
  <c r="AS72" i="7"/>
  <c r="AS71" i="6"/>
  <c r="D72" i="6"/>
  <c r="U59" i="8"/>
  <c r="X59" i="8"/>
  <c r="T60" i="8"/>
  <c r="D72" i="5"/>
  <c r="AS71" i="5"/>
  <c r="AW60" i="2"/>
  <c r="H61" i="2"/>
  <c r="T60" i="2"/>
  <c r="E62" i="6"/>
  <c r="AT61" i="6"/>
  <c r="S61" i="6"/>
  <c r="AT73" i="2"/>
  <c r="E74" i="2"/>
  <c r="U59" i="7"/>
  <c r="T60" i="7"/>
  <c r="X59" i="7"/>
  <c r="C70" i="5"/>
  <c r="AR69" i="5"/>
  <c r="AU61" i="5"/>
  <c r="F62" i="5"/>
  <c r="C70" i="7"/>
  <c r="AR69" i="7"/>
  <c r="G75" i="2"/>
  <c r="AV74" i="2"/>
  <c r="D74" i="2"/>
  <c r="AS73" i="2"/>
  <c r="F65" i="8"/>
  <c r="AU64" i="8"/>
  <c r="S64" i="8"/>
  <c r="AS74" i="2" l="1"/>
  <c r="D75" i="2"/>
  <c r="F67" i="7"/>
  <c r="AU66" i="7"/>
  <c r="S66" i="7"/>
  <c r="D74" i="7"/>
  <c r="AS73" i="7"/>
  <c r="F66" i="6"/>
  <c r="AU65" i="6"/>
  <c r="S65" i="6"/>
  <c r="D73" i="8"/>
  <c r="AS72" i="8"/>
  <c r="AR70" i="8"/>
  <c r="C71" i="8"/>
  <c r="F63" i="5"/>
  <c r="AU62" i="5"/>
  <c r="T61" i="8"/>
  <c r="X60" i="8"/>
  <c r="U60" i="8"/>
  <c r="AR70" i="6"/>
  <c r="C71" i="6"/>
  <c r="AU65" i="8"/>
  <c r="F66" i="8"/>
  <c r="S65" i="8"/>
  <c r="AT62" i="7"/>
  <c r="AT63" i="7" s="1"/>
  <c r="AT64" i="7" s="1"/>
  <c r="AT65" i="7" s="1"/>
  <c r="AT66" i="7" s="1"/>
  <c r="AT67" i="7" s="1"/>
  <c r="AT68" i="7" s="1"/>
  <c r="AT69" i="7" s="1"/>
  <c r="AT70" i="7" s="1"/>
  <c r="AT71" i="7" s="1"/>
  <c r="AT72" i="7" s="1"/>
  <c r="AT73" i="7" s="1"/>
  <c r="AT74" i="7" s="1"/>
  <c r="AT75" i="7" s="1"/>
  <c r="AT76" i="7" s="1"/>
  <c r="AT77" i="7" s="1"/>
  <c r="AT78" i="7" s="1"/>
  <c r="AT79" i="7" s="1"/>
  <c r="AT80" i="7" s="1"/>
  <c r="AT81" i="7" s="1"/>
  <c r="AT82" i="7" s="1"/>
  <c r="AT83" i="7" s="1"/>
  <c r="AT84" i="7" s="1"/>
  <c r="AT85" i="7" s="1"/>
  <c r="AT86" i="7" s="1"/>
  <c r="E87" i="7"/>
  <c r="S62" i="7"/>
  <c r="AX62" i="2"/>
  <c r="AX63" i="2" s="1"/>
  <c r="AX64" i="2" s="1"/>
  <c r="AX65" i="2" s="1"/>
  <c r="AX66" i="2" s="1"/>
  <c r="AX67" i="2" s="1"/>
  <c r="AX68" i="2" s="1"/>
  <c r="AX69" i="2" s="1"/>
  <c r="AX70" i="2" s="1"/>
  <c r="AX71" i="2" s="1"/>
  <c r="AX72" i="2" s="1"/>
  <c r="AX73" i="2" s="1"/>
  <c r="AX74" i="2" s="1"/>
  <c r="AX75" i="2" s="1"/>
  <c r="AX76" i="2" s="1"/>
  <c r="AX77" i="2" s="1"/>
  <c r="AX78" i="2" s="1"/>
  <c r="AX79" i="2" s="1"/>
  <c r="AX80" i="2" s="1"/>
  <c r="AX81" i="2" s="1"/>
  <c r="AX82" i="2" s="1"/>
  <c r="AX83" i="2" s="1"/>
  <c r="AX84" i="2" s="1"/>
  <c r="AX85" i="2" s="1"/>
  <c r="AX86" i="2" s="1"/>
  <c r="AX87" i="2" s="1"/>
  <c r="AX88" i="2" s="1"/>
  <c r="AX89" i="2" s="1"/>
  <c r="AX90" i="2" s="1"/>
  <c r="AX91" i="2" s="1"/>
  <c r="AX92" i="2" s="1"/>
  <c r="AX93" i="2" s="1"/>
  <c r="AX94" i="2" s="1"/>
  <c r="AX95" i="2" s="1"/>
  <c r="AX96" i="2" s="1"/>
  <c r="AX97" i="2" s="1"/>
  <c r="AX98" i="2" s="1"/>
  <c r="AX99" i="2" s="1"/>
  <c r="AX100" i="2" s="1"/>
  <c r="AX101" i="2" s="1"/>
  <c r="AX102" i="2" s="1"/>
  <c r="AX103" i="2" s="1"/>
  <c r="AX104" i="2" s="1"/>
  <c r="AX105" i="2" s="1"/>
  <c r="AX106" i="2" s="1"/>
  <c r="AX107" i="2" s="1"/>
  <c r="AX108" i="2" s="1"/>
  <c r="I108" i="2"/>
  <c r="AR70" i="7"/>
  <c r="C71" i="7"/>
  <c r="E75" i="2"/>
  <c r="AT74" i="2"/>
  <c r="Y59" i="2"/>
  <c r="U60" i="2"/>
  <c r="V59" i="2"/>
  <c r="AT62" i="5"/>
  <c r="AT63" i="5" s="1"/>
  <c r="AT64" i="5" s="1"/>
  <c r="AT65" i="5" s="1"/>
  <c r="AT66" i="5" s="1"/>
  <c r="AT67" i="5" s="1"/>
  <c r="AT68" i="5" s="1"/>
  <c r="AT69" i="5" s="1"/>
  <c r="AT70" i="5" s="1"/>
  <c r="AT71" i="5" s="1"/>
  <c r="AT72" i="5" s="1"/>
  <c r="AT73" i="5" s="1"/>
  <c r="AT74" i="5" s="1"/>
  <c r="AT75" i="5" s="1"/>
  <c r="AT76" i="5" s="1"/>
  <c r="AT77" i="5" s="1"/>
  <c r="AT78" i="5" s="1"/>
  <c r="AT79" i="5" s="1"/>
  <c r="AT80" i="5" s="1"/>
  <c r="AT81" i="5" s="1"/>
  <c r="AT82" i="5" s="1"/>
  <c r="AT83" i="5" s="1"/>
  <c r="AT84" i="5" s="1"/>
  <c r="AT85" i="5" s="1"/>
  <c r="AT86" i="5" s="1"/>
  <c r="E87" i="5"/>
  <c r="S62" i="5"/>
  <c r="AS72" i="5"/>
  <c r="D73" i="5"/>
  <c r="U60" i="6"/>
  <c r="T61" i="6"/>
  <c r="X60" i="6"/>
  <c r="AT62" i="6"/>
  <c r="AT63" i="6" s="1"/>
  <c r="AT64" i="6" s="1"/>
  <c r="AT65" i="6" s="1"/>
  <c r="AT66" i="6" s="1"/>
  <c r="AT67" i="6" s="1"/>
  <c r="AT68" i="6" s="1"/>
  <c r="AT69" i="6" s="1"/>
  <c r="AT70" i="6" s="1"/>
  <c r="AT71" i="6" s="1"/>
  <c r="AT72" i="6" s="1"/>
  <c r="AT73" i="6" s="1"/>
  <c r="AT74" i="6" s="1"/>
  <c r="AT75" i="6" s="1"/>
  <c r="AT76" i="6" s="1"/>
  <c r="AT77" i="6" s="1"/>
  <c r="AT78" i="6" s="1"/>
  <c r="AT79" i="6" s="1"/>
  <c r="AT80" i="6" s="1"/>
  <c r="AT81" i="6" s="1"/>
  <c r="AT82" i="6" s="1"/>
  <c r="AT83" i="6" s="1"/>
  <c r="AT84" i="6" s="1"/>
  <c r="AT85" i="6" s="1"/>
  <c r="AT86" i="6" s="1"/>
  <c r="E87" i="6"/>
  <c r="S62" i="6"/>
  <c r="AU75" i="2"/>
  <c r="F76" i="2"/>
  <c r="T61" i="7"/>
  <c r="X60" i="7"/>
  <c r="U60" i="7"/>
  <c r="H62" i="2"/>
  <c r="AW61" i="2"/>
  <c r="T61" i="2"/>
  <c r="T61" i="5"/>
  <c r="X60" i="5"/>
  <c r="U60" i="5"/>
  <c r="U98" i="13"/>
  <c r="K98" i="13"/>
  <c r="Q98" i="13"/>
  <c r="V98" i="13"/>
  <c r="M98" i="13"/>
  <c r="N98" i="13"/>
  <c r="E98" i="13"/>
  <c r="C98" i="13"/>
  <c r="P98" i="13"/>
  <c r="G98" i="13"/>
  <c r="F98" i="13"/>
  <c r="S98" i="13"/>
  <c r="R98" i="13"/>
  <c r="T98" i="13"/>
  <c r="D98" i="13"/>
  <c r="L98" i="13"/>
  <c r="I98" i="13"/>
  <c r="H98" i="13"/>
  <c r="J98" i="13"/>
  <c r="O98" i="13"/>
  <c r="AQ44" i="13"/>
  <c r="AN44" i="13"/>
  <c r="AE44" i="13"/>
  <c r="AI44" i="13"/>
  <c r="AL44" i="13"/>
  <c r="AA44" i="13"/>
  <c r="Z44" i="13"/>
  <c r="AH44" i="13"/>
  <c r="AR44" i="13"/>
  <c r="AS44" i="13"/>
  <c r="AP44" i="13"/>
  <c r="AF44" i="13"/>
  <c r="AD44" i="13"/>
  <c r="AJ44" i="13"/>
  <c r="AG44" i="13"/>
  <c r="AB44" i="13"/>
  <c r="AM44" i="13"/>
  <c r="AK44" i="13"/>
  <c r="AC44" i="13"/>
  <c r="AO44" i="13"/>
  <c r="AV75" i="2"/>
  <c r="G76" i="2"/>
  <c r="AR70" i="5"/>
  <c r="C71" i="5"/>
  <c r="D73" i="6"/>
  <c r="AS72" i="6"/>
  <c r="G77" i="2" l="1"/>
  <c r="AV76" i="2"/>
  <c r="X61" i="7"/>
  <c r="T62" i="7"/>
  <c r="U61" i="7"/>
  <c r="X61" i="6"/>
  <c r="U61" i="6"/>
  <c r="T62" i="6"/>
  <c r="AU76" i="2"/>
  <c r="F77" i="2"/>
  <c r="E76" i="2"/>
  <c r="AT75" i="2"/>
  <c r="AS73" i="8"/>
  <c r="D74" i="8"/>
  <c r="F64" i="5"/>
  <c r="AU63" i="5"/>
  <c r="S63" i="5"/>
  <c r="U61" i="5"/>
  <c r="T62" i="5"/>
  <c r="X61" i="5"/>
  <c r="I99" i="13"/>
  <c r="R99" i="13"/>
  <c r="T99" i="13"/>
  <c r="S99" i="13"/>
  <c r="F99" i="13"/>
  <c r="V99" i="13"/>
  <c r="Q99" i="13"/>
  <c r="K99" i="13"/>
  <c r="J99" i="13"/>
  <c r="G99" i="13"/>
  <c r="M99" i="13"/>
  <c r="U99" i="13"/>
  <c r="D99" i="13"/>
  <c r="O99" i="13"/>
  <c r="E99" i="13"/>
  <c r="L99" i="13"/>
  <c r="N99" i="13"/>
  <c r="C99" i="13"/>
  <c r="P99" i="13"/>
  <c r="H99" i="13"/>
  <c r="AN45" i="13"/>
  <c r="AS45" i="13"/>
  <c r="AB45" i="13"/>
  <c r="AL45" i="13"/>
  <c r="AF45" i="13"/>
  <c r="AI45" i="13"/>
  <c r="AK45" i="13"/>
  <c r="AP45" i="13"/>
  <c r="AA45" i="13"/>
  <c r="AH45" i="13"/>
  <c r="AM45" i="13"/>
  <c r="AC45" i="13"/>
  <c r="AO45" i="13"/>
  <c r="AE45" i="13"/>
  <c r="AQ45" i="13"/>
  <c r="AR45" i="13"/>
  <c r="AG45" i="13"/>
  <c r="AJ45" i="13"/>
  <c r="AD45" i="13"/>
  <c r="Z45" i="13"/>
  <c r="D74" i="6"/>
  <c r="AS73" i="6"/>
  <c r="AU67" i="7"/>
  <c r="F68" i="7"/>
  <c r="S67" i="7"/>
  <c r="AS74" i="7"/>
  <c r="AS75" i="7" s="1"/>
  <c r="AS76" i="7" s="1"/>
  <c r="AS77" i="7" s="1"/>
  <c r="AS78" i="7" s="1"/>
  <c r="AS79" i="7" s="1"/>
  <c r="AS80" i="7" s="1"/>
  <c r="AS81" i="7" s="1"/>
  <c r="AS82" i="7" s="1"/>
  <c r="AS83" i="7" s="1"/>
  <c r="AS84" i="7" s="1"/>
  <c r="AS85" i="7" s="1"/>
  <c r="AS86" i="7" s="1"/>
  <c r="D87" i="7"/>
  <c r="AR71" i="6"/>
  <c r="C72" i="6"/>
  <c r="AR71" i="5"/>
  <c r="C72" i="5"/>
  <c r="AW62" i="2"/>
  <c r="H63" i="2"/>
  <c r="T62" i="2"/>
  <c r="C72" i="7"/>
  <c r="AR71" i="7"/>
  <c r="D74" i="5"/>
  <c r="AS73" i="5"/>
  <c r="F67" i="6"/>
  <c r="AU66" i="6"/>
  <c r="S66" i="6"/>
  <c r="AS75" i="2"/>
  <c r="D76" i="2"/>
  <c r="T75" i="2"/>
  <c r="U61" i="2"/>
  <c r="V60" i="2"/>
  <c r="Y60" i="2"/>
  <c r="F67" i="8"/>
  <c r="AU66" i="8"/>
  <c r="S66" i="8"/>
  <c r="U61" i="8"/>
  <c r="X61" i="8"/>
  <c r="T62" i="8"/>
  <c r="AR71" i="8"/>
  <c r="C72" i="8"/>
  <c r="AS74" i="6" l="1"/>
  <c r="AS75" i="6" s="1"/>
  <c r="AS76" i="6" s="1"/>
  <c r="AS77" i="6" s="1"/>
  <c r="AS78" i="6" s="1"/>
  <c r="AS79" i="6" s="1"/>
  <c r="AS80" i="6" s="1"/>
  <c r="AS81" i="6" s="1"/>
  <c r="AS82" i="6" s="1"/>
  <c r="AS83" i="6" s="1"/>
  <c r="AS84" i="6" s="1"/>
  <c r="AS85" i="6" s="1"/>
  <c r="AS86" i="6" s="1"/>
  <c r="D87" i="6"/>
  <c r="F69" i="7"/>
  <c r="AU68" i="7"/>
  <c r="S68" i="7"/>
  <c r="C73" i="8"/>
  <c r="AR72" i="8"/>
  <c r="D77" i="2"/>
  <c r="AS76" i="2"/>
  <c r="T76" i="2"/>
  <c r="C73" i="5"/>
  <c r="AR72" i="5"/>
  <c r="E95" i="7"/>
  <c r="X62" i="7"/>
  <c r="E93" i="7" s="1"/>
  <c r="T63" i="7"/>
  <c r="U62" i="7"/>
  <c r="E94" i="7"/>
  <c r="E94" i="6"/>
  <c r="T63" i="6"/>
  <c r="E95" i="6"/>
  <c r="U62" i="6"/>
  <c r="X62" i="6"/>
  <c r="E93" i="6" s="1"/>
  <c r="F65" i="5"/>
  <c r="AU64" i="5"/>
  <c r="S64" i="5"/>
  <c r="E77" i="2"/>
  <c r="AT76" i="2"/>
  <c r="F68" i="8"/>
  <c r="AU67" i="8"/>
  <c r="S67" i="8"/>
  <c r="AU77" i="2"/>
  <c r="F78" i="2"/>
  <c r="E94" i="8"/>
  <c r="X62" i="8"/>
  <c r="E93" i="8" s="1"/>
  <c r="T63" i="8"/>
  <c r="E95" i="8"/>
  <c r="U62" i="8"/>
  <c r="G32" i="11"/>
  <c r="G12" i="11"/>
  <c r="G15" i="11" s="1"/>
  <c r="G5" i="12"/>
  <c r="G9" i="12" s="1"/>
  <c r="G12" i="12" s="1"/>
  <c r="G27" i="12" s="1"/>
  <c r="G20" i="12" s="1"/>
  <c r="E95" i="5"/>
  <c r="X62" i="5"/>
  <c r="E93" i="5" s="1"/>
  <c r="T63" i="5"/>
  <c r="U62" i="5"/>
  <c r="E94" i="5"/>
  <c r="I100" i="13"/>
  <c r="H100" i="13"/>
  <c r="V100" i="13"/>
  <c r="O100" i="13"/>
  <c r="F100" i="13"/>
  <c r="D100" i="13"/>
  <c r="U100" i="13"/>
  <c r="J100" i="13"/>
  <c r="N100" i="13"/>
  <c r="C100" i="13"/>
  <c r="Q100" i="13"/>
  <c r="S100" i="13"/>
  <c r="P100" i="13"/>
  <c r="M100" i="13"/>
  <c r="T100" i="13"/>
  <c r="K100" i="13"/>
  <c r="E100" i="13"/>
  <c r="G100" i="13"/>
  <c r="R100" i="13"/>
  <c r="L100" i="13"/>
  <c r="AP46" i="13"/>
  <c r="AN46" i="13"/>
  <c r="AK46" i="13"/>
  <c r="AH46" i="13"/>
  <c r="AM46" i="13"/>
  <c r="Z46" i="13"/>
  <c r="AE46" i="13"/>
  <c r="AB46" i="13"/>
  <c r="AA46" i="13"/>
  <c r="AC46" i="13"/>
  <c r="AJ46" i="13"/>
  <c r="AO46" i="13"/>
  <c r="AI46" i="13"/>
  <c r="AR46" i="13"/>
  <c r="AG46" i="13"/>
  <c r="AL46" i="13"/>
  <c r="AS46" i="13"/>
  <c r="AQ46" i="13"/>
  <c r="AD46" i="13"/>
  <c r="AF46" i="13"/>
  <c r="AR72" i="7"/>
  <c r="C73" i="7"/>
  <c r="AS74" i="8"/>
  <c r="AS75" i="8" s="1"/>
  <c r="AS76" i="8" s="1"/>
  <c r="AS77" i="8" s="1"/>
  <c r="AS78" i="8" s="1"/>
  <c r="AS79" i="8" s="1"/>
  <c r="AS80" i="8" s="1"/>
  <c r="AS81" i="8" s="1"/>
  <c r="AS82" i="8" s="1"/>
  <c r="AS83" i="8" s="1"/>
  <c r="AS84" i="8" s="1"/>
  <c r="AS85" i="8" s="1"/>
  <c r="AS86" i="8" s="1"/>
  <c r="D87" i="8"/>
  <c r="Y61" i="2"/>
  <c r="V61" i="2"/>
  <c r="U62" i="2"/>
  <c r="C73" i="6"/>
  <c r="AR72" i="6"/>
  <c r="F68" i="6"/>
  <c r="AU67" i="6"/>
  <c r="S67" i="6"/>
  <c r="AS74" i="5"/>
  <c r="AS75" i="5" s="1"/>
  <c r="AS76" i="5" s="1"/>
  <c r="AS77" i="5" s="1"/>
  <c r="AS78" i="5" s="1"/>
  <c r="AS79" i="5" s="1"/>
  <c r="AS80" i="5" s="1"/>
  <c r="AS81" i="5" s="1"/>
  <c r="AS82" i="5" s="1"/>
  <c r="AS83" i="5" s="1"/>
  <c r="AS84" i="5" s="1"/>
  <c r="AS85" i="5" s="1"/>
  <c r="AS86" i="5" s="1"/>
  <c r="D87" i="5"/>
  <c r="H64" i="2"/>
  <c r="AW63" i="2"/>
  <c r="T63" i="2"/>
  <c r="G78" i="2"/>
  <c r="AV77" i="2"/>
  <c r="G34" i="11" l="1"/>
  <c r="H7" i="12" s="1"/>
  <c r="T64" i="6"/>
  <c r="X63" i="6"/>
  <c r="U63" i="6"/>
  <c r="C74" i="5"/>
  <c r="AR73" i="5"/>
  <c r="H65" i="2"/>
  <c r="AW64" i="2"/>
  <c r="T64" i="2"/>
  <c r="AU68" i="6"/>
  <c r="F69" i="6"/>
  <c r="S68" i="6"/>
  <c r="C74" i="7"/>
  <c r="AR73" i="7"/>
  <c r="U63" i="5"/>
  <c r="T64" i="5"/>
  <c r="X63" i="5"/>
  <c r="V101" i="13"/>
  <c r="Q101" i="13"/>
  <c r="K101" i="13"/>
  <c r="C101" i="13"/>
  <c r="N101" i="13"/>
  <c r="O101" i="13"/>
  <c r="F101" i="13"/>
  <c r="J101" i="13"/>
  <c r="G101" i="13"/>
  <c r="H101" i="13"/>
  <c r="P101" i="13"/>
  <c r="T101" i="13"/>
  <c r="S101" i="13"/>
  <c r="I101" i="13"/>
  <c r="D101" i="13"/>
  <c r="L101" i="13"/>
  <c r="M101" i="13"/>
  <c r="E101" i="13"/>
  <c r="R101" i="13"/>
  <c r="U101" i="13"/>
  <c r="AH47" i="13"/>
  <c r="AO47" i="13"/>
  <c r="Z47" i="13"/>
  <c r="AF47" i="13"/>
  <c r="AJ47" i="13"/>
  <c r="AC47" i="13"/>
  <c r="AL47" i="13"/>
  <c r="AK47" i="13"/>
  <c r="AD47" i="13"/>
  <c r="AI47" i="13"/>
  <c r="AA47" i="13"/>
  <c r="AE47" i="13"/>
  <c r="AQ47" i="13"/>
  <c r="AM47" i="13"/>
  <c r="AR47" i="13"/>
  <c r="AP47" i="13"/>
  <c r="AN47" i="13"/>
  <c r="AG47" i="13"/>
  <c r="AS47" i="13"/>
  <c r="AB47" i="13"/>
  <c r="F69" i="8"/>
  <c r="AU68" i="8"/>
  <c r="S68" i="8"/>
  <c r="AU65" i="5"/>
  <c r="F66" i="5"/>
  <c r="S65" i="5"/>
  <c r="AR73" i="8"/>
  <c r="C74" i="8"/>
  <c r="AR73" i="6"/>
  <c r="C74" i="6"/>
  <c r="E78" i="2"/>
  <c r="AT77" i="2"/>
  <c r="U63" i="7"/>
  <c r="T64" i="7"/>
  <c r="X63" i="7"/>
  <c r="AS77" i="2"/>
  <c r="D78" i="2"/>
  <c r="T77" i="2"/>
  <c r="AU78" i="2"/>
  <c r="F79" i="2"/>
  <c r="G38" i="11"/>
  <c r="G36" i="11"/>
  <c r="G37" i="11" s="1"/>
  <c r="H10" i="12" s="1"/>
  <c r="T64" i="8"/>
  <c r="U63" i="8"/>
  <c r="X63" i="8"/>
  <c r="G79" i="2"/>
  <c r="AV78" i="2"/>
  <c r="V62" i="2"/>
  <c r="F115" i="2"/>
  <c r="Y62" i="2"/>
  <c r="F114" i="2" s="1"/>
  <c r="F116" i="2"/>
  <c r="U63" i="2"/>
  <c r="G21" i="12"/>
  <c r="AU69" i="7"/>
  <c r="F70" i="7"/>
  <c r="S69" i="7"/>
  <c r="AV79" i="2" l="1"/>
  <c r="G80" i="2"/>
  <c r="AR74" i="8"/>
  <c r="C75" i="8"/>
  <c r="G23" i="12"/>
  <c r="G39" i="11"/>
  <c r="G22" i="12" s="1"/>
  <c r="F70" i="8"/>
  <c r="AU69" i="8"/>
  <c r="S69" i="8"/>
  <c r="F80" i="2"/>
  <c r="AU79" i="2"/>
  <c r="AR74" i="6"/>
  <c r="C75" i="6"/>
  <c r="T65" i="5"/>
  <c r="X64" i="5"/>
  <c r="U64" i="5"/>
  <c r="R102" i="13"/>
  <c r="D102" i="13"/>
  <c r="F102" i="13"/>
  <c r="J102" i="13"/>
  <c r="V102" i="13"/>
  <c r="E102" i="13"/>
  <c r="L102" i="13"/>
  <c r="U102" i="13"/>
  <c r="T102" i="13"/>
  <c r="G102" i="13"/>
  <c r="C102" i="13"/>
  <c r="S102" i="13"/>
  <c r="Q102" i="13"/>
  <c r="I102" i="13"/>
  <c r="K102" i="13"/>
  <c r="H102" i="13"/>
  <c r="M102" i="13"/>
  <c r="O102" i="13"/>
  <c r="P102" i="13"/>
  <c r="N102" i="13"/>
  <c r="AS48" i="13"/>
  <c r="AB48" i="13"/>
  <c r="AE48" i="13"/>
  <c r="AJ48" i="13"/>
  <c r="AD48" i="13"/>
  <c r="AA48" i="13"/>
  <c r="AQ48" i="13"/>
  <c r="AM48" i="13"/>
  <c r="AO48" i="13"/>
  <c r="AC48" i="13"/>
  <c r="AP48" i="13"/>
  <c r="AG48" i="13"/>
  <c r="AH48" i="13"/>
  <c r="AK48" i="13"/>
  <c r="Z48" i="13"/>
  <c r="AR48" i="13"/>
  <c r="AL48" i="13"/>
  <c r="AI48" i="13"/>
  <c r="AF48" i="13"/>
  <c r="AN48" i="13"/>
  <c r="Y63" i="2"/>
  <c r="V63" i="2"/>
  <c r="U64" i="2"/>
  <c r="C75" i="5"/>
  <c r="AR74" i="5"/>
  <c r="D79" i="2"/>
  <c r="T78" i="2"/>
  <c r="AS78" i="2"/>
  <c r="AW65" i="2"/>
  <c r="H66" i="2"/>
  <c r="T65" i="2"/>
  <c r="X64" i="7"/>
  <c r="U64" i="7"/>
  <c r="T65" i="7"/>
  <c r="F67" i="5"/>
  <c r="AU66" i="5"/>
  <c r="S66" i="5"/>
  <c r="F70" i="6"/>
  <c r="AU69" i="6"/>
  <c r="S69" i="6"/>
  <c r="AU70" i="7"/>
  <c r="F71" i="7"/>
  <c r="S70" i="7"/>
  <c r="X64" i="8"/>
  <c r="T65" i="8"/>
  <c r="U64" i="8"/>
  <c r="E79" i="2"/>
  <c r="AT78" i="2"/>
  <c r="C75" i="7"/>
  <c r="AR74" i="7"/>
  <c r="X64" i="6"/>
  <c r="T65" i="6"/>
  <c r="U64" i="6"/>
  <c r="X65" i="8" l="1"/>
  <c r="T66" i="8"/>
  <c r="U65" i="8"/>
  <c r="AU70" i="6"/>
  <c r="F71" i="6"/>
  <c r="S70" i="6"/>
  <c r="U65" i="2"/>
  <c r="Y64" i="2"/>
  <c r="V64" i="2"/>
  <c r="C76" i="7"/>
  <c r="S75" i="7"/>
  <c r="AR75" i="7"/>
  <c r="C76" i="8"/>
  <c r="S75" i="8"/>
  <c r="AR75" i="8"/>
  <c r="AU70" i="8"/>
  <c r="F71" i="8"/>
  <c r="S70" i="8"/>
  <c r="X65" i="6"/>
  <c r="T66" i="6"/>
  <c r="U65" i="6"/>
  <c r="C76" i="5"/>
  <c r="S75" i="5"/>
  <c r="AR75" i="5"/>
  <c r="AU80" i="2"/>
  <c r="F81" i="2"/>
  <c r="E80" i="2"/>
  <c r="AT79" i="2"/>
  <c r="F72" i="7"/>
  <c r="AU71" i="7"/>
  <c r="S71" i="7"/>
  <c r="T66" i="7"/>
  <c r="U65" i="7"/>
  <c r="X65" i="7"/>
  <c r="AS79" i="2"/>
  <c r="D80" i="2"/>
  <c r="T79" i="2"/>
  <c r="X65" i="5"/>
  <c r="T66" i="5"/>
  <c r="U65" i="5"/>
  <c r="V103" i="13"/>
  <c r="S103" i="13"/>
  <c r="C103" i="13"/>
  <c r="K103" i="13"/>
  <c r="J103" i="13"/>
  <c r="I103" i="13"/>
  <c r="R103" i="13"/>
  <c r="P103" i="13"/>
  <c r="H103" i="13"/>
  <c r="Q103" i="13"/>
  <c r="M103" i="13"/>
  <c r="E103" i="13"/>
  <c r="T103" i="13"/>
  <c r="F103" i="13"/>
  <c r="N103" i="13"/>
  <c r="G103" i="13"/>
  <c r="L103" i="13"/>
  <c r="O103" i="13"/>
  <c r="U103" i="13"/>
  <c r="D103" i="13"/>
  <c r="AI49" i="13"/>
  <c r="AC49" i="13"/>
  <c r="AA49" i="13"/>
  <c r="AF49" i="13"/>
  <c r="AG49" i="13"/>
  <c r="Z49" i="13"/>
  <c r="AL49" i="13"/>
  <c r="AQ49" i="13"/>
  <c r="AR49" i="13"/>
  <c r="AD49" i="13"/>
  <c r="AO49" i="13"/>
  <c r="AM49" i="13"/>
  <c r="AP49" i="13"/>
  <c r="AJ49" i="13"/>
  <c r="AS49" i="13"/>
  <c r="AE49" i="13"/>
  <c r="AB49" i="13"/>
  <c r="AK49" i="13"/>
  <c r="AN49" i="13"/>
  <c r="AH49" i="13"/>
  <c r="G81" i="2"/>
  <c r="AV80" i="2"/>
  <c r="AU67" i="5"/>
  <c r="F68" i="5"/>
  <c r="S67" i="5"/>
  <c r="H67" i="2"/>
  <c r="AW66" i="2"/>
  <c r="T66" i="2"/>
  <c r="C76" i="6"/>
  <c r="S75" i="6"/>
  <c r="AR75" i="6"/>
  <c r="AS80" i="2" l="1"/>
  <c r="D81" i="2"/>
  <c r="T80" i="2"/>
  <c r="G82" i="2"/>
  <c r="AV81" i="2"/>
  <c r="F73" i="7"/>
  <c r="AU72" i="7"/>
  <c r="S72" i="7"/>
  <c r="AR76" i="7"/>
  <c r="S76" i="7"/>
  <c r="C77" i="7"/>
  <c r="U66" i="2"/>
  <c r="V65" i="2"/>
  <c r="Y65" i="2"/>
  <c r="H68" i="2"/>
  <c r="AW67" i="2"/>
  <c r="T67" i="2"/>
  <c r="F72" i="6"/>
  <c r="AU71" i="6"/>
  <c r="S71" i="6"/>
  <c r="U66" i="5"/>
  <c r="T67" i="5"/>
  <c r="X66" i="5"/>
  <c r="K104" i="13"/>
  <c r="J104" i="13"/>
  <c r="Q104" i="13"/>
  <c r="O104" i="13"/>
  <c r="M104" i="13"/>
  <c r="I104" i="13"/>
  <c r="S104" i="13"/>
  <c r="G104" i="13"/>
  <c r="V104" i="13"/>
  <c r="E104" i="13"/>
  <c r="N104" i="13"/>
  <c r="D104" i="13"/>
  <c r="U104" i="13"/>
  <c r="P104" i="13"/>
  <c r="F104" i="13"/>
  <c r="L104" i="13"/>
  <c r="C104" i="13"/>
  <c r="T104" i="13"/>
  <c r="H104" i="13"/>
  <c r="R104" i="13"/>
  <c r="AG50" i="13"/>
  <c r="AQ50" i="13"/>
  <c r="AK50" i="13"/>
  <c r="AL50" i="13"/>
  <c r="AI50" i="13"/>
  <c r="AO50" i="13"/>
  <c r="AB50" i="13"/>
  <c r="AA50" i="13"/>
  <c r="AF50" i="13"/>
  <c r="AD50" i="13"/>
  <c r="AM50" i="13"/>
  <c r="AE50" i="13"/>
  <c r="AC50" i="13"/>
  <c r="AR50" i="13"/>
  <c r="AP50" i="13"/>
  <c r="AS50" i="13"/>
  <c r="AH50" i="13"/>
  <c r="AJ50" i="13"/>
  <c r="Z50" i="13"/>
  <c r="AN50" i="13"/>
  <c r="S76" i="5"/>
  <c r="AR76" i="5"/>
  <c r="C77" i="5"/>
  <c r="F72" i="8"/>
  <c r="AU71" i="8"/>
  <c r="S71" i="8"/>
  <c r="C77" i="6"/>
  <c r="S76" i="6"/>
  <c r="AR76" i="6"/>
  <c r="AU81" i="2"/>
  <c r="F82" i="2"/>
  <c r="U66" i="6"/>
  <c r="T67" i="6"/>
  <c r="X66" i="6"/>
  <c r="U66" i="8"/>
  <c r="X66" i="8"/>
  <c r="T67" i="8"/>
  <c r="E81" i="2"/>
  <c r="AT80" i="2"/>
  <c r="F69" i="5"/>
  <c r="AU68" i="5"/>
  <c r="S68" i="5"/>
  <c r="T67" i="7"/>
  <c r="U66" i="7"/>
  <c r="X66" i="7"/>
  <c r="C77" i="8"/>
  <c r="S76" i="8"/>
  <c r="AR76" i="8"/>
  <c r="X67" i="7" l="1"/>
  <c r="T68" i="7"/>
  <c r="U67" i="7"/>
  <c r="U67" i="6"/>
  <c r="T68" i="6"/>
  <c r="X67" i="6"/>
  <c r="S77" i="5"/>
  <c r="C78" i="5"/>
  <c r="AR77" i="5"/>
  <c r="C78" i="6"/>
  <c r="S77" i="6"/>
  <c r="AR77" i="6"/>
  <c r="E82" i="2"/>
  <c r="AT81" i="2"/>
  <c r="T68" i="8"/>
  <c r="U67" i="8"/>
  <c r="X67" i="8"/>
  <c r="AU82" i="2"/>
  <c r="F83" i="2"/>
  <c r="F73" i="6"/>
  <c r="AU72" i="6"/>
  <c r="S72" i="6"/>
  <c r="F74" i="7"/>
  <c r="AU73" i="7"/>
  <c r="S73" i="7"/>
  <c r="AS81" i="2"/>
  <c r="T81" i="2"/>
  <c r="D82" i="2"/>
  <c r="C78" i="8"/>
  <c r="S77" i="8"/>
  <c r="AR77" i="8"/>
  <c r="S77" i="7"/>
  <c r="C78" i="7"/>
  <c r="AR77" i="7"/>
  <c r="AU69" i="5"/>
  <c r="F70" i="5"/>
  <c r="S69" i="5"/>
  <c r="H69" i="2"/>
  <c r="AW68" i="2"/>
  <c r="T68" i="2"/>
  <c r="U67" i="2"/>
  <c r="Y66" i="2"/>
  <c r="V66" i="2"/>
  <c r="AU72" i="8"/>
  <c r="F73" i="8"/>
  <c r="S72" i="8"/>
  <c r="U67" i="5"/>
  <c r="T68" i="5"/>
  <c r="X67" i="5"/>
  <c r="S105" i="13"/>
  <c r="J105" i="13"/>
  <c r="F105" i="13"/>
  <c r="D105" i="13"/>
  <c r="N105" i="13"/>
  <c r="K105" i="13"/>
  <c r="O105" i="13"/>
  <c r="I105" i="13"/>
  <c r="G105" i="13"/>
  <c r="R105" i="13"/>
  <c r="T105" i="13"/>
  <c r="C105" i="13"/>
  <c r="Q105" i="13"/>
  <c r="E105" i="13"/>
  <c r="M105" i="13"/>
  <c r="H105" i="13"/>
  <c r="V105" i="13"/>
  <c r="P105" i="13"/>
  <c r="U105" i="13"/>
  <c r="L105" i="13"/>
  <c r="AF51" i="13"/>
  <c r="AS51" i="13"/>
  <c r="AO51" i="13"/>
  <c r="AM51" i="13"/>
  <c r="AI51" i="13"/>
  <c r="AQ51" i="13"/>
  <c r="AE51" i="13"/>
  <c r="AG51" i="13"/>
  <c r="AC51" i="13"/>
  <c r="AB51" i="13"/>
  <c r="AL51" i="13"/>
  <c r="AR51" i="13"/>
  <c r="AJ51" i="13"/>
  <c r="AH51" i="13"/>
  <c r="Z51" i="13"/>
  <c r="AK51" i="13"/>
  <c r="AN51" i="13"/>
  <c r="AP51" i="13"/>
  <c r="AA51" i="13"/>
  <c r="AD51" i="13"/>
  <c r="G83" i="2"/>
  <c r="AV82" i="2"/>
  <c r="X68" i="6" l="1"/>
  <c r="T69" i="6"/>
  <c r="U68" i="6"/>
  <c r="AU73" i="8"/>
  <c r="F74" i="8"/>
  <c r="S73" i="8"/>
  <c r="E83" i="2"/>
  <c r="AT82" i="2"/>
  <c r="AU74" i="7"/>
  <c r="AU75" i="7" s="1"/>
  <c r="AU76" i="7" s="1"/>
  <c r="AU77" i="7" s="1"/>
  <c r="AU78" i="7" s="1"/>
  <c r="AU79" i="7" s="1"/>
  <c r="AU80" i="7" s="1"/>
  <c r="AU81" i="7" s="1"/>
  <c r="AU82" i="7" s="1"/>
  <c r="AU83" i="7" s="1"/>
  <c r="AU84" i="7" s="1"/>
  <c r="AU85" i="7" s="1"/>
  <c r="AU86" i="7" s="1"/>
  <c r="F87" i="7"/>
  <c r="S74" i="7"/>
  <c r="AR78" i="6"/>
  <c r="C79" i="6"/>
  <c r="S78" i="6"/>
  <c r="Y67" i="2"/>
  <c r="U68" i="2"/>
  <c r="V67" i="2"/>
  <c r="AW69" i="2"/>
  <c r="H70" i="2"/>
  <c r="T69" i="2"/>
  <c r="AU70" i="5"/>
  <c r="F71" i="5"/>
  <c r="S70" i="5"/>
  <c r="AU83" i="2"/>
  <c r="F84" i="2"/>
  <c r="G84" i="2"/>
  <c r="AV83" i="2"/>
  <c r="T69" i="5"/>
  <c r="X68" i="5"/>
  <c r="U68" i="5"/>
  <c r="H106" i="13"/>
  <c r="L106" i="13"/>
  <c r="R106" i="13"/>
  <c r="C106" i="13"/>
  <c r="E106" i="13"/>
  <c r="O106" i="13"/>
  <c r="I106" i="13"/>
  <c r="S106" i="13"/>
  <c r="D106" i="13"/>
  <c r="Q106" i="13"/>
  <c r="T106" i="13"/>
  <c r="M106" i="13"/>
  <c r="U106" i="13"/>
  <c r="K106" i="13"/>
  <c r="J106" i="13"/>
  <c r="N106" i="13"/>
  <c r="F106" i="13"/>
  <c r="G106" i="13"/>
  <c r="V106" i="13"/>
  <c r="P106" i="13"/>
  <c r="AP52" i="13"/>
  <c r="AM52" i="13"/>
  <c r="AH52" i="13"/>
  <c r="AQ52" i="13"/>
  <c r="AS52" i="13"/>
  <c r="AO52" i="13"/>
  <c r="Z52" i="13"/>
  <c r="AI52" i="13"/>
  <c r="AF52" i="13"/>
  <c r="AA52" i="13"/>
  <c r="AL52" i="13"/>
  <c r="AN52" i="13"/>
  <c r="AE52" i="13"/>
  <c r="AB52" i="13"/>
  <c r="AC52" i="13"/>
  <c r="AG52" i="13"/>
  <c r="AD52" i="13"/>
  <c r="AK52" i="13"/>
  <c r="AR52" i="13"/>
  <c r="AJ52" i="13"/>
  <c r="S78" i="7"/>
  <c r="C79" i="7"/>
  <c r="AR78" i="7"/>
  <c r="AR78" i="8"/>
  <c r="C79" i="8"/>
  <c r="S78" i="8"/>
  <c r="C79" i="5"/>
  <c r="AR78" i="5"/>
  <c r="S78" i="5"/>
  <c r="U68" i="7"/>
  <c r="X68" i="7"/>
  <c r="T69" i="7"/>
  <c r="AS82" i="2"/>
  <c r="D83" i="2"/>
  <c r="T82" i="2"/>
  <c r="F74" i="6"/>
  <c r="AU73" i="6"/>
  <c r="S73" i="6"/>
  <c r="X68" i="8"/>
  <c r="T69" i="8"/>
  <c r="U68" i="8"/>
  <c r="F72" i="5" l="1"/>
  <c r="AU71" i="5"/>
  <c r="S71" i="5"/>
  <c r="AR79" i="6"/>
  <c r="S79" i="6"/>
  <c r="C80" i="6"/>
  <c r="AR79" i="8"/>
  <c r="C80" i="8"/>
  <c r="S79" i="8"/>
  <c r="X69" i="5"/>
  <c r="U69" i="5"/>
  <c r="T70" i="5"/>
  <c r="E107" i="13"/>
  <c r="M107" i="13"/>
  <c r="U107" i="13"/>
  <c r="G107" i="13"/>
  <c r="N107" i="13"/>
  <c r="S107" i="13"/>
  <c r="C107" i="13"/>
  <c r="P107" i="13"/>
  <c r="V107" i="13"/>
  <c r="K107" i="13"/>
  <c r="F107" i="13"/>
  <c r="O107" i="13"/>
  <c r="Q107" i="13"/>
  <c r="H107" i="13"/>
  <c r="L107" i="13"/>
  <c r="D107" i="13"/>
  <c r="I107" i="13"/>
  <c r="T107" i="13"/>
  <c r="R107" i="13"/>
  <c r="J107" i="13"/>
  <c r="AP53" i="13"/>
  <c r="AO53" i="13"/>
  <c r="AJ53" i="13"/>
  <c r="AK53" i="13"/>
  <c r="AG53" i="13"/>
  <c r="AE53" i="13"/>
  <c r="AS53" i="13"/>
  <c r="AI53" i="13"/>
  <c r="AB53" i="13"/>
  <c r="AR53" i="13"/>
  <c r="AL53" i="13"/>
  <c r="AC53" i="13"/>
  <c r="Z53" i="13"/>
  <c r="AM53" i="13"/>
  <c r="AD53" i="13"/>
  <c r="AQ53" i="13"/>
  <c r="AN53" i="13"/>
  <c r="AH53" i="13"/>
  <c r="AA53" i="13"/>
  <c r="AF53" i="13"/>
  <c r="AU84" i="2"/>
  <c r="F85" i="2"/>
  <c r="U69" i="6"/>
  <c r="X69" i="6"/>
  <c r="T70" i="6"/>
  <c r="U69" i="2"/>
  <c r="V68" i="2"/>
  <c r="Y68" i="2"/>
  <c r="AU74" i="6"/>
  <c r="AU75" i="6" s="1"/>
  <c r="AU76" i="6" s="1"/>
  <c r="AU77" i="6" s="1"/>
  <c r="AU78" i="6" s="1"/>
  <c r="AU79" i="6" s="1"/>
  <c r="AU80" i="6" s="1"/>
  <c r="AU81" i="6" s="1"/>
  <c r="AU82" i="6" s="1"/>
  <c r="AU83" i="6" s="1"/>
  <c r="AU84" i="6" s="1"/>
  <c r="AU85" i="6" s="1"/>
  <c r="AU86" i="6" s="1"/>
  <c r="F87" i="6"/>
  <c r="S74" i="6"/>
  <c r="H71" i="2"/>
  <c r="AW70" i="2"/>
  <c r="T70" i="2"/>
  <c r="U69" i="8"/>
  <c r="T70" i="8"/>
  <c r="X69" i="8"/>
  <c r="AT83" i="2"/>
  <c r="E84" i="2"/>
  <c r="AS83" i="2"/>
  <c r="T83" i="2"/>
  <c r="D84" i="2"/>
  <c r="C80" i="5"/>
  <c r="S79" i="5"/>
  <c r="AR79" i="5"/>
  <c r="S79" i="7"/>
  <c r="AR79" i="7"/>
  <c r="C80" i="7"/>
  <c r="G85" i="2"/>
  <c r="AV84" i="2"/>
  <c r="X69" i="7"/>
  <c r="T70" i="7"/>
  <c r="U69" i="7"/>
  <c r="AU74" i="8"/>
  <c r="AU75" i="8" s="1"/>
  <c r="AU76" i="8" s="1"/>
  <c r="AU77" i="8" s="1"/>
  <c r="AU78" i="8" s="1"/>
  <c r="AU79" i="8" s="1"/>
  <c r="AU80" i="8" s="1"/>
  <c r="AU81" i="8" s="1"/>
  <c r="AU82" i="8" s="1"/>
  <c r="AU83" i="8" s="1"/>
  <c r="AU84" i="8" s="1"/>
  <c r="AU85" i="8" s="1"/>
  <c r="AU86" i="8" s="1"/>
  <c r="F87" i="8"/>
  <c r="S74" i="8"/>
  <c r="X70" i="6" l="1"/>
  <c r="U70" i="6"/>
  <c r="T71" i="6"/>
  <c r="G86" i="2"/>
  <c r="AV85" i="2"/>
  <c r="S80" i="7"/>
  <c r="C81" i="7"/>
  <c r="AR80" i="7"/>
  <c r="D85" i="2"/>
  <c r="AS84" i="2"/>
  <c r="T84" i="2"/>
  <c r="X70" i="5"/>
  <c r="T71" i="5"/>
  <c r="U70" i="5"/>
  <c r="T108" i="13"/>
  <c r="K108" i="13"/>
  <c r="J108" i="13"/>
  <c r="R108" i="13"/>
  <c r="L108" i="13"/>
  <c r="C108" i="13"/>
  <c r="M108" i="13"/>
  <c r="V108" i="13"/>
  <c r="D108" i="13"/>
  <c r="P108" i="13"/>
  <c r="N108" i="13"/>
  <c r="U108" i="13"/>
  <c r="S108" i="13"/>
  <c r="O108" i="13"/>
  <c r="I108" i="13"/>
  <c r="E108" i="13"/>
  <c r="F108" i="13"/>
  <c r="Q108" i="13"/>
  <c r="G108" i="13"/>
  <c r="H108" i="13"/>
  <c r="AH54" i="13"/>
  <c r="AO54" i="13"/>
  <c r="AJ54" i="13"/>
  <c r="Z54" i="13"/>
  <c r="AN54" i="13"/>
  <c r="AL54" i="13"/>
  <c r="AD54" i="13"/>
  <c r="AB54" i="13"/>
  <c r="AK54" i="13"/>
  <c r="AG54" i="13"/>
  <c r="AM54" i="13"/>
  <c r="AA54" i="13"/>
  <c r="AI54" i="13"/>
  <c r="AE54" i="13"/>
  <c r="AC54" i="13"/>
  <c r="AP54" i="13"/>
  <c r="AR54" i="13"/>
  <c r="AF54" i="13"/>
  <c r="AQ54" i="13"/>
  <c r="AS54" i="13"/>
  <c r="X70" i="7"/>
  <c r="T71" i="7"/>
  <c r="U70" i="7"/>
  <c r="AW71" i="2"/>
  <c r="H72" i="2"/>
  <c r="T71" i="2"/>
  <c r="X70" i="8"/>
  <c r="T71" i="8"/>
  <c r="U70" i="8"/>
  <c r="E85" i="2"/>
  <c r="AT84" i="2"/>
  <c r="AR80" i="8"/>
  <c r="C81" i="8"/>
  <c r="S80" i="8"/>
  <c r="AU72" i="5"/>
  <c r="F73" i="5"/>
  <c r="S72" i="5"/>
  <c r="AR80" i="6"/>
  <c r="C81" i="6"/>
  <c r="S80" i="6"/>
  <c r="C81" i="5"/>
  <c r="S80" i="5"/>
  <c r="AR80" i="5"/>
  <c r="Y69" i="2"/>
  <c r="V69" i="2"/>
  <c r="U70" i="2"/>
  <c r="AU85" i="2"/>
  <c r="F86" i="2"/>
  <c r="V70" i="2" l="1"/>
  <c r="U71" i="2"/>
  <c r="Y70" i="2"/>
  <c r="AR81" i="8"/>
  <c r="C82" i="8"/>
  <c r="S81" i="8"/>
  <c r="T72" i="8"/>
  <c r="U71" i="8"/>
  <c r="X71" i="8"/>
  <c r="H73" i="2"/>
  <c r="AW72" i="2"/>
  <c r="T72" i="2"/>
  <c r="C82" i="7"/>
  <c r="AR81" i="7"/>
  <c r="S81" i="7"/>
  <c r="T72" i="6"/>
  <c r="U71" i="6"/>
  <c r="X71" i="6"/>
  <c r="U71" i="5"/>
  <c r="X71" i="5"/>
  <c r="T72" i="5"/>
  <c r="L109" i="13"/>
  <c r="G109" i="13"/>
  <c r="R109" i="13"/>
  <c r="J109" i="13"/>
  <c r="E109" i="13"/>
  <c r="S109" i="13"/>
  <c r="U109" i="13"/>
  <c r="F109" i="13"/>
  <c r="K109" i="13"/>
  <c r="H109" i="13"/>
  <c r="T109" i="13"/>
  <c r="C109" i="13"/>
  <c r="D109" i="13"/>
  <c r="P109" i="13"/>
  <c r="N109" i="13"/>
  <c r="I109" i="13"/>
  <c r="Q109" i="13"/>
  <c r="O109" i="13"/>
  <c r="M109" i="13"/>
  <c r="V109" i="13"/>
  <c r="AD55" i="13"/>
  <c r="AI55" i="13"/>
  <c r="AQ55" i="13"/>
  <c r="AM55" i="13"/>
  <c r="AC55" i="13"/>
  <c r="AO55" i="13"/>
  <c r="AB55" i="13"/>
  <c r="AF55" i="13"/>
  <c r="AG55" i="13"/>
  <c r="AN55" i="13"/>
  <c r="AK55" i="13"/>
  <c r="AR55" i="13"/>
  <c r="AA55" i="13"/>
  <c r="AE55" i="13"/>
  <c r="AL55" i="13"/>
  <c r="AP55" i="13"/>
  <c r="AS55" i="13"/>
  <c r="AH55" i="13"/>
  <c r="AJ55" i="13"/>
  <c r="Z55" i="13"/>
  <c r="AS85" i="2"/>
  <c r="D86" i="2"/>
  <c r="T85" i="2"/>
  <c r="E86" i="2"/>
  <c r="AT85" i="2"/>
  <c r="U71" i="7"/>
  <c r="X71" i="7"/>
  <c r="T72" i="7"/>
  <c r="AU86" i="2"/>
  <c r="AU87" i="2" s="1"/>
  <c r="AU88" i="2" s="1"/>
  <c r="AU89" i="2" s="1"/>
  <c r="AU90" i="2" s="1"/>
  <c r="AU91" i="2" s="1"/>
  <c r="AU92" i="2" s="1"/>
  <c r="AU93" i="2" s="1"/>
  <c r="AU94" i="2" s="1"/>
  <c r="AU95" i="2" s="1"/>
  <c r="AU96" i="2" s="1"/>
  <c r="AU97" i="2" s="1"/>
  <c r="AU98" i="2" s="1"/>
  <c r="AU99" i="2" s="1"/>
  <c r="AU100" i="2" s="1"/>
  <c r="AU101" i="2" s="1"/>
  <c r="AU102" i="2" s="1"/>
  <c r="AU103" i="2" s="1"/>
  <c r="AU104" i="2" s="1"/>
  <c r="AU105" i="2" s="1"/>
  <c r="AU106" i="2" s="1"/>
  <c r="AU107" i="2" s="1"/>
  <c r="AU108" i="2" s="1"/>
  <c r="AU109" i="2" s="1"/>
  <c r="AU110" i="2" s="1"/>
  <c r="AU111" i="2" s="1"/>
  <c r="AU112" i="2" s="1"/>
  <c r="AU113" i="2" s="1"/>
  <c r="AU114" i="2" s="1"/>
  <c r="AU115" i="2" s="1"/>
  <c r="AU116" i="2" s="1"/>
  <c r="AU117" i="2" s="1"/>
  <c r="AU118" i="2" s="1"/>
  <c r="AU119" i="2" s="1"/>
  <c r="AU120" i="2" s="1"/>
  <c r="AU121" i="2" s="1"/>
  <c r="AU122" i="2" s="1"/>
  <c r="AU123" i="2" s="1"/>
  <c r="AU124" i="2" s="1"/>
  <c r="AU125" i="2" s="1"/>
  <c r="AU126" i="2" s="1"/>
  <c r="AU127" i="2" s="1"/>
  <c r="AU128" i="2" s="1"/>
  <c r="AU129" i="2" s="1"/>
  <c r="AU130" i="2" s="1"/>
  <c r="AU131" i="2" s="1"/>
  <c r="AU132" i="2" s="1"/>
  <c r="AU133" i="2" s="1"/>
  <c r="AU134" i="2" s="1"/>
  <c r="AU135" i="2" s="1"/>
  <c r="AU136" i="2" s="1"/>
  <c r="AU137" i="2" s="1"/>
  <c r="AU138" i="2" s="1"/>
  <c r="AU139" i="2" s="1"/>
  <c r="AU140" i="2" s="1"/>
  <c r="AU141" i="2" s="1"/>
  <c r="AU142" i="2" s="1"/>
  <c r="AU143" i="2" s="1"/>
  <c r="AU144" i="2" s="1"/>
  <c r="AU145" i="2" s="1"/>
  <c r="AU146" i="2" s="1"/>
  <c r="AU147" i="2" s="1"/>
  <c r="AU148" i="2" s="1"/>
  <c r="AU149" i="2" s="1"/>
  <c r="AU150" i="2" s="1"/>
  <c r="AU151" i="2" s="1"/>
  <c r="AU152" i="2" s="1"/>
  <c r="AU153" i="2" s="1"/>
  <c r="AU154" i="2" s="1"/>
  <c r="AU155" i="2" s="1"/>
  <c r="AU156" i="2" s="1"/>
  <c r="AU157" i="2" s="1"/>
  <c r="AU158" i="2" s="1"/>
  <c r="AU159" i="2" s="1"/>
  <c r="AU160" i="2" s="1"/>
  <c r="AU161" i="2" s="1"/>
  <c r="AU162" i="2" s="1"/>
  <c r="AU163" i="2" s="1"/>
  <c r="AU164" i="2" s="1"/>
  <c r="AU165" i="2" s="1"/>
  <c r="AU166" i="2" s="1"/>
  <c r="AU167" i="2" s="1"/>
  <c r="AU168" i="2" s="1"/>
  <c r="AU169" i="2" s="1"/>
  <c r="AU170" i="2" s="1"/>
  <c r="AU171" i="2" s="1"/>
  <c r="AU172" i="2" s="1"/>
  <c r="AU173" i="2" s="1"/>
  <c r="AU174" i="2" s="1"/>
  <c r="AU175" i="2" s="1"/>
  <c r="AU176" i="2" s="1"/>
  <c r="AU177" i="2" s="1"/>
  <c r="AU178" i="2" s="1"/>
  <c r="AU179" i="2" s="1"/>
  <c r="AU180" i="2" s="1"/>
  <c r="AU181" i="2" s="1"/>
  <c r="AU182" i="2" s="1"/>
  <c r="AU183" i="2" s="1"/>
  <c r="AU184" i="2" s="1"/>
  <c r="AU185" i="2" s="1"/>
  <c r="AU186" i="2" s="1"/>
  <c r="AU187" i="2" s="1"/>
  <c r="AU188" i="2" s="1"/>
  <c r="AU189" i="2" s="1"/>
  <c r="AU190" i="2" s="1"/>
  <c r="AU191" i="2" s="1"/>
  <c r="AU192" i="2" s="1"/>
  <c r="AU193" i="2" s="1"/>
  <c r="AU194" i="2" s="1"/>
  <c r="AU195" i="2" s="1"/>
  <c r="AU196" i="2" s="1"/>
  <c r="AU197" i="2" s="1"/>
  <c r="AU198" i="2" s="1"/>
  <c r="AU199" i="2" s="1"/>
  <c r="AU200" i="2" s="1"/>
  <c r="AU201" i="2" s="1"/>
  <c r="AU202" i="2" s="1"/>
  <c r="AU203" i="2" s="1"/>
  <c r="AU204" i="2" s="1"/>
  <c r="AU205" i="2" s="1"/>
  <c r="AU206" i="2" s="1"/>
  <c r="AU207" i="2" s="1"/>
  <c r="AU208" i="2" s="1"/>
  <c r="AU209" i="2" s="1"/>
  <c r="AU210" i="2" s="1"/>
  <c r="AU211" i="2" s="1"/>
  <c r="AU212" i="2" s="1"/>
  <c r="AU213" i="2" s="1"/>
  <c r="AU214" i="2" s="1"/>
  <c r="AU215" i="2" s="1"/>
  <c r="AU216" i="2" s="1"/>
  <c r="AU217" i="2" s="1"/>
  <c r="AU218" i="2" s="1"/>
  <c r="AU219" i="2" s="1"/>
  <c r="AU220" i="2" s="1"/>
  <c r="AU221" i="2" s="1"/>
  <c r="AU222" i="2" s="1"/>
  <c r="AU223" i="2" s="1"/>
  <c r="AU224" i="2" s="1"/>
  <c r="AU225" i="2" s="1"/>
  <c r="AU226" i="2" s="1"/>
  <c r="AU227" i="2" s="1"/>
  <c r="AU228" i="2" s="1"/>
  <c r="AU229" i="2" s="1"/>
  <c r="AU230" i="2" s="1"/>
  <c r="AU231" i="2" s="1"/>
  <c r="AU232" i="2" s="1"/>
  <c r="AU233" i="2" s="1"/>
  <c r="AU234" i="2" s="1"/>
  <c r="AU235" i="2" s="1"/>
  <c r="AU236" i="2" s="1"/>
  <c r="AU237" i="2" s="1"/>
  <c r="AU238" i="2" s="1"/>
  <c r="AU239" i="2" s="1"/>
  <c r="AU240" i="2" s="1"/>
  <c r="AU241" i="2" s="1"/>
  <c r="AU242" i="2" s="1"/>
  <c r="AU243" i="2" s="1"/>
  <c r="AU244" i="2" s="1"/>
  <c r="AU245" i="2" s="1"/>
  <c r="AU246" i="2" s="1"/>
  <c r="AU247" i="2" s="1"/>
  <c r="AU248" i="2" s="1"/>
  <c r="AU249" i="2" s="1"/>
  <c r="AU250" i="2" s="1"/>
  <c r="AU251" i="2" s="1"/>
  <c r="AU252" i="2" s="1"/>
  <c r="AU253" i="2" s="1"/>
  <c r="AU254" i="2" s="1"/>
  <c r="AU255" i="2" s="1"/>
  <c r="AU256" i="2" s="1"/>
  <c r="AU257" i="2" s="1"/>
  <c r="AU258" i="2" s="1"/>
  <c r="AU259" i="2" s="1"/>
  <c r="AU260" i="2" s="1"/>
  <c r="AU261" i="2" s="1"/>
  <c r="AU262" i="2" s="1"/>
  <c r="AU263" i="2" s="1"/>
  <c r="AU264" i="2" s="1"/>
  <c r="AU265" i="2" s="1"/>
  <c r="AU266" i="2" s="1"/>
  <c r="AU267" i="2" s="1"/>
  <c r="AU268" i="2" s="1"/>
  <c r="AU269" i="2" s="1"/>
  <c r="AU270" i="2" s="1"/>
  <c r="AU271" i="2" s="1"/>
  <c r="AU272" i="2" s="1"/>
  <c r="AU273" i="2" s="1"/>
  <c r="AU274" i="2" s="1"/>
  <c r="AU275" i="2" s="1"/>
  <c r="AU276" i="2" s="1"/>
  <c r="AU277" i="2" s="1"/>
  <c r="AU278" i="2" s="1"/>
  <c r="AU279" i="2" s="1"/>
  <c r="AU280" i="2" s="1"/>
  <c r="AU281" i="2" s="1"/>
  <c r="AU282" i="2" s="1"/>
  <c r="AU283" i="2" s="1"/>
  <c r="AU284" i="2" s="1"/>
  <c r="AU285" i="2" s="1"/>
  <c r="AU286" i="2" s="1"/>
  <c r="AU287" i="2" s="1"/>
  <c r="AU288" i="2" s="1"/>
  <c r="AU289" i="2" s="1"/>
  <c r="AU290" i="2" s="1"/>
  <c r="AU291" i="2" s="1"/>
  <c r="AU292" i="2" s="1"/>
  <c r="AU293" i="2" s="1"/>
  <c r="AU294" i="2" s="1"/>
  <c r="AU295" i="2" s="1"/>
  <c r="AU296" i="2" s="1"/>
  <c r="AU297" i="2" s="1"/>
  <c r="AU298" i="2" s="1"/>
  <c r="AU299" i="2" s="1"/>
  <c r="AU300" i="2" s="1"/>
  <c r="AU301" i="2" s="1"/>
  <c r="AU302" i="2" s="1"/>
  <c r="AU303" i="2" s="1"/>
  <c r="AU304" i="2" s="1"/>
  <c r="AU305" i="2" s="1"/>
  <c r="AU306" i="2" s="1"/>
  <c r="AU307" i="2" s="1"/>
  <c r="AU308" i="2" s="1"/>
  <c r="AU309" i="2" s="1"/>
  <c r="AU310" i="2" s="1"/>
  <c r="AU311" i="2" s="1"/>
  <c r="AU312" i="2" s="1"/>
  <c r="AU313" i="2" s="1"/>
  <c r="AU314" i="2" s="1"/>
  <c r="AU315" i="2" s="1"/>
  <c r="AU316" i="2" s="1"/>
  <c r="AU317" i="2" s="1"/>
  <c r="AU318" i="2" s="1"/>
  <c r="AU319" i="2" s="1"/>
  <c r="AU320" i="2" s="1"/>
  <c r="AU321" i="2" s="1"/>
  <c r="AU322" i="2" s="1"/>
  <c r="AU323" i="2" s="1"/>
  <c r="AU324" i="2" s="1"/>
  <c r="AU325" i="2" s="1"/>
  <c r="AU326" i="2" s="1"/>
  <c r="AU327" i="2" s="1"/>
  <c r="AU328" i="2" s="1"/>
  <c r="AU329" i="2" s="1"/>
  <c r="AU330" i="2" s="1"/>
  <c r="AU331" i="2" s="1"/>
  <c r="AU332" i="2" s="1"/>
  <c r="AU333" i="2" s="1"/>
  <c r="AU334" i="2" s="1"/>
  <c r="AU335" i="2" s="1"/>
  <c r="AU336" i="2" s="1"/>
  <c r="AU337" i="2" s="1"/>
  <c r="AU338" i="2" s="1"/>
  <c r="F108" i="2"/>
  <c r="AR81" i="5"/>
  <c r="S81" i="5"/>
  <c r="C82" i="5"/>
  <c r="F74" i="5"/>
  <c r="AU73" i="5"/>
  <c r="S73" i="5"/>
  <c r="AV86" i="2"/>
  <c r="AV87" i="2" s="1"/>
  <c r="AV88" i="2" s="1"/>
  <c r="AV89" i="2" s="1"/>
  <c r="AV90" i="2" s="1"/>
  <c r="AV91" i="2" s="1"/>
  <c r="AV92" i="2" s="1"/>
  <c r="AV93" i="2" s="1"/>
  <c r="AV94" i="2" s="1"/>
  <c r="AV95" i="2" s="1"/>
  <c r="AV96" i="2" s="1"/>
  <c r="AV97" i="2" s="1"/>
  <c r="AV98" i="2" s="1"/>
  <c r="AV99" i="2" s="1"/>
  <c r="AV100" i="2" s="1"/>
  <c r="AV101" i="2" s="1"/>
  <c r="AV102" i="2" s="1"/>
  <c r="AV103" i="2" s="1"/>
  <c r="AV104" i="2" s="1"/>
  <c r="AV105" i="2" s="1"/>
  <c r="AV106" i="2" s="1"/>
  <c r="AV107" i="2" s="1"/>
  <c r="AV108" i="2" s="1"/>
  <c r="AV109" i="2" s="1"/>
  <c r="AV110" i="2" s="1"/>
  <c r="AV111" i="2" s="1"/>
  <c r="AV112" i="2" s="1"/>
  <c r="AV113" i="2" s="1"/>
  <c r="AV114" i="2" s="1"/>
  <c r="AV115" i="2" s="1"/>
  <c r="AV116" i="2" s="1"/>
  <c r="AV117" i="2" s="1"/>
  <c r="AV118" i="2" s="1"/>
  <c r="AV119" i="2" s="1"/>
  <c r="AV120" i="2" s="1"/>
  <c r="AV121" i="2" s="1"/>
  <c r="AV122" i="2" s="1"/>
  <c r="AV123" i="2" s="1"/>
  <c r="AV124" i="2" s="1"/>
  <c r="AV125" i="2" s="1"/>
  <c r="AV126" i="2" s="1"/>
  <c r="AV127" i="2" s="1"/>
  <c r="AV128" i="2" s="1"/>
  <c r="AV129" i="2" s="1"/>
  <c r="AV130" i="2" s="1"/>
  <c r="AV131" i="2" s="1"/>
  <c r="AV132" i="2" s="1"/>
  <c r="AV133" i="2" s="1"/>
  <c r="AV134" i="2" s="1"/>
  <c r="AV135" i="2" s="1"/>
  <c r="AV136" i="2" s="1"/>
  <c r="AV137" i="2" s="1"/>
  <c r="AV138" i="2" s="1"/>
  <c r="AV139" i="2" s="1"/>
  <c r="AV140" i="2" s="1"/>
  <c r="AV141" i="2" s="1"/>
  <c r="AV142" i="2" s="1"/>
  <c r="AV143" i="2" s="1"/>
  <c r="AV144" i="2" s="1"/>
  <c r="AV145" i="2" s="1"/>
  <c r="AV146" i="2" s="1"/>
  <c r="AV147" i="2" s="1"/>
  <c r="AV148" i="2" s="1"/>
  <c r="AV149" i="2" s="1"/>
  <c r="AV150" i="2" s="1"/>
  <c r="AV151" i="2" s="1"/>
  <c r="AV152" i="2" s="1"/>
  <c r="AV153" i="2" s="1"/>
  <c r="AV154" i="2" s="1"/>
  <c r="AV155" i="2" s="1"/>
  <c r="AV156" i="2" s="1"/>
  <c r="AV157" i="2" s="1"/>
  <c r="AV158" i="2" s="1"/>
  <c r="AV159" i="2" s="1"/>
  <c r="AV160" i="2" s="1"/>
  <c r="AV161" i="2" s="1"/>
  <c r="AV162" i="2" s="1"/>
  <c r="AV163" i="2" s="1"/>
  <c r="AV164" i="2" s="1"/>
  <c r="AV165" i="2" s="1"/>
  <c r="AV166" i="2" s="1"/>
  <c r="AV167" i="2" s="1"/>
  <c r="AV168" i="2" s="1"/>
  <c r="AV169" i="2" s="1"/>
  <c r="AV170" i="2" s="1"/>
  <c r="AV171" i="2" s="1"/>
  <c r="AV172" i="2" s="1"/>
  <c r="AV173" i="2" s="1"/>
  <c r="AV174" i="2" s="1"/>
  <c r="AV175" i="2" s="1"/>
  <c r="AV176" i="2" s="1"/>
  <c r="AV177" i="2" s="1"/>
  <c r="AV178" i="2" s="1"/>
  <c r="AV179" i="2" s="1"/>
  <c r="AV180" i="2" s="1"/>
  <c r="AV181" i="2" s="1"/>
  <c r="AV182" i="2" s="1"/>
  <c r="AV183" i="2" s="1"/>
  <c r="AV184" i="2" s="1"/>
  <c r="AV185" i="2" s="1"/>
  <c r="AV186" i="2" s="1"/>
  <c r="AV187" i="2" s="1"/>
  <c r="AV188" i="2" s="1"/>
  <c r="AV189" i="2" s="1"/>
  <c r="AV190" i="2" s="1"/>
  <c r="AV191" i="2" s="1"/>
  <c r="AV192" i="2" s="1"/>
  <c r="AV193" i="2" s="1"/>
  <c r="AV194" i="2" s="1"/>
  <c r="AV195" i="2" s="1"/>
  <c r="AV196" i="2" s="1"/>
  <c r="AV197" i="2" s="1"/>
  <c r="AV198" i="2" s="1"/>
  <c r="AV199" i="2" s="1"/>
  <c r="AV200" i="2" s="1"/>
  <c r="AV201" i="2" s="1"/>
  <c r="AV202" i="2" s="1"/>
  <c r="AV203" i="2" s="1"/>
  <c r="AV204" i="2" s="1"/>
  <c r="AV205" i="2" s="1"/>
  <c r="AV206" i="2" s="1"/>
  <c r="AV207" i="2" s="1"/>
  <c r="AV208" i="2" s="1"/>
  <c r="AV209" i="2" s="1"/>
  <c r="AV210" i="2" s="1"/>
  <c r="AV211" i="2" s="1"/>
  <c r="AV212" i="2" s="1"/>
  <c r="AV213" i="2" s="1"/>
  <c r="AV214" i="2" s="1"/>
  <c r="AV215" i="2" s="1"/>
  <c r="AV216" i="2" s="1"/>
  <c r="AV217" i="2" s="1"/>
  <c r="AV218" i="2" s="1"/>
  <c r="AV219" i="2" s="1"/>
  <c r="AV220" i="2" s="1"/>
  <c r="AV221" i="2" s="1"/>
  <c r="AV222" i="2" s="1"/>
  <c r="AV223" i="2" s="1"/>
  <c r="AV224" i="2" s="1"/>
  <c r="AV225" i="2" s="1"/>
  <c r="AV226" i="2" s="1"/>
  <c r="AV227" i="2" s="1"/>
  <c r="AV228" i="2" s="1"/>
  <c r="AV229" i="2" s="1"/>
  <c r="AV230" i="2" s="1"/>
  <c r="AV231" i="2" s="1"/>
  <c r="AV232" i="2" s="1"/>
  <c r="AV233" i="2" s="1"/>
  <c r="AV234" i="2" s="1"/>
  <c r="AV235" i="2" s="1"/>
  <c r="AV236" i="2" s="1"/>
  <c r="AV237" i="2" s="1"/>
  <c r="AV238" i="2" s="1"/>
  <c r="AV239" i="2" s="1"/>
  <c r="AV240" i="2" s="1"/>
  <c r="AV241" i="2" s="1"/>
  <c r="AV242" i="2" s="1"/>
  <c r="AV243" i="2" s="1"/>
  <c r="AV244" i="2" s="1"/>
  <c r="AV245" i="2" s="1"/>
  <c r="AV246" i="2" s="1"/>
  <c r="AV247" i="2" s="1"/>
  <c r="AV248" i="2" s="1"/>
  <c r="AV249" i="2" s="1"/>
  <c r="AV250" i="2" s="1"/>
  <c r="AV251" i="2" s="1"/>
  <c r="AV252" i="2" s="1"/>
  <c r="AV253" i="2" s="1"/>
  <c r="AV254" i="2" s="1"/>
  <c r="AV255" i="2" s="1"/>
  <c r="AV256" i="2" s="1"/>
  <c r="AV257" i="2" s="1"/>
  <c r="AV258" i="2" s="1"/>
  <c r="AV259" i="2" s="1"/>
  <c r="AV260" i="2" s="1"/>
  <c r="AV261" i="2" s="1"/>
  <c r="AV262" i="2" s="1"/>
  <c r="AV263" i="2" s="1"/>
  <c r="AV264" i="2" s="1"/>
  <c r="AV265" i="2" s="1"/>
  <c r="AV266" i="2" s="1"/>
  <c r="AV267" i="2" s="1"/>
  <c r="AV268" i="2" s="1"/>
  <c r="AV269" i="2" s="1"/>
  <c r="AV270" i="2" s="1"/>
  <c r="AV271" i="2" s="1"/>
  <c r="AV272" i="2" s="1"/>
  <c r="AV273" i="2" s="1"/>
  <c r="AV274" i="2" s="1"/>
  <c r="AV275" i="2" s="1"/>
  <c r="AV276" i="2" s="1"/>
  <c r="AV277" i="2" s="1"/>
  <c r="AV278" i="2" s="1"/>
  <c r="AV279" i="2" s="1"/>
  <c r="AV280" i="2" s="1"/>
  <c r="AV281" i="2" s="1"/>
  <c r="AV282" i="2" s="1"/>
  <c r="AV283" i="2" s="1"/>
  <c r="AV284" i="2" s="1"/>
  <c r="AV285" i="2" s="1"/>
  <c r="AV286" i="2" s="1"/>
  <c r="AV287" i="2" s="1"/>
  <c r="AV288" i="2" s="1"/>
  <c r="AV289" i="2" s="1"/>
  <c r="AV290" i="2" s="1"/>
  <c r="AV291" i="2" s="1"/>
  <c r="AV292" i="2" s="1"/>
  <c r="AV293" i="2" s="1"/>
  <c r="AV294" i="2" s="1"/>
  <c r="AV295" i="2" s="1"/>
  <c r="AV296" i="2" s="1"/>
  <c r="AV297" i="2" s="1"/>
  <c r="AV298" i="2" s="1"/>
  <c r="AV299" i="2" s="1"/>
  <c r="AV300" i="2" s="1"/>
  <c r="AV301" i="2" s="1"/>
  <c r="AV302" i="2" s="1"/>
  <c r="AV303" i="2" s="1"/>
  <c r="AV304" i="2" s="1"/>
  <c r="AV305" i="2" s="1"/>
  <c r="AV306" i="2" s="1"/>
  <c r="AV307" i="2" s="1"/>
  <c r="AV308" i="2" s="1"/>
  <c r="AV309" i="2" s="1"/>
  <c r="AV310" i="2" s="1"/>
  <c r="AV311" i="2" s="1"/>
  <c r="AV312" i="2" s="1"/>
  <c r="AV313" i="2" s="1"/>
  <c r="AV314" i="2" s="1"/>
  <c r="AV315" i="2" s="1"/>
  <c r="AV316" i="2" s="1"/>
  <c r="AV317" i="2" s="1"/>
  <c r="AV318" i="2" s="1"/>
  <c r="AV319" i="2" s="1"/>
  <c r="AV320" i="2" s="1"/>
  <c r="AV321" i="2" s="1"/>
  <c r="AV322" i="2" s="1"/>
  <c r="AV323" i="2" s="1"/>
  <c r="AV324" i="2" s="1"/>
  <c r="AV325" i="2" s="1"/>
  <c r="AV326" i="2" s="1"/>
  <c r="AV327" i="2" s="1"/>
  <c r="AV328" i="2" s="1"/>
  <c r="AV329" i="2" s="1"/>
  <c r="AV330" i="2" s="1"/>
  <c r="AV331" i="2" s="1"/>
  <c r="AV332" i="2" s="1"/>
  <c r="AV333" i="2" s="1"/>
  <c r="AV334" i="2" s="1"/>
  <c r="AV335" i="2" s="1"/>
  <c r="AV336" i="2" s="1"/>
  <c r="AV337" i="2" s="1"/>
  <c r="AV338" i="2" s="1"/>
  <c r="G108" i="2"/>
  <c r="AR81" i="6"/>
  <c r="S81" i="6"/>
  <c r="C82" i="6"/>
  <c r="AR82" i="6" l="1"/>
  <c r="C83" i="6"/>
  <c r="S82" i="6"/>
  <c r="AR82" i="8"/>
  <c r="C83" i="8"/>
  <c r="S82" i="8"/>
  <c r="AT86" i="2"/>
  <c r="AT87" i="2" s="1"/>
  <c r="AT88" i="2" s="1"/>
  <c r="AT89" i="2" s="1"/>
  <c r="AT90" i="2" s="1"/>
  <c r="AT91" i="2" s="1"/>
  <c r="AT92" i="2" s="1"/>
  <c r="AT93" i="2" s="1"/>
  <c r="AT94" i="2" s="1"/>
  <c r="AT95" i="2" s="1"/>
  <c r="AT96" i="2" s="1"/>
  <c r="AT97" i="2" s="1"/>
  <c r="AT98" i="2" s="1"/>
  <c r="AT99" i="2" s="1"/>
  <c r="AT100" i="2" s="1"/>
  <c r="AT101" i="2" s="1"/>
  <c r="AT102" i="2" s="1"/>
  <c r="AT103" i="2" s="1"/>
  <c r="AT104" i="2" s="1"/>
  <c r="AT105" i="2" s="1"/>
  <c r="AT106" i="2" s="1"/>
  <c r="AT107" i="2" s="1"/>
  <c r="AT108" i="2" s="1"/>
  <c r="AT109" i="2" s="1"/>
  <c r="AT110" i="2" s="1"/>
  <c r="AT111" i="2" s="1"/>
  <c r="AT112" i="2" s="1"/>
  <c r="AT113" i="2" s="1"/>
  <c r="AT114" i="2" s="1"/>
  <c r="AT115" i="2" s="1"/>
  <c r="AT116" i="2" s="1"/>
  <c r="AT117" i="2" s="1"/>
  <c r="AT118" i="2" s="1"/>
  <c r="AT119" i="2" s="1"/>
  <c r="AT120" i="2" s="1"/>
  <c r="AT121" i="2" s="1"/>
  <c r="AT122" i="2" s="1"/>
  <c r="AT123" i="2" s="1"/>
  <c r="AT124" i="2" s="1"/>
  <c r="AT125" i="2" s="1"/>
  <c r="AT126" i="2" s="1"/>
  <c r="AT127" i="2" s="1"/>
  <c r="AT128" i="2" s="1"/>
  <c r="AT129" i="2" s="1"/>
  <c r="AT130" i="2" s="1"/>
  <c r="AT131" i="2" s="1"/>
  <c r="AT132" i="2" s="1"/>
  <c r="AT133" i="2" s="1"/>
  <c r="AT134" i="2" s="1"/>
  <c r="AT135" i="2" s="1"/>
  <c r="AT136" i="2" s="1"/>
  <c r="AT137" i="2" s="1"/>
  <c r="AT138" i="2" s="1"/>
  <c r="AT139" i="2" s="1"/>
  <c r="AT140" i="2" s="1"/>
  <c r="AT141" i="2" s="1"/>
  <c r="AT142" i="2" s="1"/>
  <c r="AT143" i="2" s="1"/>
  <c r="AT144" i="2" s="1"/>
  <c r="AT145" i="2" s="1"/>
  <c r="AT146" i="2" s="1"/>
  <c r="AT147" i="2" s="1"/>
  <c r="AT148" i="2" s="1"/>
  <c r="AT149" i="2" s="1"/>
  <c r="AT150" i="2" s="1"/>
  <c r="AT151" i="2" s="1"/>
  <c r="AT152" i="2" s="1"/>
  <c r="AT153" i="2" s="1"/>
  <c r="AT154" i="2" s="1"/>
  <c r="AT155" i="2" s="1"/>
  <c r="AT156" i="2" s="1"/>
  <c r="AT157" i="2" s="1"/>
  <c r="AT158" i="2" s="1"/>
  <c r="AT159" i="2" s="1"/>
  <c r="AT160" i="2" s="1"/>
  <c r="AT161" i="2" s="1"/>
  <c r="AT162" i="2" s="1"/>
  <c r="AT163" i="2" s="1"/>
  <c r="AT164" i="2" s="1"/>
  <c r="AT165" i="2" s="1"/>
  <c r="AT166" i="2" s="1"/>
  <c r="AT167" i="2" s="1"/>
  <c r="AT168" i="2" s="1"/>
  <c r="AT169" i="2" s="1"/>
  <c r="AT170" i="2" s="1"/>
  <c r="AT171" i="2" s="1"/>
  <c r="AT172" i="2" s="1"/>
  <c r="AT173" i="2" s="1"/>
  <c r="AT174" i="2" s="1"/>
  <c r="AT175" i="2" s="1"/>
  <c r="AT176" i="2" s="1"/>
  <c r="AT177" i="2" s="1"/>
  <c r="AT178" i="2" s="1"/>
  <c r="AT179" i="2" s="1"/>
  <c r="AT180" i="2" s="1"/>
  <c r="AT181" i="2" s="1"/>
  <c r="AT182" i="2" s="1"/>
  <c r="AT183" i="2" s="1"/>
  <c r="AT184" i="2" s="1"/>
  <c r="AT185" i="2" s="1"/>
  <c r="AT186" i="2" s="1"/>
  <c r="AT187" i="2" s="1"/>
  <c r="AT188" i="2" s="1"/>
  <c r="AT189" i="2" s="1"/>
  <c r="AT190" i="2" s="1"/>
  <c r="AT191" i="2" s="1"/>
  <c r="AT192" i="2" s="1"/>
  <c r="AT193" i="2" s="1"/>
  <c r="AT194" i="2" s="1"/>
  <c r="AT195" i="2" s="1"/>
  <c r="AT196" i="2" s="1"/>
  <c r="AT197" i="2" s="1"/>
  <c r="AT198" i="2" s="1"/>
  <c r="AT199" i="2" s="1"/>
  <c r="AT200" i="2" s="1"/>
  <c r="AT201" i="2" s="1"/>
  <c r="AT202" i="2" s="1"/>
  <c r="AT203" i="2" s="1"/>
  <c r="AT204" i="2" s="1"/>
  <c r="AT205" i="2" s="1"/>
  <c r="AT206" i="2" s="1"/>
  <c r="AT207" i="2" s="1"/>
  <c r="AT208" i="2" s="1"/>
  <c r="AT209" i="2" s="1"/>
  <c r="AT210" i="2" s="1"/>
  <c r="AT211" i="2" s="1"/>
  <c r="AT212" i="2" s="1"/>
  <c r="AT213" i="2" s="1"/>
  <c r="AT214" i="2" s="1"/>
  <c r="AT215" i="2" s="1"/>
  <c r="AT216" i="2" s="1"/>
  <c r="AT217" i="2" s="1"/>
  <c r="AT218" i="2" s="1"/>
  <c r="AT219" i="2" s="1"/>
  <c r="AT220" i="2" s="1"/>
  <c r="AT221" i="2" s="1"/>
  <c r="AT222" i="2" s="1"/>
  <c r="AT223" i="2" s="1"/>
  <c r="AT224" i="2" s="1"/>
  <c r="AT225" i="2" s="1"/>
  <c r="AT226" i="2" s="1"/>
  <c r="AT227" i="2" s="1"/>
  <c r="AT228" i="2" s="1"/>
  <c r="AT229" i="2" s="1"/>
  <c r="AT230" i="2" s="1"/>
  <c r="AT231" i="2" s="1"/>
  <c r="AT232" i="2" s="1"/>
  <c r="AT233" i="2" s="1"/>
  <c r="AT234" i="2" s="1"/>
  <c r="AT235" i="2" s="1"/>
  <c r="AT236" i="2" s="1"/>
  <c r="AT237" i="2" s="1"/>
  <c r="AT238" i="2" s="1"/>
  <c r="AT239" i="2" s="1"/>
  <c r="AT240" i="2" s="1"/>
  <c r="AT241" i="2" s="1"/>
  <c r="AT242" i="2" s="1"/>
  <c r="AT243" i="2" s="1"/>
  <c r="AT244" i="2" s="1"/>
  <c r="AT245" i="2" s="1"/>
  <c r="AT246" i="2" s="1"/>
  <c r="AT247" i="2" s="1"/>
  <c r="AT248" i="2" s="1"/>
  <c r="AT249" i="2" s="1"/>
  <c r="AT250" i="2" s="1"/>
  <c r="AT251" i="2" s="1"/>
  <c r="AT252" i="2" s="1"/>
  <c r="AT253" i="2" s="1"/>
  <c r="AT254" i="2" s="1"/>
  <c r="AT255" i="2" s="1"/>
  <c r="AT256" i="2" s="1"/>
  <c r="AT257" i="2" s="1"/>
  <c r="AT258" i="2" s="1"/>
  <c r="AT259" i="2" s="1"/>
  <c r="AT260" i="2" s="1"/>
  <c r="AT261" i="2" s="1"/>
  <c r="AT262" i="2" s="1"/>
  <c r="AT263" i="2" s="1"/>
  <c r="AT264" i="2" s="1"/>
  <c r="AT265" i="2" s="1"/>
  <c r="AT266" i="2" s="1"/>
  <c r="AT267" i="2" s="1"/>
  <c r="AT268" i="2" s="1"/>
  <c r="AT269" i="2" s="1"/>
  <c r="AT270" i="2" s="1"/>
  <c r="AT271" i="2" s="1"/>
  <c r="AT272" i="2" s="1"/>
  <c r="AT273" i="2" s="1"/>
  <c r="AT274" i="2" s="1"/>
  <c r="AT275" i="2" s="1"/>
  <c r="AT276" i="2" s="1"/>
  <c r="AT277" i="2" s="1"/>
  <c r="AT278" i="2" s="1"/>
  <c r="AT279" i="2" s="1"/>
  <c r="AT280" i="2" s="1"/>
  <c r="AT281" i="2" s="1"/>
  <c r="AT282" i="2" s="1"/>
  <c r="AT283" i="2" s="1"/>
  <c r="AT284" i="2" s="1"/>
  <c r="AT285" i="2" s="1"/>
  <c r="AT286" i="2" s="1"/>
  <c r="AT287" i="2" s="1"/>
  <c r="AT288" i="2" s="1"/>
  <c r="AT289" i="2" s="1"/>
  <c r="AT290" i="2" s="1"/>
  <c r="AT291" i="2" s="1"/>
  <c r="AT292" i="2" s="1"/>
  <c r="AT293" i="2" s="1"/>
  <c r="AT294" i="2" s="1"/>
  <c r="AT295" i="2" s="1"/>
  <c r="AT296" i="2" s="1"/>
  <c r="AT297" i="2" s="1"/>
  <c r="AT298" i="2" s="1"/>
  <c r="AT299" i="2" s="1"/>
  <c r="AT300" i="2" s="1"/>
  <c r="AT301" i="2" s="1"/>
  <c r="AT302" i="2" s="1"/>
  <c r="AT303" i="2" s="1"/>
  <c r="AT304" i="2" s="1"/>
  <c r="AT305" i="2" s="1"/>
  <c r="AT306" i="2" s="1"/>
  <c r="AT307" i="2" s="1"/>
  <c r="AT308" i="2" s="1"/>
  <c r="AT309" i="2" s="1"/>
  <c r="AT310" i="2" s="1"/>
  <c r="AT311" i="2" s="1"/>
  <c r="AT312" i="2" s="1"/>
  <c r="AT313" i="2" s="1"/>
  <c r="AT314" i="2" s="1"/>
  <c r="AT315" i="2" s="1"/>
  <c r="AT316" i="2" s="1"/>
  <c r="AT317" i="2" s="1"/>
  <c r="AT318" i="2" s="1"/>
  <c r="AT319" i="2" s="1"/>
  <c r="AT320" i="2" s="1"/>
  <c r="AT321" i="2" s="1"/>
  <c r="AT322" i="2" s="1"/>
  <c r="AT323" i="2" s="1"/>
  <c r="AT324" i="2" s="1"/>
  <c r="AT325" i="2" s="1"/>
  <c r="AT326" i="2" s="1"/>
  <c r="AT327" i="2" s="1"/>
  <c r="AT328" i="2" s="1"/>
  <c r="AT329" i="2" s="1"/>
  <c r="AT330" i="2" s="1"/>
  <c r="AT331" i="2" s="1"/>
  <c r="AT332" i="2" s="1"/>
  <c r="AT333" i="2" s="1"/>
  <c r="AT334" i="2" s="1"/>
  <c r="AT335" i="2" s="1"/>
  <c r="AT336" i="2" s="1"/>
  <c r="AT337" i="2" s="1"/>
  <c r="AT338" i="2" s="1"/>
  <c r="E108" i="2"/>
  <c r="H74" i="2"/>
  <c r="AW73" i="2"/>
  <c r="T73" i="2"/>
  <c r="C83" i="5"/>
  <c r="AR82" i="5"/>
  <c r="S82" i="5"/>
  <c r="X72" i="8"/>
  <c r="U72" i="8"/>
  <c r="T73" i="8"/>
  <c r="Y71" i="2"/>
  <c r="U72" i="2"/>
  <c r="V71" i="2"/>
  <c r="AR82" i="7"/>
  <c r="S82" i="7"/>
  <c r="C83" i="7"/>
  <c r="X72" i="7"/>
  <c r="T73" i="7"/>
  <c r="U72" i="7"/>
  <c r="AS86" i="2"/>
  <c r="AS87" i="2" s="1"/>
  <c r="AS88" i="2" s="1"/>
  <c r="AS89" i="2" s="1"/>
  <c r="AS90" i="2" s="1"/>
  <c r="AS91" i="2" s="1"/>
  <c r="AS92" i="2" s="1"/>
  <c r="AS93" i="2" s="1"/>
  <c r="AS94" i="2" s="1"/>
  <c r="AS95" i="2" s="1"/>
  <c r="AS96" i="2" s="1"/>
  <c r="AS97" i="2" s="1"/>
  <c r="AS98" i="2" s="1"/>
  <c r="AS99" i="2" s="1"/>
  <c r="AS100" i="2" s="1"/>
  <c r="AS101" i="2" s="1"/>
  <c r="AS102" i="2" s="1"/>
  <c r="AS103" i="2" s="1"/>
  <c r="AS104" i="2" s="1"/>
  <c r="AS105" i="2" s="1"/>
  <c r="AS106" i="2" s="1"/>
  <c r="AS107" i="2" s="1"/>
  <c r="AS108" i="2" s="1"/>
  <c r="AS109" i="2" s="1"/>
  <c r="AS110" i="2" s="1"/>
  <c r="AS111" i="2" s="1"/>
  <c r="AS112" i="2" s="1"/>
  <c r="AS113" i="2" s="1"/>
  <c r="AS114" i="2" s="1"/>
  <c r="AS115" i="2" s="1"/>
  <c r="AS116" i="2" s="1"/>
  <c r="AS117" i="2" s="1"/>
  <c r="AS118" i="2" s="1"/>
  <c r="AS119" i="2" s="1"/>
  <c r="AS120" i="2" s="1"/>
  <c r="AS121" i="2" s="1"/>
  <c r="AS122" i="2" s="1"/>
  <c r="AS123" i="2" s="1"/>
  <c r="AS124" i="2" s="1"/>
  <c r="AS125" i="2" s="1"/>
  <c r="AS126" i="2" s="1"/>
  <c r="AS127" i="2" s="1"/>
  <c r="AS128" i="2" s="1"/>
  <c r="AS129" i="2" s="1"/>
  <c r="AS130" i="2" s="1"/>
  <c r="AS131" i="2" s="1"/>
  <c r="AS132" i="2" s="1"/>
  <c r="AS133" i="2" s="1"/>
  <c r="AS134" i="2" s="1"/>
  <c r="AS135" i="2" s="1"/>
  <c r="AS136" i="2" s="1"/>
  <c r="AS137" i="2" s="1"/>
  <c r="AS138" i="2" s="1"/>
  <c r="AS139" i="2" s="1"/>
  <c r="AS140" i="2" s="1"/>
  <c r="AS141" i="2" s="1"/>
  <c r="AS142" i="2" s="1"/>
  <c r="AS143" i="2" s="1"/>
  <c r="AS144" i="2" s="1"/>
  <c r="AS145" i="2" s="1"/>
  <c r="AS146" i="2" s="1"/>
  <c r="AS147" i="2" s="1"/>
  <c r="AS148" i="2" s="1"/>
  <c r="AS149" i="2" s="1"/>
  <c r="AS150" i="2" s="1"/>
  <c r="AS151" i="2" s="1"/>
  <c r="AS152" i="2" s="1"/>
  <c r="AS153" i="2" s="1"/>
  <c r="AS154" i="2" s="1"/>
  <c r="AS155" i="2" s="1"/>
  <c r="AS156" i="2" s="1"/>
  <c r="AS157" i="2" s="1"/>
  <c r="AS158" i="2" s="1"/>
  <c r="AS159" i="2" s="1"/>
  <c r="AS160" i="2" s="1"/>
  <c r="AS161" i="2" s="1"/>
  <c r="AS162" i="2" s="1"/>
  <c r="AS163" i="2" s="1"/>
  <c r="AS164" i="2" s="1"/>
  <c r="AS165" i="2" s="1"/>
  <c r="AS166" i="2" s="1"/>
  <c r="AS167" i="2" s="1"/>
  <c r="AS168" i="2" s="1"/>
  <c r="AS169" i="2" s="1"/>
  <c r="AS170" i="2" s="1"/>
  <c r="AS171" i="2" s="1"/>
  <c r="AS172" i="2" s="1"/>
  <c r="AS173" i="2" s="1"/>
  <c r="AS174" i="2" s="1"/>
  <c r="AS175" i="2" s="1"/>
  <c r="AS176" i="2" s="1"/>
  <c r="AS177" i="2" s="1"/>
  <c r="AS178" i="2" s="1"/>
  <c r="AS179" i="2" s="1"/>
  <c r="AS180" i="2" s="1"/>
  <c r="AS181" i="2" s="1"/>
  <c r="AS182" i="2" s="1"/>
  <c r="AS183" i="2" s="1"/>
  <c r="AS184" i="2" s="1"/>
  <c r="AS185" i="2" s="1"/>
  <c r="AS186" i="2" s="1"/>
  <c r="AS187" i="2" s="1"/>
  <c r="AS188" i="2" s="1"/>
  <c r="AS189" i="2" s="1"/>
  <c r="AS190" i="2" s="1"/>
  <c r="AS191" i="2" s="1"/>
  <c r="AS192" i="2" s="1"/>
  <c r="AS193" i="2" s="1"/>
  <c r="AS194" i="2" s="1"/>
  <c r="AS195" i="2" s="1"/>
  <c r="AS196" i="2" s="1"/>
  <c r="AS197" i="2" s="1"/>
  <c r="AS198" i="2" s="1"/>
  <c r="AS199" i="2" s="1"/>
  <c r="AS200" i="2" s="1"/>
  <c r="AS201" i="2" s="1"/>
  <c r="AS202" i="2" s="1"/>
  <c r="AS203" i="2" s="1"/>
  <c r="AS204" i="2" s="1"/>
  <c r="AS205" i="2" s="1"/>
  <c r="AS206" i="2" s="1"/>
  <c r="AS207" i="2" s="1"/>
  <c r="AS208" i="2" s="1"/>
  <c r="AS209" i="2" s="1"/>
  <c r="AS210" i="2" s="1"/>
  <c r="AS211" i="2" s="1"/>
  <c r="AS212" i="2" s="1"/>
  <c r="AS213" i="2" s="1"/>
  <c r="AS214" i="2" s="1"/>
  <c r="AS215" i="2" s="1"/>
  <c r="AS216" i="2" s="1"/>
  <c r="AS217" i="2" s="1"/>
  <c r="AS218" i="2" s="1"/>
  <c r="AS219" i="2" s="1"/>
  <c r="AS220" i="2" s="1"/>
  <c r="AS221" i="2" s="1"/>
  <c r="AS222" i="2" s="1"/>
  <c r="AS223" i="2" s="1"/>
  <c r="AS224" i="2" s="1"/>
  <c r="AS225" i="2" s="1"/>
  <c r="AS226" i="2" s="1"/>
  <c r="AS227" i="2" s="1"/>
  <c r="AS228" i="2" s="1"/>
  <c r="AS229" i="2" s="1"/>
  <c r="AS230" i="2" s="1"/>
  <c r="AS231" i="2" s="1"/>
  <c r="AS232" i="2" s="1"/>
  <c r="AS233" i="2" s="1"/>
  <c r="AS234" i="2" s="1"/>
  <c r="AS235" i="2" s="1"/>
  <c r="AS236" i="2" s="1"/>
  <c r="AS237" i="2" s="1"/>
  <c r="AS238" i="2" s="1"/>
  <c r="AS239" i="2" s="1"/>
  <c r="AS240" i="2" s="1"/>
  <c r="AS241" i="2" s="1"/>
  <c r="AS242" i="2" s="1"/>
  <c r="AS243" i="2" s="1"/>
  <c r="AS244" i="2" s="1"/>
  <c r="AS245" i="2" s="1"/>
  <c r="AS246" i="2" s="1"/>
  <c r="AS247" i="2" s="1"/>
  <c r="AS248" i="2" s="1"/>
  <c r="AS249" i="2" s="1"/>
  <c r="AS250" i="2" s="1"/>
  <c r="AS251" i="2" s="1"/>
  <c r="AS252" i="2" s="1"/>
  <c r="AS253" i="2" s="1"/>
  <c r="AS254" i="2" s="1"/>
  <c r="AS255" i="2" s="1"/>
  <c r="AS256" i="2" s="1"/>
  <c r="AS257" i="2" s="1"/>
  <c r="AS258" i="2" s="1"/>
  <c r="AS259" i="2" s="1"/>
  <c r="AS260" i="2" s="1"/>
  <c r="AS261" i="2" s="1"/>
  <c r="AS262" i="2" s="1"/>
  <c r="AS263" i="2" s="1"/>
  <c r="AS264" i="2" s="1"/>
  <c r="AS265" i="2" s="1"/>
  <c r="AS266" i="2" s="1"/>
  <c r="AS267" i="2" s="1"/>
  <c r="AS268" i="2" s="1"/>
  <c r="AS269" i="2" s="1"/>
  <c r="AS270" i="2" s="1"/>
  <c r="AS271" i="2" s="1"/>
  <c r="AS272" i="2" s="1"/>
  <c r="AS273" i="2" s="1"/>
  <c r="AS274" i="2" s="1"/>
  <c r="AS275" i="2" s="1"/>
  <c r="AS276" i="2" s="1"/>
  <c r="AS277" i="2" s="1"/>
  <c r="AS278" i="2" s="1"/>
  <c r="AS279" i="2" s="1"/>
  <c r="AS280" i="2" s="1"/>
  <c r="AS281" i="2" s="1"/>
  <c r="AS282" i="2" s="1"/>
  <c r="AS283" i="2" s="1"/>
  <c r="AS284" i="2" s="1"/>
  <c r="AS285" i="2" s="1"/>
  <c r="AS286" i="2" s="1"/>
  <c r="AS287" i="2" s="1"/>
  <c r="AS288" i="2" s="1"/>
  <c r="AS289" i="2" s="1"/>
  <c r="AS290" i="2" s="1"/>
  <c r="AS291" i="2" s="1"/>
  <c r="AS292" i="2" s="1"/>
  <c r="AS293" i="2" s="1"/>
  <c r="AS294" i="2" s="1"/>
  <c r="AS295" i="2" s="1"/>
  <c r="AS296" i="2" s="1"/>
  <c r="AS297" i="2" s="1"/>
  <c r="AS298" i="2" s="1"/>
  <c r="AS299" i="2" s="1"/>
  <c r="AS300" i="2" s="1"/>
  <c r="AS301" i="2" s="1"/>
  <c r="AS302" i="2" s="1"/>
  <c r="AS303" i="2" s="1"/>
  <c r="AS304" i="2" s="1"/>
  <c r="AS305" i="2" s="1"/>
  <c r="AS306" i="2" s="1"/>
  <c r="AS307" i="2" s="1"/>
  <c r="AS308" i="2" s="1"/>
  <c r="AS309" i="2" s="1"/>
  <c r="AS310" i="2" s="1"/>
  <c r="AS311" i="2" s="1"/>
  <c r="AS312" i="2" s="1"/>
  <c r="AS313" i="2" s="1"/>
  <c r="AS314" i="2" s="1"/>
  <c r="AS315" i="2" s="1"/>
  <c r="AS316" i="2" s="1"/>
  <c r="AS317" i="2" s="1"/>
  <c r="AS318" i="2" s="1"/>
  <c r="AS319" i="2" s="1"/>
  <c r="AS320" i="2" s="1"/>
  <c r="AS321" i="2" s="1"/>
  <c r="AS322" i="2" s="1"/>
  <c r="AS323" i="2" s="1"/>
  <c r="AS324" i="2" s="1"/>
  <c r="AS325" i="2" s="1"/>
  <c r="AS326" i="2" s="1"/>
  <c r="AS327" i="2" s="1"/>
  <c r="AS328" i="2" s="1"/>
  <c r="AS329" i="2" s="1"/>
  <c r="AS330" i="2" s="1"/>
  <c r="AS331" i="2" s="1"/>
  <c r="AS332" i="2" s="1"/>
  <c r="AS333" i="2" s="1"/>
  <c r="AS334" i="2" s="1"/>
  <c r="AS335" i="2" s="1"/>
  <c r="AS336" i="2" s="1"/>
  <c r="AS337" i="2" s="1"/>
  <c r="AS338" i="2" s="1"/>
  <c r="T86" i="2"/>
  <c r="D108" i="2"/>
  <c r="AU74" i="5"/>
  <c r="AU75" i="5" s="1"/>
  <c r="AU76" i="5" s="1"/>
  <c r="AU77" i="5" s="1"/>
  <c r="AU78" i="5" s="1"/>
  <c r="AU79" i="5" s="1"/>
  <c r="AU80" i="5" s="1"/>
  <c r="AU81" i="5" s="1"/>
  <c r="AU82" i="5" s="1"/>
  <c r="AU83" i="5" s="1"/>
  <c r="AU84" i="5" s="1"/>
  <c r="AU85" i="5" s="1"/>
  <c r="AU86" i="5" s="1"/>
  <c r="F87" i="5"/>
  <c r="S74" i="5"/>
  <c r="T73" i="5"/>
  <c r="U72" i="5"/>
  <c r="X72" i="5"/>
  <c r="S110" i="13"/>
  <c r="T110" i="13"/>
  <c r="H110" i="13"/>
  <c r="G110" i="13"/>
  <c r="F110" i="13"/>
  <c r="D110" i="13"/>
  <c r="O110" i="13"/>
  <c r="K110" i="13"/>
  <c r="Q110" i="13"/>
  <c r="P110" i="13"/>
  <c r="I110" i="13"/>
  <c r="V110" i="13"/>
  <c r="U110" i="13"/>
  <c r="N110" i="13"/>
  <c r="M110" i="13"/>
  <c r="R110" i="13"/>
  <c r="L110" i="13"/>
  <c r="E110" i="13"/>
  <c r="C110" i="13"/>
  <c r="J110" i="13"/>
  <c r="AC56" i="13"/>
  <c r="AK56" i="13"/>
  <c r="AE56" i="13"/>
  <c r="AP56" i="13"/>
  <c r="AR56" i="13"/>
  <c r="AB56" i="13"/>
  <c r="AA56" i="13"/>
  <c r="AI56" i="13"/>
  <c r="AQ56" i="13"/>
  <c r="AH56" i="13"/>
  <c r="AJ56" i="13"/>
  <c r="AG56" i="13"/>
  <c r="AF56" i="13"/>
  <c r="AD56" i="13"/>
  <c r="AO56" i="13"/>
  <c r="AS56" i="13"/>
  <c r="AN56" i="13"/>
  <c r="Z56" i="13"/>
  <c r="AM56" i="13"/>
  <c r="AL56" i="13"/>
  <c r="X72" i="6"/>
  <c r="U72" i="6"/>
  <c r="T73" i="6"/>
  <c r="Y72" i="2" l="1"/>
  <c r="U73" i="2"/>
  <c r="V72" i="2"/>
  <c r="AR83" i="5"/>
  <c r="C84" i="5"/>
  <c r="S83" i="5"/>
  <c r="AW74" i="2"/>
  <c r="AW75" i="2" s="1"/>
  <c r="AW76" i="2" s="1"/>
  <c r="AW77" i="2" s="1"/>
  <c r="AW78" i="2" s="1"/>
  <c r="AW79" i="2" s="1"/>
  <c r="AW80" i="2" s="1"/>
  <c r="AW81" i="2" s="1"/>
  <c r="AW82" i="2" s="1"/>
  <c r="AW83" i="2" s="1"/>
  <c r="AW84" i="2" s="1"/>
  <c r="AW85" i="2" s="1"/>
  <c r="AW86" i="2" s="1"/>
  <c r="AW87" i="2" s="1"/>
  <c r="AW88" i="2" s="1"/>
  <c r="AW89" i="2" s="1"/>
  <c r="AW90" i="2" s="1"/>
  <c r="AW91" i="2" s="1"/>
  <c r="AW92" i="2" s="1"/>
  <c r="AW93" i="2" s="1"/>
  <c r="AW94" i="2" s="1"/>
  <c r="AW95" i="2" s="1"/>
  <c r="AW96" i="2" s="1"/>
  <c r="AW97" i="2" s="1"/>
  <c r="AW98" i="2" s="1"/>
  <c r="AW99" i="2" s="1"/>
  <c r="AW100" i="2" s="1"/>
  <c r="AW101" i="2" s="1"/>
  <c r="AW102" i="2" s="1"/>
  <c r="AW103" i="2" s="1"/>
  <c r="AW104" i="2" s="1"/>
  <c r="AW105" i="2" s="1"/>
  <c r="AW106" i="2" s="1"/>
  <c r="AW107" i="2" s="1"/>
  <c r="AW108" i="2" s="1"/>
  <c r="H108" i="2"/>
  <c r="T108" i="2" s="1"/>
  <c r="T74" i="2"/>
  <c r="T74" i="7"/>
  <c r="U73" i="7"/>
  <c r="X73" i="7"/>
  <c r="X73" i="8"/>
  <c r="T74" i="8"/>
  <c r="U73" i="8"/>
  <c r="X73" i="6"/>
  <c r="T74" i="6"/>
  <c r="U73" i="6"/>
  <c r="C84" i="7"/>
  <c r="AR83" i="7"/>
  <c r="S83" i="7"/>
  <c r="C84" i="6"/>
  <c r="S83" i="6"/>
  <c r="AR83" i="6"/>
  <c r="X73" i="5"/>
  <c r="T74" i="5"/>
  <c r="U73" i="5"/>
  <c r="L111" i="13"/>
  <c r="C111" i="13"/>
  <c r="J111" i="13"/>
  <c r="U111" i="13"/>
  <c r="D111" i="13"/>
  <c r="O111" i="13"/>
  <c r="V111" i="13"/>
  <c r="P111" i="13"/>
  <c r="M111" i="13"/>
  <c r="K111" i="13"/>
  <c r="Q111" i="13"/>
  <c r="G111" i="13"/>
  <c r="S111" i="13"/>
  <c r="E111" i="13"/>
  <c r="I111" i="13"/>
  <c r="R111" i="13"/>
  <c r="H111" i="13"/>
  <c r="F111" i="13"/>
  <c r="T111" i="13"/>
  <c r="N111" i="13"/>
  <c r="AL57" i="13"/>
  <c r="AO57" i="13"/>
  <c r="AD57" i="13"/>
  <c r="AR57" i="13"/>
  <c r="Z57" i="13"/>
  <c r="AP57" i="13"/>
  <c r="AK57" i="13"/>
  <c r="AH57" i="13"/>
  <c r="AF57" i="13"/>
  <c r="AN57" i="13"/>
  <c r="AA57" i="13"/>
  <c r="AM57" i="13"/>
  <c r="AJ57" i="13"/>
  <c r="AS57" i="13"/>
  <c r="AI57" i="13"/>
  <c r="AG57" i="13"/>
  <c r="AC57" i="13"/>
  <c r="AB57" i="13"/>
  <c r="AQ57" i="13"/>
  <c r="AE57" i="13"/>
  <c r="C84" i="8"/>
  <c r="S83" i="8"/>
  <c r="AR83" i="8"/>
  <c r="E109" i="2" l="1"/>
  <c r="X73" i="2"/>
  <c r="D109" i="2"/>
  <c r="X86" i="2"/>
  <c r="F94" i="6"/>
  <c r="T75" i="6"/>
  <c r="U74" i="6"/>
  <c r="X74" i="6"/>
  <c r="F93" i="6" s="1"/>
  <c r="F95" i="6"/>
  <c r="F94" i="8"/>
  <c r="T75" i="8"/>
  <c r="U74" i="8"/>
  <c r="X74" i="8"/>
  <c r="F93" i="8" s="1"/>
  <c r="F95" i="8"/>
  <c r="S84" i="5"/>
  <c r="AR84" i="5"/>
  <c r="C85" i="5"/>
  <c r="U74" i="2"/>
  <c r="Y73" i="2"/>
  <c r="V73" i="2"/>
  <c r="H32" i="11"/>
  <c r="H5" i="12"/>
  <c r="H9" i="12" s="1"/>
  <c r="H12" i="12" s="1"/>
  <c r="H27" i="12" s="1"/>
  <c r="H20" i="12" s="1"/>
  <c r="H12" i="11"/>
  <c r="H15" i="11" s="1"/>
  <c r="T75" i="5"/>
  <c r="U74" i="5"/>
  <c r="F95" i="5"/>
  <c r="F94" i="5"/>
  <c r="X74" i="5"/>
  <c r="F93" i="5" s="1"/>
  <c r="H112" i="13"/>
  <c r="V112" i="13"/>
  <c r="J112" i="13"/>
  <c r="L112" i="13"/>
  <c r="N112" i="13"/>
  <c r="U112" i="13"/>
  <c r="E112" i="13"/>
  <c r="I112" i="13"/>
  <c r="Q112" i="13"/>
  <c r="K112" i="13"/>
  <c r="M112" i="13"/>
  <c r="T112" i="13"/>
  <c r="P112" i="13"/>
  <c r="F112" i="13"/>
  <c r="C112" i="13"/>
  <c r="S112" i="13"/>
  <c r="O112" i="13"/>
  <c r="R112" i="13"/>
  <c r="G112" i="13"/>
  <c r="D112" i="13"/>
  <c r="Z58" i="13"/>
  <c r="AE58" i="13"/>
  <c r="AC58" i="13"/>
  <c r="AR58" i="13"/>
  <c r="AJ58" i="13"/>
  <c r="AH58" i="13"/>
  <c r="AO58" i="13"/>
  <c r="AN58" i="13"/>
  <c r="AI58" i="13"/>
  <c r="AA58" i="13"/>
  <c r="AK58" i="13"/>
  <c r="AP58" i="13"/>
  <c r="AS58" i="13"/>
  <c r="AM58" i="13"/>
  <c r="AF58" i="13"/>
  <c r="AD58" i="13"/>
  <c r="AL58" i="13"/>
  <c r="AG58" i="13"/>
  <c r="AQ58" i="13"/>
  <c r="AB58" i="13"/>
  <c r="F95" i="7"/>
  <c r="U74" i="7"/>
  <c r="T75" i="7"/>
  <c r="F94" i="7"/>
  <c r="X74" i="7"/>
  <c r="F93" i="7" s="1"/>
  <c r="X96" i="2"/>
  <c r="X106" i="2"/>
  <c r="X94" i="2"/>
  <c r="X98" i="2"/>
  <c r="X100" i="2"/>
  <c r="L109" i="2"/>
  <c r="X93" i="2"/>
  <c r="X105" i="2"/>
  <c r="X101" i="2"/>
  <c r="X102" i="2"/>
  <c r="X92" i="2"/>
  <c r="X97" i="2"/>
  <c r="K109" i="2"/>
  <c r="X89" i="2"/>
  <c r="X88" i="2"/>
  <c r="M109" i="2"/>
  <c r="X104" i="2"/>
  <c r="X90" i="2"/>
  <c r="X87" i="2"/>
  <c r="X91" i="2"/>
  <c r="X39" i="2"/>
  <c r="X40" i="2"/>
  <c r="X95" i="2"/>
  <c r="X41" i="2"/>
  <c r="X99" i="2"/>
  <c r="X103" i="2"/>
  <c r="J109" i="2"/>
  <c r="X42" i="2"/>
  <c r="X107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I109" i="2"/>
  <c r="AX109" i="2" s="1"/>
  <c r="AX110" i="2" s="1"/>
  <c r="AX111" i="2" s="1"/>
  <c r="AX112" i="2" s="1"/>
  <c r="AX113" i="2" s="1"/>
  <c r="AX114" i="2" s="1"/>
  <c r="AX115" i="2" s="1"/>
  <c r="AX116" i="2" s="1"/>
  <c r="AX117" i="2" s="1"/>
  <c r="AX118" i="2" s="1"/>
  <c r="AX119" i="2" s="1"/>
  <c r="AX120" i="2" s="1"/>
  <c r="AX121" i="2" s="1"/>
  <c r="AX122" i="2" s="1"/>
  <c r="AX123" i="2" s="1"/>
  <c r="AX124" i="2" s="1"/>
  <c r="AX125" i="2" s="1"/>
  <c r="AX126" i="2" s="1"/>
  <c r="AX127" i="2" s="1"/>
  <c r="AX128" i="2" s="1"/>
  <c r="AX129" i="2" s="1"/>
  <c r="AX130" i="2" s="1"/>
  <c r="AX131" i="2" s="1"/>
  <c r="AX132" i="2" s="1"/>
  <c r="AX133" i="2" s="1"/>
  <c r="AX134" i="2" s="1"/>
  <c r="AX135" i="2" s="1"/>
  <c r="AX136" i="2" s="1"/>
  <c r="AX137" i="2" s="1"/>
  <c r="AX138" i="2" s="1"/>
  <c r="AX139" i="2" s="1"/>
  <c r="AX140" i="2" s="1"/>
  <c r="AX141" i="2" s="1"/>
  <c r="AX142" i="2" s="1"/>
  <c r="AX143" i="2" s="1"/>
  <c r="AX144" i="2" s="1"/>
  <c r="AX145" i="2" s="1"/>
  <c r="AX146" i="2" s="1"/>
  <c r="AX147" i="2" s="1"/>
  <c r="AX148" i="2" s="1"/>
  <c r="AX149" i="2" s="1"/>
  <c r="AX150" i="2" s="1"/>
  <c r="AX151" i="2" s="1"/>
  <c r="AX152" i="2" s="1"/>
  <c r="AX153" i="2" s="1"/>
  <c r="AX154" i="2" s="1"/>
  <c r="AX155" i="2" s="1"/>
  <c r="AX156" i="2" s="1"/>
  <c r="AX157" i="2" s="1"/>
  <c r="AX158" i="2" s="1"/>
  <c r="AX159" i="2" s="1"/>
  <c r="AX160" i="2" s="1"/>
  <c r="AX161" i="2" s="1"/>
  <c r="AX162" i="2" s="1"/>
  <c r="AX163" i="2" s="1"/>
  <c r="AX164" i="2" s="1"/>
  <c r="AX165" i="2" s="1"/>
  <c r="AX166" i="2" s="1"/>
  <c r="AX167" i="2" s="1"/>
  <c r="AX168" i="2" s="1"/>
  <c r="AX169" i="2" s="1"/>
  <c r="AX170" i="2" s="1"/>
  <c r="AX171" i="2" s="1"/>
  <c r="AX172" i="2" s="1"/>
  <c r="AX173" i="2" s="1"/>
  <c r="AX174" i="2" s="1"/>
  <c r="AX175" i="2" s="1"/>
  <c r="AX176" i="2" s="1"/>
  <c r="AX177" i="2" s="1"/>
  <c r="AX178" i="2" s="1"/>
  <c r="AX179" i="2" s="1"/>
  <c r="AX180" i="2" s="1"/>
  <c r="AX181" i="2" s="1"/>
  <c r="AX182" i="2" s="1"/>
  <c r="AX183" i="2" s="1"/>
  <c r="AX184" i="2" s="1"/>
  <c r="AX185" i="2" s="1"/>
  <c r="AX186" i="2" s="1"/>
  <c r="AX187" i="2" s="1"/>
  <c r="AX188" i="2" s="1"/>
  <c r="AX189" i="2" s="1"/>
  <c r="AX190" i="2" s="1"/>
  <c r="AX191" i="2" s="1"/>
  <c r="AX192" i="2" s="1"/>
  <c r="AX193" i="2" s="1"/>
  <c r="AX194" i="2" s="1"/>
  <c r="AX195" i="2" s="1"/>
  <c r="AX196" i="2" s="1"/>
  <c r="AX197" i="2" s="1"/>
  <c r="AX198" i="2" s="1"/>
  <c r="AX199" i="2" s="1"/>
  <c r="AX200" i="2" s="1"/>
  <c r="AX201" i="2" s="1"/>
  <c r="AX202" i="2" s="1"/>
  <c r="AX203" i="2" s="1"/>
  <c r="AX204" i="2" s="1"/>
  <c r="AX205" i="2" s="1"/>
  <c r="AX206" i="2" s="1"/>
  <c r="AX207" i="2" s="1"/>
  <c r="AX208" i="2" s="1"/>
  <c r="AX209" i="2" s="1"/>
  <c r="AX210" i="2" s="1"/>
  <c r="AX211" i="2" s="1"/>
  <c r="AX212" i="2" s="1"/>
  <c r="AX213" i="2" s="1"/>
  <c r="AX214" i="2" s="1"/>
  <c r="AX215" i="2" s="1"/>
  <c r="AX216" i="2" s="1"/>
  <c r="AX217" i="2" s="1"/>
  <c r="AX218" i="2" s="1"/>
  <c r="AX219" i="2" s="1"/>
  <c r="AX220" i="2" s="1"/>
  <c r="AX221" i="2" s="1"/>
  <c r="AX222" i="2" s="1"/>
  <c r="AX223" i="2" s="1"/>
  <c r="AX224" i="2" s="1"/>
  <c r="AX225" i="2" s="1"/>
  <c r="AX226" i="2" s="1"/>
  <c r="AX227" i="2" s="1"/>
  <c r="AX228" i="2" s="1"/>
  <c r="AX229" i="2" s="1"/>
  <c r="AX230" i="2" s="1"/>
  <c r="AX231" i="2" s="1"/>
  <c r="AX232" i="2" s="1"/>
  <c r="AX233" i="2" s="1"/>
  <c r="AX234" i="2" s="1"/>
  <c r="AX235" i="2" s="1"/>
  <c r="AX236" i="2" s="1"/>
  <c r="AX237" i="2" s="1"/>
  <c r="AX238" i="2" s="1"/>
  <c r="AX239" i="2" s="1"/>
  <c r="AX240" i="2" s="1"/>
  <c r="AX241" i="2" s="1"/>
  <c r="AX242" i="2" s="1"/>
  <c r="AX243" i="2" s="1"/>
  <c r="AX244" i="2" s="1"/>
  <c r="AX245" i="2" s="1"/>
  <c r="AX246" i="2" s="1"/>
  <c r="AX247" i="2" s="1"/>
  <c r="AX248" i="2" s="1"/>
  <c r="AX249" i="2" s="1"/>
  <c r="AX250" i="2" s="1"/>
  <c r="AX251" i="2" s="1"/>
  <c r="AX252" i="2" s="1"/>
  <c r="AX253" i="2" s="1"/>
  <c r="AX254" i="2" s="1"/>
  <c r="AX255" i="2" s="1"/>
  <c r="AX256" i="2" s="1"/>
  <c r="AX257" i="2" s="1"/>
  <c r="AX258" i="2" s="1"/>
  <c r="AX259" i="2" s="1"/>
  <c r="AX260" i="2" s="1"/>
  <c r="AX261" i="2" s="1"/>
  <c r="AX262" i="2" s="1"/>
  <c r="AX263" i="2" s="1"/>
  <c r="AX264" i="2" s="1"/>
  <c r="AX265" i="2" s="1"/>
  <c r="AX266" i="2" s="1"/>
  <c r="AX267" i="2" s="1"/>
  <c r="AX268" i="2" s="1"/>
  <c r="AX269" i="2" s="1"/>
  <c r="AX270" i="2" s="1"/>
  <c r="AX271" i="2" s="1"/>
  <c r="AX272" i="2" s="1"/>
  <c r="AX273" i="2" s="1"/>
  <c r="AX274" i="2" s="1"/>
  <c r="AX275" i="2" s="1"/>
  <c r="AX276" i="2" s="1"/>
  <c r="AX277" i="2" s="1"/>
  <c r="AX278" i="2" s="1"/>
  <c r="AX279" i="2" s="1"/>
  <c r="AX280" i="2" s="1"/>
  <c r="AX281" i="2" s="1"/>
  <c r="AX282" i="2" s="1"/>
  <c r="AX283" i="2" s="1"/>
  <c r="AX284" i="2" s="1"/>
  <c r="AX285" i="2" s="1"/>
  <c r="AX286" i="2" s="1"/>
  <c r="AX287" i="2" s="1"/>
  <c r="AX288" i="2" s="1"/>
  <c r="AX289" i="2" s="1"/>
  <c r="AX290" i="2" s="1"/>
  <c r="AX291" i="2" s="1"/>
  <c r="AX292" i="2" s="1"/>
  <c r="AX293" i="2" s="1"/>
  <c r="AX294" i="2" s="1"/>
  <c r="AX295" i="2" s="1"/>
  <c r="AX296" i="2" s="1"/>
  <c r="AX297" i="2" s="1"/>
  <c r="AX298" i="2" s="1"/>
  <c r="AX299" i="2" s="1"/>
  <c r="AX300" i="2" s="1"/>
  <c r="AX301" i="2" s="1"/>
  <c r="AX302" i="2" s="1"/>
  <c r="AX303" i="2" s="1"/>
  <c r="AX304" i="2" s="1"/>
  <c r="AX305" i="2" s="1"/>
  <c r="AX306" i="2" s="1"/>
  <c r="AX307" i="2" s="1"/>
  <c r="AX308" i="2" s="1"/>
  <c r="AX309" i="2" s="1"/>
  <c r="AX310" i="2" s="1"/>
  <c r="AX311" i="2" s="1"/>
  <c r="AX312" i="2" s="1"/>
  <c r="AX313" i="2" s="1"/>
  <c r="AX314" i="2" s="1"/>
  <c r="AX315" i="2" s="1"/>
  <c r="AX316" i="2" s="1"/>
  <c r="AX317" i="2" s="1"/>
  <c r="AX318" i="2" s="1"/>
  <c r="AX319" i="2" s="1"/>
  <c r="AX320" i="2" s="1"/>
  <c r="AX321" i="2" s="1"/>
  <c r="AX322" i="2" s="1"/>
  <c r="AX323" i="2" s="1"/>
  <c r="AX324" i="2" s="1"/>
  <c r="AX325" i="2" s="1"/>
  <c r="AX326" i="2" s="1"/>
  <c r="AX327" i="2" s="1"/>
  <c r="AX328" i="2" s="1"/>
  <c r="AX329" i="2" s="1"/>
  <c r="AX330" i="2" s="1"/>
  <c r="AX331" i="2" s="1"/>
  <c r="AX332" i="2" s="1"/>
  <c r="AX333" i="2" s="1"/>
  <c r="AX334" i="2" s="1"/>
  <c r="AX335" i="2" s="1"/>
  <c r="AX336" i="2" s="1"/>
  <c r="AX337" i="2" s="1"/>
  <c r="AX338" i="2" s="1"/>
  <c r="X61" i="2"/>
  <c r="X62" i="2"/>
  <c r="X75" i="2"/>
  <c r="X63" i="2"/>
  <c r="X76" i="2"/>
  <c r="X77" i="2"/>
  <c r="X64" i="2"/>
  <c r="X78" i="2"/>
  <c r="X65" i="2"/>
  <c r="X79" i="2"/>
  <c r="X66" i="2"/>
  <c r="X67" i="2"/>
  <c r="X80" i="2"/>
  <c r="X81" i="2"/>
  <c r="X68" i="2"/>
  <c r="X69" i="2"/>
  <c r="X82" i="2"/>
  <c r="X70" i="2"/>
  <c r="X83" i="2"/>
  <c r="X71" i="2"/>
  <c r="X84" i="2"/>
  <c r="F109" i="2"/>
  <c r="X85" i="2"/>
  <c r="X72" i="2"/>
  <c r="G109" i="2"/>
  <c r="C85" i="8"/>
  <c r="S84" i="8"/>
  <c r="AR84" i="8"/>
  <c r="C85" i="6"/>
  <c r="S84" i="6"/>
  <c r="AR84" i="6"/>
  <c r="S84" i="7"/>
  <c r="C85" i="7"/>
  <c r="AR84" i="7"/>
  <c r="X74" i="2"/>
  <c r="H109" i="2"/>
  <c r="AW109" i="2" s="1"/>
  <c r="AW110" i="2" s="1"/>
  <c r="AW111" i="2" s="1"/>
  <c r="AW112" i="2" s="1"/>
  <c r="AW113" i="2" s="1"/>
  <c r="S85" i="5" l="1"/>
  <c r="AR85" i="5"/>
  <c r="C86" i="5"/>
  <c r="T76" i="8"/>
  <c r="U75" i="8"/>
  <c r="X75" i="8"/>
  <c r="U75" i="5"/>
  <c r="T76" i="5"/>
  <c r="X75" i="5"/>
  <c r="I113" i="13"/>
  <c r="Q113" i="13"/>
  <c r="N113" i="13"/>
  <c r="C113" i="13"/>
  <c r="D113" i="13"/>
  <c r="T113" i="13"/>
  <c r="G113" i="13"/>
  <c r="E113" i="13"/>
  <c r="M113" i="13"/>
  <c r="F113" i="13"/>
  <c r="R113" i="13"/>
  <c r="H113" i="13"/>
  <c r="L113" i="13"/>
  <c r="U113" i="13"/>
  <c r="S113" i="13"/>
  <c r="J113" i="13"/>
  <c r="P113" i="13"/>
  <c r="V113" i="13"/>
  <c r="K113" i="13"/>
  <c r="O113" i="13"/>
  <c r="AQ59" i="13"/>
  <c r="AO59" i="13"/>
  <c r="AP59" i="13"/>
  <c r="AS59" i="13"/>
  <c r="AH59" i="13"/>
  <c r="AM59" i="13"/>
  <c r="AB59" i="13"/>
  <c r="AJ59" i="13"/>
  <c r="AG59" i="13"/>
  <c r="AL59" i="13"/>
  <c r="AK59" i="13"/>
  <c r="AC59" i="13"/>
  <c r="AR59" i="13"/>
  <c r="AD59" i="13"/>
  <c r="AI59" i="13"/>
  <c r="AF59" i="13"/>
  <c r="AN59" i="13"/>
  <c r="AA59" i="13"/>
  <c r="AE59" i="13"/>
  <c r="Z59" i="13"/>
  <c r="U75" i="7"/>
  <c r="T76" i="7"/>
  <c r="X75" i="7"/>
  <c r="C86" i="6"/>
  <c r="S85" i="6"/>
  <c r="AR85" i="6"/>
  <c r="H34" i="11"/>
  <c r="I7" i="12" s="1"/>
  <c r="H21" i="12"/>
  <c r="G116" i="2"/>
  <c r="G115" i="2"/>
  <c r="Y74" i="2"/>
  <c r="G114" i="2" s="1"/>
  <c r="U75" i="2"/>
  <c r="V74" i="2"/>
  <c r="T76" i="6"/>
  <c r="U75" i="6"/>
  <c r="X75" i="6"/>
  <c r="C86" i="8"/>
  <c r="S85" i="8"/>
  <c r="AR85" i="8"/>
  <c r="H38" i="11"/>
  <c r="H36" i="11"/>
  <c r="H37" i="11" s="1"/>
  <c r="I10" i="12" s="1"/>
  <c r="H39" i="11"/>
  <c r="H22" i="12" s="1"/>
  <c r="T109" i="2"/>
  <c r="AR85" i="7"/>
  <c r="C86" i="7"/>
  <c r="S85" i="7"/>
  <c r="X76" i="8" l="1"/>
  <c r="T77" i="8"/>
  <c r="U76" i="8"/>
  <c r="AR86" i="8"/>
  <c r="S86" i="8"/>
  <c r="C87" i="8"/>
  <c r="X76" i="7"/>
  <c r="U76" i="7"/>
  <c r="T77" i="7"/>
  <c r="U76" i="2"/>
  <c r="Y75" i="2"/>
  <c r="V75" i="2"/>
  <c r="AR86" i="5"/>
  <c r="S86" i="5"/>
  <c r="C87" i="5"/>
  <c r="S86" i="7"/>
  <c r="AR86" i="7"/>
  <c r="C87" i="7"/>
  <c r="H23" i="12"/>
  <c r="X76" i="6"/>
  <c r="U76" i="6"/>
  <c r="T77" i="6"/>
  <c r="T77" i="5"/>
  <c r="X76" i="5"/>
  <c r="U76" i="5"/>
  <c r="U114" i="13"/>
  <c r="C114" i="13"/>
  <c r="S114" i="13"/>
  <c r="V114" i="13"/>
  <c r="M114" i="13"/>
  <c r="K114" i="13"/>
  <c r="P114" i="13"/>
  <c r="I114" i="13"/>
  <c r="N114" i="13"/>
  <c r="E114" i="13"/>
  <c r="F114" i="13"/>
  <c r="T114" i="13"/>
  <c r="Q114" i="13"/>
  <c r="J114" i="13"/>
  <c r="R114" i="13"/>
  <c r="O114" i="13"/>
  <c r="H114" i="13"/>
  <c r="D114" i="13"/>
  <c r="L114" i="13"/>
  <c r="G114" i="13"/>
  <c r="AP60" i="13"/>
  <c r="AC60" i="13"/>
  <c r="AN60" i="13"/>
  <c r="AH60" i="13"/>
  <c r="AI60" i="13"/>
  <c r="Z60" i="13"/>
  <c r="AL60" i="13"/>
  <c r="AO60" i="13"/>
  <c r="AM60" i="13"/>
  <c r="AS60" i="13"/>
  <c r="AJ60" i="13"/>
  <c r="AF60" i="13"/>
  <c r="AB60" i="13"/>
  <c r="AA60" i="13"/>
  <c r="AQ60" i="13"/>
  <c r="AR60" i="13"/>
  <c r="AG60" i="13"/>
  <c r="AD60" i="13"/>
  <c r="AK60" i="13"/>
  <c r="AE60" i="13"/>
  <c r="AR86" i="6"/>
  <c r="S86" i="6"/>
  <c r="C87" i="6"/>
  <c r="S87" i="5" l="1"/>
  <c r="W86" i="5" s="1"/>
  <c r="X77" i="8"/>
  <c r="T78" i="8"/>
  <c r="U77" i="8"/>
  <c r="S87" i="6"/>
  <c r="C88" i="6"/>
  <c r="V76" i="2"/>
  <c r="U77" i="2"/>
  <c r="Y76" i="2"/>
  <c r="S87" i="8"/>
  <c r="X77" i="6"/>
  <c r="T78" i="6"/>
  <c r="U77" i="6"/>
  <c r="S87" i="7"/>
  <c r="W86" i="7" s="1"/>
  <c r="T78" i="5"/>
  <c r="U77" i="5"/>
  <c r="X77" i="5"/>
  <c r="I115" i="13"/>
  <c r="F115" i="13"/>
  <c r="D115" i="13"/>
  <c r="T115" i="13"/>
  <c r="J115" i="13"/>
  <c r="U115" i="13"/>
  <c r="R115" i="13"/>
  <c r="E115" i="13"/>
  <c r="L115" i="13"/>
  <c r="V115" i="13"/>
  <c r="N115" i="13"/>
  <c r="C115" i="13"/>
  <c r="P115" i="13"/>
  <c r="H115" i="13"/>
  <c r="M115" i="13"/>
  <c r="O115" i="13"/>
  <c r="S115" i="13"/>
  <c r="K115" i="13"/>
  <c r="Q115" i="13"/>
  <c r="G115" i="13"/>
  <c r="AK61" i="13"/>
  <c r="AR61" i="13"/>
  <c r="AJ61" i="13"/>
  <c r="AC61" i="13"/>
  <c r="AN61" i="13"/>
  <c r="AB61" i="13"/>
  <c r="AH61" i="13"/>
  <c r="AF61" i="13"/>
  <c r="AA61" i="13"/>
  <c r="AP61" i="13"/>
  <c r="AL61" i="13"/>
  <c r="Z61" i="13"/>
  <c r="AD61" i="13"/>
  <c r="AS61" i="13"/>
  <c r="AQ61" i="13"/>
  <c r="AE61" i="13"/>
  <c r="AI61" i="13"/>
  <c r="AG61" i="13"/>
  <c r="AM61" i="13"/>
  <c r="AO61" i="13"/>
  <c r="X77" i="7"/>
  <c r="U77" i="7"/>
  <c r="T78" i="7"/>
  <c r="K88" i="8" l="1"/>
  <c r="O88" i="8"/>
  <c r="P88" i="8"/>
  <c r="G88" i="8"/>
  <c r="N88" i="8"/>
  <c r="L88" i="8"/>
  <c r="I88" i="8"/>
  <c r="R88" i="8"/>
  <c r="Q88" i="8"/>
  <c r="M88" i="8"/>
  <c r="W39" i="8"/>
  <c r="J88" i="8"/>
  <c r="H88" i="8"/>
  <c r="W40" i="8"/>
  <c r="W41" i="8"/>
  <c r="W42" i="8"/>
  <c r="W43" i="8"/>
  <c r="W44" i="8"/>
  <c r="W45" i="8"/>
  <c r="W46" i="8"/>
  <c r="W47" i="8"/>
  <c r="W48" i="8"/>
  <c r="W49" i="8"/>
  <c r="W50" i="8"/>
  <c r="W51" i="8"/>
  <c r="W52" i="8"/>
  <c r="W53" i="8"/>
  <c r="W54" i="8"/>
  <c r="W55" i="8"/>
  <c r="W56" i="8"/>
  <c r="W57" i="8"/>
  <c r="W58" i="8"/>
  <c r="W59" i="8"/>
  <c r="W60" i="8"/>
  <c r="W61" i="8"/>
  <c r="W63" i="8"/>
  <c r="W64" i="8"/>
  <c r="W62" i="8"/>
  <c r="E88" i="8"/>
  <c r="W65" i="8"/>
  <c r="W66" i="8"/>
  <c r="D88" i="8"/>
  <c r="W67" i="8"/>
  <c r="W68" i="8"/>
  <c r="W69" i="8"/>
  <c r="W75" i="8"/>
  <c r="W70" i="8"/>
  <c r="W76" i="8"/>
  <c r="W71" i="8"/>
  <c r="W77" i="8"/>
  <c r="W72" i="8"/>
  <c r="W78" i="8"/>
  <c r="W73" i="8"/>
  <c r="W79" i="8"/>
  <c r="W74" i="8"/>
  <c r="F88" i="8"/>
  <c r="W80" i="8"/>
  <c r="W81" i="8"/>
  <c r="W82" i="8"/>
  <c r="W83" i="8"/>
  <c r="W84" i="8"/>
  <c r="W85" i="8"/>
  <c r="W86" i="8"/>
  <c r="O88" i="6"/>
  <c r="K88" i="6"/>
  <c r="N88" i="6"/>
  <c r="M88" i="6"/>
  <c r="G88" i="6"/>
  <c r="P88" i="6"/>
  <c r="R88" i="6"/>
  <c r="J88" i="6"/>
  <c r="Q88" i="6"/>
  <c r="L88" i="6"/>
  <c r="I88" i="6"/>
  <c r="H8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3" i="6"/>
  <c r="W60" i="6"/>
  <c r="W61" i="6"/>
  <c r="W64" i="6"/>
  <c r="W65" i="6"/>
  <c r="W62" i="6"/>
  <c r="E88" i="6"/>
  <c r="W66" i="6"/>
  <c r="D88" i="6"/>
  <c r="W67" i="6"/>
  <c r="W68" i="6"/>
  <c r="W69" i="6"/>
  <c r="W70" i="6"/>
  <c r="W75" i="6"/>
  <c r="W71" i="6"/>
  <c r="W76" i="6"/>
  <c r="W72" i="6"/>
  <c r="W77" i="6"/>
  <c r="W73" i="6"/>
  <c r="W78" i="6"/>
  <c r="F88" i="6"/>
  <c r="W79" i="6"/>
  <c r="W74" i="6"/>
  <c r="W80" i="6"/>
  <c r="W81" i="6"/>
  <c r="W82" i="6"/>
  <c r="W83" i="6"/>
  <c r="W84" i="6"/>
  <c r="W85" i="6"/>
  <c r="G88" i="5"/>
  <c r="Q88" i="5"/>
  <c r="R88" i="5"/>
  <c r="M88" i="5"/>
  <c r="H88" i="5"/>
  <c r="P88" i="5"/>
  <c r="L88" i="5"/>
  <c r="N88" i="5"/>
  <c r="I88" i="5"/>
  <c r="K88" i="5"/>
  <c r="J88" i="5"/>
  <c r="O8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E88" i="5"/>
  <c r="W63" i="5"/>
  <c r="D88" i="5"/>
  <c r="W64" i="5"/>
  <c r="W65" i="5"/>
  <c r="W66" i="5"/>
  <c r="W67" i="5"/>
  <c r="W75" i="5"/>
  <c r="W76" i="5"/>
  <c r="W68" i="5"/>
  <c r="W69" i="5"/>
  <c r="W77" i="5"/>
  <c r="W70" i="5"/>
  <c r="W78" i="5"/>
  <c r="W71" i="5"/>
  <c r="W79" i="5"/>
  <c r="W72" i="5"/>
  <c r="W80" i="5"/>
  <c r="W73" i="5"/>
  <c r="W81" i="5"/>
  <c r="W74" i="5"/>
  <c r="F88" i="5"/>
  <c r="W82" i="5"/>
  <c r="W83" i="5"/>
  <c r="W84" i="5"/>
  <c r="W85" i="5"/>
  <c r="X78" i="8"/>
  <c r="U78" i="8"/>
  <c r="T79" i="8"/>
  <c r="X78" i="6"/>
  <c r="U78" i="6"/>
  <c r="T79" i="6"/>
  <c r="X78" i="7"/>
  <c r="U78" i="7"/>
  <c r="T79" i="7"/>
  <c r="N88" i="7"/>
  <c r="M88" i="7"/>
  <c r="Q88" i="7"/>
  <c r="O88" i="7"/>
  <c r="L88" i="7"/>
  <c r="I88" i="7"/>
  <c r="J88" i="7"/>
  <c r="R88" i="7"/>
  <c r="K88" i="7"/>
  <c r="P88" i="7"/>
  <c r="G88" i="7"/>
  <c r="H8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3" i="7"/>
  <c r="W64" i="7"/>
  <c r="W60" i="7"/>
  <c r="W61" i="7"/>
  <c r="W65" i="7"/>
  <c r="E88" i="7"/>
  <c r="W66" i="7"/>
  <c r="W62" i="7"/>
  <c r="W67" i="7"/>
  <c r="D88" i="7"/>
  <c r="W68" i="7"/>
  <c r="W69" i="7"/>
  <c r="W70" i="7"/>
  <c r="W71" i="7"/>
  <c r="W75" i="7"/>
  <c r="W72" i="7"/>
  <c r="W76" i="7"/>
  <c r="W77" i="7"/>
  <c r="W73" i="7"/>
  <c r="W74" i="7"/>
  <c r="F88" i="7"/>
  <c r="W78" i="7"/>
  <c r="W79" i="7"/>
  <c r="W80" i="7"/>
  <c r="W81" i="7"/>
  <c r="W82" i="7"/>
  <c r="W83" i="7"/>
  <c r="W84" i="7"/>
  <c r="W85" i="7"/>
  <c r="C88" i="5"/>
  <c r="C88" i="7"/>
  <c r="W86" i="6"/>
  <c r="U78" i="2"/>
  <c r="Y77" i="2"/>
  <c r="V77" i="2"/>
  <c r="T79" i="5"/>
  <c r="U78" i="5"/>
  <c r="X78" i="5"/>
  <c r="Q116" i="13"/>
  <c r="R116" i="13"/>
  <c r="M116" i="13"/>
  <c r="H116" i="13"/>
  <c r="F116" i="13"/>
  <c r="V116" i="13"/>
  <c r="D116" i="13"/>
  <c r="S116" i="13"/>
  <c r="O116" i="13"/>
  <c r="N116" i="13"/>
  <c r="J116" i="13"/>
  <c r="I116" i="13"/>
  <c r="T116" i="13"/>
  <c r="K116" i="13"/>
  <c r="E116" i="13"/>
  <c r="U116" i="13"/>
  <c r="G116" i="13"/>
  <c r="L116" i="13"/>
  <c r="C116" i="13"/>
  <c r="P116" i="13"/>
  <c r="Z62" i="13"/>
  <c r="AG62" i="13"/>
  <c r="AE62" i="13"/>
  <c r="AI62" i="13"/>
  <c r="AK62" i="13"/>
  <c r="AC62" i="13"/>
  <c r="AP62" i="13"/>
  <c r="AL62" i="13"/>
  <c r="AM62" i="13"/>
  <c r="AQ62" i="13"/>
  <c r="AN62" i="13"/>
  <c r="AB62" i="13"/>
  <c r="AH62" i="13"/>
  <c r="AO62" i="13"/>
  <c r="AD62" i="13"/>
  <c r="AF62" i="13"/>
  <c r="AS62" i="13"/>
  <c r="AA62" i="13"/>
  <c r="AJ62" i="13"/>
  <c r="AR62" i="13"/>
  <c r="C88" i="8"/>
  <c r="S88" i="8" s="1"/>
  <c r="S88" i="6" l="1"/>
  <c r="S88" i="5"/>
  <c r="X79" i="5"/>
  <c r="T80" i="5"/>
  <c r="U79" i="5"/>
  <c r="V117" i="13"/>
  <c r="P117" i="13"/>
  <c r="K117" i="13"/>
  <c r="U117" i="13"/>
  <c r="N117" i="13"/>
  <c r="S117" i="13"/>
  <c r="Q117" i="13"/>
  <c r="H117" i="13"/>
  <c r="O117" i="13"/>
  <c r="F117" i="13"/>
  <c r="E117" i="13"/>
  <c r="D117" i="13"/>
  <c r="I117" i="13"/>
  <c r="R117" i="13"/>
  <c r="G117" i="13"/>
  <c r="L117" i="13"/>
  <c r="T117" i="13"/>
  <c r="M117" i="13"/>
  <c r="J117" i="13"/>
  <c r="C117" i="13"/>
  <c r="AL63" i="13"/>
  <c r="AA63" i="13"/>
  <c r="AQ63" i="13"/>
  <c r="AD63" i="13"/>
  <c r="AP63" i="13"/>
  <c r="AM63" i="13"/>
  <c r="AE63" i="13"/>
  <c r="AB63" i="13"/>
  <c r="AR63" i="13"/>
  <c r="AK63" i="13"/>
  <c r="AO63" i="13"/>
  <c r="Z63" i="13"/>
  <c r="AN63" i="13"/>
  <c r="AF63" i="13"/>
  <c r="AS63" i="13"/>
  <c r="AH63" i="13"/>
  <c r="AJ63" i="13"/>
  <c r="AG63" i="13"/>
  <c r="AC63" i="13"/>
  <c r="AI63" i="13"/>
  <c r="T80" i="7"/>
  <c r="U79" i="7"/>
  <c r="X79" i="7"/>
  <c r="V78" i="2"/>
  <c r="Y78" i="2"/>
  <c r="U79" i="2"/>
  <c r="X79" i="8"/>
  <c r="T80" i="8"/>
  <c r="U79" i="8"/>
  <c r="X79" i="6"/>
  <c r="T80" i="6"/>
  <c r="U79" i="6"/>
  <c r="S88" i="7"/>
  <c r="X80" i="6" l="1"/>
  <c r="U80" i="6"/>
  <c r="T81" i="6"/>
  <c r="U80" i="2"/>
  <c r="Y79" i="2"/>
  <c r="V79" i="2"/>
  <c r="X80" i="8"/>
  <c r="T81" i="8"/>
  <c r="U80" i="8"/>
  <c r="U80" i="7"/>
  <c r="T81" i="7"/>
  <c r="X80" i="7"/>
  <c r="T81" i="5"/>
  <c r="X80" i="5"/>
  <c r="U80" i="5"/>
  <c r="U118" i="13"/>
  <c r="R118" i="13"/>
  <c r="K118" i="13"/>
  <c r="H118" i="13"/>
  <c r="F118" i="13"/>
  <c r="M118" i="13"/>
  <c r="J118" i="13"/>
  <c r="P118" i="13"/>
  <c r="G118" i="13"/>
  <c r="Q118" i="13"/>
  <c r="I118" i="13"/>
  <c r="E118" i="13"/>
  <c r="D118" i="13"/>
  <c r="N118" i="13"/>
  <c r="C118" i="13"/>
  <c r="T118" i="13"/>
  <c r="V118" i="13"/>
  <c r="O118" i="13"/>
  <c r="L118" i="13"/>
  <c r="S118" i="13"/>
  <c r="AN64" i="13"/>
  <c r="AJ64" i="13"/>
  <c r="AK64" i="13"/>
  <c r="AP64" i="13"/>
  <c r="AS64" i="13"/>
  <c r="AC64" i="13"/>
  <c r="AM64" i="13"/>
  <c r="AF64" i="13"/>
  <c r="AI64" i="13"/>
  <c r="AR64" i="13"/>
  <c r="AG64" i="13"/>
  <c r="AB64" i="13"/>
  <c r="AO64" i="13"/>
  <c r="AD64" i="13"/>
  <c r="Z64" i="13"/>
  <c r="AA64" i="13"/>
  <c r="AQ64" i="13"/>
  <c r="AL64" i="13"/>
  <c r="AH64" i="13"/>
  <c r="AE64" i="13"/>
  <c r="U81" i="5" l="1"/>
  <c r="T82" i="5"/>
  <c r="X81" i="5"/>
  <c r="R119" i="13"/>
  <c r="K119" i="13"/>
  <c r="I119" i="13"/>
  <c r="J119" i="13"/>
  <c r="P119" i="13"/>
  <c r="H119" i="13"/>
  <c r="C119" i="13"/>
  <c r="G119" i="13"/>
  <c r="O119" i="13"/>
  <c r="Q119" i="13"/>
  <c r="F119" i="13"/>
  <c r="E119" i="13"/>
  <c r="T119" i="13"/>
  <c r="S119" i="13"/>
  <c r="L119" i="13"/>
  <c r="M119" i="13"/>
  <c r="N119" i="13"/>
  <c r="U119" i="13"/>
  <c r="D119" i="13"/>
  <c r="V119" i="13"/>
  <c r="AB65" i="13"/>
  <c r="AD65" i="13"/>
  <c r="AL65" i="13"/>
  <c r="AC65" i="13"/>
  <c r="AA65" i="13"/>
  <c r="Z65" i="13"/>
  <c r="AO65" i="13"/>
  <c r="AS65" i="13"/>
  <c r="AK65" i="13"/>
  <c r="AQ65" i="13"/>
  <c r="AR65" i="13"/>
  <c r="AN65" i="13"/>
  <c r="AJ65" i="13"/>
  <c r="AE65" i="13"/>
  <c r="AF65" i="13"/>
  <c r="AI65" i="13"/>
  <c r="AP65" i="13"/>
  <c r="AH65" i="13"/>
  <c r="AM65" i="13"/>
  <c r="AG65" i="13"/>
  <c r="U81" i="7"/>
  <c r="X81" i="7"/>
  <c r="T82" i="7"/>
  <c r="T82" i="6"/>
  <c r="U81" i="6"/>
  <c r="X81" i="6"/>
  <c r="U81" i="2"/>
  <c r="V80" i="2"/>
  <c r="Y80" i="2"/>
  <c r="T82" i="8"/>
  <c r="U81" i="8"/>
  <c r="X81" i="8"/>
  <c r="T83" i="6" l="1"/>
  <c r="U82" i="6"/>
  <c r="X82" i="6"/>
  <c r="U82" i="5"/>
  <c r="X82" i="5"/>
  <c r="T83" i="5"/>
  <c r="R120" i="13"/>
  <c r="O120" i="13"/>
  <c r="N120" i="13"/>
  <c r="I120" i="13"/>
  <c r="J120" i="13"/>
  <c r="G120" i="13"/>
  <c r="E120" i="13"/>
  <c r="L120" i="13"/>
  <c r="S120" i="13"/>
  <c r="P120" i="13"/>
  <c r="F120" i="13"/>
  <c r="V120" i="13"/>
  <c r="K120" i="13"/>
  <c r="H120" i="13"/>
  <c r="T120" i="13"/>
  <c r="M120" i="13"/>
  <c r="D120" i="13"/>
  <c r="Q120" i="13"/>
  <c r="U120" i="13"/>
  <c r="C120" i="13"/>
  <c r="AE66" i="13"/>
  <c r="AN66" i="13"/>
  <c r="AI66" i="13"/>
  <c r="AM66" i="13"/>
  <c r="AF66" i="13"/>
  <c r="AL66" i="13"/>
  <c r="AQ66" i="13"/>
  <c r="AH66" i="13"/>
  <c r="AP66" i="13"/>
  <c r="AK66" i="13"/>
  <c r="AD66" i="13"/>
  <c r="AS66" i="13"/>
  <c r="AA66" i="13"/>
  <c r="AO66" i="13"/>
  <c r="AR66" i="13"/>
  <c r="AG66" i="13"/>
  <c r="AB66" i="13"/>
  <c r="AJ66" i="13"/>
  <c r="Z66" i="13"/>
  <c r="AC66" i="13"/>
  <c r="U82" i="2"/>
  <c r="Y81" i="2"/>
  <c r="V81" i="2"/>
  <c r="T83" i="8"/>
  <c r="U82" i="8"/>
  <c r="X82" i="8"/>
  <c r="X82" i="7"/>
  <c r="T83" i="7"/>
  <c r="U82" i="7"/>
  <c r="T84" i="8" l="1"/>
  <c r="U83" i="8"/>
  <c r="X83" i="8"/>
  <c r="Y82" i="2"/>
  <c r="U83" i="2"/>
  <c r="V82" i="2"/>
  <c r="X83" i="5"/>
  <c r="T84" i="5"/>
  <c r="U83" i="5"/>
  <c r="V121" i="13"/>
  <c r="S121" i="13"/>
  <c r="J121" i="13"/>
  <c r="N121" i="13"/>
  <c r="K121" i="13"/>
  <c r="I121" i="13"/>
  <c r="F121" i="13"/>
  <c r="C121" i="13"/>
  <c r="M121" i="13"/>
  <c r="L121" i="13"/>
  <c r="R121" i="13"/>
  <c r="P121" i="13"/>
  <c r="H121" i="13"/>
  <c r="T121" i="13"/>
  <c r="O121" i="13"/>
  <c r="G121" i="13"/>
  <c r="Q121" i="13"/>
  <c r="E121" i="13"/>
  <c r="D121" i="13"/>
  <c r="U121" i="13"/>
  <c r="AB67" i="13"/>
  <c r="AQ67" i="13"/>
  <c r="AE67" i="13"/>
  <c r="AH67" i="13"/>
  <c r="AO67" i="13"/>
  <c r="AM67" i="13"/>
  <c r="AC67" i="13"/>
  <c r="AL67" i="13"/>
  <c r="AF67" i="13"/>
  <c r="AJ67" i="13"/>
  <c r="AS67" i="13"/>
  <c r="AD67" i="13"/>
  <c r="AR67" i="13"/>
  <c r="AG67" i="13"/>
  <c r="AI67" i="13"/>
  <c r="AA67" i="13"/>
  <c r="Z67" i="13"/>
  <c r="AP67" i="13"/>
  <c r="AK67" i="13"/>
  <c r="AN67" i="13"/>
  <c r="T84" i="6"/>
  <c r="U83" i="6"/>
  <c r="X83" i="6"/>
  <c r="X83" i="7"/>
  <c r="T84" i="7"/>
  <c r="U83" i="7"/>
  <c r="T85" i="5" l="1"/>
  <c r="U84" i="5"/>
  <c r="X84" i="5"/>
  <c r="S122" i="13"/>
  <c r="J122" i="13"/>
  <c r="L122" i="13"/>
  <c r="K122" i="13"/>
  <c r="N122" i="13"/>
  <c r="F122" i="13"/>
  <c r="C122" i="13"/>
  <c r="E122" i="13"/>
  <c r="P122" i="13"/>
  <c r="G122" i="13"/>
  <c r="M122" i="13"/>
  <c r="Q122" i="13"/>
  <c r="I122" i="13"/>
  <c r="H122" i="13"/>
  <c r="U122" i="13"/>
  <c r="D122" i="13"/>
  <c r="T122" i="13"/>
  <c r="O122" i="13"/>
  <c r="R122" i="13"/>
  <c r="V122" i="13"/>
  <c r="AF68" i="13"/>
  <c r="Z68" i="13"/>
  <c r="AE68" i="13"/>
  <c r="AD68" i="13"/>
  <c r="AS68" i="13"/>
  <c r="AC68" i="13"/>
  <c r="AJ68" i="13"/>
  <c r="AH68" i="13"/>
  <c r="AA68" i="13"/>
  <c r="AP68" i="13"/>
  <c r="AB68" i="13"/>
  <c r="AO68" i="13"/>
  <c r="AL68" i="13"/>
  <c r="AG68" i="13"/>
  <c r="AM68" i="13"/>
  <c r="AK68" i="13"/>
  <c r="AR68" i="13"/>
  <c r="AQ68" i="13"/>
  <c r="AN68" i="13"/>
  <c r="AI68" i="13"/>
  <c r="U84" i="2"/>
  <c r="Y83" i="2"/>
  <c r="V83" i="2"/>
  <c r="T85" i="8"/>
  <c r="X84" i="8"/>
  <c r="U84" i="8"/>
  <c r="T85" i="6"/>
  <c r="X84" i="6"/>
  <c r="U84" i="6"/>
  <c r="U84" i="7"/>
  <c r="T85" i="7"/>
  <c r="X84" i="7"/>
  <c r="U85" i="6" l="1"/>
  <c r="X85" i="6"/>
  <c r="T86" i="6"/>
  <c r="V85" i="6"/>
  <c r="U85" i="5"/>
  <c r="T86" i="5"/>
  <c r="V85" i="5" s="1"/>
  <c r="X85" i="5"/>
  <c r="S123" i="13"/>
  <c r="K123" i="13"/>
  <c r="N123" i="13"/>
  <c r="F123" i="13"/>
  <c r="C123" i="13"/>
  <c r="P123" i="13"/>
  <c r="E123" i="13"/>
  <c r="T123" i="13"/>
  <c r="Q123" i="13"/>
  <c r="H123" i="13"/>
  <c r="O123" i="13"/>
  <c r="R123" i="13"/>
  <c r="G123" i="13"/>
  <c r="J123" i="13"/>
  <c r="U123" i="13"/>
  <c r="L123" i="13"/>
  <c r="I123" i="13"/>
  <c r="V123" i="13"/>
  <c r="M123" i="13"/>
  <c r="D123" i="13"/>
  <c r="AH69" i="13"/>
  <c r="AF69" i="13"/>
  <c r="AD69" i="13"/>
  <c r="AC69" i="13"/>
  <c r="Z69" i="13"/>
  <c r="AR69" i="13"/>
  <c r="AQ69" i="13"/>
  <c r="AJ69" i="13"/>
  <c r="AS69" i="13"/>
  <c r="AO69" i="13"/>
  <c r="AL69" i="13"/>
  <c r="AI69" i="13"/>
  <c r="AP69" i="13"/>
  <c r="AK69" i="13"/>
  <c r="AB69" i="13"/>
  <c r="AG69" i="13"/>
  <c r="AE69" i="13"/>
  <c r="AA69" i="13"/>
  <c r="AN69" i="13"/>
  <c r="AM69" i="13"/>
  <c r="T86" i="7"/>
  <c r="U85" i="7"/>
  <c r="X85" i="7"/>
  <c r="T86" i="8"/>
  <c r="V85" i="8"/>
  <c r="U85" i="8"/>
  <c r="X85" i="8"/>
  <c r="V84" i="2"/>
  <c r="U85" i="2"/>
  <c r="Y84" i="2"/>
  <c r="U86" i="7" l="1"/>
  <c r="X86" i="7"/>
  <c r="G95" i="7"/>
  <c r="V86" i="7"/>
  <c r="G94" i="7"/>
  <c r="C99" i="7" s="1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I5" i="12"/>
  <c r="I32" i="11"/>
  <c r="U86" i="5"/>
  <c r="X86" i="5"/>
  <c r="G95" i="5"/>
  <c r="V86" i="5"/>
  <c r="G94" i="5"/>
  <c r="C99" i="5" s="1"/>
  <c r="I12" i="11"/>
  <c r="I15" i="11" s="1"/>
  <c r="T124" i="13"/>
  <c r="K124" i="13"/>
  <c r="O124" i="13"/>
  <c r="L124" i="13"/>
  <c r="C124" i="13"/>
  <c r="R124" i="13"/>
  <c r="J124" i="13"/>
  <c r="P124" i="13"/>
  <c r="G124" i="13"/>
  <c r="D124" i="13"/>
  <c r="F124" i="13"/>
  <c r="Q124" i="13"/>
  <c r="H124" i="13"/>
  <c r="U124" i="13"/>
  <c r="I124" i="13"/>
  <c r="M124" i="13"/>
  <c r="N124" i="13"/>
  <c r="S124" i="13"/>
  <c r="V124" i="13"/>
  <c r="E124" i="13"/>
  <c r="AN70" i="13"/>
  <c r="AS70" i="13"/>
  <c r="AF70" i="13"/>
  <c r="AI70" i="13"/>
  <c r="AQ70" i="13"/>
  <c r="AO70" i="13"/>
  <c r="AK70" i="13"/>
  <c r="AM70" i="13"/>
  <c r="AG70" i="13"/>
  <c r="AC70" i="13"/>
  <c r="AA70" i="13"/>
  <c r="AL70" i="13"/>
  <c r="AJ70" i="13"/>
  <c r="AD70" i="13"/>
  <c r="AR70" i="13"/>
  <c r="AH70" i="13"/>
  <c r="AP70" i="13"/>
  <c r="Z70" i="13"/>
  <c r="AE70" i="13"/>
  <c r="AB70" i="13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7"/>
  <c r="X86" i="6"/>
  <c r="G94" i="6"/>
  <c r="C99" i="6" s="1"/>
  <c r="G95" i="6"/>
  <c r="U86" i="6"/>
  <c r="V86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U86" i="2"/>
  <c r="Y85" i="2"/>
  <c r="V85" i="2"/>
  <c r="X86" i="8"/>
  <c r="G94" i="8"/>
  <c r="C99" i="8" s="1"/>
  <c r="U86" i="8"/>
  <c r="G95" i="8"/>
  <c r="V86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C97" i="8" l="1"/>
  <c r="C98" i="8" s="1" a="1"/>
  <c r="C98" i="8" s="1"/>
  <c r="G93" i="8"/>
  <c r="C97" i="5"/>
  <c r="C98" i="5" s="1" a="1"/>
  <c r="C98" i="5" s="1"/>
  <c r="G93" i="5"/>
  <c r="I38" i="11"/>
  <c r="J32" i="11"/>
  <c r="I36" i="11"/>
  <c r="I37" i="11" s="1"/>
  <c r="J10" i="12" s="1"/>
  <c r="C97" i="7"/>
  <c r="C98" i="7" s="1" a="1"/>
  <c r="C98" i="7" s="1"/>
  <c r="G93" i="7"/>
  <c r="C97" i="6"/>
  <c r="C98" i="6" s="1" a="1"/>
  <c r="C98" i="6" s="1"/>
  <c r="G93" i="6"/>
  <c r="I9" i="12"/>
  <c r="I12" i="12" s="1"/>
  <c r="I27" i="12" s="1"/>
  <c r="J5" i="12"/>
  <c r="U87" i="2"/>
  <c r="H116" i="2"/>
  <c r="V86" i="2"/>
  <c r="H115" i="2"/>
  <c r="Y86" i="2"/>
  <c r="I34" i="11"/>
  <c r="J7" i="12" s="1"/>
  <c r="K34" i="11"/>
  <c r="L7" i="12" s="1"/>
  <c r="J34" i="11"/>
  <c r="K7" i="12" s="1"/>
  <c r="N34" i="11"/>
  <c r="O7" i="12" s="1"/>
  <c r="O34" i="11"/>
  <c r="M34" i="11"/>
  <c r="N7" i="12" s="1"/>
  <c r="L34" i="11"/>
  <c r="M7" i="12" s="1"/>
  <c r="K5" i="12" l="1"/>
  <c r="J9" i="12"/>
  <c r="J12" i="12" s="1"/>
  <c r="J27" i="12" s="1"/>
  <c r="J20" i="12" s="1"/>
  <c r="D118" i="2"/>
  <c r="D119" i="2" s="1" a="1"/>
  <c r="D119" i="2" s="1"/>
  <c r="H114" i="2"/>
  <c r="AW114" i="2" s="1"/>
  <c r="AW115" i="2" s="1"/>
  <c r="AW116" i="2" s="1"/>
  <c r="AW117" i="2" s="1"/>
  <c r="AW118" i="2" s="1"/>
  <c r="AW119" i="2" s="1"/>
  <c r="AW120" i="2" s="1"/>
  <c r="AW121" i="2" s="1"/>
  <c r="AW122" i="2" s="1"/>
  <c r="AW123" i="2" s="1"/>
  <c r="AW124" i="2" s="1"/>
  <c r="AW125" i="2" s="1"/>
  <c r="AW126" i="2" s="1"/>
  <c r="AW127" i="2" s="1"/>
  <c r="AW128" i="2" s="1"/>
  <c r="AW129" i="2" s="1"/>
  <c r="AW130" i="2" s="1"/>
  <c r="AW131" i="2" s="1"/>
  <c r="AW132" i="2" s="1"/>
  <c r="AW133" i="2" s="1"/>
  <c r="AW134" i="2" s="1"/>
  <c r="AW135" i="2" s="1"/>
  <c r="AW136" i="2" s="1"/>
  <c r="AW137" i="2" s="1"/>
  <c r="AW138" i="2" s="1"/>
  <c r="AW139" i="2" s="1"/>
  <c r="AW140" i="2" s="1"/>
  <c r="AW141" i="2" s="1"/>
  <c r="AW142" i="2" s="1"/>
  <c r="AW143" i="2" s="1"/>
  <c r="AW144" i="2" s="1"/>
  <c r="AW145" i="2" s="1"/>
  <c r="AW146" i="2" s="1"/>
  <c r="AW147" i="2" s="1"/>
  <c r="AW148" i="2" s="1"/>
  <c r="AW149" i="2" s="1"/>
  <c r="AW150" i="2" s="1"/>
  <c r="AW151" i="2" s="1"/>
  <c r="AW152" i="2" s="1"/>
  <c r="AW153" i="2" s="1"/>
  <c r="AW154" i="2" s="1"/>
  <c r="AW155" i="2" s="1"/>
  <c r="AW156" i="2" s="1"/>
  <c r="AW157" i="2" s="1"/>
  <c r="AW158" i="2" s="1"/>
  <c r="AW159" i="2" s="1"/>
  <c r="AW160" i="2" s="1"/>
  <c r="AW161" i="2" s="1"/>
  <c r="AW162" i="2" s="1"/>
  <c r="AW163" i="2" s="1"/>
  <c r="AW164" i="2" s="1"/>
  <c r="AW165" i="2" s="1"/>
  <c r="AW166" i="2" s="1"/>
  <c r="AW167" i="2" s="1"/>
  <c r="AW168" i="2" s="1"/>
  <c r="AW169" i="2" s="1"/>
  <c r="AW170" i="2" s="1"/>
  <c r="AW171" i="2" s="1"/>
  <c r="AW172" i="2" s="1"/>
  <c r="AW173" i="2" s="1"/>
  <c r="AW174" i="2" s="1"/>
  <c r="AW175" i="2" s="1"/>
  <c r="AW176" i="2" s="1"/>
  <c r="AW177" i="2" s="1"/>
  <c r="AW178" i="2" s="1"/>
  <c r="AW179" i="2" s="1"/>
  <c r="AW180" i="2" s="1"/>
  <c r="AW181" i="2" s="1"/>
  <c r="AW182" i="2" s="1"/>
  <c r="AW183" i="2" s="1"/>
  <c r="AW184" i="2" s="1"/>
  <c r="AW185" i="2" s="1"/>
  <c r="AW186" i="2" s="1"/>
  <c r="AW187" i="2" s="1"/>
  <c r="AW188" i="2" s="1"/>
  <c r="AW189" i="2" s="1"/>
  <c r="AW190" i="2" s="1"/>
  <c r="AW191" i="2" s="1"/>
  <c r="AW192" i="2" s="1"/>
  <c r="AW193" i="2" s="1"/>
  <c r="AW194" i="2" s="1"/>
  <c r="AW195" i="2" s="1"/>
  <c r="AW196" i="2" s="1"/>
  <c r="AW197" i="2" s="1"/>
  <c r="AW198" i="2" s="1"/>
  <c r="AW199" i="2" s="1"/>
  <c r="AW200" i="2" s="1"/>
  <c r="AW201" i="2" s="1"/>
  <c r="AW202" i="2" s="1"/>
  <c r="AW203" i="2" s="1"/>
  <c r="AW204" i="2" s="1"/>
  <c r="AW205" i="2" s="1"/>
  <c r="AW206" i="2" s="1"/>
  <c r="AW207" i="2" s="1"/>
  <c r="AW208" i="2" s="1"/>
  <c r="AW209" i="2" s="1"/>
  <c r="AW210" i="2" s="1"/>
  <c r="AW211" i="2" s="1"/>
  <c r="AW212" i="2" s="1"/>
  <c r="AW213" i="2" s="1"/>
  <c r="AW214" i="2" s="1"/>
  <c r="AW215" i="2" s="1"/>
  <c r="AW216" i="2" s="1"/>
  <c r="AW217" i="2" s="1"/>
  <c r="AW218" i="2" s="1"/>
  <c r="AW219" i="2" s="1"/>
  <c r="AW220" i="2" s="1"/>
  <c r="AW221" i="2" s="1"/>
  <c r="AW222" i="2" s="1"/>
  <c r="AW223" i="2" s="1"/>
  <c r="AW224" i="2" s="1"/>
  <c r="AW225" i="2" s="1"/>
  <c r="AW226" i="2" s="1"/>
  <c r="AW227" i="2" s="1"/>
  <c r="AW228" i="2" s="1"/>
  <c r="AW229" i="2" s="1"/>
  <c r="AW230" i="2" s="1"/>
  <c r="AW231" i="2" s="1"/>
  <c r="AW232" i="2" s="1"/>
  <c r="AW233" i="2" s="1"/>
  <c r="AW234" i="2" s="1"/>
  <c r="AW235" i="2" s="1"/>
  <c r="AW236" i="2" s="1"/>
  <c r="AW237" i="2" s="1"/>
  <c r="AW238" i="2" s="1"/>
  <c r="AW239" i="2" s="1"/>
  <c r="AW240" i="2" s="1"/>
  <c r="AW241" i="2" s="1"/>
  <c r="AW242" i="2" s="1"/>
  <c r="AW243" i="2" s="1"/>
  <c r="AW244" i="2" s="1"/>
  <c r="AW245" i="2" s="1"/>
  <c r="AW246" i="2" s="1"/>
  <c r="AW247" i="2" s="1"/>
  <c r="AW248" i="2" s="1"/>
  <c r="AW249" i="2" s="1"/>
  <c r="AW250" i="2" s="1"/>
  <c r="AW251" i="2" s="1"/>
  <c r="AW252" i="2" s="1"/>
  <c r="AW253" i="2" s="1"/>
  <c r="AW254" i="2" s="1"/>
  <c r="AW255" i="2" s="1"/>
  <c r="AW256" i="2" s="1"/>
  <c r="AW257" i="2" s="1"/>
  <c r="AW258" i="2" s="1"/>
  <c r="AW259" i="2" s="1"/>
  <c r="AW260" i="2" s="1"/>
  <c r="AW261" i="2" s="1"/>
  <c r="AW262" i="2" s="1"/>
  <c r="AW263" i="2" s="1"/>
  <c r="AW264" i="2" s="1"/>
  <c r="AW265" i="2" s="1"/>
  <c r="AW266" i="2" s="1"/>
  <c r="AW267" i="2" s="1"/>
  <c r="AW268" i="2" s="1"/>
  <c r="AW269" i="2" s="1"/>
  <c r="AW270" i="2" s="1"/>
  <c r="AW271" i="2" s="1"/>
  <c r="AW272" i="2" s="1"/>
  <c r="AW273" i="2" s="1"/>
  <c r="AW274" i="2" s="1"/>
  <c r="AW275" i="2" s="1"/>
  <c r="AW276" i="2" s="1"/>
  <c r="AW277" i="2" s="1"/>
  <c r="AW278" i="2" s="1"/>
  <c r="AW279" i="2" s="1"/>
  <c r="AW280" i="2" s="1"/>
  <c r="AW281" i="2" s="1"/>
  <c r="AW282" i="2" s="1"/>
  <c r="AW283" i="2" s="1"/>
  <c r="AW284" i="2" s="1"/>
  <c r="AW285" i="2" s="1"/>
  <c r="AW286" i="2" s="1"/>
  <c r="AW287" i="2" s="1"/>
  <c r="AW288" i="2" s="1"/>
  <c r="AW289" i="2" s="1"/>
  <c r="AW290" i="2" s="1"/>
  <c r="AW291" i="2" s="1"/>
  <c r="AW292" i="2" s="1"/>
  <c r="AW293" i="2" s="1"/>
  <c r="AW294" i="2" s="1"/>
  <c r="AW295" i="2" s="1"/>
  <c r="AW296" i="2" s="1"/>
  <c r="AW297" i="2" s="1"/>
  <c r="AW298" i="2" s="1"/>
  <c r="AW299" i="2" s="1"/>
  <c r="AW300" i="2" s="1"/>
  <c r="AW301" i="2" s="1"/>
  <c r="AW302" i="2" s="1"/>
  <c r="AW303" i="2" s="1"/>
  <c r="AW304" i="2" s="1"/>
  <c r="AW305" i="2" s="1"/>
  <c r="AW306" i="2" s="1"/>
  <c r="AW307" i="2" s="1"/>
  <c r="AW308" i="2" s="1"/>
  <c r="AW309" i="2" s="1"/>
  <c r="AW310" i="2" s="1"/>
  <c r="AW311" i="2" s="1"/>
  <c r="AW312" i="2" s="1"/>
  <c r="AW313" i="2" s="1"/>
  <c r="AW314" i="2" s="1"/>
  <c r="AW315" i="2" s="1"/>
  <c r="AW316" i="2" s="1"/>
  <c r="AW317" i="2" s="1"/>
  <c r="AW318" i="2" s="1"/>
  <c r="AW319" i="2" s="1"/>
  <c r="AW320" i="2" s="1"/>
  <c r="AW321" i="2" s="1"/>
  <c r="AW322" i="2" s="1"/>
  <c r="AW323" i="2" s="1"/>
  <c r="AW324" i="2" s="1"/>
  <c r="AW325" i="2" s="1"/>
  <c r="AW326" i="2" s="1"/>
  <c r="AW327" i="2" s="1"/>
  <c r="AW328" i="2" s="1"/>
  <c r="AW329" i="2" s="1"/>
  <c r="AW330" i="2" s="1"/>
  <c r="AW331" i="2" s="1"/>
  <c r="AW332" i="2" s="1"/>
  <c r="AW333" i="2" s="1"/>
  <c r="AW334" i="2" s="1"/>
  <c r="AW335" i="2" s="1"/>
  <c r="AW336" i="2" s="1"/>
  <c r="AW337" i="2" s="1"/>
  <c r="AW338" i="2" s="1"/>
  <c r="F36" i="12"/>
  <c r="J42" i="12"/>
  <c r="E37" i="12"/>
  <c r="I41" i="12"/>
  <c r="J36" i="12"/>
  <c r="F42" i="12"/>
  <c r="H42" i="12"/>
  <c r="F41" i="12"/>
  <c r="H40" i="12"/>
  <c r="I37" i="12"/>
  <c r="G42" i="12"/>
  <c r="E39" i="12"/>
  <c r="J37" i="12"/>
  <c r="H38" i="12"/>
  <c r="D42" i="12"/>
  <c r="E42" i="12"/>
  <c r="F37" i="12"/>
  <c r="H39" i="12"/>
  <c r="D38" i="12"/>
  <c r="D36" i="12"/>
  <c r="G41" i="12"/>
  <c r="D39" i="12"/>
  <c r="J38" i="12"/>
  <c r="G39" i="12"/>
  <c r="D37" i="12"/>
  <c r="H36" i="12"/>
  <c r="I39" i="12"/>
  <c r="E41" i="12"/>
  <c r="F38" i="12"/>
  <c r="G38" i="12"/>
  <c r="I36" i="12"/>
  <c r="J40" i="12"/>
  <c r="H37" i="12"/>
  <c r="I42" i="12"/>
  <c r="E38" i="12"/>
  <c r="J41" i="12"/>
  <c r="H41" i="12"/>
  <c r="I38" i="12"/>
  <c r="E36" i="12"/>
  <c r="E40" i="12"/>
  <c r="I40" i="12"/>
  <c r="J39" i="12"/>
  <c r="G37" i="12"/>
  <c r="D40" i="12"/>
  <c r="G40" i="12"/>
  <c r="F40" i="12"/>
  <c r="G36" i="12"/>
  <c r="D41" i="12"/>
  <c r="F39" i="12"/>
  <c r="I20" i="12"/>
  <c r="D120" i="2"/>
  <c r="V87" i="2"/>
  <c r="Y87" i="2"/>
  <c r="U88" i="2"/>
  <c r="J36" i="11"/>
  <c r="J37" i="11" s="1"/>
  <c r="K10" i="12" s="1"/>
  <c r="J39" i="11"/>
  <c r="K32" i="11"/>
  <c r="J38" i="11"/>
  <c r="J23" i="12"/>
  <c r="I39" i="11"/>
  <c r="L5" i="12" l="1"/>
  <c r="K9" i="12"/>
  <c r="K12" i="12" s="1"/>
  <c r="K27" i="12" s="1"/>
  <c r="K20" i="12" s="1"/>
  <c r="Y88" i="2"/>
  <c r="U89" i="2"/>
  <c r="V88" i="2"/>
  <c r="K36" i="11"/>
  <c r="K37" i="11" s="1"/>
  <c r="L10" i="12" s="1"/>
  <c r="K39" i="11"/>
  <c r="L32" i="11"/>
  <c r="K38" i="11"/>
  <c r="I22" i="12"/>
  <c r="I21" i="12"/>
  <c r="I23" i="12"/>
  <c r="J22" i="12"/>
  <c r="J21" i="12"/>
  <c r="U90" i="2" l="1"/>
  <c r="Y89" i="2"/>
  <c r="V89" i="2"/>
  <c r="K23" i="12"/>
  <c r="M5" i="12"/>
  <c r="L9" i="12"/>
  <c r="L12" i="12" s="1"/>
  <c r="L27" i="12" s="1"/>
  <c r="L20" i="12" s="1"/>
  <c r="L36" i="11"/>
  <c r="L37" i="11" s="1"/>
  <c r="M10" i="12" s="1"/>
  <c r="L39" i="11"/>
  <c r="M32" i="11"/>
  <c r="L38" i="11"/>
  <c r="K21" i="12"/>
  <c r="K22" i="12"/>
  <c r="L23" i="12" l="1"/>
  <c r="L21" i="12"/>
  <c r="L22" i="12"/>
  <c r="U91" i="2"/>
  <c r="Y90" i="2"/>
  <c r="V90" i="2"/>
  <c r="M36" i="11"/>
  <c r="M37" i="11" s="1"/>
  <c r="N10" i="12" s="1"/>
  <c r="M39" i="11"/>
  <c r="N32" i="11"/>
  <c r="M38" i="11"/>
  <c r="M9" i="12"/>
  <c r="M12" i="12" s="1"/>
  <c r="M27" i="12" s="1"/>
  <c r="M20" i="12" s="1"/>
  <c r="N5" i="12"/>
  <c r="V91" i="2" l="1"/>
  <c r="Y91" i="2"/>
  <c r="U92" i="2"/>
  <c r="O32" i="11"/>
  <c r="N38" i="11"/>
  <c r="N36" i="11"/>
  <c r="N37" i="11" s="1"/>
  <c r="O10" i="12" s="1"/>
  <c r="O5" i="12"/>
  <c r="O9" i="12" s="1"/>
  <c r="N9" i="12"/>
  <c r="N12" i="12" s="1"/>
  <c r="N27" i="12" s="1"/>
  <c r="N20" i="12" s="1"/>
  <c r="M21" i="12"/>
  <c r="M22" i="12"/>
  <c r="M23" i="12"/>
  <c r="V92" i="2" l="1"/>
  <c r="Y92" i="2"/>
  <c r="U93" i="2"/>
  <c r="N21" i="12"/>
  <c r="O12" i="12"/>
  <c r="O27" i="12" s="1"/>
  <c r="O20" i="12" s="1"/>
  <c r="O38" i="11"/>
  <c r="O36" i="11"/>
  <c r="O37" i="11" s="1"/>
  <c r="O23" i="12" s="1"/>
  <c r="N39" i="11"/>
  <c r="N22" i="12" s="1"/>
  <c r="N23" i="12"/>
  <c r="O39" i="11" l="1"/>
  <c r="O22" i="12" s="1"/>
  <c r="V93" i="2"/>
  <c r="U94" i="2"/>
  <c r="Y93" i="2"/>
  <c r="O21" i="12"/>
  <c r="U95" i="2" l="1"/>
  <c r="Y94" i="2"/>
  <c r="V94" i="2"/>
  <c r="U96" i="2" l="1"/>
  <c r="V95" i="2"/>
  <c r="Y95" i="2"/>
  <c r="Y96" i="2" l="1"/>
  <c r="V96" i="2"/>
  <c r="U97" i="2"/>
  <c r="Y97" i="2" l="1"/>
  <c r="V97" i="2"/>
  <c r="U98" i="2"/>
  <c r="Y98" i="2" l="1"/>
  <c r="V98" i="2"/>
  <c r="U99" i="2"/>
  <c r="U100" i="2" l="1"/>
  <c r="Y99" i="2"/>
  <c r="V99" i="2"/>
  <c r="V100" i="2" l="1"/>
  <c r="Y100" i="2"/>
  <c r="U101" i="2"/>
  <c r="V101" i="2" l="1"/>
  <c r="U102" i="2"/>
  <c r="Y101" i="2"/>
  <c r="U103" i="2" l="1"/>
  <c r="Y102" i="2"/>
  <c r="V102" i="2"/>
  <c r="U104" i="2" l="1"/>
  <c r="Y103" i="2"/>
  <c r="V103" i="2"/>
  <c r="U105" i="2" l="1"/>
  <c r="Y104" i="2"/>
  <c r="V104" i="2"/>
  <c r="U106" i="2" l="1"/>
  <c r="Y105" i="2"/>
  <c r="V105" i="2"/>
  <c r="Y106" i="2" l="1"/>
  <c r="V106" i="2"/>
  <c r="U107" i="2"/>
  <c r="Y107" i="2" l="1"/>
  <c r="V107" i="2"/>
  <c r="W107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</calcChain>
</file>

<file path=xl/sharedStrings.xml><?xml version="1.0" encoding="utf-8"?>
<sst xmlns="http://schemas.openxmlformats.org/spreadsheetml/2006/main" count="514" uniqueCount="214">
  <si>
    <t>Real Estate Stablecoin</t>
  </si>
  <si>
    <t>0. Main Inputs</t>
  </si>
  <si>
    <t>General Specifications</t>
  </si>
  <si>
    <t>Funding Rounds Prices</t>
  </si>
  <si>
    <t>Project name</t>
  </si>
  <si>
    <t>Seed</t>
  </si>
  <si>
    <t>Token ticker</t>
  </si>
  <si>
    <t>PISC</t>
  </si>
  <si>
    <t>Private</t>
  </si>
  <si>
    <t>TGE Date</t>
  </si>
  <si>
    <t>Venture</t>
  </si>
  <si>
    <t>Initial Token Supply</t>
  </si>
  <si>
    <t>TGE</t>
  </si>
  <si>
    <t>1a. Token Allocation</t>
  </si>
  <si>
    <t>1b. Token Sales</t>
  </si>
  <si>
    <t>No. Of Tokens</t>
  </si>
  <si>
    <r>
      <rPr>
        <b/>
        <sz val="10"/>
        <color rgb="FF000000"/>
        <rFont val="Calibri"/>
        <family val="2"/>
      </rPr>
      <t xml:space="preserve">Vesting 
</t>
    </r>
    <r>
      <rPr>
        <b/>
        <i/>
        <sz val="10"/>
        <color rgb="FF000000"/>
        <rFont val="Calibri"/>
        <family val="2"/>
      </rPr>
      <t>(linear)</t>
    </r>
  </si>
  <si>
    <t>Lockup</t>
  </si>
  <si>
    <r>
      <rPr>
        <b/>
        <sz val="10"/>
        <color rgb="FF000000"/>
        <rFont val="Calibri"/>
        <family val="2"/>
      </rPr>
      <t xml:space="preserve">Vested Tokens </t>
    </r>
    <r>
      <rPr>
        <b/>
        <i/>
        <sz val="10"/>
        <color rgb="FF000000"/>
        <rFont val="Calibri"/>
        <family val="2"/>
      </rPr>
      <t>(per month)</t>
    </r>
  </si>
  <si>
    <r>
      <rPr>
        <b/>
        <sz val="10"/>
        <color rgb="FF000000"/>
        <rFont val="Calibri"/>
        <family val="2"/>
      </rPr>
      <t xml:space="preserve">Cliffed Tokens
</t>
    </r>
    <r>
      <rPr>
        <b/>
        <i/>
        <sz val="10"/>
        <color rgb="FF000000"/>
        <rFont val="Calibri"/>
        <family val="2"/>
      </rPr>
      <t>(per month)</t>
    </r>
  </si>
  <si>
    <t>Price</t>
  </si>
  <si>
    <t>Price Discount</t>
  </si>
  <si>
    <t>Raised Amount</t>
  </si>
  <si>
    <t>FDV - 25y</t>
  </si>
  <si>
    <t>Notes</t>
  </si>
  <si>
    <t>First Batch - Distribution of Funds</t>
  </si>
  <si>
    <t>Total</t>
  </si>
  <si>
    <t>Property Construction</t>
  </si>
  <si>
    <t>Team &amp; Advisors</t>
  </si>
  <si>
    <t>Ecosystem/Operational Expenses</t>
  </si>
  <si>
    <t>First Batch**</t>
  </si>
  <si>
    <t>Marketing/Airdrops</t>
  </si>
  <si>
    <t>Launchpad/Liquidity</t>
  </si>
  <si>
    <t>10% at TGE</t>
  </si>
  <si>
    <t>Future Reserves*</t>
  </si>
  <si>
    <t>Locked for at least 48m/ then unlocked every 4 years, Can only be unlocked based on audited land purchase</t>
  </si>
  <si>
    <t>Checks</t>
  </si>
  <si>
    <t>2. Emission Plan</t>
  </si>
  <si>
    <t>Chart Data</t>
  </si>
  <si>
    <t>Month</t>
  </si>
  <si>
    <t>Total in Circulation</t>
  </si>
  <si>
    <t>MC Simulation</t>
  </si>
  <si>
    <t>% in circulation</t>
  </si>
  <si>
    <t>Monthly Dillution</t>
  </si>
  <si>
    <t>MoM Inflation</t>
  </si>
  <si>
    <t>3. Inflation Analysis</t>
  </si>
  <si>
    <t>Inflation (Average MoM)</t>
  </si>
  <si>
    <t>Inflation YoY</t>
  </si>
  <si>
    <t>Inflation Cummulative</t>
  </si>
  <si>
    <t>Max Monthly Inflation</t>
  </si>
  <si>
    <t>Month of Max Inflation</t>
  </si>
  <si>
    <t>Max Yearly Inflation</t>
  </si>
  <si>
    <t>First Batch</t>
  </si>
  <si>
    <r>
      <rPr>
        <b/>
        <sz val="10"/>
        <color rgb="FF000000"/>
        <rFont val="Calibri"/>
        <family val="2"/>
      </rPr>
      <t xml:space="preserve">Vesting 
</t>
    </r>
    <r>
      <rPr>
        <b/>
        <i/>
        <sz val="10"/>
        <color rgb="FF000000"/>
        <rFont val="Calibri"/>
        <family val="2"/>
      </rPr>
      <t>(linear)</t>
    </r>
  </si>
  <si>
    <t>Cliff/Lockup</t>
  </si>
  <si>
    <r>
      <rPr>
        <b/>
        <sz val="10"/>
        <color rgb="FF000000"/>
        <rFont val="Calibri"/>
        <family val="2"/>
      </rPr>
      <t xml:space="preserve">Vested Tokens </t>
    </r>
    <r>
      <rPr>
        <b/>
        <i/>
        <sz val="10"/>
        <color rgb="FF000000"/>
        <rFont val="Calibri"/>
        <family val="2"/>
      </rPr>
      <t>(per month)</t>
    </r>
  </si>
  <si>
    <r>
      <rPr>
        <b/>
        <sz val="10"/>
        <color rgb="FF000000"/>
        <rFont val="Calibri"/>
        <family val="2"/>
      </rPr>
      <t xml:space="preserve">Cliffed Tokens
</t>
    </r>
    <r>
      <rPr>
        <b/>
        <i/>
        <sz val="10"/>
        <color rgb="FF000000"/>
        <rFont val="Calibri"/>
        <family val="2"/>
      </rPr>
      <t>(per month)</t>
    </r>
  </si>
  <si>
    <t>FDV</t>
  </si>
  <si>
    <t>General</t>
  </si>
  <si>
    <t>Ticker</t>
  </si>
  <si>
    <t>Team</t>
  </si>
  <si>
    <t>Cliff</t>
  </si>
  <si>
    <t>Currency</t>
  </si>
  <si>
    <t>Linear Lockup</t>
  </si>
  <si>
    <t>Accepted Currencies</t>
  </si>
  <si>
    <t>Marketing</t>
  </si>
  <si>
    <t>20% at TGE</t>
  </si>
  <si>
    <t>Treasury</t>
  </si>
  <si>
    <t>Launchpad</t>
  </si>
  <si>
    <t>Date</t>
  </si>
  <si>
    <t>Soft Cap</t>
  </si>
  <si>
    <t>Hard Cap</t>
  </si>
  <si>
    <t>Tokens for Funding Rounds</t>
  </si>
  <si>
    <t>Total Funding Allocation</t>
  </si>
  <si>
    <t>Token Sales</t>
  </si>
  <si>
    <t>Funding Round</t>
  </si>
  <si>
    <t>Price (in USD)</t>
  </si>
  <si>
    <t>Tokens</t>
  </si>
  <si>
    <t>Amount Raised</t>
  </si>
  <si>
    <t>Public</t>
  </si>
  <si>
    <r>
      <rPr>
        <b/>
        <sz val="10"/>
        <color rgb="FF000000"/>
        <rFont val="Calibri"/>
        <family val="2"/>
      </rPr>
      <t xml:space="preserve">Vesting 
</t>
    </r>
    <r>
      <rPr>
        <b/>
        <i/>
        <sz val="10"/>
        <color rgb="FF000000"/>
        <rFont val="Calibri"/>
        <family val="2"/>
      </rPr>
      <t>(linear)</t>
    </r>
  </si>
  <si>
    <r>
      <rPr>
        <b/>
        <sz val="10"/>
        <color rgb="FF000000"/>
        <rFont val="Calibri"/>
        <family val="2"/>
      </rPr>
      <t xml:space="preserve">Vested Tokens </t>
    </r>
    <r>
      <rPr>
        <b/>
        <i/>
        <sz val="10"/>
        <color rgb="FF000000"/>
        <rFont val="Calibri"/>
        <family val="2"/>
      </rPr>
      <t>(per month)</t>
    </r>
  </si>
  <si>
    <r>
      <rPr>
        <b/>
        <sz val="10"/>
        <color rgb="FF000000"/>
        <rFont val="Calibri"/>
        <family val="2"/>
      </rPr>
      <t xml:space="preserve">Cliffed Tokens
</t>
    </r>
    <r>
      <rPr>
        <b/>
        <i/>
        <sz val="10"/>
        <color rgb="FF000000"/>
        <rFont val="Calibri"/>
        <family val="2"/>
      </rPr>
      <t>(per month)</t>
    </r>
  </si>
  <si>
    <t>Marketing/Airdrop</t>
  </si>
  <si>
    <t>6% at TGE</t>
  </si>
  <si>
    <t>Treasury &amp; Property Buyer Reserves</t>
  </si>
  <si>
    <t>ss</t>
  </si>
  <si>
    <r>
      <rPr>
        <b/>
        <sz val="10"/>
        <color rgb="FF000000"/>
        <rFont val="Calibri"/>
        <family val="2"/>
      </rPr>
      <t xml:space="preserve">Vesting 
</t>
    </r>
    <r>
      <rPr>
        <b/>
        <i/>
        <sz val="10"/>
        <color rgb="FF000000"/>
        <rFont val="Calibri"/>
        <family val="2"/>
      </rPr>
      <t>(linear)</t>
    </r>
  </si>
  <si>
    <r>
      <rPr>
        <b/>
        <sz val="10"/>
        <color rgb="FF000000"/>
        <rFont val="Calibri"/>
        <family val="2"/>
      </rPr>
      <t xml:space="preserve">Vested Tokens </t>
    </r>
    <r>
      <rPr>
        <b/>
        <i/>
        <sz val="10"/>
        <color rgb="FF000000"/>
        <rFont val="Calibri"/>
        <family val="2"/>
      </rPr>
      <t>(per month)</t>
    </r>
  </si>
  <si>
    <r>
      <rPr>
        <b/>
        <sz val="10"/>
        <color rgb="FF000000"/>
        <rFont val="Calibri"/>
        <family val="2"/>
      </rPr>
      <t xml:space="preserve">Cliffed Tokens
</t>
    </r>
    <r>
      <rPr>
        <b/>
        <i/>
        <sz val="10"/>
        <color rgb="FF000000"/>
        <rFont val="Calibri"/>
        <family val="2"/>
      </rPr>
      <t>(per month)</t>
    </r>
  </si>
  <si>
    <t>Locked for at least 24m/Can only be unlocked based on audited land purchase</t>
  </si>
  <si>
    <r>
      <rPr>
        <b/>
        <sz val="10"/>
        <color rgb="FF000000"/>
        <rFont val="Calibri"/>
        <family val="2"/>
      </rPr>
      <t xml:space="preserve">Vesting 
</t>
    </r>
    <r>
      <rPr>
        <b/>
        <i/>
        <sz val="10"/>
        <color rgb="FF000000"/>
        <rFont val="Calibri"/>
        <family val="2"/>
      </rPr>
      <t>(linear)</t>
    </r>
  </si>
  <si>
    <r>
      <rPr>
        <b/>
        <sz val="10"/>
        <color rgb="FF000000"/>
        <rFont val="Calibri"/>
        <family val="2"/>
      </rPr>
      <t xml:space="preserve">Vested Tokens </t>
    </r>
    <r>
      <rPr>
        <b/>
        <i/>
        <sz val="10"/>
        <color rgb="FF000000"/>
        <rFont val="Calibri"/>
        <family val="2"/>
      </rPr>
      <t>(per month)</t>
    </r>
  </si>
  <si>
    <r>
      <rPr>
        <b/>
        <sz val="10"/>
        <color rgb="FF000000"/>
        <rFont val="Calibri"/>
        <family val="2"/>
      </rPr>
      <t xml:space="preserve">Cliffed Tokens
</t>
    </r>
    <r>
      <rPr>
        <b/>
        <i/>
        <sz val="10"/>
        <color rgb="FF000000"/>
        <rFont val="Calibri"/>
        <family val="2"/>
      </rPr>
      <t>(per month)</t>
    </r>
  </si>
  <si>
    <t>ECONOMIC MODELS &gt;</t>
  </si>
  <si>
    <t>P&amp;L Revenue Simulation</t>
  </si>
  <si>
    <t>Market Adoption Simulation</t>
  </si>
  <si>
    <t>Adressable Markets</t>
  </si>
  <si>
    <t>Market</t>
  </si>
  <si>
    <t>CAGR</t>
  </si>
  <si>
    <t>Food</t>
  </si>
  <si>
    <t>Beverage</t>
  </si>
  <si>
    <t>Apparel</t>
  </si>
  <si>
    <t>Finance</t>
  </si>
  <si>
    <t>Sales</t>
  </si>
  <si>
    <t>Company Revenue</t>
  </si>
  <si>
    <t>Gross Revenue</t>
  </si>
  <si>
    <t xml:space="preserve">Adopt. Start Year </t>
  </si>
  <si>
    <t>Target Adoption</t>
  </si>
  <si>
    <t>Net Revenue</t>
  </si>
  <si>
    <t>Revenue Type</t>
  </si>
  <si>
    <t>% of Gross Rev.</t>
  </si>
  <si>
    <t>Fees</t>
  </si>
  <si>
    <t>Signups</t>
  </si>
  <si>
    <t>Cashflows via Token</t>
  </si>
  <si>
    <t>CF Type</t>
  </si>
  <si>
    <t>Circulating Token Supply Simulation</t>
  </si>
  <si>
    <t>General Metrics</t>
  </si>
  <si>
    <t>Yearly Lost Tokens</t>
  </si>
  <si>
    <t>Free-Float Reduction</t>
  </si>
  <si>
    <t>Staking Metrics</t>
  </si>
  <si>
    <t>Selection</t>
  </si>
  <si>
    <t>Param. 1</t>
  </si>
  <si>
    <t>Param. 2</t>
  </si>
  <si>
    <t>Staked Tokens</t>
  </si>
  <si>
    <t>*Param. 1 defines Token/USD Price; Param. 2 defines average % of user tokens staked</t>
  </si>
  <si>
    <t>Staked in fixed USD</t>
  </si>
  <si>
    <t>NA</t>
  </si>
  <si>
    <t>USD Value Staked</t>
  </si>
  <si>
    <t>Burning Metrics</t>
  </si>
  <si>
    <t>Param.</t>
  </si>
  <si>
    <t>Burnt Tokens</t>
  </si>
  <si>
    <t>*Parameter defines Token/USD Price</t>
  </si>
  <si>
    <t>Burnt in fixed USD</t>
  </si>
  <si>
    <t>Burnt as a % of fees</t>
  </si>
  <si>
    <t>*Parameter defines % of fees used for Burning</t>
  </si>
  <si>
    <t>USD Value Burnt</t>
  </si>
  <si>
    <t>Buyback Metrics</t>
  </si>
  <si>
    <t>Buyback Tokens</t>
  </si>
  <si>
    <r>
      <rPr>
        <sz val="10"/>
        <color theme="1"/>
        <rFont val="Calibri"/>
        <family val="2"/>
      </rPr>
      <t xml:space="preserve">*Parameter defines Token/USD Price; </t>
    </r>
    <r>
      <rPr>
        <b/>
        <sz val="10"/>
        <color theme="1"/>
        <rFont val="Calibri"/>
        <family val="2"/>
      </rPr>
      <t>Enter token amount</t>
    </r>
  </si>
  <si>
    <t>Buyback Tokens in fixed USD</t>
  </si>
  <si>
    <t>USD Value Boughtback</t>
  </si>
  <si>
    <t>Tokens In Circulation</t>
  </si>
  <si>
    <t>Token Amount (BOY)</t>
  </si>
  <si>
    <t>Burnt Tokens (cummulative)</t>
  </si>
  <si>
    <t>Staked Tokens (cummulative)</t>
  </si>
  <si>
    <t>Buyback Tokens (cummulative)</t>
  </si>
  <si>
    <t>Token Amount (EOY)</t>
  </si>
  <si>
    <t>Lost Tokens (cummulative)</t>
  </si>
  <si>
    <t>Free-Float Reduction (cumm.)</t>
  </si>
  <si>
    <t>In Circulation (EOY)</t>
  </si>
  <si>
    <t>Token Valuation</t>
  </si>
  <si>
    <t>Tokens In Circulation (BOY)</t>
  </si>
  <si>
    <t>Token Amount (EoY -1)</t>
  </si>
  <si>
    <t>Discounted Cashflow Analysis (DCA)</t>
  </si>
  <si>
    <t>Discount Rate</t>
  </si>
  <si>
    <t>Long-Term Growth Rate</t>
  </si>
  <si>
    <t>Token Value</t>
  </si>
  <si>
    <t>Return on Investment</t>
  </si>
  <si>
    <t>Circulating Market Cap</t>
  </si>
  <si>
    <t>Fully-dilluted Market Cap (FDMC)</t>
  </si>
  <si>
    <t>Cashflow (Burnt + Buyback)</t>
  </si>
  <si>
    <t>Tokens in Circ. (BOY)</t>
  </si>
  <si>
    <t>Discounted cashflow</t>
  </si>
  <si>
    <t>Terminal Value</t>
  </si>
  <si>
    <t>Cumulative DCF</t>
  </si>
  <si>
    <t>Cashflow Stress Test - Value at Year 4</t>
  </si>
  <si>
    <t>Long-Term
Growth Rate</t>
  </si>
  <si>
    <t>Staking Simulation</t>
  </si>
  <si>
    <t>Staking %</t>
  </si>
  <si>
    <t>Staking Multipliers</t>
  </si>
  <si>
    <t>Target Yield %</t>
  </si>
  <si>
    <t>Locking</t>
  </si>
  <si>
    <t>Multiplier</t>
  </si>
  <si>
    <t>% of locked</t>
  </si>
  <si>
    <t>Staking Multiplier (ON/OFF)</t>
  </si>
  <si>
    <t>OFF</t>
  </si>
  <si>
    <t>0 days</t>
  </si>
  <si>
    <t>Inital or Average Number of Monthly Users</t>
  </si>
  <si>
    <t>15 days</t>
  </si>
  <si>
    <t>Monthly User Growth</t>
  </si>
  <si>
    <t>30 days</t>
  </si>
  <si>
    <t>Total Supply</t>
  </si>
  <si>
    <t>60 days</t>
  </si>
  <si>
    <t>Max Staking Rewards</t>
  </si>
  <si>
    <t>90 days</t>
  </si>
  <si>
    <t>Annual Reward</t>
  </si>
  <si>
    <t>Control</t>
  </si>
  <si>
    <t>Annual Reward in Tokens</t>
  </si>
  <si>
    <t>Daily Rewards in Tokens</t>
  </si>
  <si>
    <t>Calculations</t>
  </si>
  <si>
    <t>Staking Rewards</t>
  </si>
  <si>
    <t>1. Staking Rewards based on Emission Schedule</t>
  </si>
  <si>
    <t>Average Monthly Staking Reward per User (in no. of tokens)</t>
  </si>
  <si>
    <t>Staking APR</t>
  </si>
  <si>
    <t>% of Supply Staked</t>
  </si>
  <si>
    <t>No. Of Users</t>
  </si>
  <si>
    <t>Total Rewards</t>
  </si>
  <si>
    <t>Controls</t>
  </si>
  <si>
    <t>2. Staking Yield based on % of Circulating Supply</t>
  </si>
  <si>
    <t>A. Adoption Curves</t>
  </si>
  <si>
    <t>Mass adoption year</t>
  </si>
  <si>
    <t>S-curve growth year</t>
  </si>
  <si>
    <t>Expected adoption</t>
  </si>
  <si>
    <t>Start Adoption</t>
  </si>
  <si>
    <t>Adoption Curves</t>
  </si>
  <si>
    <t>Curve</t>
  </si>
  <si>
    <t>Linear</t>
  </si>
  <si>
    <t>Exponential</t>
  </si>
  <si>
    <t>Logarithmic</t>
  </si>
  <si>
    <t>Logit</t>
  </si>
  <si>
    <t>S-Curve</t>
  </si>
  <si>
    <t>Used Curve</t>
  </si>
  <si>
    <t>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</si>
</sst>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&quot;$&quot;#,##0"/>
    <numFmt numFmtId="166" formatCode="#,##0.000"/>
    <numFmt numFmtId="167" formatCode="0.0%"/>
    <numFmt numFmtId="168" formatCode="mmm\-yyyy"/>
  </numFmts>
  <fonts count="37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b/>
      <sz val="36"/>
      <color rgb="FF1F3864"/>
      <name val="Calibri"/>
      <family val="2"/>
    </font>
    <font>
      <sz val="11"/>
      <name val="Calibri"/>
      <family val="2"/>
    </font>
    <font>
      <sz val="11"/>
      <color rgb="FF1F3864"/>
      <name val="Calibri"/>
      <family val="2"/>
    </font>
    <font>
      <b/>
      <sz val="12"/>
      <color rgb="FF1F3864"/>
      <name val="Calibri"/>
      <family val="2"/>
    </font>
    <font>
      <sz val="11"/>
      <color theme="0"/>
      <name val="Calibri"/>
      <family val="2"/>
    </font>
    <font>
      <b/>
      <sz val="14"/>
      <color theme="0"/>
      <name val="Calibri"/>
      <family val="2"/>
    </font>
    <font>
      <b/>
      <sz val="14"/>
      <color theme="1"/>
      <name val="Calibri"/>
      <family val="2"/>
    </font>
    <font>
      <b/>
      <sz val="10"/>
      <color rgb="FF000000"/>
      <name val="Calibri"/>
      <family val="2"/>
    </font>
    <font>
      <sz val="9"/>
      <color theme="1"/>
      <name val="Calibri"/>
      <family val="2"/>
    </font>
    <font>
      <sz val="10"/>
      <color rgb="FF000000"/>
      <name val="Calibri"/>
      <family val="2"/>
    </font>
    <font>
      <b/>
      <i/>
      <sz val="10"/>
      <color rgb="FF000000"/>
      <name val="Calibri"/>
      <family val="2"/>
    </font>
    <font>
      <sz val="10"/>
      <color theme="1"/>
      <name val="Calibri"/>
      <family val="2"/>
    </font>
    <font>
      <i/>
      <sz val="10"/>
      <color rgb="FF000000"/>
      <name val="Calibri"/>
      <family val="2"/>
    </font>
    <font>
      <sz val="9"/>
      <color rgb="FF000000"/>
      <name val="Calibri"/>
      <family val="2"/>
    </font>
    <font>
      <i/>
      <sz val="9"/>
      <color rgb="FF000000"/>
      <name val="Calibri"/>
      <family val="2"/>
    </font>
    <font>
      <sz val="8"/>
      <color theme="1"/>
      <name val="Calibri"/>
      <family val="2"/>
    </font>
    <font>
      <b/>
      <sz val="8"/>
      <color theme="1"/>
      <name val="Calibri"/>
      <family val="2"/>
      <scheme val="minor"/>
    </font>
    <font>
      <i/>
      <sz val="8"/>
      <color theme="1"/>
      <name val="Calibri"/>
      <family val="2"/>
    </font>
    <font>
      <sz val="8"/>
      <color rgb="FF000000"/>
      <name val="Calibri"/>
      <family val="2"/>
    </font>
    <font>
      <i/>
      <sz val="9"/>
      <color rgb="FF757070"/>
      <name val="Calibri"/>
      <family val="2"/>
    </font>
    <font>
      <b/>
      <sz val="11"/>
      <color theme="1"/>
      <name val="Calibri"/>
      <family val="2"/>
    </font>
    <font>
      <b/>
      <sz val="9"/>
      <color rgb="FF000000"/>
      <name val="Calibri"/>
      <family val="2"/>
    </font>
    <font>
      <b/>
      <sz val="9"/>
      <color rgb="FF44546A"/>
      <name val="Calibri"/>
      <family val="2"/>
    </font>
    <font>
      <i/>
      <sz val="9"/>
      <color rgb="FF44546A"/>
      <name val="Calibri"/>
      <family val="2"/>
    </font>
    <font>
      <sz val="14"/>
      <color rgb="FFFF0000"/>
      <name val="Calibri"/>
      <family val="2"/>
    </font>
    <font>
      <b/>
      <sz val="9"/>
      <color theme="1"/>
      <name val="Calibri"/>
      <family val="2"/>
    </font>
    <font>
      <b/>
      <i/>
      <sz val="11"/>
      <color theme="1"/>
      <name val="Calibri"/>
      <family val="2"/>
    </font>
    <font>
      <sz val="9"/>
      <color theme="1"/>
      <name val="Arial"/>
      <family val="2"/>
    </font>
    <font>
      <b/>
      <sz val="10"/>
      <color theme="1"/>
      <name val="Calibri"/>
      <family val="2"/>
    </font>
    <font>
      <b/>
      <sz val="12"/>
      <color rgb="FFFF0000"/>
      <name val="Calibri"/>
      <family val="2"/>
    </font>
    <font>
      <i/>
      <sz val="9"/>
      <color theme="1"/>
      <name val="Calibri"/>
      <family val="2"/>
    </font>
    <font>
      <i/>
      <sz val="10"/>
      <color theme="1"/>
      <name val="Calibri"/>
      <family val="2"/>
    </font>
    <font>
      <sz val="11"/>
      <color theme="1"/>
      <name val="Calibri"/>
      <family val="2"/>
    </font>
    <font>
      <b/>
      <i/>
      <sz val="10"/>
      <color theme="1"/>
      <name val="Calibri"/>
      <family val="2"/>
    </font>
    <font>
      <b/>
      <sz val="10"/>
      <color rgb="FF00000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B4C6E7"/>
        <bgColor rgb="FFB4C6E7"/>
      </patternFill>
    </fill>
    <fill>
      <patternFill patternType="solid">
        <fgColor rgb="FF2F5496"/>
        <bgColor rgb="FF2F5496"/>
      </patternFill>
    </fill>
    <fill>
      <patternFill patternType="solid">
        <fgColor rgb="FFF7FBFF"/>
        <bgColor rgb="FFF7FBFF"/>
      </patternFill>
    </fill>
    <fill>
      <patternFill patternType="solid">
        <fgColor rgb="FFD9E2F3"/>
        <bgColor rgb="FFD9E2F3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DBDADA"/>
        <bgColor rgb="FFDBDADA"/>
      </patternFill>
    </fill>
    <fill>
      <patternFill patternType="solid">
        <fgColor rgb="FFC5C2C2"/>
        <bgColor rgb="FFC5C2C2"/>
      </patternFill>
    </fill>
    <fill>
      <patternFill patternType="solid">
        <fgColor rgb="FFF2F2F2"/>
        <bgColor rgb="FFF2F2F2"/>
      </patternFill>
    </fill>
    <fill>
      <patternFill patternType="solid">
        <fgColor rgb="FFC9DAF8"/>
        <bgColor rgb="FFC9DAF8"/>
      </patternFill>
    </fill>
    <fill>
      <patternFill patternType="solid">
        <fgColor rgb="FFD8D8D8"/>
        <bgColor rgb="FFD8D8D8"/>
      </patternFill>
    </fill>
    <fill>
      <patternFill patternType="solid">
        <fgColor theme="0"/>
        <bgColor theme="0"/>
      </patternFill>
    </fill>
    <fill>
      <patternFill patternType="solid">
        <fgColor rgb="FFE2EFD9"/>
        <bgColor rgb="FFE2EFD9"/>
      </patternFill>
    </fill>
    <fill>
      <patternFill patternType="solid">
        <fgColor rgb="FFFEF2CB"/>
        <bgColor rgb="FFFEF2CB"/>
      </patternFill>
    </fill>
  </fills>
  <borders count="10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2F5496"/>
      </bottom>
      <diagonal/>
    </border>
    <border>
      <left/>
      <right/>
      <top/>
      <bottom style="thin">
        <color rgb="FF2F5496"/>
      </bottom>
      <diagonal/>
    </border>
    <border>
      <left/>
      <right/>
      <top/>
      <bottom style="thin">
        <color rgb="FF2F5496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hair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 style="thin">
        <color rgb="FF2F5496"/>
      </top>
      <bottom/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</borders>
  <cellStyleXfs count="1">
    <xf numFmtId="0" fontId="0" fillId="0" borderId="0"/>
  </cellStyleXfs>
  <cellXfs count="538">
    <xf numFmtId="0" fontId="0" fillId="0" borderId="0" xfId="0"/>
    <xf numFmtId="0" fontId="4" fillId="0" borderId="0" xfId="0" applyFont="1"/>
    <xf numFmtId="0" fontId="6" fillId="3" borderId="0" xfId="0" applyFont="1" applyFill="1" applyAlignment="1">
      <alignment vertical="center"/>
    </xf>
    <xf numFmtId="0" fontId="6" fillId="3" borderId="8" xfId="0" applyFont="1" applyFill="1" applyBorder="1" applyAlignment="1">
      <alignment vertical="center"/>
    </xf>
    <xf numFmtId="0" fontId="7" fillId="3" borderId="8" xfId="0" applyFont="1" applyFill="1" applyBorder="1" applyAlignment="1">
      <alignment vertical="center"/>
    </xf>
    <xf numFmtId="0" fontId="1" fillId="4" borderId="0" xfId="0" applyFont="1" applyFill="1"/>
    <xf numFmtId="0" fontId="1" fillId="4" borderId="1" xfId="0" applyFont="1" applyFill="1" applyBorder="1"/>
    <xf numFmtId="0" fontId="8" fillId="4" borderId="1" xfId="0" applyFont="1" applyFill="1" applyBorder="1" applyAlignment="1">
      <alignment vertical="top"/>
    </xf>
    <xf numFmtId="0" fontId="1" fillId="4" borderId="9" xfId="0" applyFont="1" applyFill="1" applyBorder="1"/>
    <xf numFmtId="0" fontId="1" fillId="4" borderId="12" xfId="0" applyFont="1" applyFill="1" applyBorder="1"/>
    <xf numFmtId="0" fontId="1" fillId="4" borderId="13" xfId="0" applyFont="1" applyFill="1" applyBorder="1"/>
    <xf numFmtId="0" fontId="10" fillId="0" borderId="14" xfId="0" applyFont="1" applyBorder="1" applyAlignment="1">
      <alignment vertical="center"/>
    </xf>
    <xf numFmtId="0" fontId="10" fillId="0" borderId="15" xfId="0" applyFont="1" applyBorder="1" applyAlignment="1">
      <alignment horizontal="right" vertical="center"/>
    </xf>
    <xf numFmtId="164" fontId="10" fillId="0" borderId="15" xfId="0" applyNumberFormat="1" applyFont="1" applyBorder="1" applyAlignment="1">
      <alignment horizontal="right" vertical="center"/>
    </xf>
    <xf numFmtId="0" fontId="10" fillId="0" borderId="16" xfId="0" applyFont="1" applyBorder="1" applyAlignment="1">
      <alignment vertical="center"/>
    </xf>
    <xf numFmtId="0" fontId="10" fillId="0" borderId="17" xfId="0" applyFont="1" applyBorder="1" applyAlignment="1">
      <alignment horizontal="right" vertical="center"/>
    </xf>
    <xf numFmtId="0" fontId="10" fillId="0" borderId="18" xfId="0" applyFont="1" applyBorder="1" applyAlignment="1">
      <alignment vertical="center"/>
    </xf>
    <xf numFmtId="0" fontId="10" fillId="0" borderId="19" xfId="0" applyFont="1" applyBorder="1" applyAlignment="1">
      <alignment horizontal="right" vertical="center"/>
    </xf>
    <xf numFmtId="14" fontId="10" fillId="0" borderId="17" xfId="0" applyNumberFormat="1" applyFont="1" applyBorder="1" applyAlignment="1">
      <alignment horizontal="right" vertical="center"/>
    </xf>
    <xf numFmtId="0" fontId="10" fillId="0" borderId="10" xfId="0" applyFont="1" applyBorder="1" applyAlignment="1">
      <alignment vertical="center"/>
    </xf>
    <xf numFmtId="164" fontId="10" fillId="0" borderId="20" xfId="0" applyNumberFormat="1" applyFont="1" applyBorder="1" applyAlignment="1">
      <alignment horizontal="right" vertical="center"/>
    </xf>
    <xf numFmtId="0" fontId="10" fillId="0" borderId="21" xfId="0" applyFont="1" applyBorder="1" applyAlignment="1">
      <alignment vertical="center"/>
    </xf>
    <xf numFmtId="3" fontId="10" fillId="0" borderId="22" xfId="0" applyNumberFormat="1" applyFont="1" applyBorder="1" applyAlignment="1">
      <alignment horizontal="right" vertical="center"/>
    </xf>
    <xf numFmtId="0" fontId="10" fillId="0" borderId="23" xfId="0" applyFont="1" applyBorder="1" applyAlignment="1">
      <alignment vertical="center"/>
    </xf>
    <xf numFmtId="164" fontId="10" fillId="0" borderId="24" xfId="0" applyNumberFormat="1" applyFont="1" applyBorder="1" applyAlignment="1">
      <alignment horizontal="right" vertical="center"/>
    </xf>
    <xf numFmtId="0" fontId="1" fillId="2" borderId="25" xfId="0" applyFont="1" applyFill="1" applyBorder="1" applyAlignment="1">
      <alignment vertical="center"/>
    </xf>
    <xf numFmtId="0" fontId="8" fillId="2" borderId="25" xfId="0" applyFont="1" applyFill="1" applyBorder="1" applyAlignment="1">
      <alignment vertical="center"/>
    </xf>
    <xf numFmtId="0" fontId="1" fillId="0" borderId="0" xfId="0" applyFont="1"/>
    <xf numFmtId="0" fontId="11" fillId="0" borderId="0" xfId="0" applyFont="1" applyAlignment="1">
      <alignment vertical="center"/>
    </xf>
    <xf numFmtId="0" fontId="9" fillId="5" borderId="20" xfId="0" applyFont="1" applyFill="1" applyBorder="1" applyAlignment="1">
      <alignment horizontal="center" vertical="center"/>
    </xf>
    <xf numFmtId="0" fontId="9" fillId="5" borderId="20" xfId="0" applyFont="1" applyFill="1" applyBorder="1" applyAlignment="1">
      <alignment horizontal="center" vertical="center" wrapText="1"/>
    </xf>
    <xf numFmtId="0" fontId="12" fillId="5" borderId="20" xfId="0" applyFont="1" applyFill="1" applyBorder="1" applyAlignment="1">
      <alignment horizontal="center" vertical="center" wrapText="1"/>
    </xf>
    <xf numFmtId="0" fontId="9" fillId="0" borderId="10" xfId="0" applyFont="1" applyBorder="1" applyAlignment="1">
      <alignment vertical="center"/>
    </xf>
    <xf numFmtId="9" fontId="9" fillId="0" borderId="26" xfId="0" applyNumberFormat="1" applyFont="1" applyBorder="1" applyAlignment="1">
      <alignment vertical="center"/>
    </xf>
    <xf numFmtId="3" fontId="9" fillId="0" borderId="20" xfId="0" applyNumberFormat="1" applyFont="1" applyBorder="1" applyAlignment="1">
      <alignment vertical="center"/>
    </xf>
    <xf numFmtId="0" fontId="11" fillId="0" borderId="20" xfId="0" applyFont="1" applyBorder="1" applyAlignment="1">
      <alignment horizontal="center" vertical="center"/>
    </xf>
    <xf numFmtId="0" fontId="11" fillId="0" borderId="20" xfId="0" applyFont="1" applyBorder="1" applyAlignment="1">
      <alignment vertical="center"/>
    </xf>
    <xf numFmtId="165" fontId="13" fillId="0" borderId="20" xfId="0" applyNumberFormat="1" applyFont="1" applyBorder="1" applyAlignment="1">
      <alignment vertical="center"/>
    </xf>
    <xf numFmtId="0" fontId="14" fillId="0" borderId="20" xfId="0" applyFont="1" applyBorder="1" applyAlignment="1">
      <alignment vertical="center"/>
    </xf>
    <xf numFmtId="3" fontId="14" fillId="0" borderId="20" xfId="0" applyNumberFormat="1" applyFont="1" applyBorder="1" applyAlignment="1">
      <alignment vertical="center"/>
    </xf>
    <xf numFmtId="0" fontId="10" fillId="0" borderId="14" xfId="0" applyFont="1" applyBorder="1" applyAlignment="1">
      <alignment horizontal="left" vertical="center"/>
    </xf>
    <xf numFmtId="0" fontId="10" fillId="0" borderId="27" xfId="0" applyFont="1" applyBorder="1" applyAlignment="1">
      <alignment horizontal="left" vertical="center"/>
    </xf>
    <xf numFmtId="0" fontId="10" fillId="0" borderId="28" xfId="0" applyFont="1" applyBorder="1" applyAlignment="1">
      <alignment horizontal="left" vertical="center"/>
    </xf>
    <xf numFmtId="9" fontId="10" fillId="0" borderId="15" xfId="0" applyNumberFormat="1" applyFont="1" applyBorder="1" applyAlignment="1">
      <alignment vertical="center"/>
    </xf>
    <xf numFmtId="3" fontId="15" fillId="0" borderId="15" xfId="0" applyNumberFormat="1" applyFont="1" applyBorder="1" applyAlignment="1">
      <alignment vertical="center"/>
    </xf>
    <xf numFmtId="9" fontId="10" fillId="0" borderId="29" xfId="0" applyNumberFormat="1" applyFont="1" applyBorder="1" applyAlignment="1">
      <alignment vertical="center"/>
    </xf>
    <xf numFmtId="3" fontId="15" fillId="0" borderId="19" xfId="0" applyNumberFormat="1" applyFont="1" applyBorder="1" applyAlignment="1">
      <alignment vertical="center"/>
    </xf>
    <xf numFmtId="0" fontId="15" fillId="0" borderId="19" xfId="0" applyFont="1" applyBorder="1" applyAlignment="1">
      <alignment horizontal="center" vertical="center"/>
    </xf>
    <xf numFmtId="3" fontId="16" fillId="0" borderId="19" xfId="0" applyNumberFormat="1" applyFont="1" applyBorder="1" applyAlignment="1">
      <alignment vertical="center"/>
    </xf>
    <xf numFmtId="165" fontId="17" fillId="0" borderId="19" xfId="0" applyNumberFormat="1" applyFont="1" applyBorder="1" applyAlignment="1">
      <alignment vertical="center"/>
    </xf>
    <xf numFmtId="0" fontId="10" fillId="0" borderId="16" xfId="0" applyFont="1" applyBorder="1" applyAlignment="1">
      <alignment horizontal="left" vertical="center"/>
    </xf>
    <xf numFmtId="0" fontId="10" fillId="0" borderId="30" xfId="0" applyFont="1" applyBorder="1" applyAlignment="1">
      <alignment horizontal="left" vertical="center"/>
    </xf>
    <xf numFmtId="0" fontId="10" fillId="0" borderId="31" xfId="0" applyFont="1" applyBorder="1" applyAlignment="1">
      <alignment horizontal="left" vertical="center"/>
    </xf>
    <xf numFmtId="9" fontId="10" fillId="0" borderId="17" xfId="0" applyNumberFormat="1" applyFont="1" applyBorder="1" applyAlignment="1">
      <alignment vertical="center"/>
    </xf>
    <xf numFmtId="3" fontId="15" fillId="0" borderId="17" xfId="0" applyNumberFormat="1" applyFont="1" applyBorder="1" applyAlignment="1">
      <alignment vertical="center"/>
    </xf>
    <xf numFmtId="0" fontId="10" fillId="6" borderId="14" xfId="0" applyFont="1" applyFill="1" applyBorder="1" applyAlignment="1">
      <alignment vertical="center"/>
    </xf>
    <xf numFmtId="9" fontId="10" fillId="6" borderId="27" xfId="0" applyNumberFormat="1" applyFont="1" applyFill="1" applyBorder="1" applyAlignment="1">
      <alignment vertical="center"/>
    </xf>
    <xf numFmtId="3" fontId="15" fillId="6" borderId="15" xfId="0" applyNumberFormat="1" applyFont="1" applyFill="1" applyBorder="1" applyAlignment="1">
      <alignment vertical="center"/>
    </xf>
    <xf numFmtId="0" fontId="15" fillId="6" borderId="15" xfId="0" applyFont="1" applyFill="1" applyBorder="1" applyAlignment="1">
      <alignment horizontal="center" vertical="center"/>
    </xf>
    <xf numFmtId="166" fontId="15" fillId="6" borderId="15" xfId="0" applyNumberFormat="1" applyFont="1" applyFill="1" applyBorder="1" applyAlignment="1">
      <alignment vertical="center"/>
    </xf>
    <xf numFmtId="9" fontId="16" fillId="6" borderId="15" xfId="0" applyNumberFormat="1" applyFont="1" applyFill="1" applyBorder="1" applyAlignment="1">
      <alignment vertical="center"/>
    </xf>
    <xf numFmtId="3" fontId="16" fillId="6" borderId="15" xfId="0" applyNumberFormat="1" applyFont="1" applyFill="1" applyBorder="1" applyAlignment="1">
      <alignment vertical="center"/>
    </xf>
    <xf numFmtId="165" fontId="17" fillId="6" borderId="15" xfId="0" applyNumberFormat="1" applyFont="1" applyFill="1" applyBorder="1" applyAlignment="1">
      <alignment vertical="center"/>
    </xf>
    <xf numFmtId="0" fontId="10" fillId="6" borderId="16" xfId="0" applyFont="1" applyFill="1" applyBorder="1" applyAlignment="1">
      <alignment vertical="center"/>
    </xf>
    <xf numFmtId="9" fontId="10" fillId="6" borderId="30" xfId="0" applyNumberFormat="1" applyFont="1" applyFill="1" applyBorder="1" applyAlignment="1">
      <alignment vertical="center"/>
    </xf>
    <xf numFmtId="3" fontId="15" fillId="6" borderId="17" xfId="0" applyNumberFormat="1" applyFont="1" applyFill="1" applyBorder="1" applyAlignment="1">
      <alignment vertical="center"/>
    </xf>
    <xf numFmtId="0" fontId="15" fillId="6" borderId="17" xfId="0" applyFont="1" applyFill="1" applyBorder="1" applyAlignment="1">
      <alignment horizontal="center" vertical="center"/>
    </xf>
    <xf numFmtId="166" fontId="15" fillId="6" borderId="17" xfId="0" applyNumberFormat="1" applyFont="1" applyFill="1" applyBorder="1" applyAlignment="1">
      <alignment vertical="center"/>
    </xf>
    <xf numFmtId="9" fontId="16" fillId="6" borderId="17" xfId="0" applyNumberFormat="1" applyFont="1" applyFill="1" applyBorder="1" applyAlignment="1">
      <alignment vertical="center"/>
    </xf>
    <xf numFmtId="3" fontId="16" fillId="6" borderId="17" xfId="0" applyNumberFormat="1" applyFont="1" applyFill="1" applyBorder="1" applyAlignment="1">
      <alignment vertical="center"/>
    </xf>
    <xf numFmtId="165" fontId="17" fillId="6" borderId="17" xfId="0" applyNumberFormat="1" applyFont="1" applyFill="1" applyBorder="1" applyAlignment="1">
      <alignment vertical="center"/>
    </xf>
    <xf numFmtId="165" fontId="10" fillId="0" borderId="17" xfId="0" applyNumberFormat="1" applyFont="1" applyBorder="1" applyAlignment="1">
      <alignment vertical="center"/>
    </xf>
    <xf numFmtId="0" fontId="10" fillId="6" borderId="21" xfId="0" applyFont="1" applyFill="1" applyBorder="1" applyAlignment="1">
      <alignment vertical="center"/>
    </xf>
    <xf numFmtId="9" fontId="10" fillId="6" borderId="33" xfId="0" applyNumberFormat="1" applyFont="1" applyFill="1" applyBorder="1" applyAlignment="1">
      <alignment vertical="center"/>
    </xf>
    <xf numFmtId="3" fontId="15" fillId="6" borderId="22" xfId="0" applyNumberFormat="1" applyFont="1" applyFill="1" applyBorder="1" applyAlignment="1">
      <alignment vertical="center"/>
    </xf>
    <xf numFmtId="0" fontId="15" fillId="6" borderId="22" xfId="0" applyFont="1" applyFill="1" applyBorder="1" applyAlignment="1">
      <alignment horizontal="center" vertical="center"/>
    </xf>
    <xf numFmtId="166" fontId="15" fillId="6" borderId="22" xfId="0" applyNumberFormat="1" applyFont="1" applyFill="1" applyBorder="1" applyAlignment="1">
      <alignment vertical="center"/>
    </xf>
    <xf numFmtId="9" fontId="16" fillId="6" borderId="22" xfId="0" applyNumberFormat="1" applyFont="1" applyFill="1" applyBorder="1" applyAlignment="1">
      <alignment vertical="center"/>
    </xf>
    <xf numFmtId="3" fontId="16" fillId="6" borderId="22" xfId="0" applyNumberFormat="1" applyFont="1" applyFill="1" applyBorder="1" applyAlignment="1">
      <alignment vertical="center"/>
    </xf>
    <xf numFmtId="165" fontId="17" fillId="6" borderId="22" xfId="0" applyNumberFormat="1" applyFont="1" applyFill="1" applyBorder="1" applyAlignment="1">
      <alignment vertical="center"/>
    </xf>
    <xf numFmtId="3" fontId="10" fillId="0" borderId="17" xfId="0" applyNumberFormat="1" applyFont="1" applyBorder="1" applyAlignment="1">
      <alignment vertical="center"/>
    </xf>
    <xf numFmtId="0" fontId="10" fillId="7" borderId="34" xfId="0" applyFont="1" applyFill="1" applyBorder="1" applyAlignment="1">
      <alignment vertical="center"/>
    </xf>
    <xf numFmtId="9" fontId="10" fillId="7" borderId="35" xfId="0" applyNumberFormat="1" applyFont="1" applyFill="1" applyBorder="1" applyAlignment="1">
      <alignment vertical="center"/>
    </xf>
    <xf numFmtId="3" fontId="15" fillId="7" borderId="36" xfId="0" applyNumberFormat="1" applyFont="1" applyFill="1" applyBorder="1" applyAlignment="1">
      <alignment vertical="center"/>
    </xf>
    <xf numFmtId="0" fontId="15" fillId="7" borderId="36" xfId="0" applyFont="1" applyFill="1" applyBorder="1" applyAlignment="1">
      <alignment horizontal="center" vertical="center"/>
    </xf>
    <xf numFmtId="166" fontId="15" fillId="7" borderId="36" xfId="0" applyNumberFormat="1" applyFont="1" applyFill="1" applyBorder="1" applyAlignment="1">
      <alignment vertical="center"/>
    </xf>
    <xf numFmtId="167" fontId="16" fillId="7" borderId="36" xfId="0" applyNumberFormat="1" applyFont="1" applyFill="1" applyBorder="1" applyAlignment="1">
      <alignment vertical="center"/>
    </xf>
    <xf numFmtId="3" fontId="16" fillId="7" borderId="36" xfId="0" applyNumberFormat="1" applyFont="1" applyFill="1" applyBorder="1" applyAlignment="1">
      <alignment vertical="center"/>
    </xf>
    <xf numFmtId="165" fontId="17" fillId="7" borderId="36" xfId="0" applyNumberFormat="1" applyFont="1" applyFill="1" applyBorder="1" applyAlignment="1">
      <alignment vertical="center"/>
    </xf>
    <xf numFmtId="0" fontId="10" fillId="0" borderId="21" xfId="0" applyFont="1" applyBorder="1" applyAlignment="1">
      <alignment horizontal="left" vertical="center"/>
    </xf>
    <xf numFmtId="167" fontId="10" fillId="0" borderId="22" xfId="0" applyNumberFormat="1" applyFont="1" applyBorder="1" applyAlignment="1">
      <alignment vertical="center"/>
    </xf>
    <xf numFmtId="0" fontId="10" fillId="7" borderId="16" xfId="0" applyFont="1" applyFill="1" applyBorder="1" applyAlignment="1">
      <alignment vertical="center"/>
    </xf>
    <xf numFmtId="9" fontId="10" fillId="7" borderId="30" xfId="0" applyNumberFormat="1" applyFont="1" applyFill="1" applyBorder="1" applyAlignment="1">
      <alignment vertical="center"/>
    </xf>
    <xf numFmtId="3" fontId="15" fillId="7" borderId="17" xfId="0" applyNumberFormat="1" applyFont="1" applyFill="1" applyBorder="1" applyAlignment="1">
      <alignment vertical="center"/>
    </xf>
    <xf numFmtId="0" fontId="15" fillId="7" borderId="17" xfId="0" applyFont="1" applyFill="1" applyBorder="1" applyAlignment="1">
      <alignment horizontal="center" vertical="center"/>
    </xf>
    <xf numFmtId="166" fontId="15" fillId="7" borderId="17" xfId="0" applyNumberFormat="1" applyFont="1" applyFill="1" applyBorder="1" applyAlignment="1">
      <alignment vertical="center"/>
    </xf>
    <xf numFmtId="167" fontId="16" fillId="7" borderId="17" xfId="0" applyNumberFormat="1" applyFont="1" applyFill="1" applyBorder="1" applyAlignment="1">
      <alignment vertical="center"/>
    </xf>
    <xf numFmtId="3" fontId="16" fillId="7" borderId="17" xfId="0" applyNumberFormat="1" applyFont="1" applyFill="1" applyBorder="1" applyAlignment="1">
      <alignment vertical="center"/>
    </xf>
    <xf numFmtId="165" fontId="17" fillId="7" borderId="17" xfId="0" applyNumberFormat="1" applyFont="1" applyFill="1" applyBorder="1" applyAlignment="1">
      <alignment vertical="center"/>
    </xf>
    <xf numFmtId="9" fontId="10" fillId="0" borderId="30" xfId="0" applyNumberFormat="1" applyFont="1" applyBorder="1" applyAlignment="1">
      <alignment vertical="center"/>
    </xf>
    <xf numFmtId="0" fontId="15" fillId="0" borderId="17" xfId="0" applyFont="1" applyBorder="1" applyAlignment="1">
      <alignment horizontal="center" vertical="center"/>
    </xf>
    <xf numFmtId="166" fontId="15" fillId="0" borderId="17" xfId="0" applyNumberFormat="1" applyFont="1" applyBorder="1" applyAlignment="1">
      <alignment vertical="center"/>
    </xf>
    <xf numFmtId="167" fontId="16" fillId="0" borderId="17" xfId="0" applyNumberFormat="1" applyFont="1" applyBorder="1" applyAlignment="1">
      <alignment vertical="center"/>
    </xf>
    <xf numFmtId="3" fontId="16" fillId="0" borderId="17" xfId="0" applyNumberFormat="1" applyFont="1" applyBorder="1" applyAlignment="1">
      <alignment vertical="center"/>
    </xf>
    <xf numFmtId="165" fontId="17" fillId="0" borderId="17" xfId="0" applyNumberFormat="1" applyFont="1" applyBorder="1" applyAlignment="1">
      <alignment vertical="center"/>
    </xf>
    <xf numFmtId="165" fontId="19" fillId="0" borderId="17" xfId="0" applyNumberFormat="1" applyFont="1" applyBorder="1" applyAlignment="1">
      <alignment vertical="center"/>
    </xf>
    <xf numFmtId="9" fontId="10" fillId="0" borderId="33" xfId="0" applyNumberFormat="1" applyFont="1" applyBorder="1" applyAlignment="1">
      <alignment vertical="center"/>
    </xf>
    <xf numFmtId="3" fontId="15" fillId="0" borderId="22" xfId="0" applyNumberFormat="1" applyFont="1" applyBorder="1" applyAlignment="1">
      <alignment vertical="center"/>
    </xf>
    <xf numFmtId="0" fontId="15" fillId="0" borderId="22" xfId="0" applyFont="1" applyBorder="1" applyAlignment="1">
      <alignment horizontal="center" vertical="center"/>
    </xf>
    <xf numFmtId="0" fontId="15" fillId="0" borderId="22" xfId="0" applyFont="1" applyBorder="1" applyAlignment="1">
      <alignment vertical="center"/>
    </xf>
    <xf numFmtId="0" fontId="16" fillId="0" borderId="22" xfId="0" applyFont="1" applyBorder="1" applyAlignment="1">
      <alignment vertical="center"/>
    </xf>
    <xf numFmtId="3" fontId="16" fillId="0" borderId="22" xfId="0" applyNumberFormat="1" applyFont="1" applyBorder="1" applyAlignment="1">
      <alignment vertical="center"/>
    </xf>
    <xf numFmtId="0" fontId="20" fillId="0" borderId="22" xfId="0" applyFont="1" applyBorder="1" applyAlignment="1">
      <alignment vertical="center"/>
    </xf>
    <xf numFmtId="0" fontId="21" fillId="0" borderId="0" xfId="0" applyFont="1" applyAlignment="1">
      <alignment vertical="center"/>
    </xf>
    <xf numFmtId="9" fontId="21" fillId="0" borderId="0" xfId="0" applyNumberFormat="1" applyFont="1" applyAlignment="1">
      <alignment horizontal="center" vertical="center"/>
    </xf>
    <xf numFmtId="3" fontId="21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3" fontId="15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9" fontId="10" fillId="0" borderId="0" xfId="0" applyNumberFormat="1" applyFont="1" applyAlignment="1">
      <alignment vertical="center"/>
    </xf>
    <xf numFmtId="0" fontId="22" fillId="2" borderId="25" xfId="0" applyFont="1" applyFill="1" applyBorder="1" applyAlignment="1">
      <alignment vertical="center"/>
    </xf>
    <xf numFmtId="0" fontId="23" fillId="8" borderId="38" xfId="0" applyFont="1" applyFill="1" applyBorder="1" applyAlignment="1">
      <alignment horizontal="center" vertical="center"/>
    </xf>
    <xf numFmtId="0" fontId="23" fillId="5" borderId="38" xfId="0" applyFont="1" applyFill="1" applyBorder="1" applyAlignment="1">
      <alignment horizontal="center" vertical="center"/>
    </xf>
    <xf numFmtId="0" fontId="23" fillId="5" borderId="39" xfId="0" applyFont="1" applyFill="1" applyBorder="1" applyAlignment="1">
      <alignment horizontal="center" vertical="center"/>
    </xf>
    <xf numFmtId="0" fontId="23" fillId="5" borderId="40" xfId="0" applyFont="1" applyFill="1" applyBorder="1" applyAlignment="1">
      <alignment horizontal="center" vertical="center"/>
    </xf>
    <xf numFmtId="0" fontId="24" fillId="5" borderId="20" xfId="0" applyFont="1" applyFill="1" applyBorder="1" applyAlignment="1">
      <alignment horizontal="center" vertical="center"/>
    </xf>
    <xf numFmtId="0" fontId="24" fillId="2" borderId="41" xfId="0" applyFont="1" applyFill="1" applyBorder="1" applyAlignment="1">
      <alignment horizontal="center" vertical="center"/>
    </xf>
    <xf numFmtId="0" fontId="25" fillId="5" borderId="41" xfId="0" applyFont="1" applyFill="1" applyBorder="1" applyAlignment="1">
      <alignment horizontal="center" vertical="center"/>
    </xf>
    <xf numFmtId="0" fontId="25" fillId="5" borderId="20" xfId="0" applyFont="1" applyFill="1" applyBorder="1" applyAlignment="1">
      <alignment horizontal="center" vertical="center"/>
    </xf>
    <xf numFmtId="0" fontId="1" fillId="0" borderId="42" xfId="0" applyFont="1" applyBorder="1"/>
    <xf numFmtId="0" fontId="23" fillId="9" borderId="38" xfId="0" applyFont="1" applyFill="1" applyBorder="1" applyAlignment="1">
      <alignment horizontal="center" vertical="center"/>
    </xf>
    <xf numFmtId="0" fontId="23" fillId="10" borderId="38" xfId="0" applyFont="1" applyFill="1" applyBorder="1" applyAlignment="1">
      <alignment horizontal="center" vertical="center"/>
    </xf>
    <xf numFmtId="0" fontId="23" fillId="10" borderId="39" xfId="0" applyFont="1" applyFill="1" applyBorder="1" applyAlignment="1">
      <alignment horizontal="center" vertical="center"/>
    </xf>
    <xf numFmtId="0" fontId="23" fillId="10" borderId="40" xfId="0" applyFont="1" applyFill="1" applyBorder="1" applyAlignment="1">
      <alignment horizontal="center" vertical="center"/>
    </xf>
    <xf numFmtId="0" fontId="23" fillId="10" borderId="43" xfId="0" applyFont="1" applyFill="1" applyBorder="1" applyAlignment="1">
      <alignment horizontal="center" vertical="center"/>
    </xf>
    <xf numFmtId="168" fontId="15" fillId="0" borderId="38" xfId="0" applyNumberFormat="1" applyFont="1" applyBorder="1" applyAlignment="1">
      <alignment horizontal="right" vertical="center"/>
    </xf>
    <xf numFmtId="3" fontId="15" fillId="0" borderId="38" xfId="0" applyNumberFormat="1" applyFont="1" applyBorder="1" applyAlignment="1">
      <alignment vertical="center"/>
    </xf>
    <xf numFmtId="3" fontId="15" fillId="0" borderId="39" xfId="0" applyNumberFormat="1" applyFont="1" applyBorder="1" applyAlignment="1">
      <alignment vertical="center"/>
    </xf>
    <xf numFmtId="0" fontId="15" fillId="0" borderId="39" xfId="0" applyFont="1" applyBorder="1" applyAlignment="1">
      <alignment vertical="center"/>
    </xf>
    <xf numFmtId="0" fontId="15" fillId="0" borderId="43" xfId="0" applyFont="1" applyBorder="1" applyAlignment="1">
      <alignment vertical="center"/>
    </xf>
    <xf numFmtId="3" fontId="23" fillId="5" borderId="20" xfId="0" applyNumberFormat="1" applyFont="1" applyFill="1" applyBorder="1" applyAlignment="1">
      <alignment vertical="center"/>
    </xf>
    <xf numFmtId="3" fontId="23" fillId="0" borderId="19" xfId="0" applyNumberFormat="1" applyFont="1" applyBorder="1" applyAlignment="1">
      <alignment vertical="center"/>
    </xf>
    <xf numFmtId="167" fontId="16" fillId="0" borderId="19" xfId="0" applyNumberFormat="1" applyFont="1" applyBorder="1" applyAlignment="1">
      <alignment horizontal="center" vertical="center"/>
    </xf>
    <xf numFmtId="168" fontId="15" fillId="0" borderId="44" xfId="0" applyNumberFormat="1" applyFont="1" applyBorder="1" applyAlignment="1">
      <alignment vertical="center"/>
    </xf>
    <xf numFmtId="3" fontId="1" fillId="0" borderId="45" xfId="0" applyNumberFormat="1" applyFont="1" applyBorder="1"/>
    <xf numFmtId="3" fontId="1" fillId="0" borderId="29" xfId="0" applyNumberFormat="1" applyFont="1" applyBorder="1"/>
    <xf numFmtId="3" fontId="1" fillId="0" borderId="46" xfId="0" applyNumberFormat="1" applyFont="1" applyBorder="1"/>
    <xf numFmtId="3" fontId="15" fillId="0" borderId="44" xfId="0" applyNumberFormat="1" applyFont="1" applyBorder="1" applyAlignment="1">
      <alignment vertical="center"/>
    </xf>
    <xf numFmtId="3" fontId="15" fillId="0" borderId="47" xfId="0" applyNumberFormat="1" applyFont="1" applyBorder="1" applyAlignment="1">
      <alignment vertical="center"/>
    </xf>
    <xf numFmtId="0" fontId="15" fillId="0" borderId="47" xfId="0" applyFont="1" applyBorder="1" applyAlignment="1">
      <alignment vertical="center"/>
    </xf>
    <xf numFmtId="0" fontId="15" fillId="0" borderId="48" xfId="0" applyFont="1" applyBorder="1" applyAlignment="1">
      <alignment vertical="center"/>
    </xf>
    <xf numFmtId="3" fontId="23" fillId="5" borderId="49" xfId="0" applyNumberFormat="1" applyFont="1" applyFill="1" applyBorder="1" applyAlignment="1">
      <alignment vertical="center"/>
    </xf>
    <xf numFmtId="3" fontId="1" fillId="0" borderId="50" xfId="0" applyNumberFormat="1" applyFont="1" applyBorder="1"/>
    <xf numFmtId="3" fontId="1" fillId="0" borderId="0" xfId="0" applyNumberFormat="1" applyFont="1"/>
    <xf numFmtId="3" fontId="1" fillId="0" borderId="51" xfId="0" applyNumberFormat="1" applyFont="1" applyBorder="1"/>
    <xf numFmtId="168" fontId="15" fillId="0" borderId="52" xfId="0" applyNumberFormat="1" applyFont="1" applyBorder="1" applyAlignment="1">
      <alignment vertical="center"/>
    </xf>
    <xf numFmtId="3" fontId="15" fillId="0" borderId="52" xfId="0" applyNumberFormat="1" applyFont="1" applyBorder="1" applyAlignment="1">
      <alignment vertical="center"/>
    </xf>
    <xf numFmtId="3" fontId="15" fillId="0" borderId="53" xfId="0" applyNumberFormat="1" applyFont="1" applyBorder="1" applyAlignment="1">
      <alignment vertical="center"/>
    </xf>
    <xf numFmtId="0" fontId="15" fillId="0" borderId="53" xfId="0" applyFont="1" applyBorder="1" applyAlignment="1">
      <alignment vertical="center"/>
    </xf>
    <xf numFmtId="0" fontId="15" fillId="0" borderId="54" xfId="0" applyFont="1" applyBorder="1" applyAlignment="1">
      <alignment vertical="center"/>
    </xf>
    <xf numFmtId="3" fontId="23" fillId="0" borderId="32" xfId="0" applyNumberFormat="1" applyFont="1" applyBorder="1" applyAlignment="1">
      <alignment vertical="center"/>
    </xf>
    <xf numFmtId="3" fontId="16" fillId="0" borderId="32" xfId="0" applyNumberFormat="1" applyFont="1" applyBorder="1" applyAlignment="1">
      <alignment vertical="center"/>
    </xf>
    <xf numFmtId="167" fontId="16" fillId="0" borderId="32" xfId="0" applyNumberFormat="1" applyFont="1" applyBorder="1" applyAlignment="1">
      <alignment horizontal="center" vertical="center"/>
    </xf>
    <xf numFmtId="4" fontId="1" fillId="0" borderId="0" xfId="0" applyNumberFormat="1" applyFont="1"/>
    <xf numFmtId="3" fontId="15" fillId="0" borderId="54" xfId="0" applyNumberFormat="1" applyFont="1" applyBorder="1" applyAlignment="1">
      <alignment vertical="center"/>
    </xf>
    <xf numFmtId="0" fontId="6" fillId="0" borderId="0" xfId="0" applyFont="1"/>
    <xf numFmtId="168" fontId="15" fillId="0" borderId="55" xfId="0" applyNumberFormat="1" applyFont="1" applyBorder="1" applyAlignment="1">
      <alignment vertical="center"/>
    </xf>
    <xf numFmtId="3" fontId="15" fillId="0" borderId="55" xfId="0" applyNumberFormat="1" applyFont="1" applyBorder="1" applyAlignment="1">
      <alignment vertical="center"/>
    </xf>
    <xf numFmtId="3" fontId="15" fillId="0" borderId="56" xfId="0" applyNumberFormat="1" applyFont="1" applyBorder="1" applyAlignment="1">
      <alignment vertical="center"/>
    </xf>
    <xf numFmtId="3" fontId="15" fillId="0" borderId="57" xfId="0" applyNumberFormat="1" applyFont="1" applyBorder="1" applyAlignment="1">
      <alignment vertical="center"/>
    </xf>
    <xf numFmtId="3" fontId="23" fillId="5" borderId="58" xfId="0" applyNumberFormat="1" applyFont="1" applyFill="1" applyBorder="1" applyAlignment="1">
      <alignment vertical="center"/>
    </xf>
    <xf numFmtId="3" fontId="23" fillId="0" borderId="24" xfId="0" applyNumberFormat="1" applyFont="1" applyBorder="1" applyAlignment="1">
      <alignment vertical="center"/>
    </xf>
    <xf numFmtId="3" fontId="16" fillId="0" borderId="24" xfId="0" applyNumberFormat="1" applyFont="1" applyBorder="1" applyAlignment="1">
      <alignment vertical="center"/>
    </xf>
    <xf numFmtId="167" fontId="16" fillId="0" borderId="24" xfId="0" applyNumberFormat="1" applyFont="1" applyBorder="1" applyAlignment="1">
      <alignment horizontal="center" vertical="center"/>
    </xf>
    <xf numFmtId="168" fontId="15" fillId="0" borderId="59" xfId="0" applyNumberFormat="1" applyFont="1" applyBorder="1" applyAlignment="1">
      <alignment vertical="center"/>
    </xf>
    <xf numFmtId="3" fontId="15" fillId="0" borderId="59" xfId="0" applyNumberFormat="1" applyFont="1" applyBorder="1" applyAlignment="1">
      <alignment vertical="center"/>
    </xf>
    <xf numFmtId="3" fontId="15" fillId="0" borderId="60" xfId="0" applyNumberFormat="1" applyFont="1" applyBorder="1" applyAlignment="1">
      <alignment vertical="center"/>
    </xf>
    <xf numFmtId="3" fontId="15" fillId="0" borderId="61" xfId="0" applyNumberFormat="1" applyFont="1" applyBorder="1" applyAlignment="1">
      <alignment vertical="center"/>
    </xf>
    <xf numFmtId="3" fontId="23" fillId="5" borderId="62" xfId="0" applyNumberFormat="1" applyFont="1" applyFill="1" applyBorder="1" applyAlignment="1">
      <alignment vertical="center"/>
    </xf>
    <xf numFmtId="3" fontId="1" fillId="0" borderId="63" xfId="0" applyNumberFormat="1" applyFont="1" applyBorder="1"/>
    <xf numFmtId="3" fontId="1" fillId="0" borderId="64" xfId="0" applyNumberFormat="1" applyFont="1" applyBorder="1"/>
    <xf numFmtId="3" fontId="1" fillId="0" borderId="65" xfId="0" applyNumberFormat="1" applyFont="1" applyBorder="1"/>
    <xf numFmtId="3" fontId="9" fillId="0" borderId="23" xfId="0" applyNumberFormat="1" applyFont="1" applyBorder="1" applyAlignment="1">
      <alignment vertical="center"/>
    </xf>
    <xf numFmtId="3" fontId="9" fillId="0" borderId="64" xfId="0" applyNumberFormat="1" applyFont="1" applyBorder="1" applyAlignment="1">
      <alignment vertical="center"/>
    </xf>
    <xf numFmtId="3" fontId="15" fillId="0" borderId="64" xfId="0" applyNumberFormat="1" applyFont="1" applyBorder="1" applyAlignment="1">
      <alignment vertical="center"/>
    </xf>
    <xf numFmtId="4" fontId="1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3" fontId="9" fillId="0" borderId="10" xfId="0" applyNumberFormat="1" applyFont="1" applyBorder="1" applyAlignment="1">
      <alignment vertical="center"/>
    </xf>
    <xf numFmtId="3" fontId="9" fillId="0" borderId="26" xfId="0" applyNumberFormat="1" applyFont="1" applyBorder="1" applyAlignment="1">
      <alignment vertical="center"/>
    </xf>
    <xf numFmtId="3" fontId="9" fillId="5" borderId="20" xfId="0" applyNumberFormat="1" applyFont="1" applyFill="1" applyBorder="1" applyAlignment="1">
      <alignment vertical="center"/>
    </xf>
    <xf numFmtId="3" fontId="23" fillId="0" borderId="0" xfId="0" applyNumberFormat="1" applyFont="1" applyAlignment="1">
      <alignment vertical="center"/>
    </xf>
    <xf numFmtId="3" fontId="23" fillId="0" borderId="0" xfId="0" applyNumberFormat="1" applyFont="1" applyAlignment="1">
      <alignment horizontal="center" vertical="center"/>
    </xf>
    <xf numFmtId="9" fontId="14" fillId="0" borderId="0" xfId="0" applyNumberFormat="1" applyFont="1"/>
    <xf numFmtId="9" fontId="1" fillId="0" borderId="0" xfId="0" applyNumberFormat="1" applyFont="1"/>
    <xf numFmtId="0" fontId="1" fillId="2" borderId="0" xfId="0" applyFont="1" applyFill="1" applyAlignment="1">
      <alignment vertical="center"/>
    </xf>
    <xf numFmtId="0" fontId="22" fillId="10" borderId="66" xfId="0" applyFont="1" applyFill="1" applyBorder="1" applyAlignment="1">
      <alignment horizontal="left"/>
    </xf>
    <xf numFmtId="0" fontId="22" fillId="10" borderId="25" xfId="0" applyFont="1" applyFill="1" applyBorder="1" applyAlignment="1">
      <alignment horizontal="center"/>
    </xf>
    <xf numFmtId="0" fontId="22" fillId="10" borderId="25" xfId="0" applyFont="1" applyFill="1" applyBorder="1" applyAlignment="1">
      <alignment horizontal="center" vertical="center"/>
    </xf>
    <xf numFmtId="0" fontId="22" fillId="10" borderId="41" xfId="0" applyFont="1" applyFill="1" applyBorder="1" applyAlignment="1">
      <alignment horizontal="center" vertical="center"/>
    </xf>
    <xf numFmtId="0" fontId="10" fillId="0" borderId="67" xfId="0" applyFont="1" applyBorder="1" applyAlignment="1">
      <alignment horizontal="left" vertical="center"/>
    </xf>
    <xf numFmtId="9" fontId="10" fillId="0" borderId="60" xfId="0" applyNumberFormat="1" applyFont="1" applyBorder="1" applyAlignment="1">
      <alignment horizontal="right" vertical="center"/>
    </xf>
    <xf numFmtId="9" fontId="10" fillId="0" borderId="68" xfId="0" applyNumberFormat="1" applyFont="1" applyBorder="1" applyAlignment="1">
      <alignment horizontal="right" vertical="center"/>
    </xf>
    <xf numFmtId="0" fontId="10" fillId="0" borderId="69" xfId="0" applyFont="1" applyBorder="1" applyAlignment="1">
      <alignment horizontal="left" vertical="center"/>
    </xf>
    <xf numFmtId="9" fontId="10" fillId="0" borderId="53" xfId="0" applyNumberFormat="1" applyFont="1" applyBorder="1" applyAlignment="1">
      <alignment horizontal="right" vertical="center"/>
    </xf>
    <xf numFmtId="9" fontId="10" fillId="0" borderId="70" xfId="0" applyNumberFormat="1" applyFont="1" applyBorder="1" applyAlignment="1">
      <alignment horizontal="right" vertical="center"/>
    </xf>
    <xf numFmtId="0" fontId="26" fillId="0" borderId="0" xfId="0" applyFont="1"/>
    <xf numFmtId="0" fontId="10" fillId="0" borderId="71" xfId="0" applyFont="1" applyBorder="1" applyAlignment="1">
      <alignment horizontal="left" vertical="center"/>
    </xf>
    <xf numFmtId="9" fontId="10" fillId="0" borderId="56" xfId="0" applyNumberFormat="1" applyFont="1" applyBorder="1" applyAlignment="1">
      <alignment horizontal="right" vertical="center"/>
    </xf>
    <xf numFmtId="9" fontId="10" fillId="0" borderId="72" xfId="0" applyNumberFormat="1" applyFont="1" applyBorder="1" applyAlignment="1">
      <alignment horizontal="right" vertical="center"/>
    </xf>
    <xf numFmtId="167" fontId="10" fillId="0" borderId="28" xfId="0" applyNumberFormat="1" applyFont="1" applyBorder="1" applyAlignment="1">
      <alignment horizontal="center" vertical="center"/>
    </xf>
    <xf numFmtId="168" fontId="10" fillId="0" borderId="31" xfId="0" applyNumberFormat="1" applyFont="1" applyBorder="1" applyAlignment="1">
      <alignment horizontal="center" vertical="center"/>
    </xf>
    <xf numFmtId="9" fontId="10" fillId="0" borderId="37" xfId="0" applyNumberFormat="1" applyFont="1" applyBorder="1" applyAlignment="1">
      <alignment horizontal="center" vertical="center"/>
    </xf>
    <xf numFmtId="2" fontId="10" fillId="0" borderId="22" xfId="0" applyNumberFormat="1" applyFont="1" applyBorder="1" applyAlignment="1">
      <alignment horizontal="right" vertical="center"/>
    </xf>
    <xf numFmtId="0" fontId="1" fillId="4" borderId="73" xfId="0" applyFont="1" applyFill="1" applyBorder="1"/>
    <xf numFmtId="0" fontId="10" fillId="0" borderId="18" xfId="0" applyFont="1" applyBorder="1" applyAlignment="1">
      <alignment horizontal="left" vertical="center"/>
    </xf>
    <xf numFmtId="0" fontId="10" fillId="0" borderId="29" xfId="0" applyFont="1" applyBorder="1" applyAlignment="1">
      <alignment horizontal="left" vertical="center"/>
    </xf>
    <xf numFmtId="4" fontId="10" fillId="0" borderId="19" xfId="0" applyNumberFormat="1" applyFont="1" applyBorder="1" applyAlignment="1">
      <alignment horizontal="center" vertical="center"/>
    </xf>
    <xf numFmtId="9" fontId="10" fillId="0" borderId="27" xfId="0" applyNumberFormat="1" applyFont="1" applyBorder="1" applyAlignment="1">
      <alignment vertical="center"/>
    </xf>
    <xf numFmtId="0" fontId="15" fillId="0" borderId="15" xfId="0" applyFont="1" applyBorder="1" applyAlignment="1">
      <alignment horizontal="center" vertical="center"/>
    </xf>
    <xf numFmtId="3" fontId="16" fillId="0" borderId="15" xfId="0" applyNumberFormat="1" applyFont="1" applyBorder="1" applyAlignment="1">
      <alignment vertical="center"/>
    </xf>
    <xf numFmtId="165" fontId="17" fillId="0" borderId="15" xfId="0" applyNumberFormat="1" applyFont="1" applyBorder="1" applyAlignment="1">
      <alignment vertical="center"/>
    </xf>
    <xf numFmtId="0" fontId="10" fillId="0" borderId="42" xfId="0" applyFont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3" fontId="10" fillId="0" borderId="32" xfId="0" applyNumberFormat="1" applyFont="1" applyBorder="1" applyAlignment="1">
      <alignment horizontal="center" vertical="center"/>
    </xf>
    <xf numFmtId="4" fontId="15" fillId="0" borderId="17" xfId="0" applyNumberFormat="1" applyFont="1" applyBorder="1" applyAlignment="1">
      <alignment vertical="center"/>
    </xf>
    <xf numFmtId="9" fontId="16" fillId="0" borderId="17" xfId="0" applyNumberFormat="1" applyFont="1" applyBorder="1" applyAlignment="1">
      <alignment vertical="center"/>
    </xf>
    <xf numFmtId="0" fontId="10" fillId="0" borderId="23" xfId="0" applyFont="1" applyBorder="1" applyAlignment="1">
      <alignment horizontal="left" vertical="center"/>
    </xf>
    <xf numFmtId="0" fontId="10" fillId="0" borderId="64" xfId="0" applyFont="1" applyBorder="1" applyAlignment="1">
      <alignment horizontal="left" vertical="center"/>
    </xf>
    <xf numFmtId="0" fontId="10" fillId="0" borderId="24" xfId="0" applyFont="1" applyBorder="1" applyAlignment="1">
      <alignment horizontal="center" vertical="center"/>
    </xf>
    <xf numFmtId="14" fontId="10" fillId="0" borderId="15" xfId="0" applyNumberFormat="1" applyFont="1" applyBorder="1" applyAlignment="1">
      <alignment vertical="center"/>
    </xf>
    <xf numFmtId="0" fontId="22" fillId="10" borderId="41" xfId="0" applyFont="1" applyFill="1" applyBorder="1" applyAlignment="1">
      <alignment horizontal="center"/>
    </xf>
    <xf numFmtId="0" fontId="10" fillId="0" borderId="60" xfId="0" applyFont="1" applyBorder="1" applyAlignment="1">
      <alignment horizontal="right" vertical="center"/>
    </xf>
    <xf numFmtId="3" fontId="10" fillId="0" borderId="60" xfId="0" applyNumberFormat="1" applyFont="1" applyBorder="1" applyAlignment="1">
      <alignment horizontal="right" vertical="center"/>
    </xf>
    <xf numFmtId="3" fontId="10" fillId="0" borderId="68" xfId="0" applyNumberFormat="1" applyFont="1" applyBorder="1" applyAlignment="1">
      <alignment horizontal="right" vertical="center"/>
    </xf>
    <xf numFmtId="2" fontId="10" fillId="0" borderId="53" xfId="0" applyNumberFormat="1" applyFont="1" applyBorder="1" applyAlignment="1">
      <alignment horizontal="right" vertical="center"/>
    </xf>
    <xf numFmtId="3" fontId="10" fillId="0" borderId="53" xfId="0" applyNumberFormat="1" applyFont="1" applyBorder="1" applyAlignment="1">
      <alignment horizontal="right" vertical="center"/>
    </xf>
    <xf numFmtId="3" fontId="10" fillId="0" borderId="53" xfId="0" applyNumberFormat="1" applyFont="1" applyBorder="1"/>
    <xf numFmtId="3" fontId="10" fillId="0" borderId="70" xfId="0" applyNumberFormat="1" applyFont="1" applyBorder="1"/>
    <xf numFmtId="0" fontId="10" fillId="0" borderId="56" xfId="0" applyFont="1" applyBorder="1" applyAlignment="1">
      <alignment horizontal="right" vertical="center"/>
    </xf>
    <xf numFmtId="3" fontId="10" fillId="0" borderId="56" xfId="0" applyNumberFormat="1" applyFont="1" applyBorder="1" applyAlignment="1">
      <alignment horizontal="right" vertical="center"/>
    </xf>
    <xf numFmtId="3" fontId="10" fillId="0" borderId="56" xfId="0" applyNumberFormat="1" applyFont="1" applyBorder="1"/>
    <xf numFmtId="3" fontId="10" fillId="0" borderId="72" xfId="0" applyNumberFormat="1" applyFont="1" applyBorder="1"/>
    <xf numFmtId="0" fontId="27" fillId="0" borderId="10" xfId="0" applyFont="1" applyBorder="1" applyAlignment="1">
      <alignment horizontal="left" vertical="center"/>
    </xf>
    <xf numFmtId="0" fontId="22" fillId="0" borderId="26" xfId="0" applyFont="1" applyBorder="1"/>
    <xf numFmtId="3" fontId="22" fillId="0" borderId="26" xfId="0" applyNumberFormat="1" applyFont="1" applyBorder="1"/>
    <xf numFmtId="3" fontId="22" fillId="0" borderId="11" xfId="0" applyNumberFormat="1" applyFont="1" applyBorder="1"/>
    <xf numFmtId="164" fontId="10" fillId="0" borderId="22" xfId="0" applyNumberFormat="1" applyFont="1" applyBorder="1" applyAlignment="1">
      <alignment horizontal="right" vertical="center"/>
    </xf>
    <xf numFmtId="164" fontId="10" fillId="0" borderId="53" xfId="0" applyNumberFormat="1" applyFont="1" applyBorder="1" applyAlignment="1">
      <alignment horizontal="right" vertical="center"/>
    </xf>
    <xf numFmtId="167" fontId="10" fillId="0" borderId="30" xfId="0" applyNumberFormat="1" applyFont="1" applyBorder="1" applyAlignment="1">
      <alignment vertical="center"/>
    </xf>
    <xf numFmtId="0" fontId="1" fillId="5" borderId="1" xfId="0" applyFont="1" applyFill="1" applyBorder="1"/>
    <xf numFmtId="0" fontId="1" fillId="5" borderId="5" xfId="0" applyFont="1" applyFill="1" applyBorder="1"/>
    <xf numFmtId="0" fontId="1" fillId="5" borderId="25" xfId="0" applyFont="1" applyFill="1" applyBorder="1"/>
    <xf numFmtId="0" fontId="28" fillId="5" borderId="25" xfId="0" applyFont="1" applyFill="1" applyBorder="1" applyAlignment="1">
      <alignment vertical="center"/>
    </xf>
    <xf numFmtId="0" fontId="22" fillId="10" borderId="66" xfId="0" applyFont="1" applyFill="1" applyBorder="1" applyAlignment="1">
      <alignment horizontal="center" vertical="center"/>
    </xf>
    <xf numFmtId="0" fontId="29" fillId="0" borderId="14" xfId="0" applyFont="1" applyBorder="1" applyAlignment="1">
      <alignment horizontal="left" vertical="center"/>
    </xf>
    <xf numFmtId="9" fontId="29" fillId="0" borderId="60" xfId="0" applyNumberFormat="1" applyFont="1" applyBorder="1" applyAlignment="1">
      <alignment horizontal="center" vertical="center"/>
    </xf>
    <xf numFmtId="0" fontId="29" fillId="0" borderId="27" xfId="0" applyFont="1" applyBorder="1" applyAlignment="1">
      <alignment horizontal="right" vertical="center"/>
    </xf>
    <xf numFmtId="3" fontId="29" fillId="11" borderId="14" xfId="0" applyNumberFormat="1" applyFont="1" applyFill="1" applyBorder="1" applyAlignment="1">
      <alignment horizontal="right" vertical="center"/>
    </xf>
    <xf numFmtId="3" fontId="29" fillId="0" borderId="27" xfId="0" applyNumberFormat="1" applyFont="1" applyBorder="1" applyAlignment="1">
      <alignment horizontal="right" vertical="center"/>
    </xf>
    <xf numFmtId="3" fontId="29" fillId="0" borderId="28" xfId="0" applyNumberFormat="1" applyFont="1" applyBorder="1" applyAlignment="1">
      <alignment horizontal="right" vertical="center"/>
    </xf>
    <xf numFmtId="0" fontId="29" fillId="0" borderId="16" xfId="0" applyFont="1" applyBorder="1" applyAlignment="1">
      <alignment horizontal="left" vertical="center"/>
    </xf>
    <xf numFmtId="9" fontId="29" fillId="0" borderId="53" xfId="0" applyNumberFormat="1" applyFont="1" applyBorder="1" applyAlignment="1">
      <alignment horizontal="center" vertical="center"/>
    </xf>
    <xf numFmtId="0" fontId="29" fillId="0" borderId="30" xfId="0" applyFont="1" applyBorder="1" applyAlignment="1">
      <alignment horizontal="right" vertical="center"/>
    </xf>
    <xf numFmtId="3" fontId="29" fillId="11" borderId="16" xfId="0" applyNumberFormat="1" applyFont="1" applyFill="1" applyBorder="1" applyAlignment="1">
      <alignment horizontal="right" vertical="center"/>
    </xf>
    <xf numFmtId="3" fontId="29" fillId="0" borderId="30" xfId="0" applyNumberFormat="1" applyFont="1" applyBorder="1" applyAlignment="1">
      <alignment horizontal="right" vertical="center"/>
    </xf>
    <xf numFmtId="3" fontId="29" fillId="0" borderId="31" xfId="0" applyNumberFormat="1" applyFont="1" applyBorder="1" applyAlignment="1">
      <alignment horizontal="right" vertical="center"/>
    </xf>
    <xf numFmtId="0" fontId="29" fillId="0" borderId="21" xfId="0" applyFont="1" applyBorder="1" applyAlignment="1">
      <alignment horizontal="left" vertical="center"/>
    </xf>
    <xf numFmtId="9" fontId="29" fillId="0" borderId="56" xfId="0" applyNumberFormat="1" applyFont="1" applyBorder="1" applyAlignment="1">
      <alignment horizontal="center" vertical="center"/>
    </xf>
    <xf numFmtId="0" fontId="29" fillId="0" borderId="33" xfId="0" applyFont="1" applyBorder="1" applyAlignment="1">
      <alignment horizontal="right" vertical="center"/>
    </xf>
    <xf numFmtId="3" fontId="29" fillId="11" borderId="21" xfId="0" applyNumberFormat="1" applyFont="1" applyFill="1" applyBorder="1" applyAlignment="1">
      <alignment horizontal="right" vertical="center"/>
    </xf>
    <xf numFmtId="3" fontId="29" fillId="0" borderId="33" xfId="0" applyNumberFormat="1" applyFont="1" applyBorder="1" applyAlignment="1">
      <alignment horizontal="right" vertical="center"/>
    </xf>
    <xf numFmtId="3" fontId="29" fillId="0" borderId="37" xfId="0" applyNumberFormat="1" applyFont="1" applyBorder="1" applyAlignment="1">
      <alignment horizontal="right" vertical="center"/>
    </xf>
    <xf numFmtId="0" fontId="30" fillId="12" borderId="66" xfId="0" applyFont="1" applyFill="1" applyBorder="1" applyAlignment="1">
      <alignment vertical="center"/>
    </xf>
    <xf numFmtId="0" fontId="13" fillId="12" borderId="25" xfId="0" applyFont="1" applyFill="1" applyBorder="1" applyAlignment="1">
      <alignment vertical="center"/>
    </xf>
    <xf numFmtId="3" fontId="30" fillId="12" borderId="66" xfId="0" applyNumberFormat="1" applyFont="1" applyFill="1" applyBorder="1" applyAlignment="1">
      <alignment horizontal="right" vertical="center"/>
    </xf>
    <xf numFmtId="3" fontId="30" fillId="12" borderId="25" xfId="0" applyNumberFormat="1" applyFont="1" applyFill="1" applyBorder="1" applyAlignment="1">
      <alignment horizontal="right" vertical="center"/>
    </xf>
    <xf numFmtId="3" fontId="30" fillId="12" borderId="41" xfId="0" applyNumberFormat="1" applyFont="1" applyFill="1" applyBorder="1" applyAlignment="1">
      <alignment horizontal="right" vertical="center"/>
    </xf>
    <xf numFmtId="3" fontId="10" fillId="0" borderId="60" xfId="0" applyNumberFormat="1" applyFont="1" applyBorder="1" applyAlignment="1">
      <alignment horizontal="center" vertical="center"/>
    </xf>
    <xf numFmtId="9" fontId="10" fillId="0" borderId="27" xfId="0" applyNumberFormat="1" applyFont="1" applyBorder="1" applyAlignment="1">
      <alignment horizontal="center" vertical="center"/>
    </xf>
    <xf numFmtId="3" fontId="13" fillId="13" borderId="75" xfId="0" applyNumberFormat="1" applyFont="1" applyFill="1" applyBorder="1" applyAlignment="1">
      <alignment vertical="center"/>
    </xf>
    <xf numFmtId="3" fontId="13" fillId="0" borderId="27" xfId="0" applyNumberFormat="1" applyFont="1" applyBorder="1" applyAlignment="1">
      <alignment vertical="center"/>
    </xf>
    <xf numFmtId="3" fontId="13" fillId="0" borderId="28" xfId="0" applyNumberFormat="1" applyFont="1" applyBorder="1" applyAlignment="1">
      <alignment vertical="center"/>
    </xf>
    <xf numFmtId="3" fontId="10" fillId="0" borderId="53" xfId="0" applyNumberFormat="1" applyFont="1" applyBorder="1" applyAlignment="1">
      <alignment horizontal="center" vertical="center"/>
    </xf>
    <xf numFmtId="9" fontId="10" fillId="0" borderId="30" xfId="0" applyNumberFormat="1" applyFont="1" applyBorder="1" applyAlignment="1">
      <alignment horizontal="center" vertical="center"/>
    </xf>
    <xf numFmtId="3" fontId="13" fillId="13" borderId="76" xfId="0" applyNumberFormat="1" applyFont="1" applyFill="1" applyBorder="1" applyAlignment="1">
      <alignment vertical="center"/>
    </xf>
    <xf numFmtId="3" fontId="13" fillId="0" borderId="30" xfId="0" applyNumberFormat="1" applyFont="1" applyBorder="1" applyAlignment="1">
      <alignment vertical="center"/>
    </xf>
    <xf numFmtId="3" fontId="13" fillId="0" borderId="31" xfId="0" applyNumberFormat="1" applyFont="1" applyBorder="1" applyAlignment="1">
      <alignment vertical="center"/>
    </xf>
    <xf numFmtId="3" fontId="10" fillId="0" borderId="56" xfId="0" applyNumberFormat="1" applyFont="1" applyBorder="1" applyAlignment="1">
      <alignment horizontal="center" vertical="center"/>
    </xf>
    <xf numFmtId="9" fontId="10" fillId="0" borderId="33" xfId="0" applyNumberFormat="1" applyFont="1" applyBorder="1" applyAlignment="1">
      <alignment horizontal="center" vertical="center"/>
    </xf>
    <xf numFmtId="3" fontId="13" fillId="13" borderId="77" xfId="0" applyNumberFormat="1" applyFont="1" applyFill="1" applyBorder="1" applyAlignment="1">
      <alignment vertical="center"/>
    </xf>
    <xf numFmtId="3" fontId="13" fillId="0" borderId="33" xfId="0" applyNumberFormat="1" applyFont="1" applyBorder="1" applyAlignment="1">
      <alignment vertical="center"/>
    </xf>
    <xf numFmtId="3" fontId="13" fillId="0" borderId="37" xfId="0" applyNumberFormat="1" applyFont="1" applyBorder="1" applyAlignment="1">
      <alignment vertical="center"/>
    </xf>
    <xf numFmtId="0" fontId="30" fillId="12" borderId="25" xfId="0" applyFont="1" applyFill="1" applyBorder="1" applyAlignment="1">
      <alignment vertical="center"/>
    </xf>
    <xf numFmtId="3" fontId="30" fillId="12" borderId="66" xfId="0" applyNumberFormat="1" applyFont="1" applyFill="1" applyBorder="1" applyAlignment="1">
      <alignment vertical="center"/>
    </xf>
    <xf numFmtId="3" fontId="30" fillId="12" borderId="25" xfId="0" applyNumberFormat="1" applyFont="1" applyFill="1" applyBorder="1" applyAlignment="1">
      <alignment vertical="center"/>
    </xf>
    <xf numFmtId="3" fontId="30" fillId="12" borderId="41" xfId="0" applyNumberFormat="1" applyFont="1" applyFill="1" applyBorder="1" applyAlignment="1">
      <alignment vertical="center"/>
    </xf>
    <xf numFmtId="10" fontId="13" fillId="13" borderId="78" xfId="0" applyNumberFormat="1" applyFont="1" applyFill="1" applyBorder="1" applyAlignment="1">
      <alignment horizontal="center" vertical="center"/>
    </xf>
    <xf numFmtId="0" fontId="13" fillId="13" borderId="79" xfId="0" applyFont="1" applyFill="1" applyBorder="1" applyAlignment="1">
      <alignment vertical="center"/>
    </xf>
    <xf numFmtId="3" fontId="13" fillId="13" borderId="78" xfId="0" applyNumberFormat="1" applyFont="1" applyFill="1" applyBorder="1" applyAlignment="1">
      <alignment vertical="center"/>
    </xf>
    <xf numFmtId="10" fontId="13" fillId="13" borderId="80" xfId="0" applyNumberFormat="1" applyFont="1" applyFill="1" applyBorder="1" applyAlignment="1">
      <alignment horizontal="center" vertical="center"/>
    </xf>
    <xf numFmtId="0" fontId="13" fillId="13" borderId="81" xfId="0" applyFont="1" applyFill="1" applyBorder="1" applyAlignment="1">
      <alignment vertical="center"/>
    </xf>
    <xf numFmtId="3" fontId="13" fillId="13" borderId="80" xfId="0" applyNumberFormat="1" applyFont="1" applyFill="1" applyBorder="1" applyAlignment="1">
      <alignment vertical="center"/>
    </xf>
    <xf numFmtId="9" fontId="13" fillId="13" borderId="80" xfId="0" applyNumberFormat="1" applyFont="1" applyFill="1" applyBorder="1" applyAlignment="1">
      <alignment vertical="center"/>
    </xf>
    <xf numFmtId="9" fontId="13" fillId="13" borderId="82" xfId="0" applyNumberFormat="1" applyFont="1" applyFill="1" applyBorder="1" applyAlignment="1">
      <alignment vertical="center"/>
    </xf>
    <xf numFmtId="0" fontId="13" fillId="13" borderId="83" xfId="0" applyFont="1" applyFill="1" applyBorder="1" applyAlignment="1">
      <alignment vertical="center"/>
    </xf>
    <xf numFmtId="3" fontId="13" fillId="13" borderId="82" xfId="0" applyNumberFormat="1" applyFont="1" applyFill="1" applyBorder="1" applyAlignment="1">
      <alignment vertical="center"/>
    </xf>
    <xf numFmtId="0" fontId="30" fillId="14" borderId="66" xfId="0" applyFont="1" applyFill="1" applyBorder="1" applyAlignment="1">
      <alignment vertical="center"/>
    </xf>
    <xf numFmtId="0" fontId="13" fillId="14" borderId="25" xfId="0" applyFont="1" applyFill="1" applyBorder="1" applyAlignment="1">
      <alignment vertical="center"/>
    </xf>
    <xf numFmtId="0" fontId="30" fillId="14" borderId="25" xfId="0" applyFont="1" applyFill="1" applyBorder="1" applyAlignment="1">
      <alignment vertical="center"/>
    </xf>
    <xf numFmtId="3" fontId="30" fillId="14" borderId="66" xfId="0" applyNumberFormat="1" applyFont="1" applyFill="1" applyBorder="1" applyAlignment="1">
      <alignment vertical="center"/>
    </xf>
    <xf numFmtId="3" fontId="30" fillId="14" borderId="25" xfId="0" applyNumberFormat="1" applyFont="1" applyFill="1" applyBorder="1" applyAlignment="1">
      <alignment vertical="center"/>
    </xf>
    <xf numFmtId="3" fontId="30" fillId="14" borderId="41" xfId="0" applyNumberFormat="1" applyFont="1" applyFill="1" applyBorder="1" applyAlignment="1">
      <alignment vertical="center"/>
    </xf>
    <xf numFmtId="3" fontId="10" fillId="0" borderId="27" xfId="0" applyNumberFormat="1" applyFont="1" applyBorder="1" applyAlignment="1">
      <alignment horizontal="center" vertical="center"/>
    </xf>
    <xf numFmtId="9" fontId="10" fillId="0" borderId="28" xfId="0" applyNumberFormat="1" applyFont="1" applyBorder="1" applyAlignment="1">
      <alignment horizontal="center" vertical="center"/>
    </xf>
    <xf numFmtId="167" fontId="13" fillId="13" borderId="75" xfId="0" applyNumberFormat="1" applyFont="1" applyFill="1" applyBorder="1" applyAlignment="1">
      <alignment vertical="center"/>
    </xf>
    <xf numFmtId="167" fontId="13" fillId="0" borderId="27" xfId="0" applyNumberFormat="1" applyFont="1" applyBorder="1" applyAlignment="1">
      <alignment vertical="center"/>
    </xf>
    <xf numFmtId="167" fontId="13" fillId="0" borderId="28" xfId="0" applyNumberFormat="1" applyFont="1" applyBorder="1" applyAlignment="1">
      <alignment vertical="center"/>
    </xf>
    <xf numFmtId="3" fontId="10" fillId="0" borderId="30" xfId="0" applyNumberFormat="1" applyFont="1" applyBorder="1" applyAlignment="1">
      <alignment horizontal="center" vertical="center"/>
    </xf>
    <xf numFmtId="9" fontId="10" fillId="0" borderId="31" xfId="0" applyNumberFormat="1" applyFont="1" applyBorder="1" applyAlignment="1">
      <alignment horizontal="center" vertical="center"/>
    </xf>
    <xf numFmtId="167" fontId="13" fillId="13" borderId="76" xfId="0" applyNumberFormat="1" applyFont="1" applyFill="1" applyBorder="1" applyAlignment="1">
      <alignment vertical="center"/>
    </xf>
    <xf numFmtId="167" fontId="13" fillId="0" borderId="30" xfId="0" applyNumberFormat="1" applyFont="1" applyBorder="1" applyAlignment="1">
      <alignment vertical="center"/>
    </xf>
    <xf numFmtId="167" fontId="13" fillId="0" borderId="31" xfId="0" applyNumberFormat="1" applyFont="1" applyBorder="1" applyAlignment="1">
      <alignment vertical="center"/>
    </xf>
    <xf numFmtId="3" fontId="10" fillId="0" borderId="33" xfId="0" applyNumberFormat="1" applyFont="1" applyBorder="1" applyAlignment="1">
      <alignment horizontal="center" vertical="center"/>
    </xf>
    <xf numFmtId="0" fontId="30" fillId="5" borderId="39" xfId="0" applyFont="1" applyFill="1" applyBorder="1" applyAlignment="1">
      <alignment horizontal="center" vertical="center"/>
    </xf>
    <xf numFmtId="0" fontId="30" fillId="10" borderId="39" xfId="0" applyFont="1" applyFill="1" applyBorder="1" applyAlignment="1">
      <alignment horizontal="center" vertical="center"/>
    </xf>
    <xf numFmtId="0" fontId="30" fillId="10" borderId="25" xfId="0" applyFont="1" applyFill="1" applyBorder="1" applyAlignment="1">
      <alignment horizontal="center" vertical="center"/>
    </xf>
    <xf numFmtId="3" fontId="10" fillId="5" borderId="60" xfId="0" applyNumberFormat="1" applyFont="1" applyFill="1" applyBorder="1" applyAlignment="1">
      <alignment horizontal="center" vertical="center"/>
    </xf>
    <xf numFmtId="4" fontId="10" fillId="0" borderId="60" xfId="0" applyNumberFormat="1" applyFont="1" applyBorder="1" applyAlignment="1">
      <alignment horizontal="center" vertical="center"/>
    </xf>
    <xf numFmtId="167" fontId="13" fillId="0" borderId="15" xfId="0" applyNumberFormat="1" applyFont="1" applyBorder="1" applyAlignment="1">
      <alignment vertical="center"/>
    </xf>
    <xf numFmtId="0" fontId="31" fillId="0" borderId="0" xfId="0" applyFont="1"/>
    <xf numFmtId="3" fontId="10" fillId="5" borderId="53" xfId="0" applyNumberFormat="1" applyFont="1" applyFill="1" applyBorder="1" applyAlignment="1">
      <alignment horizontal="center" vertical="center"/>
    </xf>
    <xf numFmtId="167" fontId="13" fillId="0" borderId="17" xfId="0" applyNumberFormat="1" applyFont="1" applyBorder="1" applyAlignment="1">
      <alignment vertical="center"/>
    </xf>
    <xf numFmtId="3" fontId="10" fillId="5" borderId="56" xfId="0" applyNumberFormat="1" applyFont="1" applyFill="1" applyBorder="1" applyAlignment="1">
      <alignment horizontal="center" vertical="center"/>
    </xf>
    <xf numFmtId="9" fontId="10" fillId="0" borderId="56" xfId="0" applyNumberFormat="1" applyFont="1" applyBorder="1" applyAlignment="1">
      <alignment horizontal="center" vertical="center"/>
    </xf>
    <xf numFmtId="3" fontId="13" fillId="0" borderId="22" xfId="0" applyNumberFormat="1" applyFont="1" applyBorder="1" applyAlignment="1">
      <alignment vertical="center"/>
    </xf>
    <xf numFmtId="3" fontId="13" fillId="0" borderId="0" xfId="0" applyNumberFormat="1" applyFont="1" applyAlignment="1">
      <alignment vertical="center"/>
    </xf>
    <xf numFmtId="4" fontId="10" fillId="0" borderId="27" xfId="0" applyNumberFormat="1" applyFont="1" applyBorder="1" applyAlignment="1">
      <alignment horizontal="center" vertical="center"/>
    </xf>
    <xf numFmtId="3" fontId="13" fillId="13" borderId="84" xfId="0" applyNumberFormat="1" applyFont="1" applyFill="1" applyBorder="1" applyAlignment="1">
      <alignment vertical="center"/>
    </xf>
    <xf numFmtId="3" fontId="13" fillId="0" borderId="29" xfId="0" applyNumberFormat="1" applyFont="1" applyBorder="1" applyAlignment="1">
      <alignment vertical="center"/>
    </xf>
    <xf numFmtId="3" fontId="13" fillId="0" borderId="46" xfId="0" applyNumberFormat="1" applyFont="1" applyBorder="1" applyAlignment="1">
      <alignment vertical="center"/>
    </xf>
    <xf numFmtId="167" fontId="13" fillId="0" borderId="22" xfId="0" applyNumberFormat="1" applyFont="1" applyBorder="1" applyAlignment="1">
      <alignment vertical="center"/>
    </xf>
    <xf numFmtId="0" fontId="22" fillId="10" borderId="85" xfId="0" applyFont="1" applyFill="1" applyBorder="1" applyAlignment="1">
      <alignment horizontal="center" vertical="center"/>
    </xf>
    <xf numFmtId="3" fontId="10" fillId="13" borderId="86" xfId="0" applyNumberFormat="1" applyFont="1" applyFill="1" applyBorder="1" applyAlignment="1">
      <alignment horizontal="center" vertical="center"/>
    </xf>
    <xf numFmtId="3" fontId="10" fillId="13" borderId="87" xfId="0" applyNumberFormat="1" applyFont="1" applyFill="1" applyBorder="1" applyAlignment="1">
      <alignment horizontal="center" vertical="center"/>
    </xf>
    <xf numFmtId="4" fontId="10" fillId="0" borderId="53" xfId="0" applyNumberFormat="1" applyFont="1" applyBorder="1" applyAlignment="1">
      <alignment horizontal="center" vertical="center"/>
    </xf>
    <xf numFmtId="0" fontId="32" fillId="10" borderId="76" xfId="0" applyFont="1" applyFill="1" applyBorder="1" applyAlignment="1">
      <alignment horizontal="left" vertical="center"/>
    </xf>
    <xf numFmtId="3" fontId="32" fillId="10" borderId="87" xfId="0" applyNumberFormat="1" applyFont="1" applyFill="1" applyBorder="1" applyAlignment="1">
      <alignment horizontal="center" vertical="center"/>
    </xf>
    <xf numFmtId="4" fontId="32" fillId="10" borderId="53" xfId="0" applyNumberFormat="1" applyFont="1" applyFill="1" applyBorder="1" applyAlignment="1">
      <alignment horizontal="center" vertical="center"/>
    </xf>
    <xf numFmtId="3" fontId="32" fillId="10" borderId="80" xfId="0" applyNumberFormat="1" applyFont="1" applyFill="1" applyBorder="1" applyAlignment="1">
      <alignment horizontal="center" vertical="center"/>
    </xf>
    <xf numFmtId="3" fontId="33" fillId="10" borderId="76" xfId="0" applyNumberFormat="1" applyFont="1" applyFill="1" applyBorder="1" applyAlignment="1">
      <alignment vertical="center"/>
    </xf>
    <xf numFmtId="3" fontId="33" fillId="10" borderId="80" xfId="0" applyNumberFormat="1" applyFont="1" applyFill="1" applyBorder="1" applyAlignment="1">
      <alignment vertical="center"/>
    </xf>
    <xf numFmtId="3" fontId="33" fillId="10" borderId="81" xfId="0" applyNumberFormat="1" applyFont="1" applyFill="1" applyBorder="1" applyAlignment="1">
      <alignment vertical="center"/>
    </xf>
    <xf numFmtId="3" fontId="32" fillId="13" borderId="88" xfId="0" applyNumberFormat="1" applyFont="1" applyFill="1" applyBorder="1" applyAlignment="1">
      <alignment horizontal="center" vertical="center"/>
    </xf>
    <xf numFmtId="0" fontId="34" fillId="0" borderId="0" xfId="0" applyFont="1"/>
    <xf numFmtId="0" fontId="10" fillId="13" borderId="75" xfId="0" applyFont="1" applyFill="1" applyBorder="1" applyAlignment="1">
      <alignment horizontal="left" vertical="center"/>
    </xf>
    <xf numFmtId="0" fontId="10" fillId="13" borderId="76" xfId="0" applyFont="1" applyFill="1" applyBorder="1" applyAlignment="1">
      <alignment horizontal="left" vertical="center"/>
    </xf>
    <xf numFmtId="0" fontId="10" fillId="5" borderId="76" xfId="0" applyFont="1" applyFill="1" applyBorder="1" applyAlignment="1">
      <alignment horizontal="left" vertical="center"/>
    </xf>
    <xf numFmtId="3" fontId="10" fillId="5" borderId="87" xfId="0" applyNumberFormat="1" applyFont="1" applyFill="1" applyBorder="1" applyAlignment="1">
      <alignment horizontal="center" vertical="center"/>
    </xf>
    <xf numFmtId="4" fontId="10" fillId="5" borderId="53" xfId="0" applyNumberFormat="1" applyFont="1" applyFill="1" applyBorder="1" applyAlignment="1">
      <alignment horizontal="center" vertical="center"/>
    </xf>
    <xf numFmtId="3" fontId="10" fillId="5" borderId="80" xfId="0" applyNumberFormat="1" applyFont="1" applyFill="1" applyBorder="1" applyAlignment="1">
      <alignment horizontal="center" vertical="center"/>
    </xf>
    <xf numFmtId="3" fontId="13" fillId="5" borderId="76" xfId="0" applyNumberFormat="1" applyFont="1" applyFill="1" applyBorder="1" applyAlignment="1">
      <alignment vertical="center"/>
    </xf>
    <xf numFmtId="3" fontId="13" fillId="5" borderId="80" xfId="0" applyNumberFormat="1" applyFont="1" applyFill="1" applyBorder="1" applyAlignment="1">
      <alignment vertical="center"/>
    </xf>
    <xf numFmtId="3" fontId="13" fillId="5" borderId="81" xfId="0" applyNumberFormat="1" applyFont="1" applyFill="1" applyBorder="1" applyAlignment="1">
      <alignment vertical="center"/>
    </xf>
    <xf numFmtId="0" fontId="32" fillId="0" borderId="16" xfId="0" applyFont="1" applyBorder="1" applyAlignment="1">
      <alignment horizontal="left" vertical="center"/>
    </xf>
    <xf numFmtId="4" fontId="32" fillId="0" borderId="53" xfId="0" applyNumberFormat="1" applyFont="1" applyBorder="1" applyAlignment="1">
      <alignment horizontal="center" vertical="center"/>
    </xf>
    <xf numFmtId="3" fontId="32" fillId="0" borderId="30" xfId="0" applyNumberFormat="1" applyFont="1" applyBorder="1" applyAlignment="1">
      <alignment horizontal="center" vertical="center"/>
    </xf>
    <xf numFmtId="9" fontId="33" fillId="13" borderId="76" xfId="0" applyNumberFormat="1" applyFont="1" applyFill="1" applyBorder="1" applyAlignment="1">
      <alignment vertical="center"/>
    </xf>
    <xf numFmtId="9" fontId="33" fillId="0" borderId="30" xfId="0" applyNumberFormat="1" applyFont="1" applyBorder="1" applyAlignment="1">
      <alignment vertical="center"/>
    </xf>
    <xf numFmtId="9" fontId="33" fillId="0" borderId="31" xfId="0" applyNumberFormat="1" applyFont="1" applyBorder="1" applyAlignment="1">
      <alignment vertical="center"/>
    </xf>
    <xf numFmtId="0" fontId="27" fillId="0" borderId="14" xfId="0" applyFont="1" applyBorder="1" applyAlignment="1">
      <alignment vertical="center"/>
    </xf>
    <xf numFmtId="9" fontId="27" fillId="0" borderId="15" xfId="0" applyNumberFormat="1" applyFont="1" applyBorder="1" applyAlignment="1">
      <alignment horizontal="center" vertical="center"/>
    </xf>
    <xf numFmtId="0" fontId="27" fillId="0" borderId="21" xfId="0" applyFont="1" applyBorder="1" applyAlignment="1">
      <alignment vertical="center"/>
    </xf>
    <xf numFmtId="9" fontId="27" fillId="0" borderId="22" xfId="0" applyNumberFormat="1" applyFont="1" applyBorder="1" applyAlignment="1">
      <alignment horizontal="center" vertical="center"/>
    </xf>
    <xf numFmtId="0" fontId="30" fillId="10" borderId="41" xfId="0" applyFont="1" applyFill="1" applyBorder="1" applyAlignment="1">
      <alignment horizontal="center" vertical="center"/>
    </xf>
    <xf numFmtId="0" fontId="10" fillId="14" borderId="75" xfId="0" applyFont="1" applyFill="1" applyBorder="1" applyAlignment="1">
      <alignment horizontal="left" vertical="center"/>
    </xf>
    <xf numFmtId="4" fontId="10" fillId="14" borderId="78" xfId="0" applyNumberFormat="1" applyFont="1" applyFill="1" applyBorder="1" applyAlignment="1">
      <alignment horizontal="center" vertical="center"/>
    </xf>
    <xf numFmtId="4" fontId="10" fillId="14" borderId="79" xfId="0" applyNumberFormat="1" applyFont="1" applyFill="1" applyBorder="1" applyAlignment="1">
      <alignment horizontal="center" vertical="center"/>
    </xf>
    <xf numFmtId="166" fontId="13" fillId="14" borderId="75" xfId="0" applyNumberFormat="1" applyFont="1" applyFill="1" applyBorder="1" applyAlignment="1">
      <alignment vertical="center"/>
    </xf>
    <xf numFmtId="166" fontId="13" fillId="14" borderId="78" xfId="0" applyNumberFormat="1" applyFont="1" applyFill="1" applyBorder="1" applyAlignment="1">
      <alignment vertical="center"/>
    </xf>
    <xf numFmtId="166" fontId="13" fillId="14" borderId="79" xfId="0" applyNumberFormat="1" applyFont="1" applyFill="1" applyBorder="1" applyAlignment="1">
      <alignment vertical="center"/>
    </xf>
    <xf numFmtId="4" fontId="10" fillId="0" borderId="30" xfId="0" applyNumberFormat="1" applyFont="1" applyBorder="1" applyAlignment="1">
      <alignment horizontal="center" vertical="center"/>
    </xf>
    <xf numFmtId="3" fontId="10" fillId="0" borderId="31" xfId="0" applyNumberFormat="1" applyFont="1" applyBorder="1" applyAlignment="1">
      <alignment horizontal="center" vertical="center"/>
    </xf>
    <xf numFmtId="9" fontId="13" fillId="13" borderId="76" xfId="0" applyNumberFormat="1" applyFont="1" applyFill="1" applyBorder="1" applyAlignment="1">
      <alignment vertical="center"/>
    </xf>
    <xf numFmtId="9" fontId="13" fillId="0" borderId="30" xfId="0" applyNumberFormat="1" applyFont="1" applyBorder="1" applyAlignment="1">
      <alignment vertical="center"/>
    </xf>
    <xf numFmtId="9" fontId="13" fillId="0" borderId="31" xfId="0" applyNumberFormat="1" applyFont="1" applyBorder="1" applyAlignment="1">
      <alignment vertical="center"/>
    </xf>
    <xf numFmtId="4" fontId="10" fillId="0" borderId="33" xfId="0" applyNumberFormat="1" applyFont="1" applyBorder="1" applyAlignment="1">
      <alignment horizontal="center" vertical="center"/>
    </xf>
    <xf numFmtId="3" fontId="10" fillId="0" borderId="37" xfId="0" applyNumberFormat="1" applyFont="1" applyBorder="1" applyAlignment="1">
      <alignment horizontal="center" vertical="center"/>
    </xf>
    <xf numFmtId="0" fontId="28" fillId="10" borderId="66" xfId="0" applyFont="1" applyFill="1" applyBorder="1" applyAlignment="1">
      <alignment horizontal="center" vertical="center"/>
    </xf>
    <xf numFmtId="0" fontId="35" fillId="10" borderId="25" xfId="0" applyFont="1" applyFill="1" applyBorder="1" applyAlignment="1">
      <alignment horizontal="center" vertical="center"/>
    </xf>
    <xf numFmtId="0" fontId="35" fillId="10" borderId="41" xfId="0" applyFont="1" applyFill="1" applyBorder="1" applyAlignment="1">
      <alignment horizontal="center" vertical="center"/>
    </xf>
    <xf numFmtId="0" fontId="28" fillId="10" borderId="25" xfId="0" applyFont="1" applyFill="1" applyBorder="1" applyAlignment="1">
      <alignment horizontal="center" vertical="center"/>
    </xf>
    <xf numFmtId="0" fontId="28" fillId="10" borderId="41" xfId="0" applyFont="1" applyFill="1" applyBorder="1" applyAlignment="1">
      <alignment horizontal="center" vertical="center"/>
    </xf>
    <xf numFmtId="0" fontId="32" fillId="0" borderId="14" xfId="0" applyFont="1" applyBorder="1" applyAlignment="1">
      <alignment horizontal="left" vertical="center"/>
    </xf>
    <xf numFmtId="4" fontId="32" fillId="0" borderId="27" xfId="0" applyNumberFormat="1" applyFont="1" applyBorder="1" applyAlignment="1">
      <alignment horizontal="center" vertical="center"/>
    </xf>
    <xf numFmtId="4" fontId="32" fillId="0" borderId="28" xfId="0" applyNumberFormat="1" applyFont="1" applyBorder="1" applyAlignment="1">
      <alignment horizontal="center" vertical="center"/>
    </xf>
    <xf numFmtId="3" fontId="33" fillId="13" borderId="75" xfId="0" applyNumberFormat="1" applyFont="1" applyFill="1" applyBorder="1" applyAlignment="1">
      <alignment vertical="center"/>
    </xf>
    <xf numFmtId="3" fontId="33" fillId="0" borderId="27" xfId="0" applyNumberFormat="1" applyFont="1" applyBorder="1" applyAlignment="1">
      <alignment vertical="center"/>
    </xf>
    <xf numFmtId="3" fontId="33" fillId="0" borderId="28" xfId="0" applyNumberFormat="1" applyFont="1" applyBorder="1" applyAlignment="1">
      <alignment vertical="center"/>
    </xf>
    <xf numFmtId="4" fontId="32" fillId="0" borderId="30" xfId="0" applyNumberFormat="1" applyFont="1" applyBorder="1" applyAlignment="1">
      <alignment horizontal="center" vertical="center"/>
    </xf>
    <xf numFmtId="3" fontId="32" fillId="0" borderId="31" xfId="0" applyNumberFormat="1" applyFont="1" applyBorder="1" applyAlignment="1">
      <alignment horizontal="center" vertical="center"/>
    </xf>
    <xf numFmtId="3" fontId="33" fillId="13" borderId="76" xfId="0" applyNumberFormat="1" applyFont="1" applyFill="1" applyBorder="1" applyAlignment="1">
      <alignment vertical="center"/>
    </xf>
    <xf numFmtId="3" fontId="33" fillId="0" borderId="30" xfId="0" applyNumberFormat="1" applyFont="1" applyBorder="1" applyAlignment="1">
      <alignment vertical="center"/>
    </xf>
    <xf numFmtId="3" fontId="33" fillId="0" borderId="31" xfId="0" applyNumberFormat="1" applyFont="1" applyBorder="1" applyAlignment="1">
      <alignment vertical="center"/>
    </xf>
    <xf numFmtId="0" fontId="32" fillId="0" borderId="21" xfId="0" applyFont="1" applyBorder="1" applyAlignment="1">
      <alignment horizontal="left" vertical="center"/>
    </xf>
    <xf numFmtId="4" fontId="32" fillId="0" borderId="33" xfId="0" applyNumberFormat="1" applyFont="1" applyBorder="1" applyAlignment="1">
      <alignment horizontal="center" vertical="center"/>
    </xf>
    <xf numFmtId="3" fontId="32" fillId="0" borderId="37" xfId="0" applyNumberFormat="1" applyFont="1" applyBorder="1" applyAlignment="1">
      <alignment horizontal="center" vertical="center"/>
    </xf>
    <xf numFmtId="3" fontId="33" fillId="13" borderId="77" xfId="0" applyNumberFormat="1" applyFont="1" applyFill="1" applyBorder="1" applyAlignment="1">
      <alignment vertical="center"/>
    </xf>
    <xf numFmtId="3" fontId="33" fillId="0" borderId="33" xfId="0" applyNumberFormat="1" applyFont="1" applyBorder="1" applyAlignment="1">
      <alignment vertical="center"/>
    </xf>
    <xf numFmtId="3" fontId="33" fillId="0" borderId="37" xfId="0" applyNumberFormat="1" applyFont="1" applyBorder="1" applyAlignment="1">
      <alignment vertical="center"/>
    </xf>
    <xf numFmtId="166" fontId="33" fillId="10" borderId="20" xfId="0" applyNumberFormat="1" applyFont="1" applyFill="1" applyBorder="1" applyAlignment="1">
      <alignment horizontal="center" vertical="center"/>
    </xf>
    <xf numFmtId="9" fontId="35" fillId="10" borderId="85" xfId="0" applyNumberFormat="1" applyFont="1" applyFill="1" applyBorder="1" applyAlignment="1">
      <alignment horizontal="center" vertical="center"/>
    </xf>
    <xf numFmtId="9" fontId="35" fillId="10" borderId="39" xfId="0" applyNumberFormat="1" applyFont="1" applyFill="1" applyBorder="1" applyAlignment="1">
      <alignment horizontal="center" vertical="center"/>
    </xf>
    <xf numFmtId="9" fontId="35" fillId="10" borderId="43" xfId="0" applyNumberFormat="1" applyFont="1" applyFill="1" applyBorder="1" applyAlignment="1">
      <alignment horizontal="center" vertical="center"/>
    </xf>
    <xf numFmtId="167" fontId="35" fillId="10" borderId="89" xfId="0" applyNumberFormat="1" applyFont="1" applyFill="1" applyBorder="1" applyAlignment="1">
      <alignment horizontal="center" vertical="center"/>
    </xf>
    <xf numFmtId="166" fontId="33" fillId="0" borderId="90" xfId="0" applyNumberFormat="1" applyFont="1" applyBorder="1" applyAlignment="1">
      <alignment horizontal="center" vertical="center"/>
    </xf>
    <xf numFmtId="166" fontId="33" fillId="0" borderId="47" xfId="0" applyNumberFormat="1" applyFont="1" applyBorder="1" applyAlignment="1">
      <alignment horizontal="center" vertical="center"/>
    </xf>
    <xf numFmtId="166" fontId="33" fillId="13" borderId="91" xfId="0" applyNumberFormat="1" applyFont="1" applyFill="1" applyBorder="1" applyAlignment="1">
      <alignment horizontal="center" vertical="center"/>
    </xf>
    <xf numFmtId="166" fontId="33" fillId="0" borderId="92" xfId="0" applyNumberFormat="1" applyFont="1" applyBorder="1" applyAlignment="1">
      <alignment horizontal="center" vertical="center"/>
    </xf>
    <xf numFmtId="167" fontId="35" fillId="10" borderId="17" xfId="0" applyNumberFormat="1" applyFont="1" applyFill="1" applyBorder="1" applyAlignment="1">
      <alignment horizontal="center" vertical="center"/>
    </xf>
    <xf numFmtId="166" fontId="33" fillId="0" borderId="69" xfId="0" applyNumberFormat="1" applyFont="1" applyBorder="1" applyAlignment="1">
      <alignment horizontal="center" vertical="center"/>
    </xf>
    <xf numFmtId="166" fontId="33" fillId="0" borderId="53" xfId="0" applyNumberFormat="1" applyFont="1" applyBorder="1" applyAlignment="1">
      <alignment horizontal="center" vertical="center"/>
    </xf>
    <xf numFmtId="166" fontId="33" fillId="13" borderId="53" xfId="0" applyNumberFormat="1" applyFont="1" applyFill="1" applyBorder="1" applyAlignment="1">
      <alignment horizontal="center" vertical="center"/>
    </xf>
    <xf numFmtId="166" fontId="33" fillId="0" borderId="70" xfId="0" applyNumberFormat="1" applyFont="1" applyBorder="1" applyAlignment="1">
      <alignment horizontal="center" vertical="center"/>
    </xf>
    <xf numFmtId="167" fontId="35" fillId="10" borderId="22" xfId="0" applyNumberFormat="1" applyFont="1" applyFill="1" applyBorder="1" applyAlignment="1">
      <alignment horizontal="center" vertical="center"/>
    </xf>
    <xf numFmtId="166" fontId="33" fillId="0" borderId="71" xfId="0" applyNumberFormat="1" applyFont="1" applyBorder="1" applyAlignment="1">
      <alignment horizontal="center" vertical="center"/>
    </xf>
    <xf numFmtId="166" fontId="33" fillId="0" borderId="56" xfId="0" applyNumberFormat="1" applyFont="1" applyBorder="1" applyAlignment="1">
      <alignment horizontal="center" vertical="center"/>
    </xf>
    <xf numFmtId="166" fontId="33" fillId="13" borderId="56" xfId="0" applyNumberFormat="1" applyFont="1" applyFill="1" applyBorder="1" applyAlignment="1">
      <alignment horizontal="center" vertical="center"/>
    </xf>
    <xf numFmtId="166" fontId="33" fillId="0" borderId="72" xfId="0" applyNumberFormat="1" applyFont="1" applyBorder="1" applyAlignment="1">
      <alignment horizontal="center" vertical="center"/>
    </xf>
    <xf numFmtId="0" fontId="27" fillId="10" borderId="93" xfId="0" applyFont="1" applyFill="1" applyBorder="1" applyAlignment="1">
      <alignment horizontal="center" vertical="center"/>
    </xf>
    <xf numFmtId="0" fontId="27" fillId="10" borderId="1" xfId="0" applyFont="1" applyFill="1" applyBorder="1" applyAlignment="1">
      <alignment horizontal="center" vertical="center"/>
    </xf>
    <xf numFmtId="0" fontId="27" fillId="10" borderId="94" xfId="0" applyFont="1" applyFill="1" applyBorder="1" applyAlignment="1">
      <alignment horizontal="center" vertical="center"/>
    </xf>
    <xf numFmtId="0" fontId="27" fillId="15" borderId="77" xfId="0" applyFont="1" applyFill="1" applyBorder="1" applyAlignment="1">
      <alignment vertical="center"/>
    </xf>
    <xf numFmtId="0" fontId="27" fillId="15" borderId="22" xfId="0" applyFont="1" applyFill="1" applyBorder="1" applyAlignment="1">
      <alignment horizontal="center" vertical="center"/>
    </xf>
    <xf numFmtId="0" fontId="10" fillId="0" borderId="42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9" fontId="10" fillId="0" borderId="51" xfId="0" applyNumberFormat="1" applyFont="1" applyBorder="1" applyAlignment="1">
      <alignment horizontal="center" vertical="center"/>
    </xf>
    <xf numFmtId="0" fontId="27" fillId="0" borderId="15" xfId="0" applyFont="1" applyBorder="1" applyAlignment="1">
      <alignment vertical="center"/>
    </xf>
    <xf numFmtId="3" fontId="27" fillId="0" borderId="15" xfId="0" applyNumberFormat="1" applyFont="1" applyBorder="1" applyAlignment="1">
      <alignment horizontal="center" vertical="center"/>
    </xf>
    <xf numFmtId="0" fontId="10" fillId="0" borderId="0" xfId="0" applyFont="1"/>
    <xf numFmtId="0" fontId="27" fillId="0" borderId="22" xfId="0" applyFont="1" applyBorder="1" applyAlignment="1">
      <alignment vertical="center"/>
    </xf>
    <xf numFmtId="0" fontId="10" fillId="5" borderId="75" xfId="0" applyFont="1" applyFill="1" applyBorder="1" applyAlignment="1">
      <alignment vertical="center"/>
    </xf>
    <xf numFmtId="3" fontId="10" fillId="5" borderId="15" xfId="0" applyNumberFormat="1" applyFont="1" applyFill="1" applyBorder="1" applyAlignment="1">
      <alignment horizontal="right" vertical="center"/>
    </xf>
    <xf numFmtId="0" fontId="10" fillId="5" borderId="95" xfId="0" applyFont="1" applyFill="1" applyBorder="1" applyAlignment="1">
      <alignment vertical="center"/>
    </xf>
    <xf numFmtId="3" fontId="10" fillId="5" borderId="89" xfId="0" applyNumberFormat="1" applyFont="1" applyFill="1" applyBorder="1" applyAlignment="1">
      <alignment horizontal="right" vertical="center"/>
    </xf>
    <xf numFmtId="0" fontId="10" fillId="0" borderId="23" xfId="0" applyFont="1" applyBorder="1" applyAlignment="1">
      <alignment horizontal="center" vertical="center"/>
    </xf>
    <xf numFmtId="0" fontId="10" fillId="0" borderId="64" xfId="0" applyFont="1" applyBorder="1" applyAlignment="1">
      <alignment horizontal="center" vertical="center"/>
    </xf>
    <xf numFmtId="9" fontId="10" fillId="0" borderId="65" xfId="0" applyNumberFormat="1" applyFont="1" applyBorder="1" applyAlignment="1">
      <alignment horizontal="center" vertical="center"/>
    </xf>
    <xf numFmtId="0" fontId="10" fillId="5" borderId="76" xfId="0" applyFont="1" applyFill="1" applyBorder="1" applyAlignment="1">
      <alignment vertical="center"/>
    </xf>
    <xf numFmtId="167" fontId="10" fillId="5" borderId="17" xfId="0" applyNumberFormat="1" applyFont="1" applyFill="1" applyBorder="1" applyAlignment="1">
      <alignment horizontal="right" vertical="center"/>
    </xf>
    <xf numFmtId="0" fontId="10" fillId="0" borderId="0" xfId="0" applyFont="1" applyAlignment="1">
      <alignment horizontal="center"/>
    </xf>
    <xf numFmtId="9" fontId="32" fillId="0" borderId="0" xfId="0" applyNumberFormat="1" applyFont="1" applyAlignment="1">
      <alignment horizontal="center"/>
    </xf>
    <xf numFmtId="0" fontId="27" fillId="5" borderId="76" xfId="0" applyFont="1" applyFill="1" applyBorder="1" applyAlignment="1">
      <alignment vertical="center"/>
    </xf>
    <xf numFmtId="3" fontId="27" fillId="5" borderId="17" xfId="0" applyNumberFormat="1" applyFont="1" applyFill="1" applyBorder="1" applyAlignment="1">
      <alignment horizontal="right" vertical="center"/>
    </xf>
    <xf numFmtId="0" fontId="27" fillId="5" borderId="77" xfId="0" applyFont="1" applyFill="1" applyBorder="1" applyAlignment="1">
      <alignment vertical="center"/>
    </xf>
    <xf numFmtId="3" fontId="27" fillId="5" borderId="22" xfId="0" applyNumberFormat="1" applyFont="1" applyFill="1" applyBorder="1" applyAlignment="1">
      <alignment horizontal="right" vertical="center"/>
    </xf>
    <xf numFmtId="0" fontId="27" fillId="0" borderId="0" xfId="0" applyFont="1"/>
    <xf numFmtId="0" fontId="13" fillId="0" borderId="0" xfId="0" applyFont="1"/>
    <xf numFmtId="3" fontId="13" fillId="0" borderId="0" xfId="0" applyNumberFormat="1" applyFont="1"/>
    <xf numFmtId="0" fontId="22" fillId="5" borderId="66" xfId="0" applyFont="1" applyFill="1" applyBorder="1" applyAlignment="1">
      <alignment vertical="center"/>
    </xf>
    <xf numFmtId="0" fontId="22" fillId="5" borderId="25" xfId="0" applyFont="1" applyFill="1" applyBorder="1" applyAlignment="1">
      <alignment vertical="center"/>
    </xf>
    <xf numFmtId="168" fontId="22" fillId="10" borderId="66" xfId="0" applyNumberFormat="1" applyFont="1" applyFill="1" applyBorder="1" applyAlignment="1">
      <alignment horizontal="center" vertical="center"/>
    </xf>
    <xf numFmtId="9" fontId="22" fillId="10" borderId="25" xfId="0" applyNumberFormat="1" applyFont="1" applyFill="1" applyBorder="1" applyAlignment="1">
      <alignment horizontal="center" vertical="center"/>
    </xf>
    <xf numFmtId="9" fontId="22" fillId="10" borderId="41" xfId="0" applyNumberFormat="1" applyFont="1" applyFill="1" applyBorder="1" applyAlignment="1">
      <alignment horizontal="center" vertical="center"/>
    </xf>
    <xf numFmtId="9" fontId="22" fillId="10" borderId="66" xfId="0" applyNumberFormat="1" applyFont="1" applyFill="1" applyBorder="1" applyAlignment="1">
      <alignment horizontal="center" vertical="center"/>
    </xf>
    <xf numFmtId="168" fontId="22" fillId="10" borderId="95" xfId="0" applyNumberFormat="1" applyFont="1" applyFill="1" applyBorder="1" applyAlignment="1">
      <alignment horizontal="center" vertical="center"/>
    </xf>
    <xf numFmtId="3" fontId="33" fillId="10" borderId="97" xfId="0" applyNumberFormat="1" applyFont="1" applyFill="1" applyBorder="1" applyAlignment="1">
      <alignment horizontal="center" vertical="center"/>
    </xf>
    <xf numFmtId="3" fontId="13" fillId="0" borderId="35" xfId="0" applyNumberFormat="1" applyFont="1" applyBorder="1" applyAlignment="1">
      <alignment horizontal="center" vertical="center"/>
    </xf>
    <xf numFmtId="3" fontId="13" fillId="0" borderId="98" xfId="0" applyNumberFormat="1" applyFont="1" applyBorder="1" applyAlignment="1">
      <alignment horizontal="center" vertical="center"/>
    </xf>
    <xf numFmtId="9" fontId="13" fillId="0" borderId="34" xfId="0" applyNumberFormat="1" applyFont="1" applyBorder="1" applyAlignment="1">
      <alignment horizontal="center" vertical="center"/>
    </xf>
    <xf numFmtId="9" fontId="13" fillId="0" borderId="35" xfId="0" applyNumberFormat="1" applyFont="1" applyBorder="1" applyAlignment="1">
      <alignment horizontal="center" vertical="center"/>
    </xf>
    <xf numFmtId="9" fontId="13" fillId="0" borderId="98" xfId="0" applyNumberFormat="1" applyFont="1" applyBorder="1" applyAlignment="1">
      <alignment horizontal="center" vertical="center"/>
    </xf>
    <xf numFmtId="168" fontId="22" fillId="10" borderId="76" xfId="0" applyNumberFormat="1" applyFont="1" applyFill="1" applyBorder="1" applyAlignment="1">
      <alignment horizontal="center" vertical="center"/>
    </xf>
    <xf numFmtId="3" fontId="33" fillId="10" borderId="80" xfId="0" applyNumberFormat="1" applyFont="1" applyFill="1" applyBorder="1" applyAlignment="1">
      <alignment horizontal="center" vertical="center"/>
    </xf>
    <xf numFmtId="3" fontId="13" fillId="0" borderId="30" xfId="0" applyNumberFormat="1" applyFont="1" applyBorder="1" applyAlignment="1">
      <alignment horizontal="center" vertical="center"/>
    </xf>
    <xf numFmtId="3" fontId="13" fillId="0" borderId="31" xfId="0" applyNumberFormat="1" applyFont="1" applyBorder="1" applyAlignment="1">
      <alignment horizontal="center" vertical="center"/>
    </xf>
    <xf numFmtId="9" fontId="13" fillId="0" borderId="16" xfId="0" applyNumberFormat="1" applyFont="1" applyBorder="1" applyAlignment="1">
      <alignment horizontal="center" vertical="center"/>
    </xf>
    <xf numFmtId="9" fontId="13" fillId="0" borderId="30" xfId="0" applyNumberFormat="1" applyFont="1" applyBorder="1" applyAlignment="1">
      <alignment horizontal="center" vertical="center"/>
    </xf>
    <xf numFmtId="9" fontId="13" fillId="0" borderId="31" xfId="0" applyNumberFormat="1" applyFont="1" applyBorder="1" applyAlignment="1">
      <alignment horizontal="center" vertical="center"/>
    </xf>
    <xf numFmtId="168" fontId="22" fillId="10" borderId="77" xfId="0" applyNumberFormat="1" applyFont="1" applyFill="1" applyBorder="1" applyAlignment="1">
      <alignment horizontal="center" vertical="center"/>
    </xf>
    <xf numFmtId="3" fontId="33" fillId="10" borderId="82" xfId="0" applyNumberFormat="1" applyFont="1" applyFill="1" applyBorder="1" applyAlignment="1">
      <alignment horizontal="center" vertical="center"/>
    </xf>
    <xf numFmtId="3" fontId="13" fillId="0" borderId="33" xfId="0" applyNumberFormat="1" applyFont="1" applyBorder="1" applyAlignment="1">
      <alignment horizontal="center" vertical="center"/>
    </xf>
    <xf numFmtId="3" fontId="13" fillId="0" borderId="37" xfId="0" applyNumberFormat="1" applyFont="1" applyBorder="1" applyAlignment="1">
      <alignment horizontal="center" vertical="center"/>
    </xf>
    <xf numFmtId="9" fontId="13" fillId="0" borderId="21" xfId="0" applyNumberFormat="1" applyFont="1" applyBorder="1" applyAlignment="1">
      <alignment horizontal="center" vertical="center"/>
    </xf>
    <xf numFmtId="9" fontId="13" fillId="0" borderId="33" xfId="0" applyNumberFormat="1" applyFont="1" applyBorder="1" applyAlignment="1">
      <alignment horizontal="center" vertical="center"/>
    </xf>
    <xf numFmtId="9" fontId="13" fillId="0" borderId="37" xfId="0" applyNumberFormat="1" applyFont="1" applyBorder="1" applyAlignment="1">
      <alignment horizontal="center" vertical="center"/>
    </xf>
    <xf numFmtId="3" fontId="10" fillId="0" borderId="0" xfId="0" applyNumberFormat="1" applyFont="1" applyAlignment="1">
      <alignment horizontal="center" vertical="center"/>
    </xf>
    <xf numFmtId="0" fontId="10" fillId="0" borderId="15" xfId="0" applyFont="1" applyBorder="1" applyAlignment="1">
      <alignment horizontal="left" vertical="center"/>
    </xf>
    <xf numFmtId="3" fontId="10" fillId="5" borderId="15" xfId="0" applyNumberFormat="1" applyFont="1" applyFill="1" applyBorder="1" applyAlignment="1">
      <alignment horizontal="center" vertical="center"/>
    </xf>
    <xf numFmtId="0" fontId="10" fillId="0" borderId="17" xfId="0" applyFont="1" applyBorder="1" applyAlignment="1">
      <alignment horizontal="left" vertical="center"/>
    </xf>
    <xf numFmtId="3" fontId="10" fillId="5" borderId="17" xfId="0" applyNumberFormat="1" applyFont="1" applyFill="1" applyBorder="1" applyAlignment="1">
      <alignment horizontal="center" vertical="center"/>
    </xf>
    <xf numFmtId="9" fontId="10" fillId="5" borderId="17" xfId="0" applyNumberFormat="1" applyFont="1" applyFill="1" applyBorder="1" applyAlignment="1">
      <alignment horizontal="center" vertical="center"/>
    </xf>
    <xf numFmtId="0" fontId="10" fillId="0" borderId="22" xfId="0" applyFont="1" applyBorder="1" applyAlignment="1">
      <alignment horizontal="left" vertical="center"/>
    </xf>
    <xf numFmtId="9" fontId="10" fillId="5" borderId="22" xfId="0" applyNumberFormat="1" applyFont="1" applyFill="1" applyBorder="1" applyAlignment="1">
      <alignment horizontal="center" vertical="center"/>
    </xf>
    <xf numFmtId="0" fontId="36" fillId="5" borderId="66" xfId="0" applyFont="1" applyFill="1" applyBorder="1" applyAlignment="1">
      <alignment horizontal="left" vertical="center"/>
    </xf>
    <xf numFmtId="0" fontId="1" fillId="5" borderId="41" xfId="0" applyFont="1" applyFill="1" applyBorder="1"/>
    <xf numFmtId="0" fontId="10" fillId="5" borderId="15" xfId="0" applyFont="1" applyFill="1" applyBorder="1" applyAlignment="1">
      <alignment horizontal="center" vertical="center"/>
    </xf>
    <xf numFmtId="167" fontId="10" fillId="0" borderId="35" xfId="0" applyNumberFormat="1" applyFont="1" applyBorder="1" applyAlignment="1">
      <alignment horizontal="center" vertical="center"/>
    </xf>
    <xf numFmtId="167" fontId="10" fillId="0" borderId="98" xfId="0" applyNumberFormat="1" applyFont="1" applyBorder="1" applyAlignment="1">
      <alignment horizontal="center" vertical="center"/>
    </xf>
    <xf numFmtId="0" fontId="10" fillId="5" borderId="17" xfId="0" applyFont="1" applyFill="1" applyBorder="1" applyAlignment="1">
      <alignment horizontal="center" vertical="center"/>
    </xf>
    <xf numFmtId="167" fontId="10" fillId="0" borderId="30" xfId="0" applyNumberFormat="1" applyFont="1" applyBorder="1" applyAlignment="1">
      <alignment horizontal="center" vertical="center"/>
    </xf>
    <xf numFmtId="167" fontId="10" fillId="0" borderId="31" xfId="0" applyNumberFormat="1" applyFont="1" applyBorder="1" applyAlignment="1">
      <alignment horizontal="center" vertical="center"/>
    </xf>
    <xf numFmtId="10" fontId="1" fillId="0" borderId="0" xfId="0" applyNumberFormat="1" applyFont="1"/>
    <xf numFmtId="0" fontId="10" fillId="5" borderId="99" xfId="0" applyFont="1" applyFill="1" applyBorder="1" applyAlignment="1">
      <alignment horizontal="center" vertical="center"/>
    </xf>
    <xf numFmtId="167" fontId="10" fillId="0" borderId="100" xfId="0" applyNumberFormat="1" applyFont="1" applyBorder="1" applyAlignment="1">
      <alignment horizontal="center" vertical="center"/>
    </xf>
    <xf numFmtId="167" fontId="10" fillId="0" borderId="101" xfId="0" applyNumberFormat="1" applyFont="1" applyBorder="1" applyAlignment="1">
      <alignment horizontal="center" vertical="center"/>
    </xf>
    <xf numFmtId="0" fontId="22" fillId="10" borderId="66" xfId="0" applyFont="1" applyFill="1" applyBorder="1"/>
    <xf numFmtId="0" fontId="22" fillId="10" borderId="25" xfId="0" applyFont="1" applyFill="1" applyBorder="1"/>
    <xf numFmtId="10" fontId="22" fillId="10" borderId="25" xfId="0" applyNumberFormat="1" applyFont="1" applyFill="1" applyBorder="1" applyAlignment="1">
      <alignment horizontal="center"/>
    </xf>
    <xf numFmtId="10" fontId="22" fillId="10" borderId="41" xfId="0" applyNumberFormat="1" applyFont="1" applyFill="1" applyBorder="1" applyAlignment="1">
      <alignment horizontal="center"/>
    </xf>
    <xf numFmtId="0" fontId="9" fillId="5" borderId="10" xfId="0" applyFont="1" applyFill="1" applyBorder="1" applyAlignment="1">
      <alignment horizontal="center" vertical="center"/>
    </xf>
    <xf numFmtId="0" fontId="3" fillId="0" borderId="11" xfId="0" applyFont="1" applyBorder="1"/>
    <xf numFmtId="0" fontId="12" fillId="5" borderId="10" xfId="0" applyFont="1" applyFill="1" applyBorder="1" applyAlignment="1">
      <alignment horizontal="center" vertical="center" wrapText="1"/>
    </xf>
    <xf numFmtId="0" fontId="3" fillId="0" borderId="26" xfId="0" applyFont="1" applyBorder="1"/>
    <xf numFmtId="0" fontId="18" fillId="6" borderId="19" xfId="0" applyFont="1" applyFill="1" applyBorder="1" applyAlignment="1">
      <alignment vertical="center" textRotation="45"/>
    </xf>
    <xf numFmtId="0" fontId="3" fillId="0" borderId="32" xfId="0" applyFont="1" applyBorder="1"/>
    <xf numFmtId="0" fontId="3" fillId="0" borderId="24" xfId="0" applyFont="1" applyBorder="1"/>
    <xf numFmtId="0" fontId="10" fillId="0" borderId="21" xfId="0" applyFont="1" applyBorder="1" applyAlignment="1">
      <alignment horizontal="left" vertical="center"/>
    </xf>
    <xf numFmtId="0" fontId="3" fillId="0" borderId="33" xfId="0" applyFont="1" applyBorder="1"/>
    <xf numFmtId="0" fontId="3" fillId="0" borderId="37" xfId="0" applyFont="1" applyBorder="1"/>
    <xf numFmtId="0" fontId="2" fillId="5" borderId="2" xfId="0" applyFont="1" applyFill="1" applyBorder="1" applyAlignment="1">
      <alignment horizontal="center" vertical="center"/>
    </xf>
    <xf numFmtId="0" fontId="3" fillId="0" borderId="3" xfId="0" applyFont="1" applyBorder="1"/>
    <xf numFmtId="0" fontId="3" fillId="0" borderId="4" xfId="0" applyFont="1" applyBorder="1"/>
    <xf numFmtId="0" fontId="0" fillId="0" borderId="0" xfId="0"/>
    <xf numFmtId="0" fontId="3" fillId="0" borderId="6" xfId="0" applyFont="1" applyBorder="1"/>
    <xf numFmtId="0" fontId="3" fillId="0" borderId="7" xfId="0" applyFont="1" applyBorder="1"/>
    <xf numFmtId="0" fontId="5" fillId="0" borderId="74" xfId="0" applyFont="1" applyBorder="1" applyAlignment="1">
      <alignment horizontal="center" vertical="center" wrapText="1"/>
    </xf>
    <xf numFmtId="0" fontId="3" fillId="0" borderId="74" xfId="0" applyFont="1" applyBorder="1"/>
    <xf numFmtId="0" fontId="5" fillId="0" borderId="0" xfId="0" applyFont="1" applyAlignment="1">
      <alignment horizontal="center" wrapText="1"/>
    </xf>
    <xf numFmtId="0" fontId="22" fillId="5" borderId="10" xfId="0" applyFont="1" applyFill="1" applyBorder="1" applyAlignment="1">
      <alignment horizontal="center" vertical="center"/>
    </xf>
    <xf numFmtId="0" fontId="22" fillId="5" borderId="19" xfId="0" applyFont="1" applyFill="1" applyBorder="1" applyAlignment="1">
      <alignment horizontal="center" vertical="center"/>
    </xf>
    <xf numFmtId="0" fontId="28" fillId="5" borderId="19" xfId="0" applyFont="1" applyFill="1" applyBorder="1" applyAlignment="1">
      <alignment horizontal="center" vertical="center" wrapText="1"/>
    </xf>
    <xf numFmtId="0" fontId="27" fillId="5" borderId="10" xfId="0" applyFont="1" applyFill="1" applyBorder="1" applyAlignment="1">
      <alignment horizontal="center" vertical="center"/>
    </xf>
    <xf numFmtId="0" fontId="22" fillId="2" borderId="10" xfId="0" applyFont="1" applyFill="1" applyBorder="1" applyAlignment="1">
      <alignment horizontal="center" vertical="center"/>
    </xf>
    <xf numFmtId="0" fontId="28" fillId="5" borderId="96" xfId="0" applyFont="1" applyFill="1" applyBorder="1" applyAlignment="1">
      <alignment horizontal="center" vertical="center"/>
    </xf>
    <xf numFmtId="0" fontId="28" fillId="5" borderId="10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GB" sz="1400" b="0" i="0">
                <a:solidFill>
                  <a:srgbClr val="757575"/>
                </a:solidFill>
                <a:latin typeface="+mn-lt"/>
              </a:rPr>
              <a:t>Monthly  Dillution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'Token - Fixed Supply w Reserves'!$C$38:$C$100</c:f>
              <c:strCache>
                <c:ptCount val="63"/>
                <c:pt idx="0">
                  <c:v>TGE</c:v>
                </c:pt>
                <c:pt idx="1">
                  <c:v>Jan-2024</c:v>
                </c:pt>
                <c:pt idx="2">
                  <c:v>Feb-2024</c:v>
                </c:pt>
                <c:pt idx="3">
                  <c:v>Mar-2024</c:v>
                </c:pt>
                <c:pt idx="4">
                  <c:v>Apr-2024</c:v>
                </c:pt>
                <c:pt idx="5">
                  <c:v>May-2024</c:v>
                </c:pt>
                <c:pt idx="6">
                  <c:v>Jun-2024</c:v>
                </c:pt>
                <c:pt idx="7">
                  <c:v>Jul-2024</c:v>
                </c:pt>
                <c:pt idx="8">
                  <c:v>Aug-2024</c:v>
                </c:pt>
                <c:pt idx="9">
                  <c:v>Sep-2024</c:v>
                </c:pt>
                <c:pt idx="10">
                  <c:v>Oct-2024</c:v>
                </c:pt>
                <c:pt idx="11">
                  <c:v>Nov-2024</c:v>
                </c:pt>
                <c:pt idx="12">
                  <c:v>Dec-2024</c:v>
                </c:pt>
                <c:pt idx="13">
                  <c:v>Jan-2025</c:v>
                </c:pt>
                <c:pt idx="14">
                  <c:v>Feb-2025</c:v>
                </c:pt>
                <c:pt idx="15">
                  <c:v>Mar-2025</c:v>
                </c:pt>
                <c:pt idx="16">
                  <c:v>Apr-2025</c:v>
                </c:pt>
                <c:pt idx="17">
                  <c:v>May-2025</c:v>
                </c:pt>
                <c:pt idx="18">
                  <c:v>Jun-2025</c:v>
                </c:pt>
                <c:pt idx="19">
                  <c:v>Jul-2025</c:v>
                </c:pt>
                <c:pt idx="20">
                  <c:v>Aug-2025</c:v>
                </c:pt>
                <c:pt idx="21">
                  <c:v>Sep-2025</c:v>
                </c:pt>
                <c:pt idx="22">
                  <c:v>Oct-2025</c:v>
                </c:pt>
                <c:pt idx="23">
                  <c:v>Nov-2025</c:v>
                </c:pt>
                <c:pt idx="24">
                  <c:v>Dec-2025</c:v>
                </c:pt>
                <c:pt idx="25">
                  <c:v>Jan-2026</c:v>
                </c:pt>
                <c:pt idx="26">
                  <c:v>Feb-2026</c:v>
                </c:pt>
                <c:pt idx="27">
                  <c:v>Mar-2026</c:v>
                </c:pt>
                <c:pt idx="28">
                  <c:v>Apr-2026</c:v>
                </c:pt>
                <c:pt idx="29">
                  <c:v>May-2026</c:v>
                </c:pt>
                <c:pt idx="30">
                  <c:v>Jun-2026</c:v>
                </c:pt>
                <c:pt idx="31">
                  <c:v>Jul-2026</c:v>
                </c:pt>
                <c:pt idx="32">
                  <c:v>Aug-2026</c:v>
                </c:pt>
                <c:pt idx="33">
                  <c:v>Sep-2026</c:v>
                </c:pt>
                <c:pt idx="34">
                  <c:v>Oct-2026</c:v>
                </c:pt>
                <c:pt idx="35">
                  <c:v>Nov-2026</c:v>
                </c:pt>
                <c:pt idx="36">
                  <c:v>Dec-2026</c:v>
                </c:pt>
                <c:pt idx="37">
                  <c:v>Jan-2027</c:v>
                </c:pt>
                <c:pt idx="38">
                  <c:v>Feb-2027</c:v>
                </c:pt>
                <c:pt idx="39">
                  <c:v>Mar-2027</c:v>
                </c:pt>
                <c:pt idx="40">
                  <c:v>Apr-2027</c:v>
                </c:pt>
                <c:pt idx="41">
                  <c:v>May-2027</c:v>
                </c:pt>
                <c:pt idx="42">
                  <c:v>Jun-2027</c:v>
                </c:pt>
                <c:pt idx="43">
                  <c:v>Jul-2027</c:v>
                </c:pt>
                <c:pt idx="44">
                  <c:v>Aug-2027</c:v>
                </c:pt>
                <c:pt idx="45">
                  <c:v>Sep-2027</c:v>
                </c:pt>
                <c:pt idx="46">
                  <c:v>Oct-2027</c:v>
                </c:pt>
                <c:pt idx="47">
                  <c:v>Nov-2027</c:v>
                </c:pt>
                <c:pt idx="48">
                  <c:v>Dec-2027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</c:strCache>
            </c:strRef>
          </c:cat>
          <c:val>
            <c:numRef>
              <c:f>'Token - Fixed Supply w Reserves'!$T$38:$T$86</c:f>
              <c:numCache>
                <c:formatCode>#,##0</c:formatCode>
                <c:ptCount val="49"/>
                <c:pt idx="0">
                  <c:v>20000000</c:v>
                </c:pt>
                <c:pt idx="1">
                  <c:v>10000000</c:v>
                </c:pt>
                <c:pt idx="2">
                  <c:v>10000000</c:v>
                </c:pt>
                <c:pt idx="3">
                  <c:v>10000000</c:v>
                </c:pt>
                <c:pt idx="4">
                  <c:v>10000000</c:v>
                </c:pt>
                <c:pt idx="5">
                  <c:v>10000000</c:v>
                </c:pt>
                <c:pt idx="6">
                  <c:v>10000000</c:v>
                </c:pt>
                <c:pt idx="7">
                  <c:v>10000000</c:v>
                </c:pt>
                <c:pt idx="8">
                  <c:v>10000000</c:v>
                </c:pt>
                <c:pt idx="9">
                  <c:v>10000000</c:v>
                </c:pt>
                <c:pt idx="10">
                  <c:v>10000000</c:v>
                </c:pt>
                <c:pt idx="11">
                  <c:v>10000000</c:v>
                </c:pt>
                <c:pt idx="12">
                  <c:v>10000000</c:v>
                </c:pt>
                <c:pt idx="13">
                  <c:v>15277777.777777778</c:v>
                </c:pt>
                <c:pt idx="14">
                  <c:v>15277777.777777778</c:v>
                </c:pt>
                <c:pt idx="15">
                  <c:v>15277777.777777778</c:v>
                </c:pt>
                <c:pt idx="16">
                  <c:v>15277777.777777778</c:v>
                </c:pt>
                <c:pt idx="17">
                  <c:v>15277777.777777778</c:v>
                </c:pt>
                <c:pt idx="18">
                  <c:v>15277777.777777778</c:v>
                </c:pt>
                <c:pt idx="19">
                  <c:v>15277777.777777778</c:v>
                </c:pt>
                <c:pt idx="20">
                  <c:v>15277777.777777778</c:v>
                </c:pt>
                <c:pt idx="21">
                  <c:v>15277777.777777778</c:v>
                </c:pt>
                <c:pt idx="22">
                  <c:v>15277777.777777778</c:v>
                </c:pt>
                <c:pt idx="23">
                  <c:v>15277777.777777778</c:v>
                </c:pt>
                <c:pt idx="24">
                  <c:v>15277777.777777778</c:v>
                </c:pt>
                <c:pt idx="25">
                  <c:v>7777777.777777778</c:v>
                </c:pt>
                <c:pt idx="26">
                  <c:v>7777777.777777778</c:v>
                </c:pt>
                <c:pt idx="27">
                  <c:v>7777777.777777778</c:v>
                </c:pt>
                <c:pt idx="28">
                  <c:v>7777777.777777778</c:v>
                </c:pt>
                <c:pt idx="29">
                  <c:v>7777777.777777778</c:v>
                </c:pt>
                <c:pt idx="30">
                  <c:v>7777777.777777778</c:v>
                </c:pt>
                <c:pt idx="31">
                  <c:v>7777777.777777778</c:v>
                </c:pt>
                <c:pt idx="32">
                  <c:v>7777777.777777778</c:v>
                </c:pt>
                <c:pt idx="33">
                  <c:v>7777777.777777778</c:v>
                </c:pt>
                <c:pt idx="34">
                  <c:v>7777777.777777778</c:v>
                </c:pt>
                <c:pt idx="35">
                  <c:v>7777777.777777778</c:v>
                </c:pt>
                <c:pt idx="36">
                  <c:v>7777777.777777778</c:v>
                </c:pt>
                <c:pt idx="37">
                  <c:v>5277777.777777778</c:v>
                </c:pt>
                <c:pt idx="38">
                  <c:v>5277777.777777778</c:v>
                </c:pt>
                <c:pt idx="39">
                  <c:v>5277777.777777778</c:v>
                </c:pt>
                <c:pt idx="40">
                  <c:v>5277777.777777778</c:v>
                </c:pt>
                <c:pt idx="41">
                  <c:v>5277777.777777778</c:v>
                </c:pt>
                <c:pt idx="42">
                  <c:v>5277777.777777778</c:v>
                </c:pt>
                <c:pt idx="43">
                  <c:v>5277777.777777778</c:v>
                </c:pt>
                <c:pt idx="44">
                  <c:v>5277777.777777778</c:v>
                </c:pt>
                <c:pt idx="45">
                  <c:v>5277777.777777778</c:v>
                </c:pt>
                <c:pt idx="46">
                  <c:v>5277777.777777778</c:v>
                </c:pt>
                <c:pt idx="47">
                  <c:v>5277777.777777778</c:v>
                </c:pt>
                <c:pt idx="48">
                  <c:v>5277777.777777778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63-0C46-8C9D-898E08CED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0987208"/>
        <c:axId val="486185367"/>
      </c:lineChart>
      <c:catAx>
        <c:axId val="1520987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SI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86185367"/>
        <c:crosses val="autoZero"/>
        <c:auto val="1"/>
        <c:lblAlgn val="ctr"/>
        <c:lblOffset val="100"/>
        <c:noMultiLvlLbl val="1"/>
      </c:catAx>
      <c:valAx>
        <c:axId val="486185367"/>
        <c:scaling>
          <c:orientation val="minMax"/>
          <c:max val="10000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SI"/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20987208"/>
        <c:crosses val="autoZero"/>
        <c:crossBetween val="between"/>
        <c:majorUnit val="40000000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v>MoM Inflation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'Token - Fixed Supply w Reserves'!$C$38:$C$100</c:f>
              <c:strCache>
                <c:ptCount val="63"/>
                <c:pt idx="0">
                  <c:v>TGE</c:v>
                </c:pt>
                <c:pt idx="1">
                  <c:v>Jan-2024</c:v>
                </c:pt>
                <c:pt idx="2">
                  <c:v>Feb-2024</c:v>
                </c:pt>
                <c:pt idx="3">
                  <c:v>Mar-2024</c:v>
                </c:pt>
                <c:pt idx="4">
                  <c:v>Apr-2024</c:v>
                </c:pt>
                <c:pt idx="5">
                  <c:v>May-2024</c:v>
                </c:pt>
                <c:pt idx="6">
                  <c:v>Jun-2024</c:v>
                </c:pt>
                <c:pt idx="7">
                  <c:v>Jul-2024</c:v>
                </c:pt>
                <c:pt idx="8">
                  <c:v>Aug-2024</c:v>
                </c:pt>
                <c:pt idx="9">
                  <c:v>Sep-2024</c:v>
                </c:pt>
                <c:pt idx="10">
                  <c:v>Oct-2024</c:v>
                </c:pt>
                <c:pt idx="11">
                  <c:v>Nov-2024</c:v>
                </c:pt>
                <c:pt idx="12">
                  <c:v>Dec-2024</c:v>
                </c:pt>
                <c:pt idx="13">
                  <c:v>Jan-2025</c:v>
                </c:pt>
                <c:pt idx="14">
                  <c:v>Feb-2025</c:v>
                </c:pt>
                <c:pt idx="15">
                  <c:v>Mar-2025</c:v>
                </c:pt>
                <c:pt idx="16">
                  <c:v>Apr-2025</c:v>
                </c:pt>
                <c:pt idx="17">
                  <c:v>May-2025</c:v>
                </c:pt>
                <c:pt idx="18">
                  <c:v>Jun-2025</c:v>
                </c:pt>
                <c:pt idx="19">
                  <c:v>Jul-2025</c:v>
                </c:pt>
                <c:pt idx="20">
                  <c:v>Aug-2025</c:v>
                </c:pt>
                <c:pt idx="21">
                  <c:v>Sep-2025</c:v>
                </c:pt>
                <c:pt idx="22">
                  <c:v>Oct-2025</c:v>
                </c:pt>
                <c:pt idx="23">
                  <c:v>Nov-2025</c:v>
                </c:pt>
                <c:pt idx="24">
                  <c:v>Dec-2025</c:v>
                </c:pt>
                <c:pt idx="25">
                  <c:v>Jan-2026</c:v>
                </c:pt>
                <c:pt idx="26">
                  <c:v>Feb-2026</c:v>
                </c:pt>
                <c:pt idx="27">
                  <c:v>Mar-2026</c:v>
                </c:pt>
                <c:pt idx="28">
                  <c:v>Apr-2026</c:v>
                </c:pt>
                <c:pt idx="29">
                  <c:v>May-2026</c:v>
                </c:pt>
                <c:pt idx="30">
                  <c:v>Jun-2026</c:v>
                </c:pt>
                <c:pt idx="31">
                  <c:v>Jul-2026</c:v>
                </c:pt>
                <c:pt idx="32">
                  <c:v>Aug-2026</c:v>
                </c:pt>
                <c:pt idx="33">
                  <c:v>Sep-2026</c:v>
                </c:pt>
                <c:pt idx="34">
                  <c:v>Oct-2026</c:v>
                </c:pt>
                <c:pt idx="35">
                  <c:v>Nov-2026</c:v>
                </c:pt>
                <c:pt idx="36">
                  <c:v>Dec-2026</c:v>
                </c:pt>
                <c:pt idx="37">
                  <c:v>Jan-2027</c:v>
                </c:pt>
                <c:pt idx="38">
                  <c:v>Feb-2027</c:v>
                </c:pt>
                <c:pt idx="39">
                  <c:v>Mar-2027</c:v>
                </c:pt>
                <c:pt idx="40">
                  <c:v>Apr-2027</c:v>
                </c:pt>
                <c:pt idx="41">
                  <c:v>May-2027</c:v>
                </c:pt>
                <c:pt idx="42">
                  <c:v>Jun-2027</c:v>
                </c:pt>
                <c:pt idx="43">
                  <c:v>Jul-2027</c:v>
                </c:pt>
                <c:pt idx="44">
                  <c:v>Aug-2027</c:v>
                </c:pt>
                <c:pt idx="45">
                  <c:v>Sep-2027</c:v>
                </c:pt>
                <c:pt idx="46">
                  <c:v>Oct-2027</c:v>
                </c:pt>
                <c:pt idx="47">
                  <c:v>Nov-2027</c:v>
                </c:pt>
                <c:pt idx="48">
                  <c:v>Dec-2027</c:v>
                </c:pt>
                <c:pt idx="49">
                  <c:v>2028</c:v>
                </c:pt>
                <c:pt idx="50">
                  <c:v>2029</c:v>
                </c:pt>
                <c:pt idx="51">
                  <c:v>2030</c:v>
                </c:pt>
                <c:pt idx="52">
                  <c:v>2031</c:v>
                </c:pt>
                <c:pt idx="53">
                  <c:v>2032</c:v>
                </c:pt>
                <c:pt idx="54">
                  <c:v>2033</c:v>
                </c:pt>
                <c:pt idx="55">
                  <c:v>2034</c:v>
                </c:pt>
                <c:pt idx="56">
                  <c:v>2035</c:v>
                </c:pt>
                <c:pt idx="57">
                  <c:v>2036</c:v>
                </c:pt>
                <c:pt idx="58">
                  <c:v>2037</c:v>
                </c:pt>
                <c:pt idx="59">
                  <c:v>2038</c:v>
                </c:pt>
                <c:pt idx="60">
                  <c:v>2039</c:v>
                </c:pt>
                <c:pt idx="61">
                  <c:v>2040</c:v>
                </c:pt>
                <c:pt idx="62">
                  <c:v>2041</c:v>
                </c:pt>
              </c:strCache>
            </c:strRef>
          </c:cat>
          <c:val>
            <c:numRef>
              <c:f>'Token - Fixed Supply w Reserves'!$Y$38:$Y$86</c:f>
              <c:numCache>
                <c:formatCode>0.0%</c:formatCode>
                <c:ptCount val="49"/>
                <c:pt idx="1">
                  <c:v>0</c:v>
                </c:pt>
                <c:pt idx="2">
                  <c:v>0.33333333333333326</c:v>
                </c:pt>
                <c:pt idx="3">
                  <c:v>0.25</c:v>
                </c:pt>
                <c:pt idx="4">
                  <c:v>0.19999999999999996</c:v>
                </c:pt>
                <c:pt idx="5">
                  <c:v>0.16666666666666674</c:v>
                </c:pt>
                <c:pt idx="6">
                  <c:v>0.14285714285714279</c:v>
                </c:pt>
                <c:pt idx="7">
                  <c:v>0.125</c:v>
                </c:pt>
                <c:pt idx="8">
                  <c:v>0.11111111111111116</c:v>
                </c:pt>
                <c:pt idx="9">
                  <c:v>0.10000000000000009</c:v>
                </c:pt>
                <c:pt idx="10">
                  <c:v>9.0909090909090828E-2</c:v>
                </c:pt>
                <c:pt idx="11">
                  <c:v>8.3333333333333259E-2</c:v>
                </c:pt>
                <c:pt idx="12">
                  <c:v>7.6923076923076872E-2</c:v>
                </c:pt>
                <c:pt idx="13">
                  <c:v>0.10912698412698418</c:v>
                </c:pt>
                <c:pt idx="14">
                  <c:v>9.8389982110912433E-2</c:v>
                </c:pt>
                <c:pt idx="15">
                  <c:v>8.9576547231270398E-2</c:v>
                </c:pt>
                <c:pt idx="16">
                  <c:v>8.2212257100149566E-2</c:v>
                </c:pt>
                <c:pt idx="17">
                  <c:v>7.5966850828729227E-2</c:v>
                </c:pt>
                <c:pt idx="18">
                  <c:v>7.0603337612323624E-2</c:v>
                </c:pt>
                <c:pt idx="19">
                  <c:v>6.5947242206235046E-2</c:v>
                </c:pt>
                <c:pt idx="20">
                  <c:v>6.1867266591675962E-2</c:v>
                </c:pt>
                <c:pt idx="21">
                  <c:v>5.8262711864406791E-2</c:v>
                </c:pt>
                <c:pt idx="22">
                  <c:v>5.5055055055055035E-2</c:v>
                </c:pt>
                <c:pt idx="23">
                  <c:v>5.2182163187855846E-2</c:v>
                </c:pt>
                <c:pt idx="24">
                  <c:v>4.9594229035166748E-2</c:v>
                </c:pt>
                <c:pt idx="25">
                  <c:v>2.4054982817869552E-2</c:v>
                </c:pt>
                <c:pt idx="26">
                  <c:v>2.3489932885906173E-2</c:v>
                </c:pt>
                <c:pt idx="27">
                  <c:v>2.2950819672131084E-2</c:v>
                </c:pt>
                <c:pt idx="28">
                  <c:v>2.2435897435897356E-2</c:v>
                </c:pt>
                <c:pt idx="29">
                  <c:v>2.1943573667711602E-2</c:v>
                </c:pt>
                <c:pt idx="30">
                  <c:v>2.1472392638036908E-2</c:v>
                </c:pt>
                <c:pt idx="31">
                  <c:v>2.1021021021021102E-2</c:v>
                </c:pt>
                <c:pt idx="32">
                  <c:v>2.0588235294117574E-2</c:v>
                </c:pt>
                <c:pt idx="33">
                  <c:v>2.0172910662824117E-2</c:v>
                </c:pt>
                <c:pt idx="34">
                  <c:v>1.9774011299435124E-2</c:v>
                </c:pt>
                <c:pt idx="35">
                  <c:v>1.939058171745156E-2</c:v>
                </c:pt>
                <c:pt idx="36">
                  <c:v>1.9021739130434812E-2</c:v>
                </c:pt>
                <c:pt idx="37">
                  <c:v>1.2666666666666604E-2</c:v>
                </c:pt>
                <c:pt idx="38">
                  <c:v>1.2508229098090906E-2</c:v>
                </c:pt>
                <c:pt idx="39">
                  <c:v>1.2353706111833507E-2</c:v>
                </c:pt>
                <c:pt idx="40">
                  <c:v>1.2202954399486154E-2</c:v>
                </c:pt>
                <c:pt idx="41">
                  <c:v>1.2055837563451854E-2</c:v>
                </c:pt>
                <c:pt idx="42">
                  <c:v>1.1912225705329238E-2</c:v>
                </c:pt>
                <c:pt idx="43">
                  <c:v>1.1771995043370564E-2</c:v>
                </c:pt>
                <c:pt idx="44">
                  <c:v>1.163502755664414E-2</c:v>
                </c:pt>
                <c:pt idx="45">
                  <c:v>1.1501210653753091E-2</c:v>
                </c:pt>
                <c:pt idx="46">
                  <c:v>1.1370436864153177E-2</c:v>
                </c:pt>
                <c:pt idx="47">
                  <c:v>1.1242603550295938E-2</c:v>
                </c:pt>
                <c:pt idx="48">
                  <c:v>1.1117612638970265E-2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F1-234B-A1E9-1AEEF25B4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306980"/>
        <c:axId val="1467435036"/>
      </c:lineChart>
      <c:catAx>
        <c:axId val="8993069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SI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67435036"/>
        <c:crosses val="autoZero"/>
        <c:auto val="1"/>
        <c:lblAlgn val="ctr"/>
        <c:lblOffset val="100"/>
        <c:noMultiLvlLbl val="1"/>
      </c:catAx>
      <c:valAx>
        <c:axId val="1467435036"/>
        <c:scaling>
          <c:orientation val="minMax"/>
          <c:max val="3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SI"/>
              </a:p>
            </c:rich>
          </c:tx>
          <c:overlay val="0"/>
        </c:title>
        <c:numFmt formatCode="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99306980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GB" sz="1400" b="0" i="0">
                <a:solidFill>
                  <a:srgbClr val="757575"/>
                </a:solidFill>
                <a:latin typeface="+mn-lt"/>
              </a:rPr>
              <a:t>Inflation Analysis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0965151423800522"/>
          <c:y val="0.26475255235166201"/>
          <c:w val="0.79334773342700382"/>
          <c:h val="0.61348770282129184"/>
        </c:manualLayout>
      </c:layout>
      <c:barChart>
        <c:barDir val="col"/>
        <c:grouping val="clustered"/>
        <c:varyColors val="1"/>
        <c:ser>
          <c:idx val="0"/>
          <c:order val="0"/>
          <c:tx>
            <c:v>Inflation YoY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0-41DE-EF46-96FB-F75C7FADA30E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900" b="0" i="0"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41DE-EF46-96FB-F75C7FADA3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'Token - Fixed Supply w Reserves'!$E$113:$H$113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'Token - Fixed Supply w Reserves'!$E$115:$H$115</c:f>
              <c:numCache>
                <c:formatCode>0%</c:formatCode>
                <c:ptCount val="4"/>
                <c:pt idx="0">
                  <c:v>3.666666666666667</c:v>
                </c:pt>
                <c:pt idx="1">
                  <c:v>1.3095238095238106</c:v>
                </c:pt>
                <c:pt idx="2">
                  <c:v>0.2886597938144333</c:v>
                </c:pt>
                <c:pt idx="3">
                  <c:v>0.15200000000000036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1DE-EF46-96FB-F75C7FADA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08289565"/>
        <c:axId val="2029541140"/>
      </c:barChart>
      <c:lineChart>
        <c:grouping val="standard"/>
        <c:varyColors val="0"/>
        <c:ser>
          <c:idx val="1"/>
          <c:order val="1"/>
          <c:tx>
            <c:v>Inflation Cummulative</c:v>
          </c:tx>
          <c:spPr>
            <a:ln w="19050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41DE-EF46-96FB-F75C7FADA30E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900" b="0" i="0"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41DE-EF46-96FB-F75C7FADA3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'Token - Fixed Supply w Reserves'!$E$113:$H$113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'Token - Fixed Supply w Reserves'!$E$116:$H$116</c:f>
              <c:numCache>
                <c:formatCode>0%</c:formatCode>
                <c:ptCount val="4"/>
                <c:pt idx="0">
                  <c:v>3.666666666666667</c:v>
                </c:pt>
                <c:pt idx="1">
                  <c:v>9.7777777777777839</c:v>
                </c:pt>
                <c:pt idx="2">
                  <c:v>12.8888888888889</c:v>
                </c:pt>
                <c:pt idx="3">
                  <c:v>15.000000000000014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DE-EF46-96FB-F75C7FADA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8289565"/>
        <c:axId val="2029541140"/>
      </c:lineChart>
      <c:catAx>
        <c:axId val="13082895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SI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29541140"/>
        <c:crosses val="autoZero"/>
        <c:auto val="1"/>
        <c:lblAlgn val="ctr"/>
        <c:lblOffset val="100"/>
        <c:noMultiLvlLbl val="1"/>
      </c:catAx>
      <c:valAx>
        <c:axId val="20295411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SI"/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08289565"/>
        <c:crosses val="autoZero"/>
        <c:crossBetween val="between"/>
      </c:valAx>
    </c:plotArea>
    <c:legend>
      <c:legendPos val="t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>
        <c:manualLayout>
          <c:xMode val="edge"/>
          <c:yMode val="edge"/>
          <c:x val="9.3698548876549589E-2"/>
          <c:y val="0.1206896551724138"/>
          <c:w val="0.87066095525568177"/>
          <c:h val="0.75993164047374206"/>
        </c:manualLayout>
      </c:layout>
      <c:areaChart>
        <c:grouping val="stacked"/>
        <c:varyColors val="1"/>
        <c:ser>
          <c:idx val="0"/>
          <c:order val="0"/>
          <c:tx>
            <c:strRef>
              <c:f>'Token - Fixed Supply w Reserves'!$AS$37</c:f>
              <c:strCache>
                <c:ptCount val="1"/>
                <c:pt idx="0">
                  <c:v>Team &amp; Advisors</c:v>
                </c:pt>
              </c:strCache>
            </c:strRef>
          </c:tx>
          <c:spPr>
            <a:solidFill>
              <a:srgbClr val="4472C4">
                <a:alpha val="30000"/>
              </a:srgbClr>
            </a:solidFill>
            <a:ln cmpd="sng">
              <a:solidFill>
                <a:srgbClr val="4472C4"/>
              </a:solidFill>
            </a:ln>
          </c:spPr>
          <c:cat>
            <c:strRef>
              <c:f>'Token - Fixed Supply w Reserves'!$AR$38:$AR$338</c:f>
              <c:strCache>
                <c:ptCount val="301"/>
                <c:pt idx="0">
                  <c:v>TGE</c:v>
                </c:pt>
                <c:pt idx="1">
                  <c:v>Jan-2024</c:v>
                </c:pt>
                <c:pt idx="2">
                  <c:v>Feb-2024</c:v>
                </c:pt>
                <c:pt idx="3">
                  <c:v>Mar-2024</c:v>
                </c:pt>
                <c:pt idx="4">
                  <c:v>Apr-2024</c:v>
                </c:pt>
                <c:pt idx="5">
                  <c:v>May-2024</c:v>
                </c:pt>
                <c:pt idx="6">
                  <c:v>Jun-2024</c:v>
                </c:pt>
                <c:pt idx="7">
                  <c:v>Jul-2024</c:v>
                </c:pt>
                <c:pt idx="8">
                  <c:v>Aug-2024</c:v>
                </c:pt>
                <c:pt idx="9">
                  <c:v>Sep-2024</c:v>
                </c:pt>
                <c:pt idx="10">
                  <c:v>Oct-2024</c:v>
                </c:pt>
                <c:pt idx="11">
                  <c:v>Nov-2024</c:v>
                </c:pt>
                <c:pt idx="12">
                  <c:v>Dec-2024</c:v>
                </c:pt>
                <c:pt idx="13">
                  <c:v>Jan-2025</c:v>
                </c:pt>
                <c:pt idx="14">
                  <c:v>Feb-2025</c:v>
                </c:pt>
                <c:pt idx="15">
                  <c:v>Mar-2025</c:v>
                </c:pt>
                <c:pt idx="16">
                  <c:v>Apr-2025</c:v>
                </c:pt>
                <c:pt idx="17">
                  <c:v>May-2025</c:v>
                </c:pt>
                <c:pt idx="18">
                  <c:v>Jun-2025</c:v>
                </c:pt>
                <c:pt idx="19">
                  <c:v>Jul-2025</c:v>
                </c:pt>
                <c:pt idx="20">
                  <c:v>Aug-2025</c:v>
                </c:pt>
                <c:pt idx="21">
                  <c:v>Sep-2025</c:v>
                </c:pt>
                <c:pt idx="22">
                  <c:v>Oct-2025</c:v>
                </c:pt>
                <c:pt idx="23">
                  <c:v>Nov-2025</c:v>
                </c:pt>
                <c:pt idx="24">
                  <c:v>Dec-2025</c:v>
                </c:pt>
                <c:pt idx="25">
                  <c:v>Jan-2026</c:v>
                </c:pt>
                <c:pt idx="26">
                  <c:v>Feb-2026</c:v>
                </c:pt>
                <c:pt idx="27">
                  <c:v>Mar-2026</c:v>
                </c:pt>
                <c:pt idx="28">
                  <c:v>Apr-2026</c:v>
                </c:pt>
                <c:pt idx="29">
                  <c:v>May-2026</c:v>
                </c:pt>
                <c:pt idx="30">
                  <c:v>Jun-2026</c:v>
                </c:pt>
                <c:pt idx="31">
                  <c:v>Jul-2026</c:v>
                </c:pt>
                <c:pt idx="32">
                  <c:v>Aug-2026</c:v>
                </c:pt>
                <c:pt idx="33">
                  <c:v>Sep-2026</c:v>
                </c:pt>
                <c:pt idx="34">
                  <c:v>Oct-2026</c:v>
                </c:pt>
                <c:pt idx="35">
                  <c:v>Nov-2026</c:v>
                </c:pt>
                <c:pt idx="36">
                  <c:v>Dec-2026</c:v>
                </c:pt>
                <c:pt idx="37">
                  <c:v>Jan-2027</c:v>
                </c:pt>
                <c:pt idx="38">
                  <c:v>Feb-2027</c:v>
                </c:pt>
                <c:pt idx="39">
                  <c:v>Mar-2027</c:v>
                </c:pt>
                <c:pt idx="40">
                  <c:v>Apr-2027</c:v>
                </c:pt>
                <c:pt idx="41">
                  <c:v>May-2027</c:v>
                </c:pt>
                <c:pt idx="42">
                  <c:v>Jun-2027</c:v>
                </c:pt>
                <c:pt idx="43">
                  <c:v>Jul-2027</c:v>
                </c:pt>
                <c:pt idx="44">
                  <c:v>Aug-2027</c:v>
                </c:pt>
                <c:pt idx="45">
                  <c:v>Sep-2027</c:v>
                </c:pt>
                <c:pt idx="46">
                  <c:v>Oct-2027</c:v>
                </c:pt>
                <c:pt idx="47">
                  <c:v>Nov-2027</c:v>
                </c:pt>
                <c:pt idx="48">
                  <c:v>Dec-2027</c:v>
                </c:pt>
                <c:pt idx="49">
                  <c:v>Jan-2028</c:v>
                </c:pt>
                <c:pt idx="50">
                  <c:v>Feb-2028</c:v>
                </c:pt>
                <c:pt idx="51">
                  <c:v>Mar-2028</c:v>
                </c:pt>
                <c:pt idx="52">
                  <c:v>Apr-2028</c:v>
                </c:pt>
                <c:pt idx="53">
                  <c:v>May-2028</c:v>
                </c:pt>
                <c:pt idx="54">
                  <c:v>Jun-2028</c:v>
                </c:pt>
                <c:pt idx="55">
                  <c:v>Jul-2028</c:v>
                </c:pt>
                <c:pt idx="56">
                  <c:v>Aug-2028</c:v>
                </c:pt>
                <c:pt idx="57">
                  <c:v>Sep-2028</c:v>
                </c:pt>
                <c:pt idx="58">
                  <c:v>Oct-2028</c:v>
                </c:pt>
                <c:pt idx="59">
                  <c:v>Nov-2028</c:v>
                </c:pt>
                <c:pt idx="60">
                  <c:v>Dec-2028</c:v>
                </c:pt>
                <c:pt idx="61">
                  <c:v>Jan-2029</c:v>
                </c:pt>
                <c:pt idx="62">
                  <c:v>Feb-2029</c:v>
                </c:pt>
                <c:pt idx="63">
                  <c:v>Mar-2029</c:v>
                </c:pt>
                <c:pt idx="64">
                  <c:v>Apr-2029</c:v>
                </c:pt>
                <c:pt idx="65">
                  <c:v>May-2029</c:v>
                </c:pt>
                <c:pt idx="66">
                  <c:v>Jun-2029</c:v>
                </c:pt>
                <c:pt idx="67">
                  <c:v>Jul-2029</c:v>
                </c:pt>
                <c:pt idx="68">
                  <c:v>Aug-2029</c:v>
                </c:pt>
                <c:pt idx="69">
                  <c:v>Sep-2029</c:v>
                </c:pt>
                <c:pt idx="70">
                  <c:v>Oct-2029</c:v>
                </c:pt>
                <c:pt idx="71">
                  <c:v>Nov-2029</c:v>
                </c:pt>
                <c:pt idx="72">
                  <c:v>Dec-2029</c:v>
                </c:pt>
                <c:pt idx="73">
                  <c:v>Jan-2030</c:v>
                </c:pt>
                <c:pt idx="74">
                  <c:v>Feb-2030</c:v>
                </c:pt>
                <c:pt idx="75">
                  <c:v>Mar-2030</c:v>
                </c:pt>
                <c:pt idx="76">
                  <c:v>Apr-2030</c:v>
                </c:pt>
                <c:pt idx="77">
                  <c:v>May-2030</c:v>
                </c:pt>
                <c:pt idx="78">
                  <c:v>Jun-2030</c:v>
                </c:pt>
                <c:pt idx="79">
                  <c:v>Jul-2030</c:v>
                </c:pt>
                <c:pt idx="80">
                  <c:v>Aug-2030</c:v>
                </c:pt>
                <c:pt idx="81">
                  <c:v>Sep-2030</c:v>
                </c:pt>
                <c:pt idx="82">
                  <c:v>Oct-2030</c:v>
                </c:pt>
                <c:pt idx="83">
                  <c:v>Nov-2030</c:v>
                </c:pt>
                <c:pt idx="84">
                  <c:v>Dec-2030</c:v>
                </c:pt>
                <c:pt idx="85">
                  <c:v>Jan-2031</c:v>
                </c:pt>
                <c:pt idx="86">
                  <c:v>Feb-2031</c:v>
                </c:pt>
                <c:pt idx="87">
                  <c:v>Mar-2031</c:v>
                </c:pt>
                <c:pt idx="88">
                  <c:v>Apr-2031</c:v>
                </c:pt>
                <c:pt idx="89">
                  <c:v>May-2031</c:v>
                </c:pt>
                <c:pt idx="90">
                  <c:v>Jun-2031</c:v>
                </c:pt>
                <c:pt idx="91">
                  <c:v>Jul-2031</c:v>
                </c:pt>
                <c:pt idx="92">
                  <c:v>Aug-2031</c:v>
                </c:pt>
                <c:pt idx="93">
                  <c:v>Sep-2031</c:v>
                </c:pt>
                <c:pt idx="94">
                  <c:v>Oct-2031</c:v>
                </c:pt>
                <c:pt idx="95">
                  <c:v>Nov-2031</c:v>
                </c:pt>
                <c:pt idx="96">
                  <c:v>Dec-2031</c:v>
                </c:pt>
                <c:pt idx="97">
                  <c:v>Jan-2032</c:v>
                </c:pt>
                <c:pt idx="98">
                  <c:v>Feb-2032</c:v>
                </c:pt>
                <c:pt idx="99">
                  <c:v>Mar-2032</c:v>
                </c:pt>
                <c:pt idx="100">
                  <c:v>Apr-2032</c:v>
                </c:pt>
                <c:pt idx="101">
                  <c:v>May-2032</c:v>
                </c:pt>
                <c:pt idx="102">
                  <c:v>Jun-2032</c:v>
                </c:pt>
                <c:pt idx="103">
                  <c:v>Jul-2032</c:v>
                </c:pt>
                <c:pt idx="104">
                  <c:v>Aug-2032</c:v>
                </c:pt>
                <c:pt idx="105">
                  <c:v>Sep-2032</c:v>
                </c:pt>
                <c:pt idx="106">
                  <c:v>Oct-2032</c:v>
                </c:pt>
                <c:pt idx="107">
                  <c:v>Nov-2032</c:v>
                </c:pt>
                <c:pt idx="108">
                  <c:v>Dec-2032</c:v>
                </c:pt>
                <c:pt idx="109">
                  <c:v>Jan-2033</c:v>
                </c:pt>
                <c:pt idx="110">
                  <c:v>Feb-2033</c:v>
                </c:pt>
                <c:pt idx="111">
                  <c:v>Mar-2033</c:v>
                </c:pt>
                <c:pt idx="112">
                  <c:v>Apr-2033</c:v>
                </c:pt>
                <c:pt idx="113">
                  <c:v>May-2033</c:v>
                </c:pt>
                <c:pt idx="114">
                  <c:v>Jun-2033</c:v>
                </c:pt>
                <c:pt idx="115">
                  <c:v>Jul-2033</c:v>
                </c:pt>
                <c:pt idx="116">
                  <c:v>Aug-2033</c:v>
                </c:pt>
                <c:pt idx="117">
                  <c:v>Sep-2033</c:v>
                </c:pt>
                <c:pt idx="118">
                  <c:v>Oct-2033</c:v>
                </c:pt>
                <c:pt idx="119">
                  <c:v>Nov-2033</c:v>
                </c:pt>
                <c:pt idx="120">
                  <c:v>Dec-2033</c:v>
                </c:pt>
                <c:pt idx="121">
                  <c:v>Jan-2034</c:v>
                </c:pt>
                <c:pt idx="122">
                  <c:v>Feb-2034</c:v>
                </c:pt>
                <c:pt idx="123">
                  <c:v>Mar-2034</c:v>
                </c:pt>
                <c:pt idx="124">
                  <c:v>Apr-2034</c:v>
                </c:pt>
                <c:pt idx="125">
                  <c:v>May-2034</c:v>
                </c:pt>
                <c:pt idx="126">
                  <c:v>Jun-2034</c:v>
                </c:pt>
                <c:pt idx="127">
                  <c:v>Jul-2034</c:v>
                </c:pt>
                <c:pt idx="128">
                  <c:v>Aug-2034</c:v>
                </c:pt>
                <c:pt idx="129">
                  <c:v>Sep-2034</c:v>
                </c:pt>
                <c:pt idx="130">
                  <c:v>Oct-2034</c:v>
                </c:pt>
                <c:pt idx="131">
                  <c:v>Nov-2034</c:v>
                </c:pt>
                <c:pt idx="132">
                  <c:v>Dec-2034</c:v>
                </c:pt>
                <c:pt idx="133">
                  <c:v>Jan-2035</c:v>
                </c:pt>
                <c:pt idx="134">
                  <c:v>Feb-2035</c:v>
                </c:pt>
                <c:pt idx="135">
                  <c:v>Mar-2035</c:v>
                </c:pt>
                <c:pt idx="136">
                  <c:v>Apr-2035</c:v>
                </c:pt>
                <c:pt idx="137">
                  <c:v>May-2035</c:v>
                </c:pt>
                <c:pt idx="138">
                  <c:v>Jun-2035</c:v>
                </c:pt>
                <c:pt idx="139">
                  <c:v>Jul-2035</c:v>
                </c:pt>
                <c:pt idx="140">
                  <c:v>Aug-2035</c:v>
                </c:pt>
                <c:pt idx="141">
                  <c:v>Sep-2035</c:v>
                </c:pt>
                <c:pt idx="142">
                  <c:v>Oct-2035</c:v>
                </c:pt>
                <c:pt idx="143">
                  <c:v>Nov-2035</c:v>
                </c:pt>
                <c:pt idx="144">
                  <c:v>Dec-2035</c:v>
                </c:pt>
                <c:pt idx="145">
                  <c:v>Jan-2036</c:v>
                </c:pt>
                <c:pt idx="146">
                  <c:v>Feb-2036</c:v>
                </c:pt>
                <c:pt idx="147">
                  <c:v>Mar-2036</c:v>
                </c:pt>
                <c:pt idx="148">
                  <c:v>Apr-2036</c:v>
                </c:pt>
                <c:pt idx="149">
                  <c:v>May-2036</c:v>
                </c:pt>
                <c:pt idx="150">
                  <c:v>Jun-2036</c:v>
                </c:pt>
                <c:pt idx="151">
                  <c:v>Jul-2036</c:v>
                </c:pt>
                <c:pt idx="152">
                  <c:v>Aug-2036</c:v>
                </c:pt>
                <c:pt idx="153">
                  <c:v>Sep-2036</c:v>
                </c:pt>
                <c:pt idx="154">
                  <c:v>Oct-2036</c:v>
                </c:pt>
                <c:pt idx="155">
                  <c:v>Nov-2036</c:v>
                </c:pt>
                <c:pt idx="156">
                  <c:v>Dec-2036</c:v>
                </c:pt>
                <c:pt idx="157">
                  <c:v>Jan-2037</c:v>
                </c:pt>
                <c:pt idx="158">
                  <c:v>Feb-2037</c:v>
                </c:pt>
                <c:pt idx="159">
                  <c:v>Mar-2037</c:v>
                </c:pt>
                <c:pt idx="160">
                  <c:v>Apr-2037</c:v>
                </c:pt>
                <c:pt idx="161">
                  <c:v>May-2037</c:v>
                </c:pt>
                <c:pt idx="162">
                  <c:v>Jun-2037</c:v>
                </c:pt>
                <c:pt idx="163">
                  <c:v>Jul-2037</c:v>
                </c:pt>
                <c:pt idx="164">
                  <c:v>Aug-2037</c:v>
                </c:pt>
                <c:pt idx="165">
                  <c:v>Sep-2037</c:v>
                </c:pt>
                <c:pt idx="166">
                  <c:v>Oct-2037</c:v>
                </c:pt>
                <c:pt idx="167">
                  <c:v>Nov-2037</c:v>
                </c:pt>
                <c:pt idx="168">
                  <c:v>Dec-2037</c:v>
                </c:pt>
                <c:pt idx="169">
                  <c:v>Jan-2038</c:v>
                </c:pt>
                <c:pt idx="170">
                  <c:v>Feb-2038</c:v>
                </c:pt>
                <c:pt idx="171">
                  <c:v>Mar-2038</c:v>
                </c:pt>
                <c:pt idx="172">
                  <c:v>Apr-2038</c:v>
                </c:pt>
                <c:pt idx="173">
                  <c:v>May-2038</c:v>
                </c:pt>
                <c:pt idx="174">
                  <c:v>Jun-2038</c:v>
                </c:pt>
                <c:pt idx="175">
                  <c:v>Jul-2038</c:v>
                </c:pt>
                <c:pt idx="176">
                  <c:v>Aug-2038</c:v>
                </c:pt>
                <c:pt idx="177">
                  <c:v>Sep-2038</c:v>
                </c:pt>
                <c:pt idx="178">
                  <c:v>Oct-2038</c:v>
                </c:pt>
                <c:pt idx="179">
                  <c:v>Nov-2038</c:v>
                </c:pt>
                <c:pt idx="180">
                  <c:v>Dec-2038</c:v>
                </c:pt>
                <c:pt idx="181">
                  <c:v>Jan-2039</c:v>
                </c:pt>
                <c:pt idx="182">
                  <c:v>Feb-2039</c:v>
                </c:pt>
                <c:pt idx="183">
                  <c:v>Mar-2039</c:v>
                </c:pt>
                <c:pt idx="184">
                  <c:v>Apr-2039</c:v>
                </c:pt>
                <c:pt idx="185">
                  <c:v>May-2039</c:v>
                </c:pt>
                <c:pt idx="186">
                  <c:v>Jun-2039</c:v>
                </c:pt>
                <c:pt idx="187">
                  <c:v>Jul-2039</c:v>
                </c:pt>
                <c:pt idx="188">
                  <c:v>Aug-2039</c:v>
                </c:pt>
                <c:pt idx="189">
                  <c:v>Sep-2039</c:v>
                </c:pt>
                <c:pt idx="190">
                  <c:v>Oct-2039</c:v>
                </c:pt>
                <c:pt idx="191">
                  <c:v>Nov-2039</c:v>
                </c:pt>
                <c:pt idx="192">
                  <c:v>Dec-2039</c:v>
                </c:pt>
                <c:pt idx="193">
                  <c:v>Jan-2040</c:v>
                </c:pt>
                <c:pt idx="194">
                  <c:v>Feb-2040</c:v>
                </c:pt>
                <c:pt idx="195">
                  <c:v>Mar-2040</c:v>
                </c:pt>
                <c:pt idx="196">
                  <c:v>Apr-2040</c:v>
                </c:pt>
                <c:pt idx="197">
                  <c:v>May-2040</c:v>
                </c:pt>
                <c:pt idx="198">
                  <c:v>Jun-2040</c:v>
                </c:pt>
                <c:pt idx="199">
                  <c:v>Jul-2040</c:v>
                </c:pt>
                <c:pt idx="200">
                  <c:v>Aug-2040</c:v>
                </c:pt>
                <c:pt idx="201">
                  <c:v>Sep-2040</c:v>
                </c:pt>
                <c:pt idx="202">
                  <c:v>Oct-2040</c:v>
                </c:pt>
                <c:pt idx="203">
                  <c:v>Nov-2040</c:v>
                </c:pt>
                <c:pt idx="204">
                  <c:v>Dec-2040</c:v>
                </c:pt>
                <c:pt idx="205">
                  <c:v>Jan-2041</c:v>
                </c:pt>
                <c:pt idx="206">
                  <c:v>Feb-2041</c:v>
                </c:pt>
                <c:pt idx="207">
                  <c:v>Mar-2041</c:v>
                </c:pt>
                <c:pt idx="208">
                  <c:v>Apr-2041</c:v>
                </c:pt>
                <c:pt idx="209">
                  <c:v>May-2041</c:v>
                </c:pt>
                <c:pt idx="210">
                  <c:v>Jun-2041</c:v>
                </c:pt>
                <c:pt idx="211">
                  <c:v>Jul-2041</c:v>
                </c:pt>
                <c:pt idx="212">
                  <c:v>Aug-2041</c:v>
                </c:pt>
                <c:pt idx="213">
                  <c:v>Sep-2041</c:v>
                </c:pt>
                <c:pt idx="214">
                  <c:v>Oct-2041</c:v>
                </c:pt>
                <c:pt idx="215">
                  <c:v>Nov-2041</c:v>
                </c:pt>
                <c:pt idx="216">
                  <c:v>Dec-2041</c:v>
                </c:pt>
                <c:pt idx="217">
                  <c:v>Jan-2042</c:v>
                </c:pt>
                <c:pt idx="218">
                  <c:v>Feb-2042</c:v>
                </c:pt>
                <c:pt idx="219">
                  <c:v>Mar-2042</c:v>
                </c:pt>
                <c:pt idx="220">
                  <c:v>Apr-2042</c:v>
                </c:pt>
                <c:pt idx="221">
                  <c:v>May-2042</c:v>
                </c:pt>
                <c:pt idx="222">
                  <c:v>Jun-2042</c:v>
                </c:pt>
                <c:pt idx="223">
                  <c:v>Jul-2042</c:v>
                </c:pt>
                <c:pt idx="224">
                  <c:v>Aug-2042</c:v>
                </c:pt>
                <c:pt idx="225">
                  <c:v>Sep-2042</c:v>
                </c:pt>
                <c:pt idx="226">
                  <c:v>Oct-2042</c:v>
                </c:pt>
                <c:pt idx="227">
                  <c:v>Nov-2042</c:v>
                </c:pt>
                <c:pt idx="228">
                  <c:v>Dec-2042</c:v>
                </c:pt>
                <c:pt idx="229">
                  <c:v>Jan-2043</c:v>
                </c:pt>
                <c:pt idx="230">
                  <c:v>Feb-2043</c:v>
                </c:pt>
                <c:pt idx="231">
                  <c:v>Mar-2043</c:v>
                </c:pt>
                <c:pt idx="232">
                  <c:v>Apr-2043</c:v>
                </c:pt>
                <c:pt idx="233">
                  <c:v>May-2043</c:v>
                </c:pt>
                <c:pt idx="234">
                  <c:v>Jun-2043</c:v>
                </c:pt>
                <c:pt idx="235">
                  <c:v>Jul-2043</c:v>
                </c:pt>
                <c:pt idx="236">
                  <c:v>Aug-2043</c:v>
                </c:pt>
                <c:pt idx="237">
                  <c:v>Sep-2043</c:v>
                </c:pt>
                <c:pt idx="238">
                  <c:v>Oct-2043</c:v>
                </c:pt>
                <c:pt idx="239">
                  <c:v>Nov-2043</c:v>
                </c:pt>
                <c:pt idx="240">
                  <c:v>Dec-2043</c:v>
                </c:pt>
                <c:pt idx="241">
                  <c:v>Jan-2044</c:v>
                </c:pt>
                <c:pt idx="242">
                  <c:v>Feb-2044</c:v>
                </c:pt>
                <c:pt idx="243">
                  <c:v>Mar-2044</c:v>
                </c:pt>
                <c:pt idx="244">
                  <c:v>Apr-2044</c:v>
                </c:pt>
                <c:pt idx="245">
                  <c:v>May-2044</c:v>
                </c:pt>
                <c:pt idx="246">
                  <c:v>Jun-2044</c:v>
                </c:pt>
                <c:pt idx="247">
                  <c:v>Jul-2044</c:v>
                </c:pt>
                <c:pt idx="248">
                  <c:v>Aug-2044</c:v>
                </c:pt>
                <c:pt idx="249">
                  <c:v>Sep-2044</c:v>
                </c:pt>
                <c:pt idx="250">
                  <c:v>Oct-2044</c:v>
                </c:pt>
                <c:pt idx="251">
                  <c:v>Nov-2044</c:v>
                </c:pt>
                <c:pt idx="252">
                  <c:v>Dec-2044</c:v>
                </c:pt>
                <c:pt idx="253">
                  <c:v>Jan-2045</c:v>
                </c:pt>
                <c:pt idx="254">
                  <c:v>Feb-2045</c:v>
                </c:pt>
                <c:pt idx="255">
                  <c:v>Mar-2045</c:v>
                </c:pt>
                <c:pt idx="256">
                  <c:v>Apr-2045</c:v>
                </c:pt>
                <c:pt idx="257">
                  <c:v>May-2045</c:v>
                </c:pt>
                <c:pt idx="258">
                  <c:v>Jun-2045</c:v>
                </c:pt>
                <c:pt idx="259">
                  <c:v>Jul-2045</c:v>
                </c:pt>
                <c:pt idx="260">
                  <c:v>Aug-2045</c:v>
                </c:pt>
                <c:pt idx="261">
                  <c:v>Sep-2045</c:v>
                </c:pt>
                <c:pt idx="262">
                  <c:v>Oct-2045</c:v>
                </c:pt>
                <c:pt idx="263">
                  <c:v>Nov-2045</c:v>
                </c:pt>
                <c:pt idx="264">
                  <c:v>Dec-2045</c:v>
                </c:pt>
                <c:pt idx="265">
                  <c:v>Jan-2046</c:v>
                </c:pt>
                <c:pt idx="266">
                  <c:v>Feb-2046</c:v>
                </c:pt>
                <c:pt idx="267">
                  <c:v>Mar-2046</c:v>
                </c:pt>
                <c:pt idx="268">
                  <c:v>Apr-2046</c:v>
                </c:pt>
                <c:pt idx="269">
                  <c:v>May-2046</c:v>
                </c:pt>
                <c:pt idx="270">
                  <c:v>Jun-2046</c:v>
                </c:pt>
                <c:pt idx="271">
                  <c:v>Jul-2046</c:v>
                </c:pt>
                <c:pt idx="272">
                  <c:v>Aug-2046</c:v>
                </c:pt>
                <c:pt idx="273">
                  <c:v>Sep-2046</c:v>
                </c:pt>
                <c:pt idx="274">
                  <c:v>Oct-2046</c:v>
                </c:pt>
                <c:pt idx="275">
                  <c:v>Nov-2046</c:v>
                </c:pt>
                <c:pt idx="276">
                  <c:v>Dec-2046</c:v>
                </c:pt>
                <c:pt idx="277">
                  <c:v>Jan-2047</c:v>
                </c:pt>
                <c:pt idx="278">
                  <c:v>Feb-2047</c:v>
                </c:pt>
                <c:pt idx="279">
                  <c:v>Mar-2047</c:v>
                </c:pt>
                <c:pt idx="280">
                  <c:v>Apr-2047</c:v>
                </c:pt>
                <c:pt idx="281">
                  <c:v>May-2047</c:v>
                </c:pt>
                <c:pt idx="282">
                  <c:v>Jun-2047</c:v>
                </c:pt>
                <c:pt idx="283">
                  <c:v>Jul-2047</c:v>
                </c:pt>
                <c:pt idx="284">
                  <c:v>Aug-2047</c:v>
                </c:pt>
                <c:pt idx="285">
                  <c:v>Sep-2047</c:v>
                </c:pt>
                <c:pt idx="286">
                  <c:v>Oct-2047</c:v>
                </c:pt>
                <c:pt idx="287">
                  <c:v>Nov-2047</c:v>
                </c:pt>
                <c:pt idx="288">
                  <c:v>Dec-2047</c:v>
                </c:pt>
                <c:pt idx="289">
                  <c:v>Jan-2048</c:v>
                </c:pt>
                <c:pt idx="290">
                  <c:v>Feb-2048</c:v>
                </c:pt>
                <c:pt idx="291">
                  <c:v>Mar-2048</c:v>
                </c:pt>
                <c:pt idx="292">
                  <c:v>Apr-2048</c:v>
                </c:pt>
                <c:pt idx="293">
                  <c:v>May-2048</c:v>
                </c:pt>
                <c:pt idx="294">
                  <c:v>Jun-2048</c:v>
                </c:pt>
                <c:pt idx="295">
                  <c:v>Jul-2048</c:v>
                </c:pt>
                <c:pt idx="296">
                  <c:v>Aug-2048</c:v>
                </c:pt>
                <c:pt idx="297">
                  <c:v>Sep-2048</c:v>
                </c:pt>
                <c:pt idx="298">
                  <c:v>Oct-2048</c:v>
                </c:pt>
                <c:pt idx="299">
                  <c:v>Nov-2048</c:v>
                </c:pt>
                <c:pt idx="300">
                  <c:v>Dec-2048</c:v>
                </c:pt>
              </c:strCache>
            </c:strRef>
          </c:cat>
          <c:val>
            <c:numRef>
              <c:f>'Token - Fixed Supply w Reserves'!$AS$38:$AS$338</c:f>
              <c:numCache>
                <c:formatCode>#,##0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3055555.5555555555</c:v>
                </c:pt>
                <c:pt idx="14">
                  <c:v>6111111.111111111</c:v>
                </c:pt>
                <c:pt idx="15">
                  <c:v>9166666.666666666</c:v>
                </c:pt>
                <c:pt idx="16">
                  <c:v>12222222.222222222</c:v>
                </c:pt>
                <c:pt idx="17">
                  <c:v>15277777.777777778</c:v>
                </c:pt>
                <c:pt idx="18">
                  <c:v>18333333.333333332</c:v>
                </c:pt>
                <c:pt idx="19">
                  <c:v>21388888.888888888</c:v>
                </c:pt>
                <c:pt idx="20">
                  <c:v>24444444.444444444</c:v>
                </c:pt>
                <c:pt idx="21">
                  <c:v>27500000</c:v>
                </c:pt>
                <c:pt idx="22">
                  <c:v>30555555.555555556</c:v>
                </c:pt>
                <c:pt idx="23">
                  <c:v>33611111.111111112</c:v>
                </c:pt>
                <c:pt idx="24">
                  <c:v>36666666.666666664</c:v>
                </c:pt>
                <c:pt idx="25">
                  <c:v>39722222.222222216</c:v>
                </c:pt>
                <c:pt idx="26">
                  <c:v>42777777.777777769</c:v>
                </c:pt>
                <c:pt idx="27">
                  <c:v>45833333.333333321</c:v>
                </c:pt>
                <c:pt idx="28">
                  <c:v>48888888.888888873</c:v>
                </c:pt>
                <c:pt idx="29">
                  <c:v>51944444.444444425</c:v>
                </c:pt>
                <c:pt idx="30">
                  <c:v>54999999.999999978</c:v>
                </c:pt>
                <c:pt idx="31">
                  <c:v>58055555.55555553</c:v>
                </c:pt>
                <c:pt idx="32">
                  <c:v>61111111.111111082</c:v>
                </c:pt>
                <c:pt idx="33">
                  <c:v>64166666.666666634</c:v>
                </c:pt>
                <c:pt idx="34">
                  <c:v>67222222.222222194</c:v>
                </c:pt>
                <c:pt idx="35">
                  <c:v>70277777.777777746</c:v>
                </c:pt>
                <c:pt idx="36">
                  <c:v>73333333.333333299</c:v>
                </c:pt>
                <c:pt idx="37">
                  <c:v>76388888.888888851</c:v>
                </c:pt>
                <c:pt idx="38">
                  <c:v>79444444.444444403</c:v>
                </c:pt>
                <c:pt idx="39">
                  <c:v>82499999.999999955</c:v>
                </c:pt>
                <c:pt idx="40">
                  <c:v>85555555.555555508</c:v>
                </c:pt>
                <c:pt idx="41">
                  <c:v>88611111.11111106</c:v>
                </c:pt>
                <c:pt idx="42">
                  <c:v>91666666.666666612</c:v>
                </c:pt>
                <c:pt idx="43">
                  <c:v>94722222.222222164</c:v>
                </c:pt>
                <c:pt idx="44">
                  <c:v>97777777.777777717</c:v>
                </c:pt>
                <c:pt idx="45">
                  <c:v>100833333.33333327</c:v>
                </c:pt>
                <c:pt idx="46">
                  <c:v>103888888.88888882</c:v>
                </c:pt>
                <c:pt idx="47">
                  <c:v>106944444.44444437</c:v>
                </c:pt>
                <c:pt idx="48">
                  <c:v>109999999.99999993</c:v>
                </c:pt>
                <c:pt idx="49">
                  <c:v>109999999.99999993</c:v>
                </c:pt>
                <c:pt idx="50">
                  <c:v>109999999.99999993</c:v>
                </c:pt>
                <c:pt idx="51">
                  <c:v>109999999.99999993</c:v>
                </c:pt>
                <c:pt idx="52">
                  <c:v>109999999.99999993</c:v>
                </c:pt>
                <c:pt idx="53">
                  <c:v>109999999.99999993</c:v>
                </c:pt>
                <c:pt idx="54">
                  <c:v>109999999.99999993</c:v>
                </c:pt>
                <c:pt idx="55">
                  <c:v>109999999.99999993</c:v>
                </c:pt>
                <c:pt idx="56">
                  <c:v>109999999.99999993</c:v>
                </c:pt>
                <c:pt idx="57">
                  <c:v>109999999.99999993</c:v>
                </c:pt>
                <c:pt idx="58">
                  <c:v>109999999.99999993</c:v>
                </c:pt>
                <c:pt idx="59">
                  <c:v>109999999.99999993</c:v>
                </c:pt>
                <c:pt idx="60">
                  <c:v>109999999.99999993</c:v>
                </c:pt>
                <c:pt idx="61">
                  <c:v>109999999.99999993</c:v>
                </c:pt>
                <c:pt idx="62">
                  <c:v>109999999.99999993</c:v>
                </c:pt>
                <c:pt idx="63">
                  <c:v>109999999.99999993</c:v>
                </c:pt>
                <c:pt idx="64">
                  <c:v>109999999.99999993</c:v>
                </c:pt>
                <c:pt idx="65">
                  <c:v>109999999.99999993</c:v>
                </c:pt>
                <c:pt idx="66">
                  <c:v>109999999.99999993</c:v>
                </c:pt>
                <c:pt idx="67">
                  <c:v>109999999.99999993</c:v>
                </c:pt>
                <c:pt idx="68">
                  <c:v>109999999.99999993</c:v>
                </c:pt>
                <c:pt idx="69">
                  <c:v>109999999.99999993</c:v>
                </c:pt>
                <c:pt idx="70">
                  <c:v>109999999.99999993</c:v>
                </c:pt>
                <c:pt idx="71">
                  <c:v>109999999.99999993</c:v>
                </c:pt>
                <c:pt idx="72">
                  <c:v>109999999.99999993</c:v>
                </c:pt>
                <c:pt idx="73">
                  <c:v>109999999.99999993</c:v>
                </c:pt>
                <c:pt idx="74">
                  <c:v>109999999.99999993</c:v>
                </c:pt>
                <c:pt idx="75">
                  <c:v>109999999.99999993</c:v>
                </c:pt>
                <c:pt idx="76">
                  <c:v>109999999.99999993</c:v>
                </c:pt>
                <c:pt idx="77">
                  <c:v>109999999.99999993</c:v>
                </c:pt>
                <c:pt idx="78">
                  <c:v>109999999.99999993</c:v>
                </c:pt>
                <c:pt idx="79">
                  <c:v>109999999.99999993</c:v>
                </c:pt>
                <c:pt idx="80">
                  <c:v>109999999.99999993</c:v>
                </c:pt>
                <c:pt idx="81">
                  <c:v>109999999.99999993</c:v>
                </c:pt>
                <c:pt idx="82">
                  <c:v>109999999.99999993</c:v>
                </c:pt>
                <c:pt idx="83">
                  <c:v>109999999.99999993</c:v>
                </c:pt>
                <c:pt idx="84">
                  <c:v>109999999.99999993</c:v>
                </c:pt>
                <c:pt idx="85">
                  <c:v>109999999.99999993</c:v>
                </c:pt>
                <c:pt idx="86">
                  <c:v>109999999.99999993</c:v>
                </c:pt>
                <c:pt idx="87">
                  <c:v>109999999.99999993</c:v>
                </c:pt>
                <c:pt idx="88">
                  <c:v>109999999.99999993</c:v>
                </c:pt>
                <c:pt idx="89">
                  <c:v>109999999.99999993</c:v>
                </c:pt>
                <c:pt idx="90">
                  <c:v>109999999.99999993</c:v>
                </c:pt>
                <c:pt idx="91">
                  <c:v>109999999.99999993</c:v>
                </c:pt>
                <c:pt idx="92">
                  <c:v>109999999.99999993</c:v>
                </c:pt>
                <c:pt idx="93">
                  <c:v>109999999.99999993</c:v>
                </c:pt>
                <c:pt idx="94">
                  <c:v>109999999.99999993</c:v>
                </c:pt>
                <c:pt idx="95">
                  <c:v>109999999.99999993</c:v>
                </c:pt>
                <c:pt idx="96">
                  <c:v>109999999.99999993</c:v>
                </c:pt>
                <c:pt idx="97">
                  <c:v>109999999.99999993</c:v>
                </c:pt>
                <c:pt idx="98">
                  <c:v>109999999.99999993</c:v>
                </c:pt>
                <c:pt idx="99">
                  <c:v>109999999.99999993</c:v>
                </c:pt>
                <c:pt idx="100">
                  <c:v>109999999.99999993</c:v>
                </c:pt>
                <c:pt idx="101">
                  <c:v>109999999.99999993</c:v>
                </c:pt>
                <c:pt idx="102">
                  <c:v>109999999.99999993</c:v>
                </c:pt>
                <c:pt idx="103">
                  <c:v>109999999.99999993</c:v>
                </c:pt>
                <c:pt idx="104">
                  <c:v>109999999.99999993</c:v>
                </c:pt>
                <c:pt idx="105">
                  <c:v>109999999.99999993</c:v>
                </c:pt>
                <c:pt idx="106">
                  <c:v>109999999.99999993</c:v>
                </c:pt>
                <c:pt idx="107">
                  <c:v>109999999.99999993</c:v>
                </c:pt>
                <c:pt idx="108">
                  <c:v>109999999.99999993</c:v>
                </c:pt>
                <c:pt idx="109">
                  <c:v>109999999.99999993</c:v>
                </c:pt>
                <c:pt idx="110">
                  <c:v>109999999.99999993</c:v>
                </c:pt>
                <c:pt idx="111">
                  <c:v>109999999.99999993</c:v>
                </c:pt>
                <c:pt idx="112">
                  <c:v>109999999.99999993</c:v>
                </c:pt>
                <c:pt idx="113">
                  <c:v>109999999.99999993</c:v>
                </c:pt>
                <c:pt idx="114">
                  <c:v>109999999.99999993</c:v>
                </c:pt>
                <c:pt idx="115">
                  <c:v>109999999.99999993</c:v>
                </c:pt>
                <c:pt idx="116">
                  <c:v>109999999.99999993</c:v>
                </c:pt>
                <c:pt idx="117">
                  <c:v>109999999.99999993</c:v>
                </c:pt>
                <c:pt idx="118">
                  <c:v>109999999.99999993</c:v>
                </c:pt>
                <c:pt idx="119">
                  <c:v>109999999.99999993</c:v>
                </c:pt>
                <c:pt idx="120">
                  <c:v>109999999.99999993</c:v>
                </c:pt>
                <c:pt idx="121">
                  <c:v>109999999.99999993</c:v>
                </c:pt>
                <c:pt idx="122">
                  <c:v>109999999.99999993</c:v>
                </c:pt>
                <c:pt idx="123">
                  <c:v>109999999.99999993</c:v>
                </c:pt>
                <c:pt idx="124">
                  <c:v>109999999.99999993</c:v>
                </c:pt>
                <c:pt idx="125">
                  <c:v>109999999.99999993</c:v>
                </c:pt>
                <c:pt idx="126">
                  <c:v>109999999.99999993</c:v>
                </c:pt>
                <c:pt idx="127">
                  <c:v>109999999.99999993</c:v>
                </c:pt>
                <c:pt idx="128">
                  <c:v>109999999.99999993</c:v>
                </c:pt>
                <c:pt idx="129">
                  <c:v>109999999.99999993</c:v>
                </c:pt>
                <c:pt idx="130">
                  <c:v>109999999.99999993</c:v>
                </c:pt>
                <c:pt idx="131">
                  <c:v>109999999.99999993</c:v>
                </c:pt>
                <c:pt idx="132">
                  <c:v>109999999.99999993</c:v>
                </c:pt>
                <c:pt idx="133">
                  <c:v>109999999.99999993</c:v>
                </c:pt>
                <c:pt idx="134">
                  <c:v>109999999.99999993</c:v>
                </c:pt>
                <c:pt idx="135">
                  <c:v>109999999.99999993</c:v>
                </c:pt>
                <c:pt idx="136">
                  <c:v>109999999.99999993</c:v>
                </c:pt>
                <c:pt idx="137">
                  <c:v>109999999.99999993</c:v>
                </c:pt>
                <c:pt idx="138">
                  <c:v>109999999.99999993</c:v>
                </c:pt>
                <c:pt idx="139">
                  <c:v>109999999.99999993</c:v>
                </c:pt>
                <c:pt idx="140">
                  <c:v>109999999.99999993</c:v>
                </c:pt>
                <c:pt idx="141">
                  <c:v>109999999.99999993</c:v>
                </c:pt>
                <c:pt idx="142">
                  <c:v>109999999.99999993</c:v>
                </c:pt>
                <c:pt idx="143">
                  <c:v>109999999.99999993</c:v>
                </c:pt>
                <c:pt idx="144">
                  <c:v>109999999.99999993</c:v>
                </c:pt>
                <c:pt idx="145">
                  <c:v>109999999.99999993</c:v>
                </c:pt>
                <c:pt idx="146">
                  <c:v>109999999.99999993</c:v>
                </c:pt>
                <c:pt idx="147">
                  <c:v>109999999.99999993</c:v>
                </c:pt>
                <c:pt idx="148">
                  <c:v>109999999.99999993</c:v>
                </c:pt>
                <c:pt idx="149">
                  <c:v>109999999.99999993</c:v>
                </c:pt>
                <c:pt idx="150">
                  <c:v>109999999.99999993</c:v>
                </c:pt>
                <c:pt idx="151">
                  <c:v>109999999.99999993</c:v>
                </c:pt>
                <c:pt idx="152">
                  <c:v>109999999.99999993</c:v>
                </c:pt>
                <c:pt idx="153">
                  <c:v>109999999.99999993</c:v>
                </c:pt>
                <c:pt idx="154">
                  <c:v>109999999.99999993</c:v>
                </c:pt>
                <c:pt idx="155">
                  <c:v>109999999.99999993</c:v>
                </c:pt>
                <c:pt idx="156">
                  <c:v>109999999.99999993</c:v>
                </c:pt>
                <c:pt idx="157">
                  <c:v>109999999.99999993</c:v>
                </c:pt>
                <c:pt idx="158">
                  <c:v>109999999.99999993</c:v>
                </c:pt>
                <c:pt idx="159">
                  <c:v>109999999.99999993</c:v>
                </c:pt>
                <c:pt idx="160">
                  <c:v>109999999.99999993</c:v>
                </c:pt>
                <c:pt idx="161">
                  <c:v>109999999.99999993</c:v>
                </c:pt>
                <c:pt idx="162">
                  <c:v>109999999.99999993</c:v>
                </c:pt>
                <c:pt idx="163">
                  <c:v>109999999.99999993</c:v>
                </c:pt>
                <c:pt idx="164">
                  <c:v>109999999.99999993</c:v>
                </c:pt>
                <c:pt idx="165">
                  <c:v>109999999.99999993</c:v>
                </c:pt>
                <c:pt idx="166">
                  <c:v>109999999.99999993</c:v>
                </c:pt>
                <c:pt idx="167">
                  <c:v>109999999.99999993</c:v>
                </c:pt>
                <c:pt idx="168">
                  <c:v>109999999.99999993</c:v>
                </c:pt>
                <c:pt idx="169">
                  <c:v>109999999.99999993</c:v>
                </c:pt>
                <c:pt idx="170">
                  <c:v>109999999.99999993</c:v>
                </c:pt>
                <c:pt idx="171">
                  <c:v>109999999.99999993</c:v>
                </c:pt>
                <c:pt idx="172">
                  <c:v>109999999.99999993</c:v>
                </c:pt>
                <c:pt idx="173">
                  <c:v>109999999.99999993</c:v>
                </c:pt>
                <c:pt idx="174">
                  <c:v>109999999.99999993</c:v>
                </c:pt>
                <c:pt idx="175">
                  <c:v>109999999.99999993</c:v>
                </c:pt>
                <c:pt idx="176">
                  <c:v>109999999.99999993</c:v>
                </c:pt>
                <c:pt idx="177">
                  <c:v>109999999.99999993</c:v>
                </c:pt>
                <c:pt idx="178">
                  <c:v>109999999.99999993</c:v>
                </c:pt>
                <c:pt idx="179">
                  <c:v>109999999.99999993</c:v>
                </c:pt>
                <c:pt idx="180">
                  <c:v>109999999.99999993</c:v>
                </c:pt>
                <c:pt idx="181">
                  <c:v>109999999.99999993</c:v>
                </c:pt>
                <c:pt idx="182">
                  <c:v>109999999.99999993</c:v>
                </c:pt>
                <c:pt idx="183">
                  <c:v>109999999.99999993</c:v>
                </c:pt>
                <c:pt idx="184">
                  <c:v>109999999.99999993</c:v>
                </c:pt>
                <c:pt idx="185">
                  <c:v>109999999.99999993</c:v>
                </c:pt>
                <c:pt idx="186">
                  <c:v>109999999.99999993</c:v>
                </c:pt>
                <c:pt idx="187">
                  <c:v>109999999.99999993</c:v>
                </c:pt>
                <c:pt idx="188">
                  <c:v>109999999.99999993</c:v>
                </c:pt>
                <c:pt idx="189">
                  <c:v>109999999.99999993</c:v>
                </c:pt>
                <c:pt idx="190">
                  <c:v>109999999.99999993</c:v>
                </c:pt>
                <c:pt idx="191">
                  <c:v>109999999.99999993</c:v>
                </c:pt>
                <c:pt idx="192">
                  <c:v>109999999.99999993</c:v>
                </c:pt>
                <c:pt idx="193">
                  <c:v>109999999.99999993</c:v>
                </c:pt>
                <c:pt idx="194">
                  <c:v>109999999.99999993</c:v>
                </c:pt>
                <c:pt idx="195">
                  <c:v>109999999.99999993</c:v>
                </c:pt>
                <c:pt idx="196">
                  <c:v>109999999.99999993</c:v>
                </c:pt>
                <c:pt idx="197">
                  <c:v>109999999.99999993</c:v>
                </c:pt>
                <c:pt idx="198">
                  <c:v>109999999.99999993</c:v>
                </c:pt>
                <c:pt idx="199">
                  <c:v>109999999.99999993</c:v>
                </c:pt>
                <c:pt idx="200">
                  <c:v>109999999.99999993</c:v>
                </c:pt>
                <c:pt idx="201">
                  <c:v>109999999.99999993</c:v>
                </c:pt>
                <c:pt idx="202">
                  <c:v>109999999.99999993</c:v>
                </c:pt>
                <c:pt idx="203">
                  <c:v>109999999.99999993</c:v>
                </c:pt>
                <c:pt idx="204">
                  <c:v>109999999.99999993</c:v>
                </c:pt>
                <c:pt idx="205">
                  <c:v>109999999.99999993</c:v>
                </c:pt>
                <c:pt idx="206">
                  <c:v>109999999.99999993</c:v>
                </c:pt>
                <c:pt idx="207">
                  <c:v>109999999.99999993</c:v>
                </c:pt>
                <c:pt idx="208">
                  <c:v>109999999.99999993</c:v>
                </c:pt>
                <c:pt idx="209">
                  <c:v>109999999.99999993</c:v>
                </c:pt>
                <c:pt idx="210">
                  <c:v>109999999.99999993</c:v>
                </c:pt>
                <c:pt idx="211">
                  <c:v>109999999.99999993</c:v>
                </c:pt>
                <c:pt idx="212">
                  <c:v>109999999.99999993</c:v>
                </c:pt>
                <c:pt idx="213">
                  <c:v>109999999.99999993</c:v>
                </c:pt>
                <c:pt idx="214">
                  <c:v>109999999.99999993</c:v>
                </c:pt>
                <c:pt idx="215">
                  <c:v>109999999.99999993</c:v>
                </c:pt>
                <c:pt idx="216">
                  <c:v>109999999.99999993</c:v>
                </c:pt>
                <c:pt idx="217">
                  <c:v>109999999.99999993</c:v>
                </c:pt>
                <c:pt idx="218">
                  <c:v>109999999.99999993</c:v>
                </c:pt>
                <c:pt idx="219">
                  <c:v>109999999.99999993</c:v>
                </c:pt>
                <c:pt idx="220">
                  <c:v>109999999.99999993</c:v>
                </c:pt>
                <c:pt idx="221">
                  <c:v>109999999.99999993</c:v>
                </c:pt>
                <c:pt idx="222">
                  <c:v>109999999.99999993</c:v>
                </c:pt>
                <c:pt idx="223">
                  <c:v>109999999.99999993</c:v>
                </c:pt>
                <c:pt idx="224">
                  <c:v>109999999.99999993</c:v>
                </c:pt>
                <c:pt idx="225">
                  <c:v>109999999.99999993</c:v>
                </c:pt>
                <c:pt idx="226">
                  <c:v>109999999.99999993</c:v>
                </c:pt>
                <c:pt idx="227">
                  <c:v>109999999.99999993</c:v>
                </c:pt>
                <c:pt idx="228">
                  <c:v>109999999.99999993</c:v>
                </c:pt>
                <c:pt idx="229">
                  <c:v>109999999.99999993</c:v>
                </c:pt>
                <c:pt idx="230">
                  <c:v>109999999.99999993</c:v>
                </c:pt>
                <c:pt idx="231">
                  <c:v>109999999.99999993</c:v>
                </c:pt>
                <c:pt idx="232">
                  <c:v>109999999.99999993</c:v>
                </c:pt>
                <c:pt idx="233">
                  <c:v>109999999.99999993</c:v>
                </c:pt>
                <c:pt idx="234">
                  <c:v>109999999.99999993</c:v>
                </c:pt>
                <c:pt idx="235">
                  <c:v>109999999.99999993</c:v>
                </c:pt>
                <c:pt idx="236">
                  <c:v>109999999.99999993</c:v>
                </c:pt>
                <c:pt idx="237">
                  <c:v>109999999.99999993</c:v>
                </c:pt>
                <c:pt idx="238">
                  <c:v>109999999.99999993</c:v>
                </c:pt>
                <c:pt idx="239">
                  <c:v>109999999.99999993</c:v>
                </c:pt>
                <c:pt idx="240">
                  <c:v>109999999.99999993</c:v>
                </c:pt>
                <c:pt idx="241">
                  <c:v>109999999.99999993</c:v>
                </c:pt>
                <c:pt idx="242">
                  <c:v>109999999.99999993</c:v>
                </c:pt>
                <c:pt idx="243">
                  <c:v>109999999.99999993</c:v>
                </c:pt>
                <c:pt idx="244">
                  <c:v>109999999.99999993</c:v>
                </c:pt>
                <c:pt idx="245">
                  <c:v>109999999.99999993</c:v>
                </c:pt>
                <c:pt idx="246">
                  <c:v>109999999.99999993</c:v>
                </c:pt>
                <c:pt idx="247">
                  <c:v>109999999.99999993</c:v>
                </c:pt>
                <c:pt idx="248">
                  <c:v>109999999.99999993</c:v>
                </c:pt>
                <c:pt idx="249">
                  <c:v>109999999.99999993</c:v>
                </c:pt>
                <c:pt idx="250">
                  <c:v>109999999.99999993</c:v>
                </c:pt>
                <c:pt idx="251">
                  <c:v>109999999.99999993</c:v>
                </c:pt>
                <c:pt idx="252">
                  <c:v>109999999.99999993</c:v>
                </c:pt>
                <c:pt idx="253">
                  <c:v>109999999.99999993</c:v>
                </c:pt>
                <c:pt idx="254">
                  <c:v>109999999.99999993</c:v>
                </c:pt>
                <c:pt idx="255">
                  <c:v>109999999.99999993</c:v>
                </c:pt>
                <c:pt idx="256">
                  <c:v>109999999.99999993</c:v>
                </c:pt>
                <c:pt idx="257">
                  <c:v>109999999.99999993</c:v>
                </c:pt>
                <c:pt idx="258">
                  <c:v>109999999.99999993</c:v>
                </c:pt>
                <c:pt idx="259">
                  <c:v>109999999.99999993</c:v>
                </c:pt>
                <c:pt idx="260">
                  <c:v>109999999.99999993</c:v>
                </c:pt>
                <c:pt idx="261">
                  <c:v>109999999.99999993</c:v>
                </c:pt>
                <c:pt idx="262">
                  <c:v>109999999.99999993</c:v>
                </c:pt>
                <c:pt idx="263">
                  <c:v>109999999.99999993</c:v>
                </c:pt>
                <c:pt idx="264">
                  <c:v>109999999.99999993</c:v>
                </c:pt>
                <c:pt idx="265">
                  <c:v>109999999.99999993</c:v>
                </c:pt>
                <c:pt idx="266">
                  <c:v>109999999.99999993</c:v>
                </c:pt>
                <c:pt idx="267">
                  <c:v>109999999.99999993</c:v>
                </c:pt>
                <c:pt idx="268">
                  <c:v>109999999.99999993</c:v>
                </c:pt>
                <c:pt idx="269">
                  <c:v>109999999.99999993</c:v>
                </c:pt>
                <c:pt idx="270">
                  <c:v>109999999.99999993</c:v>
                </c:pt>
                <c:pt idx="271">
                  <c:v>109999999.99999993</c:v>
                </c:pt>
                <c:pt idx="272">
                  <c:v>109999999.99999993</c:v>
                </c:pt>
                <c:pt idx="273">
                  <c:v>109999999.99999993</c:v>
                </c:pt>
                <c:pt idx="274">
                  <c:v>109999999.99999993</c:v>
                </c:pt>
                <c:pt idx="275">
                  <c:v>109999999.99999993</c:v>
                </c:pt>
                <c:pt idx="276">
                  <c:v>109999999.99999993</c:v>
                </c:pt>
                <c:pt idx="277">
                  <c:v>109999999.99999993</c:v>
                </c:pt>
                <c:pt idx="278">
                  <c:v>109999999.99999993</c:v>
                </c:pt>
                <c:pt idx="279">
                  <c:v>109999999.99999993</c:v>
                </c:pt>
                <c:pt idx="280">
                  <c:v>109999999.99999993</c:v>
                </c:pt>
                <c:pt idx="281">
                  <c:v>109999999.99999993</c:v>
                </c:pt>
                <c:pt idx="282">
                  <c:v>109999999.99999993</c:v>
                </c:pt>
                <c:pt idx="283">
                  <c:v>109999999.99999993</c:v>
                </c:pt>
                <c:pt idx="284">
                  <c:v>109999999.99999993</c:v>
                </c:pt>
                <c:pt idx="285">
                  <c:v>109999999.99999993</c:v>
                </c:pt>
                <c:pt idx="286">
                  <c:v>109999999.99999993</c:v>
                </c:pt>
                <c:pt idx="287">
                  <c:v>109999999.99999993</c:v>
                </c:pt>
                <c:pt idx="288">
                  <c:v>109999999.99999993</c:v>
                </c:pt>
                <c:pt idx="289">
                  <c:v>109999999.99999993</c:v>
                </c:pt>
                <c:pt idx="290">
                  <c:v>109999999.99999993</c:v>
                </c:pt>
                <c:pt idx="291">
                  <c:v>109999999.99999993</c:v>
                </c:pt>
                <c:pt idx="292">
                  <c:v>109999999.99999993</c:v>
                </c:pt>
                <c:pt idx="293">
                  <c:v>109999999.99999993</c:v>
                </c:pt>
                <c:pt idx="294">
                  <c:v>109999999.99999993</c:v>
                </c:pt>
                <c:pt idx="295">
                  <c:v>109999999.99999993</c:v>
                </c:pt>
                <c:pt idx="296">
                  <c:v>109999999.99999993</c:v>
                </c:pt>
                <c:pt idx="297">
                  <c:v>109999999.99999993</c:v>
                </c:pt>
                <c:pt idx="298">
                  <c:v>109999999.99999993</c:v>
                </c:pt>
                <c:pt idx="299">
                  <c:v>109999999.99999993</c:v>
                </c:pt>
                <c:pt idx="300">
                  <c:v>109999999.99999993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E3-9A4B-8E1A-706BD8D6E9A7}"/>
            </c:ext>
          </c:extLst>
        </c:ser>
        <c:ser>
          <c:idx val="1"/>
          <c:order val="1"/>
          <c:tx>
            <c:strRef>
              <c:f>'Token - Fixed Supply w Reserves'!$AT$37</c:f>
              <c:strCache>
                <c:ptCount val="1"/>
                <c:pt idx="0">
                  <c:v>Seed</c:v>
                </c:pt>
              </c:strCache>
            </c:strRef>
          </c:tx>
          <c:spPr>
            <a:solidFill>
              <a:srgbClr val="ED7D31">
                <a:alpha val="30000"/>
              </a:srgbClr>
            </a:solidFill>
            <a:ln cmpd="sng">
              <a:solidFill>
                <a:srgbClr val="ED7D31"/>
              </a:solidFill>
            </a:ln>
          </c:spPr>
          <c:cat>
            <c:strRef>
              <c:f>'Token - Fixed Supply w Reserves'!$AR$38:$AR$338</c:f>
              <c:strCache>
                <c:ptCount val="301"/>
                <c:pt idx="0">
                  <c:v>TGE</c:v>
                </c:pt>
                <c:pt idx="1">
                  <c:v>Jan-2024</c:v>
                </c:pt>
                <c:pt idx="2">
                  <c:v>Feb-2024</c:v>
                </c:pt>
                <c:pt idx="3">
                  <c:v>Mar-2024</c:v>
                </c:pt>
                <c:pt idx="4">
                  <c:v>Apr-2024</c:v>
                </c:pt>
                <c:pt idx="5">
                  <c:v>May-2024</c:v>
                </c:pt>
                <c:pt idx="6">
                  <c:v>Jun-2024</c:v>
                </c:pt>
                <c:pt idx="7">
                  <c:v>Jul-2024</c:v>
                </c:pt>
                <c:pt idx="8">
                  <c:v>Aug-2024</c:v>
                </c:pt>
                <c:pt idx="9">
                  <c:v>Sep-2024</c:v>
                </c:pt>
                <c:pt idx="10">
                  <c:v>Oct-2024</c:v>
                </c:pt>
                <c:pt idx="11">
                  <c:v>Nov-2024</c:v>
                </c:pt>
                <c:pt idx="12">
                  <c:v>Dec-2024</c:v>
                </c:pt>
                <c:pt idx="13">
                  <c:v>Jan-2025</c:v>
                </c:pt>
                <c:pt idx="14">
                  <c:v>Feb-2025</c:v>
                </c:pt>
                <c:pt idx="15">
                  <c:v>Mar-2025</c:v>
                </c:pt>
                <c:pt idx="16">
                  <c:v>Apr-2025</c:v>
                </c:pt>
                <c:pt idx="17">
                  <c:v>May-2025</c:v>
                </c:pt>
                <c:pt idx="18">
                  <c:v>Jun-2025</c:v>
                </c:pt>
                <c:pt idx="19">
                  <c:v>Jul-2025</c:v>
                </c:pt>
                <c:pt idx="20">
                  <c:v>Aug-2025</c:v>
                </c:pt>
                <c:pt idx="21">
                  <c:v>Sep-2025</c:v>
                </c:pt>
                <c:pt idx="22">
                  <c:v>Oct-2025</c:v>
                </c:pt>
                <c:pt idx="23">
                  <c:v>Nov-2025</c:v>
                </c:pt>
                <c:pt idx="24">
                  <c:v>Dec-2025</c:v>
                </c:pt>
                <c:pt idx="25">
                  <c:v>Jan-2026</c:v>
                </c:pt>
                <c:pt idx="26">
                  <c:v>Feb-2026</c:v>
                </c:pt>
                <c:pt idx="27">
                  <c:v>Mar-2026</c:v>
                </c:pt>
                <c:pt idx="28">
                  <c:v>Apr-2026</c:v>
                </c:pt>
                <c:pt idx="29">
                  <c:v>May-2026</c:v>
                </c:pt>
                <c:pt idx="30">
                  <c:v>Jun-2026</c:v>
                </c:pt>
                <c:pt idx="31">
                  <c:v>Jul-2026</c:v>
                </c:pt>
                <c:pt idx="32">
                  <c:v>Aug-2026</c:v>
                </c:pt>
                <c:pt idx="33">
                  <c:v>Sep-2026</c:v>
                </c:pt>
                <c:pt idx="34">
                  <c:v>Oct-2026</c:v>
                </c:pt>
                <c:pt idx="35">
                  <c:v>Nov-2026</c:v>
                </c:pt>
                <c:pt idx="36">
                  <c:v>Dec-2026</c:v>
                </c:pt>
                <c:pt idx="37">
                  <c:v>Jan-2027</c:v>
                </c:pt>
                <c:pt idx="38">
                  <c:v>Feb-2027</c:v>
                </c:pt>
                <c:pt idx="39">
                  <c:v>Mar-2027</c:v>
                </c:pt>
                <c:pt idx="40">
                  <c:v>Apr-2027</c:v>
                </c:pt>
                <c:pt idx="41">
                  <c:v>May-2027</c:v>
                </c:pt>
                <c:pt idx="42">
                  <c:v>Jun-2027</c:v>
                </c:pt>
                <c:pt idx="43">
                  <c:v>Jul-2027</c:v>
                </c:pt>
                <c:pt idx="44">
                  <c:v>Aug-2027</c:v>
                </c:pt>
                <c:pt idx="45">
                  <c:v>Sep-2027</c:v>
                </c:pt>
                <c:pt idx="46">
                  <c:v>Oct-2027</c:v>
                </c:pt>
                <c:pt idx="47">
                  <c:v>Nov-2027</c:v>
                </c:pt>
                <c:pt idx="48">
                  <c:v>Dec-2027</c:v>
                </c:pt>
                <c:pt idx="49">
                  <c:v>Jan-2028</c:v>
                </c:pt>
                <c:pt idx="50">
                  <c:v>Feb-2028</c:v>
                </c:pt>
                <c:pt idx="51">
                  <c:v>Mar-2028</c:v>
                </c:pt>
                <c:pt idx="52">
                  <c:v>Apr-2028</c:v>
                </c:pt>
                <c:pt idx="53">
                  <c:v>May-2028</c:v>
                </c:pt>
                <c:pt idx="54">
                  <c:v>Jun-2028</c:v>
                </c:pt>
                <c:pt idx="55">
                  <c:v>Jul-2028</c:v>
                </c:pt>
                <c:pt idx="56">
                  <c:v>Aug-2028</c:v>
                </c:pt>
                <c:pt idx="57">
                  <c:v>Sep-2028</c:v>
                </c:pt>
                <c:pt idx="58">
                  <c:v>Oct-2028</c:v>
                </c:pt>
                <c:pt idx="59">
                  <c:v>Nov-2028</c:v>
                </c:pt>
                <c:pt idx="60">
                  <c:v>Dec-2028</c:v>
                </c:pt>
                <c:pt idx="61">
                  <c:v>Jan-2029</c:v>
                </c:pt>
                <c:pt idx="62">
                  <c:v>Feb-2029</c:v>
                </c:pt>
                <c:pt idx="63">
                  <c:v>Mar-2029</c:v>
                </c:pt>
                <c:pt idx="64">
                  <c:v>Apr-2029</c:v>
                </c:pt>
                <c:pt idx="65">
                  <c:v>May-2029</c:v>
                </c:pt>
                <c:pt idx="66">
                  <c:v>Jun-2029</c:v>
                </c:pt>
                <c:pt idx="67">
                  <c:v>Jul-2029</c:v>
                </c:pt>
                <c:pt idx="68">
                  <c:v>Aug-2029</c:v>
                </c:pt>
                <c:pt idx="69">
                  <c:v>Sep-2029</c:v>
                </c:pt>
                <c:pt idx="70">
                  <c:v>Oct-2029</c:v>
                </c:pt>
                <c:pt idx="71">
                  <c:v>Nov-2029</c:v>
                </c:pt>
                <c:pt idx="72">
                  <c:v>Dec-2029</c:v>
                </c:pt>
                <c:pt idx="73">
                  <c:v>Jan-2030</c:v>
                </c:pt>
                <c:pt idx="74">
                  <c:v>Feb-2030</c:v>
                </c:pt>
                <c:pt idx="75">
                  <c:v>Mar-2030</c:v>
                </c:pt>
                <c:pt idx="76">
                  <c:v>Apr-2030</c:v>
                </c:pt>
                <c:pt idx="77">
                  <c:v>May-2030</c:v>
                </c:pt>
                <c:pt idx="78">
                  <c:v>Jun-2030</c:v>
                </c:pt>
                <c:pt idx="79">
                  <c:v>Jul-2030</c:v>
                </c:pt>
                <c:pt idx="80">
                  <c:v>Aug-2030</c:v>
                </c:pt>
                <c:pt idx="81">
                  <c:v>Sep-2030</c:v>
                </c:pt>
                <c:pt idx="82">
                  <c:v>Oct-2030</c:v>
                </c:pt>
                <c:pt idx="83">
                  <c:v>Nov-2030</c:v>
                </c:pt>
                <c:pt idx="84">
                  <c:v>Dec-2030</c:v>
                </c:pt>
                <c:pt idx="85">
                  <c:v>Jan-2031</c:v>
                </c:pt>
                <c:pt idx="86">
                  <c:v>Feb-2031</c:v>
                </c:pt>
                <c:pt idx="87">
                  <c:v>Mar-2031</c:v>
                </c:pt>
                <c:pt idx="88">
                  <c:v>Apr-2031</c:v>
                </c:pt>
                <c:pt idx="89">
                  <c:v>May-2031</c:v>
                </c:pt>
                <c:pt idx="90">
                  <c:v>Jun-2031</c:v>
                </c:pt>
                <c:pt idx="91">
                  <c:v>Jul-2031</c:v>
                </c:pt>
                <c:pt idx="92">
                  <c:v>Aug-2031</c:v>
                </c:pt>
                <c:pt idx="93">
                  <c:v>Sep-2031</c:v>
                </c:pt>
                <c:pt idx="94">
                  <c:v>Oct-2031</c:v>
                </c:pt>
                <c:pt idx="95">
                  <c:v>Nov-2031</c:v>
                </c:pt>
                <c:pt idx="96">
                  <c:v>Dec-2031</c:v>
                </c:pt>
                <c:pt idx="97">
                  <c:v>Jan-2032</c:v>
                </c:pt>
                <c:pt idx="98">
                  <c:v>Feb-2032</c:v>
                </c:pt>
                <c:pt idx="99">
                  <c:v>Mar-2032</c:v>
                </c:pt>
                <c:pt idx="100">
                  <c:v>Apr-2032</c:v>
                </c:pt>
                <c:pt idx="101">
                  <c:v>May-2032</c:v>
                </c:pt>
                <c:pt idx="102">
                  <c:v>Jun-2032</c:v>
                </c:pt>
                <c:pt idx="103">
                  <c:v>Jul-2032</c:v>
                </c:pt>
                <c:pt idx="104">
                  <c:v>Aug-2032</c:v>
                </c:pt>
                <c:pt idx="105">
                  <c:v>Sep-2032</c:v>
                </c:pt>
                <c:pt idx="106">
                  <c:v>Oct-2032</c:v>
                </c:pt>
                <c:pt idx="107">
                  <c:v>Nov-2032</c:v>
                </c:pt>
                <c:pt idx="108">
                  <c:v>Dec-2032</c:v>
                </c:pt>
                <c:pt idx="109">
                  <c:v>Jan-2033</c:v>
                </c:pt>
                <c:pt idx="110">
                  <c:v>Feb-2033</c:v>
                </c:pt>
                <c:pt idx="111">
                  <c:v>Mar-2033</c:v>
                </c:pt>
                <c:pt idx="112">
                  <c:v>Apr-2033</c:v>
                </c:pt>
                <c:pt idx="113">
                  <c:v>May-2033</c:v>
                </c:pt>
                <c:pt idx="114">
                  <c:v>Jun-2033</c:v>
                </c:pt>
                <c:pt idx="115">
                  <c:v>Jul-2033</c:v>
                </c:pt>
                <c:pt idx="116">
                  <c:v>Aug-2033</c:v>
                </c:pt>
                <c:pt idx="117">
                  <c:v>Sep-2033</c:v>
                </c:pt>
                <c:pt idx="118">
                  <c:v>Oct-2033</c:v>
                </c:pt>
                <c:pt idx="119">
                  <c:v>Nov-2033</c:v>
                </c:pt>
                <c:pt idx="120">
                  <c:v>Dec-2033</c:v>
                </c:pt>
                <c:pt idx="121">
                  <c:v>Jan-2034</c:v>
                </c:pt>
                <c:pt idx="122">
                  <c:v>Feb-2034</c:v>
                </c:pt>
                <c:pt idx="123">
                  <c:v>Mar-2034</c:v>
                </c:pt>
                <c:pt idx="124">
                  <c:v>Apr-2034</c:v>
                </c:pt>
                <c:pt idx="125">
                  <c:v>May-2034</c:v>
                </c:pt>
                <c:pt idx="126">
                  <c:v>Jun-2034</c:v>
                </c:pt>
                <c:pt idx="127">
                  <c:v>Jul-2034</c:v>
                </c:pt>
                <c:pt idx="128">
                  <c:v>Aug-2034</c:v>
                </c:pt>
                <c:pt idx="129">
                  <c:v>Sep-2034</c:v>
                </c:pt>
                <c:pt idx="130">
                  <c:v>Oct-2034</c:v>
                </c:pt>
                <c:pt idx="131">
                  <c:v>Nov-2034</c:v>
                </c:pt>
                <c:pt idx="132">
                  <c:v>Dec-2034</c:v>
                </c:pt>
                <c:pt idx="133">
                  <c:v>Jan-2035</c:v>
                </c:pt>
                <c:pt idx="134">
                  <c:v>Feb-2035</c:v>
                </c:pt>
                <c:pt idx="135">
                  <c:v>Mar-2035</c:v>
                </c:pt>
                <c:pt idx="136">
                  <c:v>Apr-2035</c:v>
                </c:pt>
                <c:pt idx="137">
                  <c:v>May-2035</c:v>
                </c:pt>
                <c:pt idx="138">
                  <c:v>Jun-2035</c:v>
                </c:pt>
                <c:pt idx="139">
                  <c:v>Jul-2035</c:v>
                </c:pt>
                <c:pt idx="140">
                  <c:v>Aug-2035</c:v>
                </c:pt>
                <c:pt idx="141">
                  <c:v>Sep-2035</c:v>
                </c:pt>
                <c:pt idx="142">
                  <c:v>Oct-2035</c:v>
                </c:pt>
                <c:pt idx="143">
                  <c:v>Nov-2035</c:v>
                </c:pt>
                <c:pt idx="144">
                  <c:v>Dec-2035</c:v>
                </c:pt>
                <c:pt idx="145">
                  <c:v>Jan-2036</c:v>
                </c:pt>
                <c:pt idx="146">
                  <c:v>Feb-2036</c:v>
                </c:pt>
                <c:pt idx="147">
                  <c:v>Mar-2036</c:v>
                </c:pt>
                <c:pt idx="148">
                  <c:v>Apr-2036</c:v>
                </c:pt>
                <c:pt idx="149">
                  <c:v>May-2036</c:v>
                </c:pt>
                <c:pt idx="150">
                  <c:v>Jun-2036</c:v>
                </c:pt>
                <c:pt idx="151">
                  <c:v>Jul-2036</c:v>
                </c:pt>
                <c:pt idx="152">
                  <c:v>Aug-2036</c:v>
                </c:pt>
                <c:pt idx="153">
                  <c:v>Sep-2036</c:v>
                </c:pt>
                <c:pt idx="154">
                  <c:v>Oct-2036</c:v>
                </c:pt>
                <c:pt idx="155">
                  <c:v>Nov-2036</c:v>
                </c:pt>
                <c:pt idx="156">
                  <c:v>Dec-2036</c:v>
                </c:pt>
                <c:pt idx="157">
                  <c:v>Jan-2037</c:v>
                </c:pt>
                <c:pt idx="158">
                  <c:v>Feb-2037</c:v>
                </c:pt>
                <c:pt idx="159">
                  <c:v>Mar-2037</c:v>
                </c:pt>
                <c:pt idx="160">
                  <c:v>Apr-2037</c:v>
                </c:pt>
                <c:pt idx="161">
                  <c:v>May-2037</c:v>
                </c:pt>
                <c:pt idx="162">
                  <c:v>Jun-2037</c:v>
                </c:pt>
                <c:pt idx="163">
                  <c:v>Jul-2037</c:v>
                </c:pt>
                <c:pt idx="164">
                  <c:v>Aug-2037</c:v>
                </c:pt>
                <c:pt idx="165">
                  <c:v>Sep-2037</c:v>
                </c:pt>
                <c:pt idx="166">
                  <c:v>Oct-2037</c:v>
                </c:pt>
                <c:pt idx="167">
                  <c:v>Nov-2037</c:v>
                </c:pt>
                <c:pt idx="168">
                  <c:v>Dec-2037</c:v>
                </c:pt>
                <c:pt idx="169">
                  <c:v>Jan-2038</c:v>
                </c:pt>
                <c:pt idx="170">
                  <c:v>Feb-2038</c:v>
                </c:pt>
                <c:pt idx="171">
                  <c:v>Mar-2038</c:v>
                </c:pt>
                <c:pt idx="172">
                  <c:v>Apr-2038</c:v>
                </c:pt>
                <c:pt idx="173">
                  <c:v>May-2038</c:v>
                </c:pt>
                <c:pt idx="174">
                  <c:v>Jun-2038</c:v>
                </c:pt>
                <c:pt idx="175">
                  <c:v>Jul-2038</c:v>
                </c:pt>
                <c:pt idx="176">
                  <c:v>Aug-2038</c:v>
                </c:pt>
                <c:pt idx="177">
                  <c:v>Sep-2038</c:v>
                </c:pt>
                <c:pt idx="178">
                  <c:v>Oct-2038</c:v>
                </c:pt>
                <c:pt idx="179">
                  <c:v>Nov-2038</c:v>
                </c:pt>
                <c:pt idx="180">
                  <c:v>Dec-2038</c:v>
                </c:pt>
                <c:pt idx="181">
                  <c:v>Jan-2039</c:v>
                </c:pt>
                <c:pt idx="182">
                  <c:v>Feb-2039</c:v>
                </c:pt>
                <c:pt idx="183">
                  <c:v>Mar-2039</c:v>
                </c:pt>
                <c:pt idx="184">
                  <c:v>Apr-2039</c:v>
                </c:pt>
                <c:pt idx="185">
                  <c:v>May-2039</c:v>
                </c:pt>
                <c:pt idx="186">
                  <c:v>Jun-2039</c:v>
                </c:pt>
                <c:pt idx="187">
                  <c:v>Jul-2039</c:v>
                </c:pt>
                <c:pt idx="188">
                  <c:v>Aug-2039</c:v>
                </c:pt>
                <c:pt idx="189">
                  <c:v>Sep-2039</c:v>
                </c:pt>
                <c:pt idx="190">
                  <c:v>Oct-2039</c:v>
                </c:pt>
                <c:pt idx="191">
                  <c:v>Nov-2039</c:v>
                </c:pt>
                <c:pt idx="192">
                  <c:v>Dec-2039</c:v>
                </c:pt>
                <c:pt idx="193">
                  <c:v>Jan-2040</c:v>
                </c:pt>
                <c:pt idx="194">
                  <c:v>Feb-2040</c:v>
                </c:pt>
                <c:pt idx="195">
                  <c:v>Mar-2040</c:v>
                </c:pt>
                <c:pt idx="196">
                  <c:v>Apr-2040</c:v>
                </c:pt>
                <c:pt idx="197">
                  <c:v>May-2040</c:v>
                </c:pt>
                <c:pt idx="198">
                  <c:v>Jun-2040</c:v>
                </c:pt>
                <c:pt idx="199">
                  <c:v>Jul-2040</c:v>
                </c:pt>
                <c:pt idx="200">
                  <c:v>Aug-2040</c:v>
                </c:pt>
                <c:pt idx="201">
                  <c:v>Sep-2040</c:v>
                </c:pt>
                <c:pt idx="202">
                  <c:v>Oct-2040</c:v>
                </c:pt>
                <c:pt idx="203">
                  <c:v>Nov-2040</c:v>
                </c:pt>
                <c:pt idx="204">
                  <c:v>Dec-2040</c:v>
                </c:pt>
                <c:pt idx="205">
                  <c:v>Jan-2041</c:v>
                </c:pt>
                <c:pt idx="206">
                  <c:v>Feb-2041</c:v>
                </c:pt>
                <c:pt idx="207">
                  <c:v>Mar-2041</c:v>
                </c:pt>
                <c:pt idx="208">
                  <c:v>Apr-2041</c:v>
                </c:pt>
                <c:pt idx="209">
                  <c:v>May-2041</c:v>
                </c:pt>
                <c:pt idx="210">
                  <c:v>Jun-2041</c:v>
                </c:pt>
                <c:pt idx="211">
                  <c:v>Jul-2041</c:v>
                </c:pt>
                <c:pt idx="212">
                  <c:v>Aug-2041</c:v>
                </c:pt>
                <c:pt idx="213">
                  <c:v>Sep-2041</c:v>
                </c:pt>
                <c:pt idx="214">
                  <c:v>Oct-2041</c:v>
                </c:pt>
                <c:pt idx="215">
                  <c:v>Nov-2041</c:v>
                </c:pt>
                <c:pt idx="216">
                  <c:v>Dec-2041</c:v>
                </c:pt>
                <c:pt idx="217">
                  <c:v>Jan-2042</c:v>
                </c:pt>
                <c:pt idx="218">
                  <c:v>Feb-2042</c:v>
                </c:pt>
                <c:pt idx="219">
                  <c:v>Mar-2042</c:v>
                </c:pt>
                <c:pt idx="220">
                  <c:v>Apr-2042</c:v>
                </c:pt>
                <c:pt idx="221">
                  <c:v>May-2042</c:v>
                </c:pt>
                <c:pt idx="222">
                  <c:v>Jun-2042</c:v>
                </c:pt>
                <c:pt idx="223">
                  <c:v>Jul-2042</c:v>
                </c:pt>
                <c:pt idx="224">
                  <c:v>Aug-2042</c:v>
                </c:pt>
                <c:pt idx="225">
                  <c:v>Sep-2042</c:v>
                </c:pt>
                <c:pt idx="226">
                  <c:v>Oct-2042</c:v>
                </c:pt>
                <c:pt idx="227">
                  <c:v>Nov-2042</c:v>
                </c:pt>
                <c:pt idx="228">
                  <c:v>Dec-2042</c:v>
                </c:pt>
                <c:pt idx="229">
                  <c:v>Jan-2043</c:v>
                </c:pt>
                <c:pt idx="230">
                  <c:v>Feb-2043</c:v>
                </c:pt>
                <c:pt idx="231">
                  <c:v>Mar-2043</c:v>
                </c:pt>
                <c:pt idx="232">
                  <c:v>Apr-2043</c:v>
                </c:pt>
                <c:pt idx="233">
                  <c:v>May-2043</c:v>
                </c:pt>
                <c:pt idx="234">
                  <c:v>Jun-2043</c:v>
                </c:pt>
                <c:pt idx="235">
                  <c:v>Jul-2043</c:v>
                </c:pt>
                <c:pt idx="236">
                  <c:v>Aug-2043</c:v>
                </c:pt>
                <c:pt idx="237">
                  <c:v>Sep-2043</c:v>
                </c:pt>
                <c:pt idx="238">
                  <c:v>Oct-2043</c:v>
                </c:pt>
                <c:pt idx="239">
                  <c:v>Nov-2043</c:v>
                </c:pt>
                <c:pt idx="240">
                  <c:v>Dec-2043</c:v>
                </c:pt>
                <c:pt idx="241">
                  <c:v>Jan-2044</c:v>
                </c:pt>
                <c:pt idx="242">
                  <c:v>Feb-2044</c:v>
                </c:pt>
                <c:pt idx="243">
                  <c:v>Mar-2044</c:v>
                </c:pt>
                <c:pt idx="244">
                  <c:v>Apr-2044</c:v>
                </c:pt>
                <c:pt idx="245">
                  <c:v>May-2044</c:v>
                </c:pt>
                <c:pt idx="246">
                  <c:v>Jun-2044</c:v>
                </c:pt>
                <c:pt idx="247">
                  <c:v>Jul-2044</c:v>
                </c:pt>
                <c:pt idx="248">
                  <c:v>Aug-2044</c:v>
                </c:pt>
                <c:pt idx="249">
                  <c:v>Sep-2044</c:v>
                </c:pt>
                <c:pt idx="250">
                  <c:v>Oct-2044</c:v>
                </c:pt>
                <c:pt idx="251">
                  <c:v>Nov-2044</c:v>
                </c:pt>
                <c:pt idx="252">
                  <c:v>Dec-2044</c:v>
                </c:pt>
                <c:pt idx="253">
                  <c:v>Jan-2045</c:v>
                </c:pt>
                <c:pt idx="254">
                  <c:v>Feb-2045</c:v>
                </c:pt>
                <c:pt idx="255">
                  <c:v>Mar-2045</c:v>
                </c:pt>
                <c:pt idx="256">
                  <c:v>Apr-2045</c:v>
                </c:pt>
                <c:pt idx="257">
                  <c:v>May-2045</c:v>
                </c:pt>
                <c:pt idx="258">
                  <c:v>Jun-2045</c:v>
                </c:pt>
                <c:pt idx="259">
                  <c:v>Jul-2045</c:v>
                </c:pt>
                <c:pt idx="260">
                  <c:v>Aug-2045</c:v>
                </c:pt>
                <c:pt idx="261">
                  <c:v>Sep-2045</c:v>
                </c:pt>
                <c:pt idx="262">
                  <c:v>Oct-2045</c:v>
                </c:pt>
                <c:pt idx="263">
                  <c:v>Nov-2045</c:v>
                </c:pt>
                <c:pt idx="264">
                  <c:v>Dec-2045</c:v>
                </c:pt>
                <c:pt idx="265">
                  <c:v>Jan-2046</c:v>
                </c:pt>
                <c:pt idx="266">
                  <c:v>Feb-2046</c:v>
                </c:pt>
                <c:pt idx="267">
                  <c:v>Mar-2046</c:v>
                </c:pt>
                <c:pt idx="268">
                  <c:v>Apr-2046</c:v>
                </c:pt>
                <c:pt idx="269">
                  <c:v>May-2046</c:v>
                </c:pt>
                <c:pt idx="270">
                  <c:v>Jun-2046</c:v>
                </c:pt>
                <c:pt idx="271">
                  <c:v>Jul-2046</c:v>
                </c:pt>
                <c:pt idx="272">
                  <c:v>Aug-2046</c:v>
                </c:pt>
                <c:pt idx="273">
                  <c:v>Sep-2046</c:v>
                </c:pt>
                <c:pt idx="274">
                  <c:v>Oct-2046</c:v>
                </c:pt>
                <c:pt idx="275">
                  <c:v>Nov-2046</c:v>
                </c:pt>
                <c:pt idx="276">
                  <c:v>Dec-2046</c:v>
                </c:pt>
                <c:pt idx="277">
                  <c:v>Jan-2047</c:v>
                </c:pt>
                <c:pt idx="278">
                  <c:v>Feb-2047</c:v>
                </c:pt>
                <c:pt idx="279">
                  <c:v>Mar-2047</c:v>
                </c:pt>
                <c:pt idx="280">
                  <c:v>Apr-2047</c:v>
                </c:pt>
                <c:pt idx="281">
                  <c:v>May-2047</c:v>
                </c:pt>
                <c:pt idx="282">
                  <c:v>Jun-2047</c:v>
                </c:pt>
                <c:pt idx="283">
                  <c:v>Jul-2047</c:v>
                </c:pt>
                <c:pt idx="284">
                  <c:v>Aug-2047</c:v>
                </c:pt>
                <c:pt idx="285">
                  <c:v>Sep-2047</c:v>
                </c:pt>
                <c:pt idx="286">
                  <c:v>Oct-2047</c:v>
                </c:pt>
                <c:pt idx="287">
                  <c:v>Nov-2047</c:v>
                </c:pt>
                <c:pt idx="288">
                  <c:v>Dec-2047</c:v>
                </c:pt>
                <c:pt idx="289">
                  <c:v>Jan-2048</c:v>
                </c:pt>
                <c:pt idx="290">
                  <c:v>Feb-2048</c:v>
                </c:pt>
                <c:pt idx="291">
                  <c:v>Mar-2048</c:v>
                </c:pt>
                <c:pt idx="292">
                  <c:v>Apr-2048</c:v>
                </c:pt>
                <c:pt idx="293">
                  <c:v>May-2048</c:v>
                </c:pt>
                <c:pt idx="294">
                  <c:v>Jun-2048</c:v>
                </c:pt>
                <c:pt idx="295">
                  <c:v>Jul-2048</c:v>
                </c:pt>
                <c:pt idx="296">
                  <c:v>Aug-2048</c:v>
                </c:pt>
                <c:pt idx="297">
                  <c:v>Sep-2048</c:v>
                </c:pt>
                <c:pt idx="298">
                  <c:v>Oct-2048</c:v>
                </c:pt>
                <c:pt idx="299">
                  <c:v>Nov-2048</c:v>
                </c:pt>
                <c:pt idx="300">
                  <c:v>Dec-2048</c:v>
                </c:pt>
              </c:strCache>
            </c:strRef>
          </c:cat>
          <c:val>
            <c:numRef>
              <c:f>'Token - Fixed Supply w Reserves'!$AT$38:$AT$338</c:f>
              <c:numCache>
                <c:formatCode>#,##0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833333.33333333337</c:v>
                </c:pt>
                <c:pt idx="14">
                  <c:v>1666666.6666666667</c:v>
                </c:pt>
                <c:pt idx="15">
                  <c:v>2500000</c:v>
                </c:pt>
                <c:pt idx="16">
                  <c:v>3333333.3333333335</c:v>
                </c:pt>
                <c:pt idx="17">
                  <c:v>4166666.666666667</c:v>
                </c:pt>
                <c:pt idx="18">
                  <c:v>5000000</c:v>
                </c:pt>
                <c:pt idx="19">
                  <c:v>5833333.333333333</c:v>
                </c:pt>
                <c:pt idx="20">
                  <c:v>6666666.666666666</c:v>
                </c:pt>
                <c:pt idx="21">
                  <c:v>7499999.9999999991</c:v>
                </c:pt>
                <c:pt idx="22">
                  <c:v>8333333.3333333321</c:v>
                </c:pt>
                <c:pt idx="23">
                  <c:v>9166666.666666666</c:v>
                </c:pt>
                <c:pt idx="24">
                  <c:v>10000000</c:v>
                </c:pt>
                <c:pt idx="25">
                  <c:v>10833333.333333334</c:v>
                </c:pt>
                <c:pt idx="26">
                  <c:v>11666666.666666668</c:v>
                </c:pt>
                <c:pt idx="27">
                  <c:v>12500000.000000002</c:v>
                </c:pt>
                <c:pt idx="28">
                  <c:v>13333333.333333336</c:v>
                </c:pt>
                <c:pt idx="29">
                  <c:v>14166666.66666667</c:v>
                </c:pt>
                <c:pt idx="30">
                  <c:v>15000000.000000004</c:v>
                </c:pt>
                <c:pt idx="31">
                  <c:v>15833333.333333338</c:v>
                </c:pt>
                <c:pt idx="32">
                  <c:v>16666666.666666672</c:v>
                </c:pt>
                <c:pt idx="33">
                  <c:v>17500000.000000004</c:v>
                </c:pt>
                <c:pt idx="34">
                  <c:v>18333333.333333336</c:v>
                </c:pt>
                <c:pt idx="35">
                  <c:v>19166666.666666668</c:v>
                </c:pt>
                <c:pt idx="36">
                  <c:v>20000000</c:v>
                </c:pt>
                <c:pt idx="37">
                  <c:v>20833333.333333332</c:v>
                </c:pt>
                <c:pt idx="38">
                  <c:v>21666666.666666664</c:v>
                </c:pt>
                <c:pt idx="39">
                  <c:v>22499999.999999996</c:v>
                </c:pt>
                <c:pt idx="40">
                  <c:v>23333333.333333328</c:v>
                </c:pt>
                <c:pt idx="41">
                  <c:v>24166666.66666666</c:v>
                </c:pt>
                <c:pt idx="42">
                  <c:v>24999999.999999993</c:v>
                </c:pt>
                <c:pt idx="43">
                  <c:v>25833333.333333325</c:v>
                </c:pt>
                <c:pt idx="44">
                  <c:v>26666666.666666657</c:v>
                </c:pt>
                <c:pt idx="45">
                  <c:v>27499999.999999989</c:v>
                </c:pt>
                <c:pt idx="46">
                  <c:v>28333333.333333321</c:v>
                </c:pt>
                <c:pt idx="47">
                  <c:v>29166666.666666653</c:v>
                </c:pt>
                <c:pt idx="48">
                  <c:v>29999999.999999985</c:v>
                </c:pt>
                <c:pt idx="49">
                  <c:v>29999999.999999985</c:v>
                </c:pt>
                <c:pt idx="50">
                  <c:v>29999999.999999985</c:v>
                </c:pt>
                <c:pt idx="51">
                  <c:v>29999999.999999985</c:v>
                </c:pt>
                <c:pt idx="52">
                  <c:v>29999999.999999985</c:v>
                </c:pt>
                <c:pt idx="53">
                  <c:v>29999999.999999985</c:v>
                </c:pt>
                <c:pt idx="54">
                  <c:v>29999999.999999985</c:v>
                </c:pt>
                <c:pt idx="55">
                  <c:v>29999999.999999985</c:v>
                </c:pt>
                <c:pt idx="56">
                  <c:v>29999999.999999985</c:v>
                </c:pt>
                <c:pt idx="57">
                  <c:v>29999999.999999985</c:v>
                </c:pt>
                <c:pt idx="58">
                  <c:v>29999999.999999985</c:v>
                </c:pt>
                <c:pt idx="59">
                  <c:v>29999999.999999985</c:v>
                </c:pt>
                <c:pt idx="60">
                  <c:v>29999999.999999985</c:v>
                </c:pt>
                <c:pt idx="61">
                  <c:v>29999999.999999985</c:v>
                </c:pt>
                <c:pt idx="62">
                  <c:v>29999999.999999985</c:v>
                </c:pt>
                <c:pt idx="63">
                  <c:v>29999999.999999985</c:v>
                </c:pt>
                <c:pt idx="64">
                  <c:v>29999999.999999985</c:v>
                </c:pt>
                <c:pt idx="65">
                  <c:v>29999999.999999985</c:v>
                </c:pt>
                <c:pt idx="66">
                  <c:v>29999999.999999985</c:v>
                </c:pt>
                <c:pt idx="67">
                  <c:v>29999999.999999985</c:v>
                </c:pt>
                <c:pt idx="68">
                  <c:v>29999999.999999985</c:v>
                </c:pt>
                <c:pt idx="69">
                  <c:v>29999999.999999985</c:v>
                </c:pt>
                <c:pt idx="70">
                  <c:v>29999999.999999985</c:v>
                </c:pt>
                <c:pt idx="71">
                  <c:v>29999999.999999985</c:v>
                </c:pt>
                <c:pt idx="72">
                  <c:v>29999999.999999985</c:v>
                </c:pt>
                <c:pt idx="73">
                  <c:v>29999999.999999985</c:v>
                </c:pt>
                <c:pt idx="74">
                  <c:v>29999999.999999985</c:v>
                </c:pt>
                <c:pt idx="75">
                  <c:v>29999999.999999985</c:v>
                </c:pt>
                <c:pt idx="76">
                  <c:v>29999999.999999985</c:v>
                </c:pt>
                <c:pt idx="77">
                  <c:v>29999999.999999985</c:v>
                </c:pt>
                <c:pt idx="78">
                  <c:v>29999999.999999985</c:v>
                </c:pt>
                <c:pt idx="79">
                  <c:v>29999999.999999985</c:v>
                </c:pt>
                <c:pt idx="80">
                  <c:v>29999999.999999985</c:v>
                </c:pt>
                <c:pt idx="81">
                  <c:v>29999999.999999985</c:v>
                </c:pt>
                <c:pt idx="82">
                  <c:v>29999999.999999985</c:v>
                </c:pt>
                <c:pt idx="83">
                  <c:v>29999999.999999985</c:v>
                </c:pt>
                <c:pt idx="84">
                  <c:v>29999999.999999985</c:v>
                </c:pt>
                <c:pt idx="85">
                  <c:v>29999999.999999985</c:v>
                </c:pt>
                <c:pt idx="86">
                  <c:v>29999999.999999985</c:v>
                </c:pt>
                <c:pt idx="87">
                  <c:v>29999999.999999985</c:v>
                </c:pt>
                <c:pt idx="88">
                  <c:v>29999999.999999985</c:v>
                </c:pt>
                <c:pt idx="89">
                  <c:v>29999999.999999985</c:v>
                </c:pt>
                <c:pt idx="90">
                  <c:v>29999999.999999985</c:v>
                </c:pt>
                <c:pt idx="91">
                  <c:v>29999999.999999985</c:v>
                </c:pt>
                <c:pt idx="92">
                  <c:v>29999999.999999985</c:v>
                </c:pt>
                <c:pt idx="93">
                  <c:v>29999999.999999985</c:v>
                </c:pt>
                <c:pt idx="94">
                  <c:v>29999999.999999985</c:v>
                </c:pt>
                <c:pt idx="95">
                  <c:v>29999999.999999985</c:v>
                </c:pt>
                <c:pt idx="96">
                  <c:v>29999999.999999985</c:v>
                </c:pt>
                <c:pt idx="97">
                  <c:v>29999999.999999985</c:v>
                </c:pt>
                <c:pt idx="98">
                  <c:v>29999999.999999985</c:v>
                </c:pt>
                <c:pt idx="99">
                  <c:v>29999999.999999985</c:v>
                </c:pt>
                <c:pt idx="100">
                  <c:v>29999999.999999985</c:v>
                </c:pt>
                <c:pt idx="101">
                  <c:v>29999999.999999985</c:v>
                </c:pt>
                <c:pt idx="102">
                  <c:v>29999999.999999985</c:v>
                </c:pt>
                <c:pt idx="103">
                  <c:v>29999999.999999985</c:v>
                </c:pt>
                <c:pt idx="104">
                  <c:v>29999999.999999985</c:v>
                </c:pt>
                <c:pt idx="105">
                  <c:v>29999999.999999985</c:v>
                </c:pt>
                <c:pt idx="106">
                  <c:v>29999999.999999985</c:v>
                </c:pt>
                <c:pt idx="107">
                  <c:v>29999999.999999985</c:v>
                </c:pt>
                <c:pt idx="108">
                  <c:v>29999999.999999985</c:v>
                </c:pt>
                <c:pt idx="109">
                  <c:v>29999999.999999985</c:v>
                </c:pt>
                <c:pt idx="110">
                  <c:v>29999999.999999985</c:v>
                </c:pt>
                <c:pt idx="111">
                  <c:v>29999999.999999985</c:v>
                </c:pt>
                <c:pt idx="112">
                  <c:v>29999999.999999985</c:v>
                </c:pt>
                <c:pt idx="113">
                  <c:v>29999999.999999985</c:v>
                </c:pt>
                <c:pt idx="114">
                  <c:v>29999999.999999985</c:v>
                </c:pt>
                <c:pt idx="115">
                  <c:v>29999999.999999985</c:v>
                </c:pt>
                <c:pt idx="116">
                  <c:v>29999999.999999985</c:v>
                </c:pt>
                <c:pt idx="117">
                  <c:v>29999999.999999985</c:v>
                </c:pt>
                <c:pt idx="118">
                  <c:v>29999999.999999985</c:v>
                </c:pt>
                <c:pt idx="119">
                  <c:v>29999999.999999985</c:v>
                </c:pt>
                <c:pt idx="120">
                  <c:v>29999999.999999985</c:v>
                </c:pt>
                <c:pt idx="121">
                  <c:v>29999999.999999985</c:v>
                </c:pt>
                <c:pt idx="122">
                  <c:v>29999999.999999985</c:v>
                </c:pt>
                <c:pt idx="123">
                  <c:v>29999999.999999985</c:v>
                </c:pt>
                <c:pt idx="124">
                  <c:v>29999999.999999985</c:v>
                </c:pt>
                <c:pt idx="125">
                  <c:v>29999999.999999985</c:v>
                </c:pt>
                <c:pt idx="126">
                  <c:v>29999999.999999985</c:v>
                </c:pt>
                <c:pt idx="127">
                  <c:v>29999999.999999985</c:v>
                </c:pt>
                <c:pt idx="128">
                  <c:v>29999999.999999985</c:v>
                </c:pt>
                <c:pt idx="129">
                  <c:v>29999999.999999985</c:v>
                </c:pt>
                <c:pt idx="130">
                  <c:v>29999999.999999985</c:v>
                </c:pt>
                <c:pt idx="131">
                  <c:v>29999999.999999985</c:v>
                </c:pt>
                <c:pt idx="132">
                  <c:v>29999999.999999985</c:v>
                </c:pt>
                <c:pt idx="133">
                  <c:v>29999999.999999985</c:v>
                </c:pt>
                <c:pt idx="134">
                  <c:v>29999999.999999985</c:v>
                </c:pt>
                <c:pt idx="135">
                  <c:v>29999999.999999985</c:v>
                </c:pt>
                <c:pt idx="136">
                  <c:v>29999999.999999985</c:v>
                </c:pt>
                <c:pt idx="137">
                  <c:v>29999999.999999985</c:v>
                </c:pt>
                <c:pt idx="138">
                  <c:v>29999999.999999985</c:v>
                </c:pt>
                <c:pt idx="139">
                  <c:v>29999999.999999985</c:v>
                </c:pt>
                <c:pt idx="140">
                  <c:v>29999999.999999985</c:v>
                </c:pt>
                <c:pt idx="141">
                  <c:v>29999999.999999985</c:v>
                </c:pt>
                <c:pt idx="142">
                  <c:v>29999999.999999985</c:v>
                </c:pt>
                <c:pt idx="143">
                  <c:v>29999999.999999985</c:v>
                </c:pt>
                <c:pt idx="144">
                  <c:v>29999999.999999985</c:v>
                </c:pt>
                <c:pt idx="145">
                  <c:v>29999999.999999985</c:v>
                </c:pt>
                <c:pt idx="146">
                  <c:v>29999999.999999985</c:v>
                </c:pt>
                <c:pt idx="147">
                  <c:v>29999999.999999985</c:v>
                </c:pt>
                <c:pt idx="148">
                  <c:v>29999999.999999985</c:v>
                </c:pt>
                <c:pt idx="149">
                  <c:v>29999999.999999985</c:v>
                </c:pt>
                <c:pt idx="150">
                  <c:v>29999999.999999985</c:v>
                </c:pt>
                <c:pt idx="151">
                  <c:v>29999999.999999985</c:v>
                </c:pt>
                <c:pt idx="152">
                  <c:v>29999999.999999985</c:v>
                </c:pt>
                <c:pt idx="153">
                  <c:v>29999999.999999985</c:v>
                </c:pt>
                <c:pt idx="154">
                  <c:v>29999999.999999985</c:v>
                </c:pt>
                <c:pt idx="155">
                  <c:v>29999999.999999985</c:v>
                </c:pt>
                <c:pt idx="156">
                  <c:v>29999999.999999985</c:v>
                </c:pt>
                <c:pt idx="157">
                  <c:v>29999999.999999985</c:v>
                </c:pt>
                <c:pt idx="158">
                  <c:v>29999999.999999985</c:v>
                </c:pt>
                <c:pt idx="159">
                  <c:v>29999999.999999985</c:v>
                </c:pt>
                <c:pt idx="160">
                  <c:v>29999999.999999985</c:v>
                </c:pt>
                <c:pt idx="161">
                  <c:v>29999999.999999985</c:v>
                </c:pt>
                <c:pt idx="162">
                  <c:v>29999999.999999985</c:v>
                </c:pt>
                <c:pt idx="163">
                  <c:v>29999999.999999985</c:v>
                </c:pt>
                <c:pt idx="164">
                  <c:v>29999999.999999985</c:v>
                </c:pt>
                <c:pt idx="165">
                  <c:v>29999999.999999985</c:v>
                </c:pt>
                <c:pt idx="166">
                  <c:v>29999999.999999985</c:v>
                </c:pt>
                <c:pt idx="167">
                  <c:v>29999999.999999985</c:v>
                </c:pt>
                <c:pt idx="168">
                  <c:v>29999999.999999985</c:v>
                </c:pt>
                <c:pt idx="169">
                  <c:v>29999999.999999985</c:v>
                </c:pt>
                <c:pt idx="170">
                  <c:v>29999999.999999985</c:v>
                </c:pt>
                <c:pt idx="171">
                  <c:v>29999999.999999985</c:v>
                </c:pt>
                <c:pt idx="172">
                  <c:v>29999999.999999985</c:v>
                </c:pt>
                <c:pt idx="173">
                  <c:v>29999999.999999985</c:v>
                </c:pt>
                <c:pt idx="174">
                  <c:v>29999999.999999985</c:v>
                </c:pt>
                <c:pt idx="175">
                  <c:v>29999999.999999985</c:v>
                </c:pt>
                <c:pt idx="176">
                  <c:v>29999999.999999985</c:v>
                </c:pt>
                <c:pt idx="177">
                  <c:v>29999999.999999985</c:v>
                </c:pt>
                <c:pt idx="178">
                  <c:v>29999999.999999985</c:v>
                </c:pt>
                <c:pt idx="179">
                  <c:v>29999999.999999985</c:v>
                </c:pt>
                <c:pt idx="180">
                  <c:v>29999999.999999985</c:v>
                </c:pt>
                <c:pt idx="181">
                  <c:v>29999999.999999985</c:v>
                </c:pt>
                <c:pt idx="182">
                  <c:v>29999999.999999985</c:v>
                </c:pt>
                <c:pt idx="183">
                  <c:v>29999999.999999985</c:v>
                </c:pt>
                <c:pt idx="184">
                  <c:v>29999999.999999985</c:v>
                </c:pt>
                <c:pt idx="185">
                  <c:v>29999999.999999985</c:v>
                </c:pt>
                <c:pt idx="186">
                  <c:v>29999999.999999985</c:v>
                </c:pt>
                <c:pt idx="187">
                  <c:v>29999999.999999985</c:v>
                </c:pt>
                <c:pt idx="188">
                  <c:v>29999999.999999985</c:v>
                </c:pt>
                <c:pt idx="189">
                  <c:v>29999999.999999985</c:v>
                </c:pt>
                <c:pt idx="190">
                  <c:v>29999999.999999985</c:v>
                </c:pt>
                <c:pt idx="191">
                  <c:v>29999999.999999985</c:v>
                </c:pt>
                <c:pt idx="192">
                  <c:v>29999999.999999985</c:v>
                </c:pt>
                <c:pt idx="193">
                  <c:v>29999999.999999985</c:v>
                </c:pt>
                <c:pt idx="194">
                  <c:v>29999999.999999985</c:v>
                </c:pt>
                <c:pt idx="195">
                  <c:v>29999999.999999985</c:v>
                </c:pt>
                <c:pt idx="196">
                  <c:v>29999999.999999985</c:v>
                </c:pt>
                <c:pt idx="197">
                  <c:v>29999999.999999985</c:v>
                </c:pt>
                <c:pt idx="198">
                  <c:v>29999999.999999985</c:v>
                </c:pt>
                <c:pt idx="199">
                  <c:v>29999999.999999985</c:v>
                </c:pt>
                <c:pt idx="200">
                  <c:v>29999999.999999985</c:v>
                </c:pt>
                <c:pt idx="201">
                  <c:v>29999999.999999985</c:v>
                </c:pt>
                <c:pt idx="202">
                  <c:v>29999999.999999985</c:v>
                </c:pt>
                <c:pt idx="203">
                  <c:v>29999999.999999985</c:v>
                </c:pt>
                <c:pt idx="204">
                  <c:v>29999999.999999985</c:v>
                </c:pt>
                <c:pt idx="205">
                  <c:v>29999999.999999985</c:v>
                </c:pt>
                <c:pt idx="206">
                  <c:v>29999999.999999985</c:v>
                </c:pt>
                <c:pt idx="207">
                  <c:v>29999999.999999985</c:v>
                </c:pt>
                <c:pt idx="208">
                  <c:v>29999999.999999985</c:v>
                </c:pt>
                <c:pt idx="209">
                  <c:v>29999999.999999985</c:v>
                </c:pt>
                <c:pt idx="210">
                  <c:v>29999999.999999985</c:v>
                </c:pt>
                <c:pt idx="211">
                  <c:v>29999999.999999985</c:v>
                </c:pt>
                <c:pt idx="212">
                  <c:v>29999999.999999985</c:v>
                </c:pt>
                <c:pt idx="213">
                  <c:v>29999999.999999985</c:v>
                </c:pt>
                <c:pt idx="214">
                  <c:v>29999999.999999985</c:v>
                </c:pt>
                <c:pt idx="215">
                  <c:v>29999999.999999985</c:v>
                </c:pt>
                <c:pt idx="216">
                  <c:v>29999999.999999985</c:v>
                </c:pt>
                <c:pt idx="217">
                  <c:v>29999999.999999985</c:v>
                </c:pt>
                <c:pt idx="218">
                  <c:v>29999999.999999985</c:v>
                </c:pt>
                <c:pt idx="219">
                  <c:v>29999999.999999985</c:v>
                </c:pt>
                <c:pt idx="220">
                  <c:v>29999999.999999985</c:v>
                </c:pt>
                <c:pt idx="221">
                  <c:v>29999999.999999985</c:v>
                </c:pt>
                <c:pt idx="222">
                  <c:v>29999999.999999985</c:v>
                </c:pt>
                <c:pt idx="223">
                  <c:v>29999999.999999985</c:v>
                </c:pt>
                <c:pt idx="224">
                  <c:v>29999999.999999985</c:v>
                </c:pt>
                <c:pt idx="225">
                  <c:v>29999999.999999985</c:v>
                </c:pt>
                <c:pt idx="226">
                  <c:v>29999999.999999985</c:v>
                </c:pt>
                <c:pt idx="227">
                  <c:v>29999999.999999985</c:v>
                </c:pt>
                <c:pt idx="228">
                  <c:v>29999999.999999985</c:v>
                </c:pt>
                <c:pt idx="229">
                  <c:v>29999999.999999985</c:v>
                </c:pt>
                <c:pt idx="230">
                  <c:v>29999999.999999985</c:v>
                </c:pt>
                <c:pt idx="231">
                  <c:v>29999999.999999985</c:v>
                </c:pt>
                <c:pt idx="232">
                  <c:v>29999999.999999985</c:v>
                </c:pt>
                <c:pt idx="233">
                  <c:v>29999999.999999985</c:v>
                </c:pt>
                <c:pt idx="234">
                  <c:v>29999999.999999985</c:v>
                </c:pt>
                <c:pt idx="235">
                  <c:v>29999999.999999985</c:v>
                </c:pt>
                <c:pt idx="236">
                  <c:v>29999999.999999985</c:v>
                </c:pt>
                <c:pt idx="237">
                  <c:v>29999999.999999985</c:v>
                </c:pt>
                <c:pt idx="238">
                  <c:v>29999999.999999985</c:v>
                </c:pt>
                <c:pt idx="239">
                  <c:v>29999999.999999985</c:v>
                </c:pt>
                <c:pt idx="240">
                  <c:v>29999999.999999985</c:v>
                </c:pt>
                <c:pt idx="241">
                  <c:v>29999999.999999985</c:v>
                </c:pt>
                <c:pt idx="242">
                  <c:v>29999999.999999985</c:v>
                </c:pt>
                <c:pt idx="243">
                  <c:v>29999999.999999985</c:v>
                </c:pt>
                <c:pt idx="244">
                  <c:v>29999999.999999985</c:v>
                </c:pt>
                <c:pt idx="245">
                  <c:v>29999999.999999985</c:v>
                </c:pt>
                <c:pt idx="246">
                  <c:v>29999999.999999985</c:v>
                </c:pt>
                <c:pt idx="247">
                  <c:v>29999999.999999985</c:v>
                </c:pt>
                <c:pt idx="248">
                  <c:v>29999999.999999985</c:v>
                </c:pt>
                <c:pt idx="249">
                  <c:v>29999999.999999985</c:v>
                </c:pt>
                <c:pt idx="250">
                  <c:v>29999999.999999985</c:v>
                </c:pt>
                <c:pt idx="251">
                  <c:v>29999999.999999985</c:v>
                </c:pt>
                <c:pt idx="252">
                  <c:v>29999999.999999985</c:v>
                </c:pt>
                <c:pt idx="253">
                  <c:v>29999999.999999985</c:v>
                </c:pt>
                <c:pt idx="254">
                  <c:v>29999999.999999985</c:v>
                </c:pt>
                <c:pt idx="255">
                  <c:v>29999999.999999985</c:v>
                </c:pt>
                <c:pt idx="256">
                  <c:v>29999999.999999985</c:v>
                </c:pt>
                <c:pt idx="257">
                  <c:v>29999999.999999985</c:v>
                </c:pt>
                <c:pt idx="258">
                  <c:v>29999999.999999985</c:v>
                </c:pt>
                <c:pt idx="259">
                  <c:v>29999999.999999985</c:v>
                </c:pt>
                <c:pt idx="260">
                  <c:v>29999999.999999985</c:v>
                </c:pt>
                <c:pt idx="261">
                  <c:v>29999999.999999985</c:v>
                </c:pt>
                <c:pt idx="262">
                  <c:v>29999999.999999985</c:v>
                </c:pt>
                <c:pt idx="263">
                  <c:v>29999999.999999985</c:v>
                </c:pt>
                <c:pt idx="264">
                  <c:v>29999999.999999985</c:v>
                </c:pt>
                <c:pt idx="265">
                  <c:v>29999999.999999985</c:v>
                </c:pt>
                <c:pt idx="266">
                  <c:v>29999999.999999985</c:v>
                </c:pt>
                <c:pt idx="267">
                  <c:v>29999999.999999985</c:v>
                </c:pt>
                <c:pt idx="268">
                  <c:v>29999999.999999985</c:v>
                </c:pt>
                <c:pt idx="269">
                  <c:v>29999999.999999985</c:v>
                </c:pt>
                <c:pt idx="270">
                  <c:v>29999999.999999985</c:v>
                </c:pt>
                <c:pt idx="271">
                  <c:v>29999999.999999985</c:v>
                </c:pt>
                <c:pt idx="272">
                  <c:v>29999999.999999985</c:v>
                </c:pt>
                <c:pt idx="273">
                  <c:v>29999999.999999985</c:v>
                </c:pt>
                <c:pt idx="274">
                  <c:v>29999999.999999985</c:v>
                </c:pt>
                <c:pt idx="275">
                  <c:v>29999999.999999985</c:v>
                </c:pt>
                <c:pt idx="276">
                  <c:v>29999999.999999985</c:v>
                </c:pt>
                <c:pt idx="277">
                  <c:v>29999999.999999985</c:v>
                </c:pt>
                <c:pt idx="278">
                  <c:v>29999999.999999985</c:v>
                </c:pt>
                <c:pt idx="279">
                  <c:v>29999999.999999985</c:v>
                </c:pt>
                <c:pt idx="280">
                  <c:v>29999999.999999985</c:v>
                </c:pt>
                <c:pt idx="281">
                  <c:v>29999999.999999985</c:v>
                </c:pt>
                <c:pt idx="282">
                  <c:v>29999999.999999985</c:v>
                </c:pt>
                <c:pt idx="283">
                  <c:v>29999999.999999985</c:v>
                </c:pt>
                <c:pt idx="284">
                  <c:v>29999999.999999985</c:v>
                </c:pt>
                <c:pt idx="285">
                  <c:v>29999999.999999985</c:v>
                </c:pt>
                <c:pt idx="286">
                  <c:v>29999999.999999985</c:v>
                </c:pt>
                <c:pt idx="287">
                  <c:v>29999999.999999985</c:v>
                </c:pt>
                <c:pt idx="288">
                  <c:v>29999999.999999985</c:v>
                </c:pt>
                <c:pt idx="289">
                  <c:v>29999999.999999985</c:v>
                </c:pt>
                <c:pt idx="290">
                  <c:v>29999999.999999985</c:v>
                </c:pt>
                <c:pt idx="291">
                  <c:v>29999999.999999985</c:v>
                </c:pt>
                <c:pt idx="292">
                  <c:v>29999999.999999985</c:v>
                </c:pt>
                <c:pt idx="293">
                  <c:v>29999999.999999985</c:v>
                </c:pt>
                <c:pt idx="294">
                  <c:v>29999999.999999985</c:v>
                </c:pt>
                <c:pt idx="295">
                  <c:v>29999999.999999985</c:v>
                </c:pt>
                <c:pt idx="296">
                  <c:v>29999999.999999985</c:v>
                </c:pt>
                <c:pt idx="297">
                  <c:v>29999999.999999985</c:v>
                </c:pt>
                <c:pt idx="298">
                  <c:v>29999999.999999985</c:v>
                </c:pt>
                <c:pt idx="299">
                  <c:v>29999999.999999985</c:v>
                </c:pt>
                <c:pt idx="300">
                  <c:v>29999999.999999985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E3-9A4B-8E1A-706BD8D6E9A7}"/>
            </c:ext>
          </c:extLst>
        </c:ser>
        <c:ser>
          <c:idx val="2"/>
          <c:order val="2"/>
          <c:tx>
            <c:strRef>
              <c:f>'Token - Fixed Supply w Reserves'!$AU$37</c:f>
              <c:strCache>
                <c:ptCount val="1"/>
                <c:pt idx="0">
                  <c:v>Private</c:v>
                </c:pt>
              </c:strCache>
            </c:strRef>
          </c:tx>
          <c:spPr>
            <a:solidFill>
              <a:srgbClr val="A5A5A5">
                <a:alpha val="30000"/>
              </a:srgbClr>
            </a:solidFill>
            <a:ln cmpd="sng">
              <a:solidFill>
                <a:srgbClr val="A5A5A5"/>
              </a:solidFill>
            </a:ln>
          </c:spPr>
          <c:cat>
            <c:strRef>
              <c:f>'Token - Fixed Supply w Reserves'!$AR$38:$AR$338</c:f>
              <c:strCache>
                <c:ptCount val="301"/>
                <c:pt idx="0">
                  <c:v>TGE</c:v>
                </c:pt>
                <c:pt idx="1">
                  <c:v>Jan-2024</c:v>
                </c:pt>
                <c:pt idx="2">
                  <c:v>Feb-2024</c:v>
                </c:pt>
                <c:pt idx="3">
                  <c:v>Mar-2024</c:v>
                </c:pt>
                <c:pt idx="4">
                  <c:v>Apr-2024</c:v>
                </c:pt>
                <c:pt idx="5">
                  <c:v>May-2024</c:v>
                </c:pt>
                <c:pt idx="6">
                  <c:v>Jun-2024</c:v>
                </c:pt>
                <c:pt idx="7">
                  <c:v>Jul-2024</c:v>
                </c:pt>
                <c:pt idx="8">
                  <c:v>Aug-2024</c:v>
                </c:pt>
                <c:pt idx="9">
                  <c:v>Sep-2024</c:v>
                </c:pt>
                <c:pt idx="10">
                  <c:v>Oct-2024</c:v>
                </c:pt>
                <c:pt idx="11">
                  <c:v>Nov-2024</c:v>
                </c:pt>
                <c:pt idx="12">
                  <c:v>Dec-2024</c:v>
                </c:pt>
                <c:pt idx="13">
                  <c:v>Jan-2025</c:v>
                </c:pt>
                <c:pt idx="14">
                  <c:v>Feb-2025</c:v>
                </c:pt>
                <c:pt idx="15">
                  <c:v>Mar-2025</c:v>
                </c:pt>
                <c:pt idx="16">
                  <c:v>Apr-2025</c:v>
                </c:pt>
                <c:pt idx="17">
                  <c:v>May-2025</c:v>
                </c:pt>
                <c:pt idx="18">
                  <c:v>Jun-2025</c:v>
                </c:pt>
                <c:pt idx="19">
                  <c:v>Jul-2025</c:v>
                </c:pt>
                <c:pt idx="20">
                  <c:v>Aug-2025</c:v>
                </c:pt>
                <c:pt idx="21">
                  <c:v>Sep-2025</c:v>
                </c:pt>
                <c:pt idx="22">
                  <c:v>Oct-2025</c:v>
                </c:pt>
                <c:pt idx="23">
                  <c:v>Nov-2025</c:v>
                </c:pt>
                <c:pt idx="24">
                  <c:v>Dec-2025</c:v>
                </c:pt>
                <c:pt idx="25">
                  <c:v>Jan-2026</c:v>
                </c:pt>
                <c:pt idx="26">
                  <c:v>Feb-2026</c:v>
                </c:pt>
                <c:pt idx="27">
                  <c:v>Mar-2026</c:v>
                </c:pt>
                <c:pt idx="28">
                  <c:v>Apr-2026</c:v>
                </c:pt>
                <c:pt idx="29">
                  <c:v>May-2026</c:v>
                </c:pt>
                <c:pt idx="30">
                  <c:v>Jun-2026</c:v>
                </c:pt>
                <c:pt idx="31">
                  <c:v>Jul-2026</c:v>
                </c:pt>
                <c:pt idx="32">
                  <c:v>Aug-2026</c:v>
                </c:pt>
                <c:pt idx="33">
                  <c:v>Sep-2026</c:v>
                </c:pt>
                <c:pt idx="34">
                  <c:v>Oct-2026</c:v>
                </c:pt>
                <c:pt idx="35">
                  <c:v>Nov-2026</c:v>
                </c:pt>
                <c:pt idx="36">
                  <c:v>Dec-2026</c:v>
                </c:pt>
                <c:pt idx="37">
                  <c:v>Jan-2027</c:v>
                </c:pt>
                <c:pt idx="38">
                  <c:v>Feb-2027</c:v>
                </c:pt>
                <c:pt idx="39">
                  <c:v>Mar-2027</c:v>
                </c:pt>
                <c:pt idx="40">
                  <c:v>Apr-2027</c:v>
                </c:pt>
                <c:pt idx="41">
                  <c:v>May-2027</c:v>
                </c:pt>
                <c:pt idx="42">
                  <c:v>Jun-2027</c:v>
                </c:pt>
                <c:pt idx="43">
                  <c:v>Jul-2027</c:v>
                </c:pt>
                <c:pt idx="44">
                  <c:v>Aug-2027</c:v>
                </c:pt>
                <c:pt idx="45">
                  <c:v>Sep-2027</c:v>
                </c:pt>
                <c:pt idx="46">
                  <c:v>Oct-2027</c:v>
                </c:pt>
                <c:pt idx="47">
                  <c:v>Nov-2027</c:v>
                </c:pt>
                <c:pt idx="48">
                  <c:v>Dec-2027</c:v>
                </c:pt>
                <c:pt idx="49">
                  <c:v>Jan-2028</c:v>
                </c:pt>
                <c:pt idx="50">
                  <c:v>Feb-2028</c:v>
                </c:pt>
                <c:pt idx="51">
                  <c:v>Mar-2028</c:v>
                </c:pt>
                <c:pt idx="52">
                  <c:v>Apr-2028</c:v>
                </c:pt>
                <c:pt idx="53">
                  <c:v>May-2028</c:v>
                </c:pt>
                <c:pt idx="54">
                  <c:v>Jun-2028</c:v>
                </c:pt>
                <c:pt idx="55">
                  <c:v>Jul-2028</c:v>
                </c:pt>
                <c:pt idx="56">
                  <c:v>Aug-2028</c:v>
                </c:pt>
                <c:pt idx="57">
                  <c:v>Sep-2028</c:v>
                </c:pt>
                <c:pt idx="58">
                  <c:v>Oct-2028</c:v>
                </c:pt>
                <c:pt idx="59">
                  <c:v>Nov-2028</c:v>
                </c:pt>
                <c:pt idx="60">
                  <c:v>Dec-2028</c:v>
                </c:pt>
                <c:pt idx="61">
                  <c:v>Jan-2029</c:v>
                </c:pt>
                <c:pt idx="62">
                  <c:v>Feb-2029</c:v>
                </c:pt>
                <c:pt idx="63">
                  <c:v>Mar-2029</c:v>
                </c:pt>
                <c:pt idx="64">
                  <c:v>Apr-2029</c:v>
                </c:pt>
                <c:pt idx="65">
                  <c:v>May-2029</c:v>
                </c:pt>
                <c:pt idx="66">
                  <c:v>Jun-2029</c:v>
                </c:pt>
                <c:pt idx="67">
                  <c:v>Jul-2029</c:v>
                </c:pt>
                <c:pt idx="68">
                  <c:v>Aug-2029</c:v>
                </c:pt>
                <c:pt idx="69">
                  <c:v>Sep-2029</c:v>
                </c:pt>
                <c:pt idx="70">
                  <c:v>Oct-2029</c:v>
                </c:pt>
                <c:pt idx="71">
                  <c:v>Nov-2029</c:v>
                </c:pt>
                <c:pt idx="72">
                  <c:v>Dec-2029</c:v>
                </c:pt>
                <c:pt idx="73">
                  <c:v>Jan-2030</c:v>
                </c:pt>
                <c:pt idx="74">
                  <c:v>Feb-2030</c:v>
                </c:pt>
                <c:pt idx="75">
                  <c:v>Mar-2030</c:v>
                </c:pt>
                <c:pt idx="76">
                  <c:v>Apr-2030</c:v>
                </c:pt>
                <c:pt idx="77">
                  <c:v>May-2030</c:v>
                </c:pt>
                <c:pt idx="78">
                  <c:v>Jun-2030</c:v>
                </c:pt>
                <c:pt idx="79">
                  <c:v>Jul-2030</c:v>
                </c:pt>
                <c:pt idx="80">
                  <c:v>Aug-2030</c:v>
                </c:pt>
                <c:pt idx="81">
                  <c:v>Sep-2030</c:v>
                </c:pt>
                <c:pt idx="82">
                  <c:v>Oct-2030</c:v>
                </c:pt>
                <c:pt idx="83">
                  <c:v>Nov-2030</c:v>
                </c:pt>
                <c:pt idx="84">
                  <c:v>Dec-2030</c:v>
                </c:pt>
                <c:pt idx="85">
                  <c:v>Jan-2031</c:v>
                </c:pt>
                <c:pt idx="86">
                  <c:v>Feb-2031</c:v>
                </c:pt>
                <c:pt idx="87">
                  <c:v>Mar-2031</c:v>
                </c:pt>
                <c:pt idx="88">
                  <c:v>Apr-2031</c:v>
                </c:pt>
                <c:pt idx="89">
                  <c:v>May-2031</c:v>
                </c:pt>
                <c:pt idx="90">
                  <c:v>Jun-2031</c:v>
                </c:pt>
                <c:pt idx="91">
                  <c:v>Jul-2031</c:v>
                </c:pt>
                <c:pt idx="92">
                  <c:v>Aug-2031</c:v>
                </c:pt>
                <c:pt idx="93">
                  <c:v>Sep-2031</c:v>
                </c:pt>
                <c:pt idx="94">
                  <c:v>Oct-2031</c:v>
                </c:pt>
                <c:pt idx="95">
                  <c:v>Nov-2031</c:v>
                </c:pt>
                <c:pt idx="96">
                  <c:v>Dec-2031</c:v>
                </c:pt>
                <c:pt idx="97">
                  <c:v>Jan-2032</c:v>
                </c:pt>
                <c:pt idx="98">
                  <c:v>Feb-2032</c:v>
                </c:pt>
                <c:pt idx="99">
                  <c:v>Mar-2032</c:v>
                </c:pt>
                <c:pt idx="100">
                  <c:v>Apr-2032</c:v>
                </c:pt>
                <c:pt idx="101">
                  <c:v>May-2032</c:v>
                </c:pt>
                <c:pt idx="102">
                  <c:v>Jun-2032</c:v>
                </c:pt>
                <c:pt idx="103">
                  <c:v>Jul-2032</c:v>
                </c:pt>
                <c:pt idx="104">
                  <c:v>Aug-2032</c:v>
                </c:pt>
                <c:pt idx="105">
                  <c:v>Sep-2032</c:v>
                </c:pt>
                <c:pt idx="106">
                  <c:v>Oct-2032</c:v>
                </c:pt>
                <c:pt idx="107">
                  <c:v>Nov-2032</c:v>
                </c:pt>
                <c:pt idx="108">
                  <c:v>Dec-2032</c:v>
                </c:pt>
                <c:pt idx="109">
                  <c:v>Jan-2033</c:v>
                </c:pt>
                <c:pt idx="110">
                  <c:v>Feb-2033</c:v>
                </c:pt>
                <c:pt idx="111">
                  <c:v>Mar-2033</c:v>
                </c:pt>
                <c:pt idx="112">
                  <c:v>Apr-2033</c:v>
                </c:pt>
                <c:pt idx="113">
                  <c:v>May-2033</c:v>
                </c:pt>
                <c:pt idx="114">
                  <c:v>Jun-2033</c:v>
                </c:pt>
                <c:pt idx="115">
                  <c:v>Jul-2033</c:v>
                </c:pt>
                <c:pt idx="116">
                  <c:v>Aug-2033</c:v>
                </c:pt>
                <c:pt idx="117">
                  <c:v>Sep-2033</c:v>
                </c:pt>
                <c:pt idx="118">
                  <c:v>Oct-2033</c:v>
                </c:pt>
                <c:pt idx="119">
                  <c:v>Nov-2033</c:v>
                </c:pt>
                <c:pt idx="120">
                  <c:v>Dec-2033</c:v>
                </c:pt>
                <c:pt idx="121">
                  <c:v>Jan-2034</c:v>
                </c:pt>
                <c:pt idx="122">
                  <c:v>Feb-2034</c:v>
                </c:pt>
                <c:pt idx="123">
                  <c:v>Mar-2034</c:v>
                </c:pt>
                <c:pt idx="124">
                  <c:v>Apr-2034</c:v>
                </c:pt>
                <c:pt idx="125">
                  <c:v>May-2034</c:v>
                </c:pt>
                <c:pt idx="126">
                  <c:v>Jun-2034</c:v>
                </c:pt>
                <c:pt idx="127">
                  <c:v>Jul-2034</c:v>
                </c:pt>
                <c:pt idx="128">
                  <c:v>Aug-2034</c:v>
                </c:pt>
                <c:pt idx="129">
                  <c:v>Sep-2034</c:v>
                </c:pt>
                <c:pt idx="130">
                  <c:v>Oct-2034</c:v>
                </c:pt>
                <c:pt idx="131">
                  <c:v>Nov-2034</c:v>
                </c:pt>
                <c:pt idx="132">
                  <c:v>Dec-2034</c:v>
                </c:pt>
                <c:pt idx="133">
                  <c:v>Jan-2035</c:v>
                </c:pt>
                <c:pt idx="134">
                  <c:v>Feb-2035</c:v>
                </c:pt>
                <c:pt idx="135">
                  <c:v>Mar-2035</c:v>
                </c:pt>
                <c:pt idx="136">
                  <c:v>Apr-2035</c:v>
                </c:pt>
                <c:pt idx="137">
                  <c:v>May-2035</c:v>
                </c:pt>
                <c:pt idx="138">
                  <c:v>Jun-2035</c:v>
                </c:pt>
                <c:pt idx="139">
                  <c:v>Jul-2035</c:v>
                </c:pt>
                <c:pt idx="140">
                  <c:v>Aug-2035</c:v>
                </c:pt>
                <c:pt idx="141">
                  <c:v>Sep-2035</c:v>
                </c:pt>
                <c:pt idx="142">
                  <c:v>Oct-2035</c:v>
                </c:pt>
                <c:pt idx="143">
                  <c:v>Nov-2035</c:v>
                </c:pt>
                <c:pt idx="144">
                  <c:v>Dec-2035</c:v>
                </c:pt>
                <c:pt idx="145">
                  <c:v>Jan-2036</c:v>
                </c:pt>
                <c:pt idx="146">
                  <c:v>Feb-2036</c:v>
                </c:pt>
                <c:pt idx="147">
                  <c:v>Mar-2036</c:v>
                </c:pt>
                <c:pt idx="148">
                  <c:v>Apr-2036</c:v>
                </c:pt>
                <c:pt idx="149">
                  <c:v>May-2036</c:v>
                </c:pt>
                <c:pt idx="150">
                  <c:v>Jun-2036</c:v>
                </c:pt>
                <c:pt idx="151">
                  <c:v>Jul-2036</c:v>
                </c:pt>
                <c:pt idx="152">
                  <c:v>Aug-2036</c:v>
                </c:pt>
                <c:pt idx="153">
                  <c:v>Sep-2036</c:v>
                </c:pt>
                <c:pt idx="154">
                  <c:v>Oct-2036</c:v>
                </c:pt>
                <c:pt idx="155">
                  <c:v>Nov-2036</c:v>
                </c:pt>
                <c:pt idx="156">
                  <c:v>Dec-2036</c:v>
                </c:pt>
                <c:pt idx="157">
                  <c:v>Jan-2037</c:v>
                </c:pt>
                <c:pt idx="158">
                  <c:v>Feb-2037</c:v>
                </c:pt>
                <c:pt idx="159">
                  <c:v>Mar-2037</c:v>
                </c:pt>
                <c:pt idx="160">
                  <c:v>Apr-2037</c:v>
                </c:pt>
                <c:pt idx="161">
                  <c:v>May-2037</c:v>
                </c:pt>
                <c:pt idx="162">
                  <c:v>Jun-2037</c:v>
                </c:pt>
                <c:pt idx="163">
                  <c:v>Jul-2037</c:v>
                </c:pt>
                <c:pt idx="164">
                  <c:v>Aug-2037</c:v>
                </c:pt>
                <c:pt idx="165">
                  <c:v>Sep-2037</c:v>
                </c:pt>
                <c:pt idx="166">
                  <c:v>Oct-2037</c:v>
                </c:pt>
                <c:pt idx="167">
                  <c:v>Nov-2037</c:v>
                </c:pt>
                <c:pt idx="168">
                  <c:v>Dec-2037</c:v>
                </c:pt>
                <c:pt idx="169">
                  <c:v>Jan-2038</c:v>
                </c:pt>
                <c:pt idx="170">
                  <c:v>Feb-2038</c:v>
                </c:pt>
                <c:pt idx="171">
                  <c:v>Mar-2038</c:v>
                </c:pt>
                <c:pt idx="172">
                  <c:v>Apr-2038</c:v>
                </c:pt>
                <c:pt idx="173">
                  <c:v>May-2038</c:v>
                </c:pt>
                <c:pt idx="174">
                  <c:v>Jun-2038</c:v>
                </c:pt>
                <c:pt idx="175">
                  <c:v>Jul-2038</c:v>
                </c:pt>
                <c:pt idx="176">
                  <c:v>Aug-2038</c:v>
                </c:pt>
                <c:pt idx="177">
                  <c:v>Sep-2038</c:v>
                </c:pt>
                <c:pt idx="178">
                  <c:v>Oct-2038</c:v>
                </c:pt>
                <c:pt idx="179">
                  <c:v>Nov-2038</c:v>
                </c:pt>
                <c:pt idx="180">
                  <c:v>Dec-2038</c:v>
                </c:pt>
                <c:pt idx="181">
                  <c:v>Jan-2039</c:v>
                </c:pt>
                <c:pt idx="182">
                  <c:v>Feb-2039</c:v>
                </c:pt>
                <c:pt idx="183">
                  <c:v>Mar-2039</c:v>
                </c:pt>
                <c:pt idx="184">
                  <c:v>Apr-2039</c:v>
                </c:pt>
                <c:pt idx="185">
                  <c:v>May-2039</c:v>
                </c:pt>
                <c:pt idx="186">
                  <c:v>Jun-2039</c:v>
                </c:pt>
                <c:pt idx="187">
                  <c:v>Jul-2039</c:v>
                </c:pt>
                <c:pt idx="188">
                  <c:v>Aug-2039</c:v>
                </c:pt>
                <c:pt idx="189">
                  <c:v>Sep-2039</c:v>
                </c:pt>
                <c:pt idx="190">
                  <c:v>Oct-2039</c:v>
                </c:pt>
                <c:pt idx="191">
                  <c:v>Nov-2039</c:v>
                </c:pt>
                <c:pt idx="192">
                  <c:v>Dec-2039</c:v>
                </c:pt>
                <c:pt idx="193">
                  <c:v>Jan-2040</c:v>
                </c:pt>
                <c:pt idx="194">
                  <c:v>Feb-2040</c:v>
                </c:pt>
                <c:pt idx="195">
                  <c:v>Mar-2040</c:v>
                </c:pt>
                <c:pt idx="196">
                  <c:v>Apr-2040</c:v>
                </c:pt>
                <c:pt idx="197">
                  <c:v>May-2040</c:v>
                </c:pt>
                <c:pt idx="198">
                  <c:v>Jun-2040</c:v>
                </c:pt>
                <c:pt idx="199">
                  <c:v>Jul-2040</c:v>
                </c:pt>
                <c:pt idx="200">
                  <c:v>Aug-2040</c:v>
                </c:pt>
                <c:pt idx="201">
                  <c:v>Sep-2040</c:v>
                </c:pt>
                <c:pt idx="202">
                  <c:v>Oct-2040</c:v>
                </c:pt>
                <c:pt idx="203">
                  <c:v>Nov-2040</c:v>
                </c:pt>
                <c:pt idx="204">
                  <c:v>Dec-2040</c:v>
                </c:pt>
                <c:pt idx="205">
                  <c:v>Jan-2041</c:v>
                </c:pt>
                <c:pt idx="206">
                  <c:v>Feb-2041</c:v>
                </c:pt>
                <c:pt idx="207">
                  <c:v>Mar-2041</c:v>
                </c:pt>
                <c:pt idx="208">
                  <c:v>Apr-2041</c:v>
                </c:pt>
                <c:pt idx="209">
                  <c:v>May-2041</c:v>
                </c:pt>
                <c:pt idx="210">
                  <c:v>Jun-2041</c:v>
                </c:pt>
                <c:pt idx="211">
                  <c:v>Jul-2041</c:v>
                </c:pt>
                <c:pt idx="212">
                  <c:v>Aug-2041</c:v>
                </c:pt>
                <c:pt idx="213">
                  <c:v>Sep-2041</c:v>
                </c:pt>
                <c:pt idx="214">
                  <c:v>Oct-2041</c:v>
                </c:pt>
                <c:pt idx="215">
                  <c:v>Nov-2041</c:v>
                </c:pt>
                <c:pt idx="216">
                  <c:v>Dec-2041</c:v>
                </c:pt>
                <c:pt idx="217">
                  <c:v>Jan-2042</c:v>
                </c:pt>
                <c:pt idx="218">
                  <c:v>Feb-2042</c:v>
                </c:pt>
                <c:pt idx="219">
                  <c:v>Mar-2042</c:v>
                </c:pt>
                <c:pt idx="220">
                  <c:v>Apr-2042</c:v>
                </c:pt>
                <c:pt idx="221">
                  <c:v>May-2042</c:v>
                </c:pt>
                <c:pt idx="222">
                  <c:v>Jun-2042</c:v>
                </c:pt>
                <c:pt idx="223">
                  <c:v>Jul-2042</c:v>
                </c:pt>
                <c:pt idx="224">
                  <c:v>Aug-2042</c:v>
                </c:pt>
                <c:pt idx="225">
                  <c:v>Sep-2042</c:v>
                </c:pt>
                <c:pt idx="226">
                  <c:v>Oct-2042</c:v>
                </c:pt>
                <c:pt idx="227">
                  <c:v>Nov-2042</c:v>
                </c:pt>
                <c:pt idx="228">
                  <c:v>Dec-2042</c:v>
                </c:pt>
                <c:pt idx="229">
                  <c:v>Jan-2043</c:v>
                </c:pt>
                <c:pt idx="230">
                  <c:v>Feb-2043</c:v>
                </c:pt>
                <c:pt idx="231">
                  <c:v>Mar-2043</c:v>
                </c:pt>
                <c:pt idx="232">
                  <c:v>Apr-2043</c:v>
                </c:pt>
                <c:pt idx="233">
                  <c:v>May-2043</c:v>
                </c:pt>
                <c:pt idx="234">
                  <c:v>Jun-2043</c:v>
                </c:pt>
                <c:pt idx="235">
                  <c:v>Jul-2043</c:v>
                </c:pt>
                <c:pt idx="236">
                  <c:v>Aug-2043</c:v>
                </c:pt>
                <c:pt idx="237">
                  <c:v>Sep-2043</c:v>
                </c:pt>
                <c:pt idx="238">
                  <c:v>Oct-2043</c:v>
                </c:pt>
                <c:pt idx="239">
                  <c:v>Nov-2043</c:v>
                </c:pt>
                <c:pt idx="240">
                  <c:v>Dec-2043</c:v>
                </c:pt>
                <c:pt idx="241">
                  <c:v>Jan-2044</c:v>
                </c:pt>
                <c:pt idx="242">
                  <c:v>Feb-2044</c:v>
                </c:pt>
                <c:pt idx="243">
                  <c:v>Mar-2044</c:v>
                </c:pt>
                <c:pt idx="244">
                  <c:v>Apr-2044</c:v>
                </c:pt>
                <c:pt idx="245">
                  <c:v>May-2044</c:v>
                </c:pt>
                <c:pt idx="246">
                  <c:v>Jun-2044</c:v>
                </c:pt>
                <c:pt idx="247">
                  <c:v>Jul-2044</c:v>
                </c:pt>
                <c:pt idx="248">
                  <c:v>Aug-2044</c:v>
                </c:pt>
                <c:pt idx="249">
                  <c:v>Sep-2044</c:v>
                </c:pt>
                <c:pt idx="250">
                  <c:v>Oct-2044</c:v>
                </c:pt>
                <c:pt idx="251">
                  <c:v>Nov-2044</c:v>
                </c:pt>
                <c:pt idx="252">
                  <c:v>Dec-2044</c:v>
                </c:pt>
                <c:pt idx="253">
                  <c:v>Jan-2045</c:v>
                </c:pt>
                <c:pt idx="254">
                  <c:v>Feb-2045</c:v>
                </c:pt>
                <c:pt idx="255">
                  <c:v>Mar-2045</c:v>
                </c:pt>
                <c:pt idx="256">
                  <c:v>Apr-2045</c:v>
                </c:pt>
                <c:pt idx="257">
                  <c:v>May-2045</c:v>
                </c:pt>
                <c:pt idx="258">
                  <c:v>Jun-2045</c:v>
                </c:pt>
                <c:pt idx="259">
                  <c:v>Jul-2045</c:v>
                </c:pt>
                <c:pt idx="260">
                  <c:v>Aug-2045</c:v>
                </c:pt>
                <c:pt idx="261">
                  <c:v>Sep-2045</c:v>
                </c:pt>
                <c:pt idx="262">
                  <c:v>Oct-2045</c:v>
                </c:pt>
                <c:pt idx="263">
                  <c:v>Nov-2045</c:v>
                </c:pt>
                <c:pt idx="264">
                  <c:v>Dec-2045</c:v>
                </c:pt>
                <c:pt idx="265">
                  <c:v>Jan-2046</c:v>
                </c:pt>
                <c:pt idx="266">
                  <c:v>Feb-2046</c:v>
                </c:pt>
                <c:pt idx="267">
                  <c:v>Mar-2046</c:v>
                </c:pt>
                <c:pt idx="268">
                  <c:v>Apr-2046</c:v>
                </c:pt>
                <c:pt idx="269">
                  <c:v>May-2046</c:v>
                </c:pt>
                <c:pt idx="270">
                  <c:v>Jun-2046</c:v>
                </c:pt>
                <c:pt idx="271">
                  <c:v>Jul-2046</c:v>
                </c:pt>
                <c:pt idx="272">
                  <c:v>Aug-2046</c:v>
                </c:pt>
                <c:pt idx="273">
                  <c:v>Sep-2046</c:v>
                </c:pt>
                <c:pt idx="274">
                  <c:v>Oct-2046</c:v>
                </c:pt>
                <c:pt idx="275">
                  <c:v>Nov-2046</c:v>
                </c:pt>
                <c:pt idx="276">
                  <c:v>Dec-2046</c:v>
                </c:pt>
                <c:pt idx="277">
                  <c:v>Jan-2047</c:v>
                </c:pt>
                <c:pt idx="278">
                  <c:v>Feb-2047</c:v>
                </c:pt>
                <c:pt idx="279">
                  <c:v>Mar-2047</c:v>
                </c:pt>
                <c:pt idx="280">
                  <c:v>Apr-2047</c:v>
                </c:pt>
                <c:pt idx="281">
                  <c:v>May-2047</c:v>
                </c:pt>
                <c:pt idx="282">
                  <c:v>Jun-2047</c:v>
                </c:pt>
                <c:pt idx="283">
                  <c:v>Jul-2047</c:v>
                </c:pt>
                <c:pt idx="284">
                  <c:v>Aug-2047</c:v>
                </c:pt>
                <c:pt idx="285">
                  <c:v>Sep-2047</c:v>
                </c:pt>
                <c:pt idx="286">
                  <c:v>Oct-2047</c:v>
                </c:pt>
                <c:pt idx="287">
                  <c:v>Nov-2047</c:v>
                </c:pt>
                <c:pt idx="288">
                  <c:v>Dec-2047</c:v>
                </c:pt>
                <c:pt idx="289">
                  <c:v>Jan-2048</c:v>
                </c:pt>
                <c:pt idx="290">
                  <c:v>Feb-2048</c:v>
                </c:pt>
                <c:pt idx="291">
                  <c:v>Mar-2048</c:v>
                </c:pt>
                <c:pt idx="292">
                  <c:v>Apr-2048</c:v>
                </c:pt>
                <c:pt idx="293">
                  <c:v>May-2048</c:v>
                </c:pt>
                <c:pt idx="294">
                  <c:v>Jun-2048</c:v>
                </c:pt>
                <c:pt idx="295">
                  <c:v>Jul-2048</c:v>
                </c:pt>
                <c:pt idx="296">
                  <c:v>Aug-2048</c:v>
                </c:pt>
                <c:pt idx="297">
                  <c:v>Sep-2048</c:v>
                </c:pt>
                <c:pt idx="298">
                  <c:v>Oct-2048</c:v>
                </c:pt>
                <c:pt idx="299">
                  <c:v>Nov-2048</c:v>
                </c:pt>
                <c:pt idx="300">
                  <c:v>Dec-2048</c:v>
                </c:pt>
              </c:strCache>
            </c:strRef>
          </c:cat>
          <c:val>
            <c:numRef>
              <c:f>'Token - Fixed Supply w Reserves'!$AU$38:$AU$338</c:f>
              <c:numCache>
                <c:formatCode>#,##0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833333.33333333337</c:v>
                </c:pt>
                <c:pt idx="14">
                  <c:v>1666666.6666666667</c:v>
                </c:pt>
                <c:pt idx="15">
                  <c:v>2500000</c:v>
                </c:pt>
                <c:pt idx="16">
                  <c:v>3333333.3333333335</c:v>
                </c:pt>
                <c:pt idx="17">
                  <c:v>4166666.666666667</c:v>
                </c:pt>
                <c:pt idx="18">
                  <c:v>5000000</c:v>
                </c:pt>
                <c:pt idx="19">
                  <c:v>5833333.333333333</c:v>
                </c:pt>
                <c:pt idx="20">
                  <c:v>6666666.666666666</c:v>
                </c:pt>
                <c:pt idx="21">
                  <c:v>7499999.9999999991</c:v>
                </c:pt>
                <c:pt idx="22">
                  <c:v>8333333.3333333321</c:v>
                </c:pt>
                <c:pt idx="23">
                  <c:v>9166666.666666666</c:v>
                </c:pt>
                <c:pt idx="24">
                  <c:v>10000000</c:v>
                </c:pt>
                <c:pt idx="25">
                  <c:v>10833333.333333334</c:v>
                </c:pt>
                <c:pt idx="26">
                  <c:v>11666666.666666668</c:v>
                </c:pt>
                <c:pt idx="27">
                  <c:v>12500000.000000002</c:v>
                </c:pt>
                <c:pt idx="28">
                  <c:v>13333333.333333336</c:v>
                </c:pt>
                <c:pt idx="29">
                  <c:v>14166666.66666667</c:v>
                </c:pt>
                <c:pt idx="30">
                  <c:v>15000000.000000004</c:v>
                </c:pt>
                <c:pt idx="31">
                  <c:v>15833333.333333338</c:v>
                </c:pt>
                <c:pt idx="32">
                  <c:v>16666666.666666672</c:v>
                </c:pt>
                <c:pt idx="33">
                  <c:v>17500000.000000004</c:v>
                </c:pt>
                <c:pt idx="34">
                  <c:v>18333333.333333336</c:v>
                </c:pt>
                <c:pt idx="35">
                  <c:v>19166666.666666668</c:v>
                </c:pt>
                <c:pt idx="36">
                  <c:v>20000000</c:v>
                </c:pt>
                <c:pt idx="37">
                  <c:v>20833333.333333332</c:v>
                </c:pt>
                <c:pt idx="38">
                  <c:v>21666666.666666664</c:v>
                </c:pt>
                <c:pt idx="39">
                  <c:v>22499999.999999996</c:v>
                </c:pt>
                <c:pt idx="40">
                  <c:v>23333333.333333328</c:v>
                </c:pt>
                <c:pt idx="41">
                  <c:v>24166666.66666666</c:v>
                </c:pt>
                <c:pt idx="42">
                  <c:v>24999999.999999993</c:v>
                </c:pt>
                <c:pt idx="43">
                  <c:v>25833333.333333325</c:v>
                </c:pt>
                <c:pt idx="44">
                  <c:v>26666666.666666657</c:v>
                </c:pt>
                <c:pt idx="45">
                  <c:v>27499999.999999989</c:v>
                </c:pt>
                <c:pt idx="46">
                  <c:v>28333333.333333321</c:v>
                </c:pt>
                <c:pt idx="47">
                  <c:v>29166666.666666653</c:v>
                </c:pt>
                <c:pt idx="48">
                  <c:v>29999999.999999985</c:v>
                </c:pt>
                <c:pt idx="49">
                  <c:v>29999999.999999985</c:v>
                </c:pt>
                <c:pt idx="50">
                  <c:v>29999999.999999985</c:v>
                </c:pt>
                <c:pt idx="51">
                  <c:v>29999999.999999985</c:v>
                </c:pt>
                <c:pt idx="52">
                  <c:v>29999999.999999985</c:v>
                </c:pt>
                <c:pt idx="53">
                  <c:v>29999999.999999985</c:v>
                </c:pt>
                <c:pt idx="54">
                  <c:v>29999999.999999985</c:v>
                </c:pt>
                <c:pt idx="55">
                  <c:v>29999999.999999985</c:v>
                </c:pt>
                <c:pt idx="56">
                  <c:v>29999999.999999985</c:v>
                </c:pt>
                <c:pt idx="57">
                  <c:v>29999999.999999985</c:v>
                </c:pt>
                <c:pt idx="58">
                  <c:v>29999999.999999985</c:v>
                </c:pt>
                <c:pt idx="59">
                  <c:v>29999999.999999985</c:v>
                </c:pt>
                <c:pt idx="60">
                  <c:v>29999999.999999985</c:v>
                </c:pt>
                <c:pt idx="61">
                  <c:v>29999999.999999985</c:v>
                </c:pt>
                <c:pt idx="62">
                  <c:v>29999999.999999985</c:v>
                </c:pt>
                <c:pt idx="63">
                  <c:v>29999999.999999985</c:v>
                </c:pt>
                <c:pt idx="64">
                  <c:v>29999999.999999985</c:v>
                </c:pt>
                <c:pt idx="65">
                  <c:v>29999999.999999985</c:v>
                </c:pt>
                <c:pt idx="66">
                  <c:v>29999999.999999985</c:v>
                </c:pt>
                <c:pt idx="67">
                  <c:v>29999999.999999985</c:v>
                </c:pt>
                <c:pt idx="68">
                  <c:v>29999999.999999985</c:v>
                </c:pt>
                <c:pt idx="69">
                  <c:v>29999999.999999985</c:v>
                </c:pt>
                <c:pt idx="70">
                  <c:v>29999999.999999985</c:v>
                </c:pt>
                <c:pt idx="71">
                  <c:v>29999999.999999985</c:v>
                </c:pt>
                <c:pt idx="72">
                  <c:v>29999999.999999985</c:v>
                </c:pt>
                <c:pt idx="73">
                  <c:v>29999999.999999985</c:v>
                </c:pt>
                <c:pt idx="74">
                  <c:v>29999999.999999985</c:v>
                </c:pt>
                <c:pt idx="75">
                  <c:v>29999999.999999985</c:v>
                </c:pt>
                <c:pt idx="76">
                  <c:v>29999999.999999985</c:v>
                </c:pt>
                <c:pt idx="77">
                  <c:v>29999999.999999985</c:v>
                </c:pt>
                <c:pt idx="78">
                  <c:v>29999999.999999985</c:v>
                </c:pt>
                <c:pt idx="79">
                  <c:v>29999999.999999985</c:v>
                </c:pt>
                <c:pt idx="80">
                  <c:v>29999999.999999985</c:v>
                </c:pt>
                <c:pt idx="81">
                  <c:v>29999999.999999985</c:v>
                </c:pt>
                <c:pt idx="82">
                  <c:v>29999999.999999985</c:v>
                </c:pt>
                <c:pt idx="83">
                  <c:v>29999999.999999985</c:v>
                </c:pt>
                <c:pt idx="84">
                  <c:v>29999999.999999985</c:v>
                </c:pt>
                <c:pt idx="85">
                  <c:v>29999999.999999985</c:v>
                </c:pt>
                <c:pt idx="86">
                  <c:v>29999999.999999985</c:v>
                </c:pt>
                <c:pt idx="87">
                  <c:v>29999999.999999985</c:v>
                </c:pt>
                <c:pt idx="88">
                  <c:v>29999999.999999985</c:v>
                </c:pt>
                <c:pt idx="89">
                  <c:v>29999999.999999985</c:v>
                </c:pt>
                <c:pt idx="90">
                  <c:v>29999999.999999985</c:v>
                </c:pt>
                <c:pt idx="91">
                  <c:v>29999999.999999985</c:v>
                </c:pt>
                <c:pt idx="92">
                  <c:v>29999999.999999985</c:v>
                </c:pt>
                <c:pt idx="93">
                  <c:v>29999999.999999985</c:v>
                </c:pt>
                <c:pt idx="94">
                  <c:v>29999999.999999985</c:v>
                </c:pt>
                <c:pt idx="95">
                  <c:v>29999999.999999985</c:v>
                </c:pt>
                <c:pt idx="96">
                  <c:v>29999999.999999985</c:v>
                </c:pt>
                <c:pt idx="97">
                  <c:v>29999999.999999985</c:v>
                </c:pt>
                <c:pt idx="98">
                  <c:v>29999999.999999985</c:v>
                </c:pt>
                <c:pt idx="99">
                  <c:v>29999999.999999985</c:v>
                </c:pt>
                <c:pt idx="100">
                  <c:v>29999999.999999985</c:v>
                </c:pt>
                <c:pt idx="101">
                  <c:v>29999999.999999985</c:v>
                </c:pt>
                <c:pt idx="102">
                  <c:v>29999999.999999985</c:v>
                </c:pt>
                <c:pt idx="103">
                  <c:v>29999999.999999985</c:v>
                </c:pt>
                <c:pt idx="104">
                  <c:v>29999999.999999985</c:v>
                </c:pt>
                <c:pt idx="105">
                  <c:v>29999999.999999985</c:v>
                </c:pt>
                <c:pt idx="106">
                  <c:v>29999999.999999985</c:v>
                </c:pt>
                <c:pt idx="107">
                  <c:v>29999999.999999985</c:v>
                </c:pt>
                <c:pt idx="108">
                  <c:v>29999999.999999985</c:v>
                </c:pt>
                <c:pt idx="109">
                  <c:v>29999999.999999985</c:v>
                </c:pt>
                <c:pt idx="110">
                  <c:v>29999999.999999985</c:v>
                </c:pt>
                <c:pt idx="111">
                  <c:v>29999999.999999985</c:v>
                </c:pt>
                <c:pt idx="112">
                  <c:v>29999999.999999985</c:v>
                </c:pt>
                <c:pt idx="113">
                  <c:v>29999999.999999985</c:v>
                </c:pt>
                <c:pt idx="114">
                  <c:v>29999999.999999985</c:v>
                </c:pt>
                <c:pt idx="115">
                  <c:v>29999999.999999985</c:v>
                </c:pt>
                <c:pt idx="116">
                  <c:v>29999999.999999985</c:v>
                </c:pt>
                <c:pt idx="117">
                  <c:v>29999999.999999985</c:v>
                </c:pt>
                <c:pt idx="118">
                  <c:v>29999999.999999985</c:v>
                </c:pt>
                <c:pt idx="119">
                  <c:v>29999999.999999985</c:v>
                </c:pt>
                <c:pt idx="120">
                  <c:v>29999999.999999985</c:v>
                </c:pt>
                <c:pt idx="121">
                  <c:v>29999999.999999985</c:v>
                </c:pt>
                <c:pt idx="122">
                  <c:v>29999999.999999985</c:v>
                </c:pt>
                <c:pt idx="123">
                  <c:v>29999999.999999985</c:v>
                </c:pt>
                <c:pt idx="124">
                  <c:v>29999999.999999985</c:v>
                </c:pt>
                <c:pt idx="125">
                  <c:v>29999999.999999985</c:v>
                </c:pt>
                <c:pt idx="126">
                  <c:v>29999999.999999985</c:v>
                </c:pt>
                <c:pt idx="127">
                  <c:v>29999999.999999985</c:v>
                </c:pt>
                <c:pt idx="128">
                  <c:v>29999999.999999985</c:v>
                </c:pt>
                <c:pt idx="129">
                  <c:v>29999999.999999985</c:v>
                </c:pt>
                <c:pt idx="130">
                  <c:v>29999999.999999985</c:v>
                </c:pt>
                <c:pt idx="131">
                  <c:v>29999999.999999985</c:v>
                </c:pt>
                <c:pt idx="132">
                  <c:v>29999999.999999985</c:v>
                </c:pt>
                <c:pt idx="133">
                  <c:v>29999999.999999985</c:v>
                </c:pt>
                <c:pt idx="134">
                  <c:v>29999999.999999985</c:v>
                </c:pt>
                <c:pt idx="135">
                  <c:v>29999999.999999985</c:v>
                </c:pt>
                <c:pt idx="136">
                  <c:v>29999999.999999985</c:v>
                </c:pt>
                <c:pt idx="137">
                  <c:v>29999999.999999985</c:v>
                </c:pt>
                <c:pt idx="138">
                  <c:v>29999999.999999985</c:v>
                </c:pt>
                <c:pt idx="139">
                  <c:v>29999999.999999985</c:v>
                </c:pt>
                <c:pt idx="140">
                  <c:v>29999999.999999985</c:v>
                </c:pt>
                <c:pt idx="141">
                  <c:v>29999999.999999985</c:v>
                </c:pt>
                <c:pt idx="142">
                  <c:v>29999999.999999985</c:v>
                </c:pt>
                <c:pt idx="143">
                  <c:v>29999999.999999985</c:v>
                </c:pt>
                <c:pt idx="144">
                  <c:v>29999999.999999985</c:v>
                </c:pt>
                <c:pt idx="145">
                  <c:v>29999999.999999985</c:v>
                </c:pt>
                <c:pt idx="146">
                  <c:v>29999999.999999985</c:v>
                </c:pt>
                <c:pt idx="147">
                  <c:v>29999999.999999985</c:v>
                </c:pt>
                <c:pt idx="148">
                  <c:v>29999999.999999985</c:v>
                </c:pt>
                <c:pt idx="149">
                  <c:v>29999999.999999985</c:v>
                </c:pt>
                <c:pt idx="150">
                  <c:v>29999999.999999985</c:v>
                </c:pt>
                <c:pt idx="151">
                  <c:v>29999999.999999985</c:v>
                </c:pt>
                <c:pt idx="152">
                  <c:v>29999999.999999985</c:v>
                </c:pt>
                <c:pt idx="153">
                  <c:v>29999999.999999985</c:v>
                </c:pt>
                <c:pt idx="154">
                  <c:v>29999999.999999985</c:v>
                </c:pt>
                <c:pt idx="155">
                  <c:v>29999999.999999985</c:v>
                </c:pt>
                <c:pt idx="156">
                  <c:v>29999999.999999985</c:v>
                </c:pt>
                <c:pt idx="157">
                  <c:v>29999999.999999985</c:v>
                </c:pt>
                <c:pt idx="158">
                  <c:v>29999999.999999985</c:v>
                </c:pt>
                <c:pt idx="159">
                  <c:v>29999999.999999985</c:v>
                </c:pt>
                <c:pt idx="160">
                  <c:v>29999999.999999985</c:v>
                </c:pt>
                <c:pt idx="161">
                  <c:v>29999999.999999985</c:v>
                </c:pt>
                <c:pt idx="162">
                  <c:v>29999999.999999985</c:v>
                </c:pt>
                <c:pt idx="163">
                  <c:v>29999999.999999985</c:v>
                </c:pt>
                <c:pt idx="164">
                  <c:v>29999999.999999985</c:v>
                </c:pt>
                <c:pt idx="165">
                  <c:v>29999999.999999985</c:v>
                </c:pt>
                <c:pt idx="166">
                  <c:v>29999999.999999985</c:v>
                </c:pt>
                <c:pt idx="167">
                  <c:v>29999999.999999985</c:v>
                </c:pt>
                <c:pt idx="168">
                  <c:v>29999999.999999985</c:v>
                </c:pt>
                <c:pt idx="169">
                  <c:v>29999999.999999985</c:v>
                </c:pt>
                <c:pt idx="170">
                  <c:v>29999999.999999985</c:v>
                </c:pt>
                <c:pt idx="171">
                  <c:v>29999999.999999985</c:v>
                </c:pt>
                <c:pt idx="172">
                  <c:v>29999999.999999985</c:v>
                </c:pt>
                <c:pt idx="173">
                  <c:v>29999999.999999985</c:v>
                </c:pt>
                <c:pt idx="174">
                  <c:v>29999999.999999985</c:v>
                </c:pt>
                <c:pt idx="175">
                  <c:v>29999999.999999985</c:v>
                </c:pt>
                <c:pt idx="176">
                  <c:v>29999999.999999985</c:v>
                </c:pt>
                <c:pt idx="177">
                  <c:v>29999999.999999985</c:v>
                </c:pt>
                <c:pt idx="178">
                  <c:v>29999999.999999985</c:v>
                </c:pt>
                <c:pt idx="179">
                  <c:v>29999999.999999985</c:v>
                </c:pt>
                <c:pt idx="180">
                  <c:v>29999999.999999985</c:v>
                </c:pt>
                <c:pt idx="181">
                  <c:v>29999999.999999985</c:v>
                </c:pt>
                <c:pt idx="182">
                  <c:v>29999999.999999985</c:v>
                </c:pt>
                <c:pt idx="183">
                  <c:v>29999999.999999985</c:v>
                </c:pt>
                <c:pt idx="184">
                  <c:v>29999999.999999985</c:v>
                </c:pt>
                <c:pt idx="185">
                  <c:v>29999999.999999985</c:v>
                </c:pt>
                <c:pt idx="186">
                  <c:v>29999999.999999985</c:v>
                </c:pt>
                <c:pt idx="187">
                  <c:v>29999999.999999985</c:v>
                </c:pt>
                <c:pt idx="188">
                  <c:v>29999999.999999985</c:v>
                </c:pt>
                <c:pt idx="189">
                  <c:v>29999999.999999985</c:v>
                </c:pt>
                <c:pt idx="190">
                  <c:v>29999999.999999985</c:v>
                </c:pt>
                <c:pt idx="191">
                  <c:v>29999999.999999985</c:v>
                </c:pt>
                <c:pt idx="192">
                  <c:v>29999999.999999985</c:v>
                </c:pt>
                <c:pt idx="193">
                  <c:v>29999999.999999985</c:v>
                </c:pt>
                <c:pt idx="194">
                  <c:v>29999999.999999985</c:v>
                </c:pt>
                <c:pt idx="195">
                  <c:v>29999999.999999985</c:v>
                </c:pt>
                <c:pt idx="196">
                  <c:v>29999999.999999985</c:v>
                </c:pt>
                <c:pt idx="197">
                  <c:v>29999999.999999985</c:v>
                </c:pt>
                <c:pt idx="198">
                  <c:v>29999999.999999985</c:v>
                </c:pt>
                <c:pt idx="199">
                  <c:v>29999999.999999985</c:v>
                </c:pt>
                <c:pt idx="200">
                  <c:v>29999999.999999985</c:v>
                </c:pt>
                <c:pt idx="201">
                  <c:v>29999999.999999985</c:v>
                </c:pt>
                <c:pt idx="202">
                  <c:v>29999999.999999985</c:v>
                </c:pt>
                <c:pt idx="203">
                  <c:v>29999999.999999985</c:v>
                </c:pt>
                <c:pt idx="204">
                  <c:v>29999999.999999985</c:v>
                </c:pt>
                <c:pt idx="205">
                  <c:v>29999999.999999985</c:v>
                </c:pt>
                <c:pt idx="206">
                  <c:v>29999999.999999985</c:v>
                </c:pt>
                <c:pt idx="207">
                  <c:v>29999999.999999985</c:v>
                </c:pt>
                <c:pt idx="208">
                  <c:v>29999999.999999985</c:v>
                </c:pt>
                <c:pt idx="209">
                  <c:v>29999999.999999985</c:v>
                </c:pt>
                <c:pt idx="210">
                  <c:v>29999999.999999985</c:v>
                </c:pt>
                <c:pt idx="211">
                  <c:v>29999999.999999985</c:v>
                </c:pt>
                <c:pt idx="212">
                  <c:v>29999999.999999985</c:v>
                </c:pt>
                <c:pt idx="213">
                  <c:v>29999999.999999985</c:v>
                </c:pt>
                <c:pt idx="214">
                  <c:v>29999999.999999985</c:v>
                </c:pt>
                <c:pt idx="215">
                  <c:v>29999999.999999985</c:v>
                </c:pt>
                <c:pt idx="216">
                  <c:v>29999999.999999985</c:v>
                </c:pt>
                <c:pt idx="217">
                  <c:v>29999999.999999985</c:v>
                </c:pt>
                <c:pt idx="218">
                  <c:v>29999999.999999985</c:v>
                </c:pt>
                <c:pt idx="219">
                  <c:v>29999999.999999985</c:v>
                </c:pt>
                <c:pt idx="220">
                  <c:v>29999999.999999985</c:v>
                </c:pt>
                <c:pt idx="221">
                  <c:v>29999999.999999985</c:v>
                </c:pt>
                <c:pt idx="222">
                  <c:v>29999999.999999985</c:v>
                </c:pt>
                <c:pt idx="223">
                  <c:v>29999999.999999985</c:v>
                </c:pt>
                <c:pt idx="224">
                  <c:v>29999999.999999985</c:v>
                </c:pt>
                <c:pt idx="225">
                  <c:v>29999999.999999985</c:v>
                </c:pt>
                <c:pt idx="226">
                  <c:v>29999999.999999985</c:v>
                </c:pt>
                <c:pt idx="227">
                  <c:v>29999999.999999985</c:v>
                </c:pt>
                <c:pt idx="228">
                  <c:v>29999999.999999985</c:v>
                </c:pt>
                <c:pt idx="229">
                  <c:v>29999999.999999985</c:v>
                </c:pt>
                <c:pt idx="230">
                  <c:v>29999999.999999985</c:v>
                </c:pt>
                <c:pt idx="231">
                  <c:v>29999999.999999985</c:v>
                </c:pt>
                <c:pt idx="232">
                  <c:v>29999999.999999985</c:v>
                </c:pt>
                <c:pt idx="233">
                  <c:v>29999999.999999985</c:v>
                </c:pt>
                <c:pt idx="234">
                  <c:v>29999999.999999985</c:v>
                </c:pt>
                <c:pt idx="235">
                  <c:v>29999999.999999985</c:v>
                </c:pt>
                <c:pt idx="236">
                  <c:v>29999999.999999985</c:v>
                </c:pt>
                <c:pt idx="237">
                  <c:v>29999999.999999985</c:v>
                </c:pt>
                <c:pt idx="238">
                  <c:v>29999999.999999985</c:v>
                </c:pt>
                <c:pt idx="239">
                  <c:v>29999999.999999985</c:v>
                </c:pt>
                <c:pt idx="240">
                  <c:v>29999999.999999985</c:v>
                </c:pt>
                <c:pt idx="241">
                  <c:v>29999999.999999985</c:v>
                </c:pt>
                <c:pt idx="242">
                  <c:v>29999999.999999985</c:v>
                </c:pt>
                <c:pt idx="243">
                  <c:v>29999999.999999985</c:v>
                </c:pt>
                <c:pt idx="244">
                  <c:v>29999999.999999985</c:v>
                </c:pt>
                <c:pt idx="245">
                  <c:v>29999999.999999985</c:v>
                </c:pt>
                <c:pt idx="246">
                  <c:v>29999999.999999985</c:v>
                </c:pt>
                <c:pt idx="247">
                  <c:v>29999999.999999985</c:v>
                </c:pt>
                <c:pt idx="248">
                  <c:v>29999999.999999985</c:v>
                </c:pt>
                <c:pt idx="249">
                  <c:v>29999999.999999985</c:v>
                </c:pt>
                <c:pt idx="250">
                  <c:v>29999999.999999985</c:v>
                </c:pt>
                <c:pt idx="251">
                  <c:v>29999999.999999985</c:v>
                </c:pt>
                <c:pt idx="252">
                  <c:v>29999999.999999985</c:v>
                </c:pt>
                <c:pt idx="253">
                  <c:v>29999999.999999985</c:v>
                </c:pt>
                <c:pt idx="254">
                  <c:v>29999999.999999985</c:v>
                </c:pt>
                <c:pt idx="255">
                  <c:v>29999999.999999985</c:v>
                </c:pt>
                <c:pt idx="256">
                  <c:v>29999999.999999985</c:v>
                </c:pt>
                <c:pt idx="257">
                  <c:v>29999999.999999985</c:v>
                </c:pt>
                <c:pt idx="258">
                  <c:v>29999999.999999985</c:v>
                </c:pt>
                <c:pt idx="259">
                  <c:v>29999999.999999985</c:v>
                </c:pt>
                <c:pt idx="260">
                  <c:v>29999999.999999985</c:v>
                </c:pt>
                <c:pt idx="261">
                  <c:v>29999999.999999985</c:v>
                </c:pt>
                <c:pt idx="262">
                  <c:v>29999999.999999985</c:v>
                </c:pt>
                <c:pt idx="263">
                  <c:v>29999999.999999985</c:v>
                </c:pt>
                <c:pt idx="264">
                  <c:v>29999999.999999985</c:v>
                </c:pt>
                <c:pt idx="265">
                  <c:v>29999999.999999985</c:v>
                </c:pt>
                <c:pt idx="266">
                  <c:v>29999999.999999985</c:v>
                </c:pt>
                <c:pt idx="267">
                  <c:v>29999999.999999985</c:v>
                </c:pt>
                <c:pt idx="268">
                  <c:v>29999999.999999985</c:v>
                </c:pt>
                <c:pt idx="269">
                  <c:v>29999999.999999985</c:v>
                </c:pt>
                <c:pt idx="270">
                  <c:v>29999999.999999985</c:v>
                </c:pt>
                <c:pt idx="271">
                  <c:v>29999999.999999985</c:v>
                </c:pt>
                <c:pt idx="272">
                  <c:v>29999999.999999985</c:v>
                </c:pt>
                <c:pt idx="273">
                  <c:v>29999999.999999985</c:v>
                </c:pt>
                <c:pt idx="274">
                  <c:v>29999999.999999985</c:v>
                </c:pt>
                <c:pt idx="275">
                  <c:v>29999999.999999985</c:v>
                </c:pt>
                <c:pt idx="276">
                  <c:v>29999999.999999985</c:v>
                </c:pt>
                <c:pt idx="277">
                  <c:v>29999999.999999985</c:v>
                </c:pt>
                <c:pt idx="278">
                  <c:v>29999999.999999985</c:v>
                </c:pt>
                <c:pt idx="279">
                  <c:v>29999999.999999985</c:v>
                </c:pt>
                <c:pt idx="280">
                  <c:v>29999999.999999985</c:v>
                </c:pt>
                <c:pt idx="281">
                  <c:v>29999999.999999985</c:v>
                </c:pt>
                <c:pt idx="282">
                  <c:v>29999999.999999985</c:v>
                </c:pt>
                <c:pt idx="283">
                  <c:v>29999999.999999985</c:v>
                </c:pt>
                <c:pt idx="284">
                  <c:v>29999999.999999985</c:v>
                </c:pt>
                <c:pt idx="285">
                  <c:v>29999999.999999985</c:v>
                </c:pt>
                <c:pt idx="286">
                  <c:v>29999999.999999985</c:v>
                </c:pt>
                <c:pt idx="287">
                  <c:v>29999999.999999985</c:v>
                </c:pt>
                <c:pt idx="288">
                  <c:v>29999999.999999985</c:v>
                </c:pt>
                <c:pt idx="289">
                  <c:v>29999999.999999985</c:v>
                </c:pt>
                <c:pt idx="290">
                  <c:v>29999999.999999985</c:v>
                </c:pt>
                <c:pt idx="291">
                  <c:v>29999999.999999985</c:v>
                </c:pt>
                <c:pt idx="292">
                  <c:v>29999999.999999985</c:v>
                </c:pt>
                <c:pt idx="293">
                  <c:v>29999999.999999985</c:v>
                </c:pt>
                <c:pt idx="294">
                  <c:v>29999999.999999985</c:v>
                </c:pt>
                <c:pt idx="295">
                  <c:v>29999999.999999985</c:v>
                </c:pt>
                <c:pt idx="296">
                  <c:v>29999999.999999985</c:v>
                </c:pt>
                <c:pt idx="297">
                  <c:v>29999999.999999985</c:v>
                </c:pt>
                <c:pt idx="298">
                  <c:v>29999999.999999985</c:v>
                </c:pt>
                <c:pt idx="299">
                  <c:v>29999999.999999985</c:v>
                </c:pt>
                <c:pt idx="300">
                  <c:v>29999999.999999985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E3-9A4B-8E1A-706BD8D6E9A7}"/>
            </c:ext>
          </c:extLst>
        </c:ser>
        <c:ser>
          <c:idx val="3"/>
          <c:order val="3"/>
          <c:tx>
            <c:strRef>
              <c:f>'Token - Fixed Supply w Reserves'!$AV$37</c:f>
              <c:strCache>
                <c:ptCount val="1"/>
                <c:pt idx="0">
                  <c:v>Venture</c:v>
                </c:pt>
              </c:strCache>
            </c:strRef>
          </c:tx>
          <c:spPr>
            <a:solidFill>
              <a:srgbClr val="FFC000">
                <a:alpha val="30000"/>
              </a:srgbClr>
            </a:solidFill>
            <a:ln cmpd="sng">
              <a:solidFill>
                <a:srgbClr val="FFC000"/>
              </a:solidFill>
            </a:ln>
          </c:spPr>
          <c:cat>
            <c:strRef>
              <c:f>'Token - Fixed Supply w Reserves'!$AR$38:$AR$338</c:f>
              <c:strCache>
                <c:ptCount val="301"/>
                <c:pt idx="0">
                  <c:v>TGE</c:v>
                </c:pt>
                <c:pt idx="1">
                  <c:v>Jan-2024</c:v>
                </c:pt>
                <c:pt idx="2">
                  <c:v>Feb-2024</c:v>
                </c:pt>
                <c:pt idx="3">
                  <c:v>Mar-2024</c:v>
                </c:pt>
                <c:pt idx="4">
                  <c:v>Apr-2024</c:v>
                </c:pt>
                <c:pt idx="5">
                  <c:v>May-2024</c:v>
                </c:pt>
                <c:pt idx="6">
                  <c:v>Jun-2024</c:v>
                </c:pt>
                <c:pt idx="7">
                  <c:v>Jul-2024</c:v>
                </c:pt>
                <c:pt idx="8">
                  <c:v>Aug-2024</c:v>
                </c:pt>
                <c:pt idx="9">
                  <c:v>Sep-2024</c:v>
                </c:pt>
                <c:pt idx="10">
                  <c:v>Oct-2024</c:v>
                </c:pt>
                <c:pt idx="11">
                  <c:v>Nov-2024</c:v>
                </c:pt>
                <c:pt idx="12">
                  <c:v>Dec-2024</c:v>
                </c:pt>
                <c:pt idx="13">
                  <c:v>Jan-2025</c:v>
                </c:pt>
                <c:pt idx="14">
                  <c:v>Feb-2025</c:v>
                </c:pt>
                <c:pt idx="15">
                  <c:v>Mar-2025</c:v>
                </c:pt>
                <c:pt idx="16">
                  <c:v>Apr-2025</c:v>
                </c:pt>
                <c:pt idx="17">
                  <c:v>May-2025</c:v>
                </c:pt>
                <c:pt idx="18">
                  <c:v>Jun-2025</c:v>
                </c:pt>
                <c:pt idx="19">
                  <c:v>Jul-2025</c:v>
                </c:pt>
                <c:pt idx="20">
                  <c:v>Aug-2025</c:v>
                </c:pt>
                <c:pt idx="21">
                  <c:v>Sep-2025</c:v>
                </c:pt>
                <c:pt idx="22">
                  <c:v>Oct-2025</c:v>
                </c:pt>
                <c:pt idx="23">
                  <c:v>Nov-2025</c:v>
                </c:pt>
                <c:pt idx="24">
                  <c:v>Dec-2025</c:v>
                </c:pt>
                <c:pt idx="25">
                  <c:v>Jan-2026</c:v>
                </c:pt>
                <c:pt idx="26">
                  <c:v>Feb-2026</c:v>
                </c:pt>
                <c:pt idx="27">
                  <c:v>Mar-2026</c:v>
                </c:pt>
                <c:pt idx="28">
                  <c:v>Apr-2026</c:v>
                </c:pt>
                <c:pt idx="29">
                  <c:v>May-2026</c:v>
                </c:pt>
                <c:pt idx="30">
                  <c:v>Jun-2026</c:v>
                </c:pt>
                <c:pt idx="31">
                  <c:v>Jul-2026</c:v>
                </c:pt>
                <c:pt idx="32">
                  <c:v>Aug-2026</c:v>
                </c:pt>
                <c:pt idx="33">
                  <c:v>Sep-2026</c:v>
                </c:pt>
                <c:pt idx="34">
                  <c:v>Oct-2026</c:v>
                </c:pt>
                <c:pt idx="35">
                  <c:v>Nov-2026</c:v>
                </c:pt>
                <c:pt idx="36">
                  <c:v>Dec-2026</c:v>
                </c:pt>
                <c:pt idx="37">
                  <c:v>Jan-2027</c:v>
                </c:pt>
                <c:pt idx="38">
                  <c:v>Feb-2027</c:v>
                </c:pt>
                <c:pt idx="39">
                  <c:v>Mar-2027</c:v>
                </c:pt>
                <c:pt idx="40">
                  <c:v>Apr-2027</c:v>
                </c:pt>
                <c:pt idx="41">
                  <c:v>May-2027</c:v>
                </c:pt>
                <c:pt idx="42">
                  <c:v>Jun-2027</c:v>
                </c:pt>
                <c:pt idx="43">
                  <c:v>Jul-2027</c:v>
                </c:pt>
                <c:pt idx="44">
                  <c:v>Aug-2027</c:v>
                </c:pt>
                <c:pt idx="45">
                  <c:v>Sep-2027</c:v>
                </c:pt>
                <c:pt idx="46">
                  <c:v>Oct-2027</c:v>
                </c:pt>
                <c:pt idx="47">
                  <c:v>Nov-2027</c:v>
                </c:pt>
                <c:pt idx="48">
                  <c:v>Dec-2027</c:v>
                </c:pt>
                <c:pt idx="49">
                  <c:v>Jan-2028</c:v>
                </c:pt>
                <c:pt idx="50">
                  <c:v>Feb-2028</c:v>
                </c:pt>
                <c:pt idx="51">
                  <c:v>Mar-2028</c:v>
                </c:pt>
                <c:pt idx="52">
                  <c:v>Apr-2028</c:v>
                </c:pt>
                <c:pt idx="53">
                  <c:v>May-2028</c:v>
                </c:pt>
                <c:pt idx="54">
                  <c:v>Jun-2028</c:v>
                </c:pt>
                <c:pt idx="55">
                  <c:v>Jul-2028</c:v>
                </c:pt>
                <c:pt idx="56">
                  <c:v>Aug-2028</c:v>
                </c:pt>
                <c:pt idx="57">
                  <c:v>Sep-2028</c:v>
                </c:pt>
                <c:pt idx="58">
                  <c:v>Oct-2028</c:v>
                </c:pt>
                <c:pt idx="59">
                  <c:v>Nov-2028</c:v>
                </c:pt>
                <c:pt idx="60">
                  <c:v>Dec-2028</c:v>
                </c:pt>
                <c:pt idx="61">
                  <c:v>Jan-2029</c:v>
                </c:pt>
                <c:pt idx="62">
                  <c:v>Feb-2029</c:v>
                </c:pt>
                <c:pt idx="63">
                  <c:v>Mar-2029</c:v>
                </c:pt>
                <c:pt idx="64">
                  <c:v>Apr-2029</c:v>
                </c:pt>
                <c:pt idx="65">
                  <c:v>May-2029</c:v>
                </c:pt>
                <c:pt idx="66">
                  <c:v>Jun-2029</c:v>
                </c:pt>
                <c:pt idx="67">
                  <c:v>Jul-2029</c:v>
                </c:pt>
                <c:pt idx="68">
                  <c:v>Aug-2029</c:v>
                </c:pt>
                <c:pt idx="69">
                  <c:v>Sep-2029</c:v>
                </c:pt>
                <c:pt idx="70">
                  <c:v>Oct-2029</c:v>
                </c:pt>
                <c:pt idx="71">
                  <c:v>Nov-2029</c:v>
                </c:pt>
                <c:pt idx="72">
                  <c:v>Dec-2029</c:v>
                </c:pt>
                <c:pt idx="73">
                  <c:v>Jan-2030</c:v>
                </c:pt>
                <c:pt idx="74">
                  <c:v>Feb-2030</c:v>
                </c:pt>
                <c:pt idx="75">
                  <c:v>Mar-2030</c:v>
                </c:pt>
                <c:pt idx="76">
                  <c:v>Apr-2030</c:v>
                </c:pt>
                <c:pt idx="77">
                  <c:v>May-2030</c:v>
                </c:pt>
                <c:pt idx="78">
                  <c:v>Jun-2030</c:v>
                </c:pt>
                <c:pt idx="79">
                  <c:v>Jul-2030</c:v>
                </c:pt>
                <c:pt idx="80">
                  <c:v>Aug-2030</c:v>
                </c:pt>
                <c:pt idx="81">
                  <c:v>Sep-2030</c:v>
                </c:pt>
                <c:pt idx="82">
                  <c:v>Oct-2030</c:v>
                </c:pt>
                <c:pt idx="83">
                  <c:v>Nov-2030</c:v>
                </c:pt>
                <c:pt idx="84">
                  <c:v>Dec-2030</c:v>
                </c:pt>
                <c:pt idx="85">
                  <c:v>Jan-2031</c:v>
                </c:pt>
                <c:pt idx="86">
                  <c:v>Feb-2031</c:v>
                </c:pt>
                <c:pt idx="87">
                  <c:v>Mar-2031</c:v>
                </c:pt>
                <c:pt idx="88">
                  <c:v>Apr-2031</c:v>
                </c:pt>
                <c:pt idx="89">
                  <c:v>May-2031</c:v>
                </c:pt>
                <c:pt idx="90">
                  <c:v>Jun-2031</c:v>
                </c:pt>
                <c:pt idx="91">
                  <c:v>Jul-2031</c:v>
                </c:pt>
                <c:pt idx="92">
                  <c:v>Aug-2031</c:v>
                </c:pt>
                <c:pt idx="93">
                  <c:v>Sep-2031</c:v>
                </c:pt>
                <c:pt idx="94">
                  <c:v>Oct-2031</c:v>
                </c:pt>
                <c:pt idx="95">
                  <c:v>Nov-2031</c:v>
                </c:pt>
                <c:pt idx="96">
                  <c:v>Dec-2031</c:v>
                </c:pt>
                <c:pt idx="97">
                  <c:v>Jan-2032</c:v>
                </c:pt>
                <c:pt idx="98">
                  <c:v>Feb-2032</c:v>
                </c:pt>
                <c:pt idx="99">
                  <c:v>Mar-2032</c:v>
                </c:pt>
                <c:pt idx="100">
                  <c:v>Apr-2032</c:v>
                </c:pt>
                <c:pt idx="101">
                  <c:v>May-2032</c:v>
                </c:pt>
                <c:pt idx="102">
                  <c:v>Jun-2032</c:v>
                </c:pt>
                <c:pt idx="103">
                  <c:v>Jul-2032</c:v>
                </c:pt>
                <c:pt idx="104">
                  <c:v>Aug-2032</c:v>
                </c:pt>
                <c:pt idx="105">
                  <c:v>Sep-2032</c:v>
                </c:pt>
                <c:pt idx="106">
                  <c:v>Oct-2032</c:v>
                </c:pt>
                <c:pt idx="107">
                  <c:v>Nov-2032</c:v>
                </c:pt>
                <c:pt idx="108">
                  <c:v>Dec-2032</c:v>
                </c:pt>
                <c:pt idx="109">
                  <c:v>Jan-2033</c:v>
                </c:pt>
                <c:pt idx="110">
                  <c:v>Feb-2033</c:v>
                </c:pt>
                <c:pt idx="111">
                  <c:v>Mar-2033</c:v>
                </c:pt>
                <c:pt idx="112">
                  <c:v>Apr-2033</c:v>
                </c:pt>
                <c:pt idx="113">
                  <c:v>May-2033</c:v>
                </c:pt>
                <c:pt idx="114">
                  <c:v>Jun-2033</c:v>
                </c:pt>
                <c:pt idx="115">
                  <c:v>Jul-2033</c:v>
                </c:pt>
                <c:pt idx="116">
                  <c:v>Aug-2033</c:v>
                </c:pt>
                <c:pt idx="117">
                  <c:v>Sep-2033</c:v>
                </c:pt>
                <c:pt idx="118">
                  <c:v>Oct-2033</c:v>
                </c:pt>
                <c:pt idx="119">
                  <c:v>Nov-2033</c:v>
                </c:pt>
                <c:pt idx="120">
                  <c:v>Dec-2033</c:v>
                </c:pt>
                <c:pt idx="121">
                  <c:v>Jan-2034</c:v>
                </c:pt>
                <c:pt idx="122">
                  <c:v>Feb-2034</c:v>
                </c:pt>
                <c:pt idx="123">
                  <c:v>Mar-2034</c:v>
                </c:pt>
                <c:pt idx="124">
                  <c:v>Apr-2034</c:v>
                </c:pt>
                <c:pt idx="125">
                  <c:v>May-2034</c:v>
                </c:pt>
                <c:pt idx="126">
                  <c:v>Jun-2034</c:v>
                </c:pt>
                <c:pt idx="127">
                  <c:v>Jul-2034</c:v>
                </c:pt>
                <c:pt idx="128">
                  <c:v>Aug-2034</c:v>
                </c:pt>
                <c:pt idx="129">
                  <c:v>Sep-2034</c:v>
                </c:pt>
                <c:pt idx="130">
                  <c:v>Oct-2034</c:v>
                </c:pt>
                <c:pt idx="131">
                  <c:v>Nov-2034</c:v>
                </c:pt>
                <c:pt idx="132">
                  <c:v>Dec-2034</c:v>
                </c:pt>
                <c:pt idx="133">
                  <c:v>Jan-2035</c:v>
                </c:pt>
                <c:pt idx="134">
                  <c:v>Feb-2035</c:v>
                </c:pt>
                <c:pt idx="135">
                  <c:v>Mar-2035</c:v>
                </c:pt>
                <c:pt idx="136">
                  <c:v>Apr-2035</c:v>
                </c:pt>
                <c:pt idx="137">
                  <c:v>May-2035</c:v>
                </c:pt>
                <c:pt idx="138">
                  <c:v>Jun-2035</c:v>
                </c:pt>
                <c:pt idx="139">
                  <c:v>Jul-2035</c:v>
                </c:pt>
                <c:pt idx="140">
                  <c:v>Aug-2035</c:v>
                </c:pt>
                <c:pt idx="141">
                  <c:v>Sep-2035</c:v>
                </c:pt>
                <c:pt idx="142">
                  <c:v>Oct-2035</c:v>
                </c:pt>
                <c:pt idx="143">
                  <c:v>Nov-2035</c:v>
                </c:pt>
                <c:pt idx="144">
                  <c:v>Dec-2035</c:v>
                </c:pt>
                <c:pt idx="145">
                  <c:v>Jan-2036</c:v>
                </c:pt>
                <c:pt idx="146">
                  <c:v>Feb-2036</c:v>
                </c:pt>
                <c:pt idx="147">
                  <c:v>Mar-2036</c:v>
                </c:pt>
                <c:pt idx="148">
                  <c:v>Apr-2036</c:v>
                </c:pt>
                <c:pt idx="149">
                  <c:v>May-2036</c:v>
                </c:pt>
                <c:pt idx="150">
                  <c:v>Jun-2036</c:v>
                </c:pt>
                <c:pt idx="151">
                  <c:v>Jul-2036</c:v>
                </c:pt>
                <c:pt idx="152">
                  <c:v>Aug-2036</c:v>
                </c:pt>
                <c:pt idx="153">
                  <c:v>Sep-2036</c:v>
                </c:pt>
                <c:pt idx="154">
                  <c:v>Oct-2036</c:v>
                </c:pt>
                <c:pt idx="155">
                  <c:v>Nov-2036</c:v>
                </c:pt>
                <c:pt idx="156">
                  <c:v>Dec-2036</c:v>
                </c:pt>
                <c:pt idx="157">
                  <c:v>Jan-2037</c:v>
                </c:pt>
                <c:pt idx="158">
                  <c:v>Feb-2037</c:v>
                </c:pt>
                <c:pt idx="159">
                  <c:v>Mar-2037</c:v>
                </c:pt>
                <c:pt idx="160">
                  <c:v>Apr-2037</c:v>
                </c:pt>
                <c:pt idx="161">
                  <c:v>May-2037</c:v>
                </c:pt>
                <c:pt idx="162">
                  <c:v>Jun-2037</c:v>
                </c:pt>
                <c:pt idx="163">
                  <c:v>Jul-2037</c:v>
                </c:pt>
                <c:pt idx="164">
                  <c:v>Aug-2037</c:v>
                </c:pt>
                <c:pt idx="165">
                  <c:v>Sep-2037</c:v>
                </c:pt>
                <c:pt idx="166">
                  <c:v>Oct-2037</c:v>
                </c:pt>
                <c:pt idx="167">
                  <c:v>Nov-2037</c:v>
                </c:pt>
                <c:pt idx="168">
                  <c:v>Dec-2037</c:v>
                </c:pt>
                <c:pt idx="169">
                  <c:v>Jan-2038</c:v>
                </c:pt>
                <c:pt idx="170">
                  <c:v>Feb-2038</c:v>
                </c:pt>
                <c:pt idx="171">
                  <c:v>Mar-2038</c:v>
                </c:pt>
                <c:pt idx="172">
                  <c:v>Apr-2038</c:v>
                </c:pt>
                <c:pt idx="173">
                  <c:v>May-2038</c:v>
                </c:pt>
                <c:pt idx="174">
                  <c:v>Jun-2038</c:v>
                </c:pt>
                <c:pt idx="175">
                  <c:v>Jul-2038</c:v>
                </c:pt>
                <c:pt idx="176">
                  <c:v>Aug-2038</c:v>
                </c:pt>
                <c:pt idx="177">
                  <c:v>Sep-2038</c:v>
                </c:pt>
                <c:pt idx="178">
                  <c:v>Oct-2038</c:v>
                </c:pt>
                <c:pt idx="179">
                  <c:v>Nov-2038</c:v>
                </c:pt>
                <c:pt idx="180">
                  <c:v>Dec-2038</c:v>
                </c:pt>
                <c:pt idx="181">
                  <c:v>Jan-2039</c:v>
                </c:pt>
                <c:pt idx="182">
                  <c:v>Feb-2039</c:v>
                </c:pt>
                <c:pt idx="183">
                  <c:v>Mar-2039</c:v>
                </c:pt>
                <c:pt idx="184">
                  <c:v>Apr-2039</c:v>
                </c:pt>
                <c:pt idx="185">
                  <c:v>May-2039</c:v>
                </c:pt>
                <c:pt idx="186">
                  <c:v>Jun-2039</c:v>
                </c:pt>
                <c:pt idx="187">
                  <c:v>Jul-2039</c:v>
                </c:pt>
                <c:pt idx="188">
                  <c:v>Aug-2039</c:v>
                </c:pt>
                <c:pt idx="189">
                  <c:v>Sep-2039</c:v>
                </c:pt>
                <c:pt idx="190">
                  <c:v>Oct-2039</c:v>
                </c:pt>
                <c:pt idx="191">
                  <c:v>Nov-2039</c:v>
                </c:pt>
                <c:pt idx="192">
                  <c:v>Dec-2039</c:v>
                </c:pt>
                <c:pt idx="193">
                  <c:v>Jan-2040</c:v>
                </c:pt>
                <c:pt idx="194">
                  <c:v>Feb-2040</c:v>
                </c:pt>
                <c:pt idx="195">
                  <c:v>Mar-2040</c:v>
                </c:pt>
                <c:pt idx="196">
                  <c:v>Apr-2040</c:v>
                </c:pt>
                <c:pt idx="197">
                  <c:v>May-2040</c:v>
                </c:pt>
                <c:pt idx="198">
                  <c:v>Jun-2040</c:v>
                </c:pt>
                <c:pt idx="199">
                  <c:v>Jul-2040</c:v>
                </c:pt>
                <c:pt idx="200">
                  <c:v>Aug-2040</c:v>
                </c:pt>
                <c:pt idx="201">
                  <c:v>Sep-2040</c:v>
                </c:pt>
                <c:pt idx="202">
                  <c:v>Oct-2040</c:v>
                </c:pt>
                <c:pt idx="203">
                  <c:v>Nov-2040</c:v>
                </c:pt>
                <c:pt idx="204">
                  <c:v>Dec-2040</c:v>
                </c:pt>
                <c:pt idx="205">
                  <c:v>Jan-2041</c:v>
                </c:pt>
                <c:pt idx="206">
                  <c:v>Feb-2041</c:v>
                </c:pt>
                <c:pt idx="207">
                  <c:v>Mar-2041</c:v>
                </c:pt>
                <c:pt idx="208">
                  <c:v>Apr-2041</c:v>
                </c:pt>
                <c:pt idx="209">
                  <c:v>May-2041</c:v>
                </c:pt>
                <c:pt idx="210">
                  <c:v>Jun-2041</c:v>
                </c:pt>
                <c:pt idx="211">
                  <c:v>Jul-2041</c:v>
                </c:pt>
                <c:pt idx="212">
                  <c:v>Aug-2041</c:v>
                </c:pt>
                <c:pt idx="213">
                  <c:v>Sep-2041</c:v>
                </c:pt>
                <c:pt idx="214">
                  <c:v>Oct-2041</c:v>
                </c:pt>
                <c:pt idx="215">
                  <c:v>Nov-2041</c:v>
                </c:pt>
                <c:pt idx="216">
                  <c:v>Dec-2041</c:v>
                </c:pt>
                <c:pt idx="217">
                  <c:v>Jan-2042</c:v>
                </c:pt>
                <c:pt idx="218">
                  <c:v>Feb-2042</c:v>
                </c:pt>
                <c:pt idx="219">
                  <c:v>Mar-2042</c:v>
                </c:pt>
                <c:pt idx="220">
                  <c:v>Apr-2042</c:v>
                </c:pt>
                <c:pt idx="221">
                  <c:v>May-2042</c:v>
                </c:pt>
                <c:pt idx="222">
                  <c:v>Jun-2042</c:v>
                </c:pt>
                <c:pt idx="223">
                  <c:v>Jul-2042</c:v>
                </c:pt>
                <c:pt idx="224">
                  <c:v>Aug-2042</c:v>
                </c:pt>
                <c:pt idx="225">
                  <c:v>Sep-2042</c:v>
                </c:pt>
                <c:pt idx="226">
                  <c:v>Oct-2042</c:v>
                </c:pt>
                <c:pt idx="227">
                  <c:v>Nov-2042</c:v>
                </c:pt>
                <c:pt idx="228">
                  <c:v>Dec-2042</c:v>
                </c:pt>
                <c:pt idx="229">
                  <c:v>Jan-2043</c:v>
                </c:pt>
                <c:pt idx="230">
                  <c:v>Feb-2043</c:v>
                </c:pt>
                <c:pt idx="231">
                  <c:v>Mar-2043</c:v>
                </c:pt>
                <c:pt idx="232">
                  <c:v>Apr-2043</c:v>
                </c:pt>
                <c:pt idx="233">
                  <c:v>May-2043</c:v>
                </c:pt>
                <c:pt idx="234">
                  <c:v>Jun-2043</c:v>
                </c:pt>
                <c:pt idx="235">
                  <c:v>Jul-2043</c:v>
                </c:pt>
                <c:pt idx="236">
                  <c:v>Aug-2043</c:v>
                </c:pt>
                <c:pt idx="237">
                  <c:v>Sep-2043</c:v>
                </c:pt>
                <c:pt idx="238">
                  <c:v>Oct-2043</c:v>
                </c:pt>
                <c:pt idx="239">
                  <c:v>Nov-2043</c:v>
                </c:pt>
                <c:pt idx="240">
                  <c:v>Dec-2043</c:v>
                </c:pt>
                <c:pt idx="241">
                  <c:v>Jan-2044</c:v>
                </c:pt>
                <c:pt idx="242">
                  <c:v>Feb-2044</c:v>
                </c:pt>
                <c:pt idx="243">
                  <c:v>Mar-2044</c:v>
                </c:pt>
                <c:pt idx="244">
                  <c:v>Apr-2044</c:v>
                </c:pt>
                <c:pt idx="245">
                  <c:v>May-2044</c:v>
                </c:pt>
                <c:pt idx="246">
                  <c:v>Jun-2044</c:v>
                </c:pt>
                <c:pt idx="247">
                  <c:v>Jul-2044</c:v>
                </c:pt>
                <c:pt idx="248">
                  <c:v>Aug-2044</c:v>
                </c:pt>
                <c:pt idx="249">
                  <c:v>Sep-2044</c:v>
                </c:pt>
                <c:pt idx="250">
                  <c:v>Oct-2044</c:v>
                </c:pt>
                <c:pt idx="251">
                  <c:v>Nov-2044</c:v>
                </c:pt>
                <c:pt idx="252">
                  <c:v>Dec-2044</c:v>
                </c:pt>
                <c:pt idx="253">
                  <c:v>Jan-2045</c:v>
                </c:pt>
                <c:pt idx="254">
                  <c:v>Feb-2045</c:v>
                </c:pt>
                <c:pt idx="255">
                  <c:v>Mar-2045</c:v>
                </c:pt>
                <c:pt idx="256">
                  <c:v>Apr-2045</c:v>
                </c:pt>
                <c:pt idx="257">
                  <c:v>May-2045</c:v>
                </c:pt>
                <c:pt idx="258">
                  <c:v>Jun-2045</c:v>
                </c:pt>
                <c:pt idx="259">
                  <c:v>Jul-2045</c:v>
                </c:pt>
                <c:pt idx="260">
                  <c:v>Aug-2045</c:v>
                </c:pt>
                <c:pt idx="261">
                  <c:v>Sep-2045</c:v>
                </c:pt>
                <c:pt idx="262">
                  <c:v>Oct-2045</c:v>
                </c:pt>
                <c:pt idx="263">
                  <c:v>Nov-2045</c:v>
                </c:pt>
                <c:pt idx="264">
                  <c:v>Dec-2045</c:v>
                </c:pt>
                <c:pt idx="265">
                  <c:v>Jan-2046</c:v>
                </c:pt>
                <c:pt idx="266">
                  <c:v>Feb-2046</c:v>
                </c:pt>
                <c:pt idx="267">
                  <c:v>Mar-2046</c:v>
                </c:pt>
                <c:pt idx="268">
                  <c:v>Apr-2046</c:v>
                </c:pt>
                <c:pt idx="269">
                  <c:v>May-2046</c:v>
                </c:pt>
                <c:pt idx="270">
                  <c:v>Jun-2046</c:v>
                </c:pt>
                <c:pt idx="271">
                  <c:v>Jul-2046</c:v>
                </c:pt>
                <c:pt idx="272">
                  <c:v>Aug-2046</c:v>
                </c:pt>
                <c:pt idx="273">
                  <c:v>Sep-2046</c:v>
                </c:pt>
                <c:pt idx="274">
                  <c:v>Oct-2046</c:v>
                </c:pt>
                <c:pt idx="275">
                  <c:v>Nov-2046</c:v>
                </c:pt>
                <c:pt idx="276">
                  <c:v>Dec-2046</c:v>
                </c:pt>
                <c:pt idx="277">
                  <c:v>Jan-2047</c:v>
                </c:pt>
                <c:pt idx="278">
                  <c:v>Feb-2047</c:v>
                </c:pt>
                <c:pt idx="279">
                  <c:v>Mar-2047</c:v>
                </c:pt>
                <c:pt idx="280">
                  <c:v>Apr-2047</c:v>
                </c:pt>
                <c:pt idx="281">
                  <c:v>May-2047</c:v>
                </c:pt>
                <c:pt idx="282">
                  <c:v>Jun-2047</c:v>
                </c:pt>
                <c:pt idx="283">
                  <c:v>Jul-2047</c:v>
                </c:pt>
                <c:pt idx="284">
                  <c:v>Aug-2047</c:v>
                </c:pt>
                <c:pt idx="285">
                  <c:v>Sep-2047</c:v>
                </c:pt>
                <c:pt idx="286">
                  <c:v>Oct-2047</c:v>
                </c:pt>
                <c:pt idx="287">
                  <c:v>Nov-2047</c:v>
                </c:pt>
                <c:pt idx="288">
                  <c:v>Dec-2047</c:v>
                </c:pt>
                <c:pt idx="289">
                  <c:v>Jan-2048</c:v>
                </c:pt>
                <c:pt idx="290">
                  <c:v>Feb-2048</c:v>
                </c:pt>
                <c:pt idx="291">
                  <c:v>Mar-2048</c:v>
                </c:pt>
                <c:pt idx="292">
                  <c:v>Apr-2048</c:v>
                </c:pt>
                <c:pt idx="293">
                  <c:v>May-2048</c:v>
                </c:pt>
                <c:pt idx="294">
                  <c:v>Jun-2048</c:v>
                </c:pt>
                <c:pt idx="295">
                  <c:v>Jul-2048</c:v>
                </c:pt>
                <c:pt idx="296">
                  <c:v>Aug-2048</c:v>
                </c:pt>
                <c:pt idx="297">
                  <c:v>Sep-2048</c:v>
                </c:pt>
                <c:pt idx="298">
                  <c:v>Oct-2048</c:v>
                </c:pt>
                <c:pt idx="299">
                  <c:v>Nov-2048</c:v>
                </c:pt>
                <c:pt idx="300">
                  <c:v>Dec-2048</c:v>
                </c:pt>
              </c:strCache>
            </c:strRef>
          </c:cat>
          <c:val>
            <c:numRef>
              <c:f>'Token - Fixed Supply w Reserves'!$AV$38:$AV$338</c:f>
              <c:numCache>
                <c:formatCode>#,##0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555555.5555555555</c:v>
                </c:pt>
                <c:pt idx="14">
                  <c:v>1111111.111111111</c:v>
                </c:pt>
                <c:pt idx="15">
                  <c:v>1666666.6666666665</c:v>
                </c:pt>
                <c:pt idx="16">
                  <c:v>2222222.222222222</c:v>
                </c:pt>
                <c:pt idx="17">
                  <c:v>2777777.7777777775</c:v>
                </c:pt>
                <c:pt idx="18">
                  <c:v>3333333.333333333</c:v>
                </c:pt>
                <c:pt idx="19">
                  <c:v>3888888.8888888885</c:v>
                </c:pt>
                <c:pt idx="20">
                  <c:v>4444444.444444444</c:v>
                </c:pt>
                <c:pt idx="21">
                  <c:v>5000000</c:v>
                </c:pt>
                <c:pt idx="22">
                  <c:v>5555555.555555556</c:v>
                </c:pt>
                <c:pt idx="23">
                  <c:v>6111111.1111111119</c:v>
                </c:pt>
                <c:pt idx="24">
                  <c:v>6666666.6666666679</c:v>
                </c:pt>
                <c:pt idx="25">
                  <c:v>7222222.2222222239</c:v>
                </c:pt>
                <c:pt idx="26">
                  <c:v>7777777.7777777798</c:v>
                </c:pt>
                <c:pt idx="27">
                  <c:v>8333333.3333333358</c:v>
                </c:pt>
                <c:pt idx="28">
                  <c:v>8888888.8888888918</c:v>
                </c:pt>
                <c:pt idx="29">
                  <c:v>9444444.4444444478</c:v>
                </c:pt>
                <c:pt idx="30">
                  <c:v>10000000.000000004</c:v>
                </c:pt>
                <c:pt idx="31">
                  <c:v>10555555.55555556</c:v>
                </c:pt>
                <c:pt idx="32">
                  <c:v>11111111.111111116</c:v>
                </c:pt>
                <c:pt idx="33">
                  <c:v>11666666.666666672</c:v>
                </c:pt>
                <c:pt idx="34">
                  <c:v>12222222.222222228</c:v>
                </c:pt>
                <c:pt idx="35">
                  <c:v>12777777.777777784</c:v>
                </c:pt>
                <c:pt idx="36">
                  <c:v>13333333.33333334</c:v>
                </c:pt>
                <c:pt idx="37">
                  <c:v>13888888.888888896</c:v>
                </c:pt>
                <c:pt idx="38">
                  <c:v>14444444.444444451</c:v>
                </c:pt>
                <c:pt idx="39">
                  <c:v>15000000.000000007</c:v>
                </c:pt>
                <c:pt idx="40">
                  <c:v>15555555.555555563</c:v>
                </c:pt>
                <c:pt idx="41">
                  <c:v>16111111.111111119</c:v>
                </c:pt>
                <c:pt idx="42">
                  <c:v>16666666.666666675</c:v>
                </c:pt>
                <c:pt idx="43">
                  <c:v>17222222.222222231</c:v>
                </c:pt>
                <c:pt idx="44">
                  <c:v>17777777.777777787</c:v>
                </c:pt>
                <c:pt idx="45">
                  <c:v>18333333.333333343</c:v>
                </c:pt>
                <c:pt idx="46">
                  <c:v>18888888.888888899</c:v>
                </c:pt>
                <c:pt idx="47">
                  <c:v>19444444.444444455</c:v>
                </c:pt>
                <c:pt idx="48">
                  <c:v>20000000.000000011</c:v>
                </c:pt>
                <c:pt idx="49">
                  <c:v>20000000.000000011</c:v>
                </c:pt>
                <c:pt idx="50">
                  <c:v>20000000.000000011</c:v>
                </c:pt>
                <c:pt idx="51">
                  <c:v>20000000.000000011</c:v>
                </c:pt>
                <c:pt idx="52">
                  <c:v>20000000.000000011</c:v>
                </c:pt>
                <c:pt idx="53">
                  <c:v>20000000.000000011</c:v>
                </c:pt>
                <c:pt idx="54">
                  <c:v>20000000.000000011</c:v>
                </c:pt>
                <c:pt idx="55">
                  <c:v>20000000.000000011</c:v>
                </c:pt>
                <c:pt idx="56">
                  <c:v>20000000.000000011</c:v>
                </c:pt>
                <c:pt idx="57">
                  <c:v>20000000.000000011</c:v>
                </c:pt>
                <c:pt idx="58">
                  <c:v>20000000.000000011</c:v>
                </c:pt>
                <c:pt idx="59">
                  <c:v>20000000.000000011</c:v>
                </c:pt>
                <c:pt idx="60">
                  <c:v>20000000.000000011</c:v>
                </c:pt>
                <c:pt idx="61">
                  <c:v>20000000.000000011</c:v>
                </c:pt>
                <c:pt idx="62">
                  <c:v>20000000.000000011</c:v>
                </c:pt>
                <c:pt idx="63">
                  <c:v>20000000.000000011</c:v>
                </c:pt>
                <c:pt idx="64">
                  <c:v>20000000.000000011</c:v>
                </c:pt>
                <c:pt idx="65">
                  <c:v>20000000.000000011</c:v>
                </c:pt>
                <c:pt idx="66">
                  <c:v>20000000.000000011</c:v>
                </c:pt>
                <c:pt idx="67">
                  <c:v>20000000.000000011</c:v>
                </c:pt>
                <c:pt idx="68">
                  <c:v>20000000.000000011</c:v>
                </c:pt>
                <c:pt idx="69">
                  <c:v>20000000.000000011</c:v>
                </c:pt>
                <c:pt idx="70">
                  <c:v>20000000.000000011</c:v>
                </c:pt>
                <c:pt idx="71">
                  <c:v>20000000.000000011</c:v>
                </c:pt>
                <c:pt idx="72">
                  <c:v>20000000.000000011</c:v>
                </c:pt>
                <c:pt idx="73">
                  <c:v>20000000.000000011</c:v>
                </c:pt>
                <c:pt idx="74">
                  <c:v>20000000.000000011</c:v>
                </c:pt>
                <c:pt idx="75">
                  <c:v>20000000.000000011</c:v>
                </c:pt>
                <c:pt idx="76">
                  <c:v>20000000.000000011</c:v>
                </c:pt>
                <c:pt idx="77">
                  <c:v>20000000.000000011</c:v>
                </c:pt>
                <c:pt idx="78">
                  <c:v>20000000.000000011</c:v>
                </c:pt>
                <c:pt idx="79">
                  <c:v>20000000.000000011</c:v>
                </c:pt>
                <c:pt idx="80">
                  <c:v>20000000.000000011</c:v>
                </c:pt>
                <c:pt idx="81">
                  <c:v>20000000.000000011</c:v>
                </c:pt>
                <c:pt idx="82">
                  <c:v>20000000.000000011</c:v>
                </c:pt>
                <c:pt idx="83">
                  <c:v>20000000.000000011</c:v>
                </c:pt>
                <c:pt idx="84">
                  <c:v>20000000.000000011</c:v>
                </c:pt>
                <c:pt idx="85">
                  <c:v>20000000.000000011</c:v>
                </c:pt>
                <c:pt idx="86">
                  <c:v>20000000.000000011</c:v>
                </c:pt>
                <c:pt idx="87">
                  <c:v>20000000.000000011</c:v>
                </c:pt>
                <c:pt idx="88">
                  <c:v>20000000.000000011</c:v>
                </c:pt>
                <c:pt idx="89">
                  <c:v>20000000.000000011</c:v>
                </c:pt>
                <c:pt idx="90">
                  <c:v>20000000.000000011</c:v>
                </c:pt>
                <c:pt idx="91">
                  <c:v>20000000.000000011</c:v>
                </c:pt>
                <c:pt idx="92">
                  <c:v>20000000.000000011</c:v>
                </c:pt>
                <c:pt idx="93">
                  <c:v>20000000.000000011</c:v>
                </c:pt>
                <c:pt idx="94">
                  <c:v>20000000.000000011</c:v>
                </c:pt>
                <c:pt idx="95">
                  <c:v>20000000.000000011</c:v>
                </c:pt>
                <c:pt idx="96">
                  <c:v>20000000.000000011</c:v>
                </c:pt>
                <c:pt idx="97">
                  <c:v>20000000.000000011</c:v>
                </c:pt>
                <c:pt idx="98">
                  <c:v>20000000.000000011</c:v>
                </c:pt>
                <c:pt idx="99">
                  <c:v>20000000.000000011</c:v>
                </c:pt>
                <c:pt idx="100">
                  <c:v>20000000.000000011</c:v>
                </c:pt>
                <c:pt idx="101">
                  <c:v>20000000.000000011</c:v>
                </c:pt>
                <c:pt idx="102">
                  <c:v>20000000.000000011</c:v>
                </c:pt>
                <c:pt idx="103">
                  <c:v>20000000.000000011</c:v>
                </c:pt>
                <c:pt idx="104">
                  <c:v>20000000.000000011</c:v>
                </c:pt>
                <c:pt idx="105">
                  <c:v>20000000.000000011</c:v>
                </c:pt>
                <c:pt idx="106">
                  <c:v>20000000.000000011</c:v>
                </c:pt>
                <c:pt idx="107">
                  <c:v>20000000.000000011</c:v>
                </c:pt>
                <c:pt idx="108">
                  <c:v>20000000.000000011</c:v>
                </c:pt>
                <c:pt idx="109">
                  <c:v>20000000.000000011</c:v>
                </c:pt>
                <c:pt idx="110">
                  <c:v>20000000.000000011</c:v>
                </c:pt>
                <c:pt idx="111">
                  <c:v>20000000.000000011</c:v>
                </c:pt>
                <c:pt idx="112">
                  <c:v>20000000.000000011</c:v>
                </c:pt>
                <c:pt idx="113">
                  <c:v>20000000.000000011</c:v>
                </c:pt>
                <c:pt idx="114">
                  <c:v>20000000.000000011</c:v>
                </c:pt>
                <c:pt idx="115">
                  <c:v>20000000.000000011</c:v>
                </c:pt>
                <c:pt idx="116">
                  <c:v>20000000.000000011</c:v>
                </c:pt>
                <c:pt idx="117">
                  <c:v>20000000.000000011</c:v>
                </c:pt>
                <c:pt idx="118">
                  <c:v>20000000.000000011</c:v>
                </c:pt>
                <c:pt idx="119">
                  <c:v>20000000.000000011</c:v>
                </c:pt>
                <c:pt idx="120">
                  <c:v>20000000.000000011</c:v>
                </c:pt>
                <c:pt idx="121">
                  <c:v>20000000.000000011</c:v>
                </c:pt>
                <c:pt idx="122">
                  <c:v>20000000.000000011</c:v>
                </c:pt>
                <c:pt idx="123">
                  <c:v>20000000.000000011</c:v>
                </c:pt>
                <c:pt idx="124">
                  <c:v>20000000.000000011</c:v>
                </c:pt>
                <c:pt idx="125">
                  <c:v>20000000.000000011</c:v>
                </c:pt>
                <c:pt idx="126">
                  <c:v>20000000.000000011</c:v>
                </c:pt>
                <c:pt idx="127">
                  <c:v>20000000.000000011</c:v>
                </c:pt>
                <c:pt idx="128">
                  <c:v>20000000.000000011</c:v>
                </c:pt>
                <c:pt idx="129">
                  <c:v>20000000.000000011</c:v>
                </c:pt>
                <c:pt idx="130">
                  <c:v>20000000.000000011</c:v>
                </c:pt>
                <c:pt idx="131">
                  <c:v>20000000.000000011</c:v>
                </c:pt>
                <c:pt idx="132">
                  <c:v>20000000.000000011</c:v>
                </c:pt>
                <c:pt idx="133">
                  <c:v>20000000.000000011</c:v>
                </c:pt>
                <c:pt idx="134">
                  <c:v>20000000.000000011</c:v>
                </c:pt>
                <c:pt idx="135">
                  <c:v>20000000.000000011</c:v>
                </c:pt>
                <c:pt idx="136">
                  <c:v>20000000.000000011</c:v>
                </c:pt>
                <c:pt idx="137">
                  <c:v>20000000.000000011</c:v>
                </c:pt>
                <c:pt idx="138">
                  <c:v>20000000.000000011</c:v>
                </c:pt>
                <c:pt idx="139">
                  <c:v>20000000.000000011</c:v>
                </c:pt>
                <c:pt idx="140">
                  <c:v>20000000.000000011</c:v>
                </c:pt>
                <c:pt idx="141">
                  <c:v>20000000.000000011</c:v>
                </c:pt>
                <c:pt idx="142">
                  <c:v>20000000.000000011</c:v>
                </c:pt>
                <c:pt idx="143">
                  <c:v>20000000.000000011</c:v>
                </c:pt>
                <c:pt idx="144">
                  <c:v>20000000.000000011</c:v>
                </c:pt>
                <c:pt idx="145">
                  <c:v>20000000.000000011</c:v>
                </c:pt>
                <c:pt idx="146">
                  <c:v>20000000.000000011</c:v>
                </c:pt>
                <c:pt idx="147">
                  <c:v>20000000.000000011</c:v>
                </c:pt>
                <c:pt idx="148">
                  <c:v>20000000.000000011</c:v>
                </c:pt>
                <c:pt idx="149">
                  <c:v>20000000.000000011</c:v>
                </c:pt>
                <c:pt idx="150">
                  <c:v>20000000.000000011</c:v>
                </c:pt>
                <c:pt idx="151">
                  <c:v>20000000.000000011</c:v>
                </c:pt>
                <c:pt idx="152">
                  <c:v>20000000.000000011</c:v>
                </c:pt>
                <c:pt idx="153">
                  <c:v>20000000.000000011</c:v>
                </c:pt>
                <c:pt idx="154">
                  <c:v>20000000.000000011</c:v>
                </c:pt>
                <c:pt idx="155">
                  <c:v>20000000.000000011</c:v>
                </c:pt>
                <c:pt idx="156">
                  <c:v>20000000.000000011</c:v>
                </c:pt>
                <c:pt idx="157">
                  <c:v>20000000.000000011</c:v>
                </c:pt>
                <c:pt idx="158">
                  <c:v>20000000.000000011</c:v>
                </c:pt>
                <c:pt idx="159">
                  <c:v>20000000.000000011</c:v>
                </c:pt>
                <c:pt idx="160">
                  <c:v>20000000.000000011</c:v>
                </c:pt>
                <c:pt idx="161">
                  <c:v>20000000.000000011</c:v>
                </c:pt>
                <c:pt idx="162">
                  <c:v>20000000.000000011</c:v>
                </c:pt>
                <c:pt idx="163">
                  <c:v>20000000.000000011</c:v>
                </c:pt>
                <c:pt idx="164">
                  <c:v>20000000.000000011</c:v>
                </c:pt>
                <c:pt idx="165">
                  <c:v>20000000.000000011</c:v>
                </c:pt>
                <c:pt idx="166">
                  <c:v>20000000.000000011</c:v>
                </c:pt>
                <c:pt idx="167">
                  <c:v>20000000.000000011</c:v>
                </c:pt>
                <c:pt idx="168">
                  <c:v>20000000.000000011</c:v>
                </c:pt>
                <c:pt idx="169">
                  <c:v>20000000.000000011</c:v>
                </c:pt>
                <c:pt idx="170">
                  <c:v>20000000.000000011</c:v>
                </c:pt>
                <c:pt idx="171">
                  <c:v>20000000.000000011</c:v>
                </c:pt>
                <c:pt idx="172">
                  <c:v>20000000.000000011</c:v>
                </c:pt>
                <c:pt idx="173">
                  <c:v>20000000.000000011</c:v>
                </c:pt>
                <c:pt idx="174">
                  <c:v>20000000.000000011</c:v>
                </c:pt>
                <c:pt idx="175">
                  <c:v>20000000.000000011</c:v>
                </c:pt>
                <c:pt idx="176">
                  <c:v>20000000.000000011</c:v>
                </c:pt>
                <c:pt idx="177">
                  <c:v>20000000.000000011</c:v>
                </c:pt>
                <c:pt idx="178">
                  <c:v>20000000.000000011</c:v>
                </c:pt>
                <c:pt idx="179">
                  <c:v>20000000.000000011</c:v>
                </c:pt>
                <c:pt idx="180">
                  <c:v>20000000.000000011</c:v>
                </c:pt>
                <c:pt idx="181">
                  <c:v>20000000.000000011</c:v>
                </c:pt>
                <c:pt idx="182">
                  <c:v>20000000.000000011</c:v>
                </c:pt>
                <c:pt idx="183">
                  <c:v>20000000.000000011</c:v>
                </c:pt>
                <c:pt idx="184">
                  <c:v>20000000.000000011</c:v>
                </c:pt>
                <c:pt idx="185">
                  <c:v>20000000.000000011</c:v>
                </c:pt>
                <c:pt idx="186">
                  <c:v>20000000.000000011</c:v>
                </c:pt>
                <c:pt idx="187">
                  <c:v>20000000.000000011</c:v>
                </c:pt>
                <c:pt idx="188">
                  <c:v>20000000.000000011</c:v>
                </c:pt>
                <c:pt idx="189">
                  <c:v>20000000.000000011</c:v>
                </c:pt>
                <c:pt idx="190">
                  <c:v>20000000.000000011</c:v>
                </c:pt>
                <c:pt idx="191">
                  <c:v>20000000.000000011</c:v>
                </c:pt>
                <c:pt idx="192">
                  <c:v>20000000.000000011</c:v>
                </c:pt>
                <c:pt idx="193">
                  <c:v>20000000.000000011</c:v>
                </c:pt>
                <c:pt idx="194">
                  <c:v>20000000.000000011</c:v>
                </c:pt>
                <c:pt idx="195">
                  <c:v>20000000.000000011</c:v>
                </c:pt>
                <c:pt idx="196">
                  <c:v>20000000.000000011</c:v>
                </c:pt>
                <c:pt idx="197">
                  <c:v>20000000.000000011</c:v>
                </c:pt>
                <c:pt idx="198">
                  <c:v>20000000.000000011</c:v>
                </c:pt>
                <c:pt idx="199">
                  <c:v>20000000.000000011</c:v>
                </c:pt>
                <c:pt idx="200">
                  <c:v>20000000.000000011</c:v>
                </c:pt>
                <c:pt idx="201">
                  <c:v>20000000.000000011</c:v>
                </c:pt>
                <c:pt idx="202">
                  <c:v>20000000.000000011</c:v>
                </c:pt>
                <c:pt idx="203">
                  <c:v>20000000.000000011</c:v>
                </c:pt>
                <c:pt idx="204">
                  <c:v>20000000.000000011</c:v>
                </c:pt>
                <c:pt idx="205">
                  <c:v>20000000.000000011</c:v>
                </c:pt>
                <c:pt idx="206">
                  <c:v>20000000.000000011</c:v>
                </c:pt>
                <c:pt idx="207">
                  <c:v>20000000.000000011</c:v>
                </c:pt>
                <c:pt idx="208">
                  <c:v>20000000.000000011</c:v>
                </c:pt>
                <c:pt idx="209">
                  <c:v>20000000.000000011</c:v>
                </c:pt>
                <c:pt idx="210">
                  <c:v>20000000.000000011</c:v>
                </c:pt>
                <c:pt idx="211">
                  <c:v>20000000.000000011</c:v>
                </c:pt>
                <c:pt idx="212">
                  <c:v>20000000.000000011</c:v>
                </c:pt>
                <c:pt idx="213">
                  <c:v>20000000.000000011</c:v>
                </c:pt>
                <c:pt idx="214">
                  <c:v>20000000.000000011</c:v>
                </c:pt>
                <c:pt idx="215">
                  <c:v>20000000.000000011</c:v>
                </c:pt>
                <c:pt idx="216">
                  <c:v>20000000.000000011</c:v>
                </c:pt>
                <c:pt idx="217">
                  <c:v>20000000.000000011</c:v>
                </c:pt>
                <c:pt idx="218">
                  <c:v>20000000.000000011</c:v>
                </c:pt>
                <c:pt idx="219">
                  <c:v>20000000.000000011</c:v>
                </c:pt>
                <c:pt idx="220">
                  <c:v>20000000.000000011</c:v>
                </c:pt>
                <c:pt idx="221">
                  <c:v>20000000.000000011</c:v>
                </c:pt>
                <c:pt idx="222">
                  <c:v>20000000.000000011</c:v>
                </c:pt>
                <c:pt idx="223">
                  <c:v>20000000.000000011</c:v>
                </c:pt>
                <c:pt idx="224">
                  <c:v>20000000.000000011</c:v>
                </c:pt>
                <c:pt idx="225">
                  <c:v>20000000.000000011</c:v>
                </c:pt>
                <c:pt idx="226">
                  <c:v>20000000.000000011</c:v>
                </c:pt>
                <c:pt idx="227">
                  <c:v>20000000.000000011</c:v>
                </c:pt>
                <c:pt idx="228">
                  <c:v>20000000.000000011</c:v>
                </c:pt>
                <c:pt idx="229">
                  <c:v>20000000.000000011</c:v>
                </c:pt>
                <c:pt idx="230">
                  <c:v>20000000.000000011</c:v>
                </c:pt>
                <c:pt idx="231">
                  <c:v>20000000.000000011</c:v>
                </c:pt>
                <c:pt idx="232">
                  <c:v>20000000.000000011</c:v>
                </c:pt>
                <c:pt idx="233">
                  <c:v>20000000.000000011</c:v>
                </c:pt>
                <c:pt idx="234">
                  <c:v>20000000.000000011</c:v>
                </c:pt>
                <c:pt idx="235">
                  <c:v>20000000.000000011</c:v>
                </c:pt>
                <c:pt idx="236">
                  <c:v>20000000.000000011</c:v>
                </c:pt>
                <c:pt idx="237">
                  <c:v>20000000.000000011</c:v>
                </c:pt>
                <c:pt idx="238">
                  <c:v>20000000.000000011</c:v>
                </c:pt>
                <c:pt idx="239">
                  <c:v>20000000.000000011</c:v>
                </c:pt>
                <c:pt idx="240">
                  <c:v>20000000.000000011</c:v>
                </c:pt>
                <c:pt idx="241">
                  <c:v>20000000.000000011</c:v>
                </c:pt>
                <c:pt idx="242">
                  <c:v>20000000.000000011</c:v>
                </c:pt>
                <c:pt idx="243">
                  <c:v>20000000.000000011</c:v>
                </c:pt>
                <c:pt idx="244">
                  <c:v>20000000.000000011</c:v>
                </c:pt>
                <c:pt idx="245">
                  <c:v>20000000.000000011</c:v>
                </c:pt>
                <c:pt idx="246">
                  <c:v>20000000.000000011</c:v>
                </c:pt>
                <c:pt idx="247">
                  <c:v>20000000.000000011</c:v>
                </c:pt>
                <c:pt idx="248">
                  <c:v>20000000.000000011</c:v>
                </c:pt>
                <c:pt idx="249">
                  <c:v>20000000.000000011</c:v>
                </c:pt>
                <c:pt idx="250">
                  <c:v>20000000.000000011</c:v>
                </c:pt>
                <c:pt idx="251">
                  <c:v>20000000.000000011</c:v>
                </c:pt>
                <c:pt idx="252">
                  <c:v>20000000.000000011</c:v>
                </c:pt>
                <c:pt idx="253">
                  <c:v>20000000.000000011</c:v>
                </c:pt>
                <c:pt idx="254">
                  <c:v>20000000.000000011</c:v>
                </c:pt>
                <c:pt idx="255">
                  <c:v>20000000.000000011</c:v>
                </c:pt>
                <c:pt idx="256">
                  <c:v>20000000.000000011</c:v>
                </c:pt>
                <c:pt idx="257">
                  <c:v>20000000.000000011</c:v>
                </c:pt>
                <c:pt idx="258">
                  <c:v>20000000.000000011</c:v>
                </c:pt>
                <c:pt idx="259">
                  <c:v>20000000.000000011</c:v>
                </c:pt>
                <c:pt idx="260">
                  <c:v>20000000.000000011</c:v>
                </c:pt>
                <c:pt idx="261">
                  <c:v>20000000.000000011</c:v>
                </c:pt>
                <c:pt idx="262">
                  <c:v>20000000.000000011</c:v>
                </c:pt>
                <c:pt idx="263">
                  <c:v>20000000.000000011</c:v>
                </c:pt>
                <c:pt idx="264">
                  <c:v>20000000.000000011</c:v>
                </c:pt>
                <c:pt idx="265">
                  <c:v>20000000.000000011</c:v>
                </c:pt>
                <c:pt idx="266">
                  <c:v>20000000.000000011</c:v>
                </c:pt>
                <c:pt idx="267">
                  <c:v>20000000.000000011</c:v>
                </c:pt>
                <c:pt idx="268">
                  <c:v>20000000.000000011</c:v>
                </c:pt>
                <c:pt idx="269">
                  <c:v>20000000.000000011</c:v>
                </c:pt>
                <c:pt idx="270">
                  <c:v>20000000.000000011</c:v>
                </c:pt>
                <c:pt idx="271">
                  <c:v>20000000.000000011</c:v>
                </c:pt>
                <c:pt idx="272">
                  <c:v>20000000.000000011</c:v>
                </c:pt>
                <c:pt idx="273">
                  <c:v>20000000.000000011</c:v>
                </c:pt>
                <c:pt idx="274">
                  <c:v>20000000.000000011</c:v>
                </c:pt>
                <c:pt idx="275">
                  <c:v>20000000.000000011</c:v>
                </c:pt>
                <c:pt idx="276">
                  <c:v>20000000.000000011</c:v>
                </c:pt>
                <c:pt idx="277">
                  <c:v>20000000.000000011</c:v>
                </c:pt>
                <c:pt idx="278">
                  <c:v>20000000.000000011</c:v>
                </c:pt>
                <c:pt idx="279">
                  <c:v>20000000.000000011</c:v>
                </c:pt>
                <c:pt idx="280">
                  <c:v>20000000.000000011</c:v>
                </c:pt>
                <c:pt idx="281">
                  <c:v>20000000.000000011</c:v>
                </c:pt>
                <c:pt idx="282">
                  <c:v>20000000.000000011</c:v>
                </c:pt>
                <c:pt idx="283">
                  <c:v>20000000.000000011</c:v>
                </c:pt>
                <c:pt idx="284">
                  <c:v>20000000.000000011</c:v>
                </c:pt>
                <c:pt idx="285">
                  <c:v>20000000.000000011</c:v>
                </c:pt>
                <c:pt idx="286">
                  <c:v>20000000.000000011</c:v>
                </c:pt>
                <c:pt idx="287">
                  <c:v>20000000.000000011</c:v>
                </c:pt>
                <c:pt idx="288">
                  <c:v>20000000.000000011</c:v>
                </c:pt>
                <c:pt idx="289">
                  <c:v>20000000.000000011</c:v>
                </c:pt>
                <c:pt idx="290">
                  <c:v>20000000.000000011</c:v>
                </c:pt>
                <c:pt idx="291">
                  <c:v>20000000.000000011</c:v>
                </c:pt>
                <c:pt idx="292">
                  <c:v>20000000.000000011</c:v>
                </c:pt>
                <c:pt idx="293">
                  <c:v>20000000.000000011</c:v>
                </c:pt>
                <c:pt idx="294">
                  <c:v>20000000.000000011</c:v>
                </c:pt>
                <c:pt idx="295">
                  <c:v>20000000.000000011</c:v>
                </c:pt>
                <c:pt idx="296">
                  <c:v>20000000.000000011</c:v>
                </c:pt>
                <c:pt idx="297">
                  <c:v>20000000.000000011</c:v>
                </c:pt>
                <c:pt idx="298">
                  <c:v>20000000.000000011</c:v>
                </c:pt>
                <c:pt idx="299">
                  <c:v>20000000.000000011</c:v>
                </c:pt>
                <c:pt idx="300">
                  <c:v>20000000.000000011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E3-9A4B-8E1A-706BD8D6E9A7}"/>
            </c:ext>
          </c:extLst>
        </c:ser>
        <c:ser>
          <c:idx val="4"/>
          <c:order val="4"/>
          <c:tx>
            <c:strRef>
              <c:f>'Token - Fixed Supply w Reserves'!$AW$37</c:f>
              <c:strCache>
                <c:ptCount val="1"/>
                <c:pt idx="0">
                  <c:v>Marketing/Airdrops</c:v>
                </c:pt>
              </c:strCache>
            </c:strRef>
          </c:tx>
          <c:spPr>
            <a:solidFill>
              <a:srgbClr val="5B9BD5">
                <a:alpha val="30000"/>
              </a:srgbClr>
            </a:solidFill>
            <a:ln cmpd="sng">
              <a:solidFill>
                <a:srgbClr val="5B9BD5"/>
              </a:solidFill>
            </a:ln>
          </c:spPr>
          <c:cat>
            <c:strRef>
              <c:f>'Token - Fixed Supply w Reserves'!$AR$38:$AR$338</c:f>
              <c:strCache>
                <c:ptCount val="301"/>
                <c:pt idx="0">
                  <c:v>TGE</c:v>
                </c:pt>
                <c:pt idx="1">
                  <c:v>Jan-2024</c:v>
                </c:pt>
                <c:pt idx="2">
                  <c:v>Feb-2024</c:v>
                </c:pt>
                <c:pt idx="3">
                  <c:v>Mar-2024</c:v>
                </c:pt>
                <c:pt idx="4">
                  <c:v>Apr-2024</c:v>
                </c:pt>
                <c:pt idx="5">
                  <c:v>May-2024</c:v>
                </c:pt>
                <c:pt idx="6">
                  <c:v>Jun-2024</c:v>
                </c:pt>
                <c:pt idx="7">
                  <c:v>Jul-2024</c:v>
                </c:pt>
                <c:pt idx="8">
                  <c:v>Aug-2024</c:v>
                </c:pt>
                <c:pt idx="9">
                  <c:v>Sep-2024</c:v>
                </c:pt>
                <c:pt idx="10">
                  <c:v>Oct-2024</c:v>
                </c:pt>
                <c:pt idx="11">
                  <c:v>Nov-2024</c:v>
                </c:pt>
                <c:pt idx="12">
                  <c:v>Dec-2024</c:v>
                </c:pt>
                <c:pt idx="13">
                  <c:v>Jan-2025</c:v>
                </c:pt>
                <c:pt idx="14">
                  <c:v>Feb-2025</c:v>
                </c:pt>
                <c:pt idx="15">
                  <c:v>Mar-2025</c:v>
                </c:pt>
                <c:pt idx="16">
                  <c:v>Apr-2025</c:v>
                </c:pt>
                <c:pt idx="17">
                  <c:v>May-2025</c:v>
                </c:pt>
                <c:pt idx="18">
                  <c:v>Jun-2025</c:v>
                </c:pt>
                <c:pt idx="19">
                  <c:v>Jul-2025</c:v>
                </c:pt>
                <c:pt idx="20">
                  <c:v>Aug-2025</c:v>
                </c:pt>
                <c:pt idx="21">
                  <c:v>Sep-2025</c:v>
                </c:pt>
                <c:pt idx="22">
                  <c:v>Oct-2025</c:v>
                </c:pt>
                <c:pt idx="23">
                  <c:v>Nov-2025</c:v>
                </c:pt>
                <c:pt idx="24">
                  <c:v>Dec-2025</c:v>
                </c:pt>
                <c:pt idx="25">
                  <c:v>Jan-2026</c:v>
                </c:pt>
                <c:pt idx="26">
                  <c:v>Feb-2026</c:v>
                </c:pt>
                <c:pt idx="27">
                  <c:v>Mar-2026</c:v>
                </c:pt>
                <c:pt idx="28">
                  <c:v>Apr-2026</c:v>
                </c:pt>
                <c:pt idx="29">
                  <c:v>May-2026</c:v>
                </c:pt>
                <c:pt idx="30">
                  <c:v>Jun-2026</c:v>
                </c:pt>
                <c:pt idx="31">
                  <c:v>Jul-2026</c:v>
                </c:pt>
                <c:pt idx="32">
                  <c:v>Aug-2026</c:v>
                </c:pt>
                <c:pt idx="33">
                  <c:v>Sep-2026</c:v>
                </c:pt>
                <c:pt idx="34">
                  <c:v>Oct-2026</c:v>
                </c:pt>
                <c:pt idx="35">
                  <c:v>Nov-2026</c:v>
                </c:pt>
                <c:pt idx="36">
                  <c:v>Dec-2026</c:v>
                </c:pt>
                <c:pt idx="37">
                  <c:v>Jan-2027</c:v>
                </c:pt>
                <c:pt idx="38">
                  <c:v>Feb-2027</c:v>
                </c:pt>
                <c:pt idx="39">
                  <c:v>Mar-2027</c:v>
                </c:pt>
                <c:pt idx="40">
                  <c:v>Apr-2027</c:v>
                </c:pt>
                <c:pt idx="41">
                  <c:v>May-2027</c:v>
                </c:pt>
                <c:pt idx="42">
                  <c:v>Jun-2027</c:v>
                </c:pt>
                <c:pt idx="43">
                  <c:v>Jul-2027</c:v>
                </c:pt>
                <c:pt idx="44">
                  <c:v>Aug-2027</c:v>
                </c:pt>
                <c:pt idx="45">
                  <c:v>Sep-2027</c:v>
                </c:pt>
                <c:pt idx="46">
                  <c:v>Oct-2027</c:v>
                </c:pt>
                <c:pt idx="47">
                  <c:v>Nov-2027</c:v>
                </c:pt>
                <c:pt idx="48">
                  <c:v>Dec-2027</c:v>
                </c:pt>
                <c:pt idx="49">
                  <c:v>Jan-2028</c:v>
                </c:pt>
                <c:pt idx="50">
                  <c:v>Feb-2028</c:v>
                </c:pt>
                <c:pt idx="51">
                  <c:v>Mar-2028</c:v>
                </c:pt>
                <c:pt idx="52">
                  <c:v>Apr-2028</c:v>
                </c:pt>
                <c:pt idx="53">
                  <c:v>May-2028</c:v>
                </c:pt>
                <c:pt idx="54">
                  <c:v>Jun-2028</c:v>
                </c:pt>
                <c:pt idx="55">
                  <c:v>Jul-2028</c:v>
                </c:pt>
                <c:pt idx="56">
                  <c:v>Aug-2028</c:v>
                </c:pt>
                <c:pt idx="57">
                  <c:v>Sep-2028</c:v>
                </c:pt>
                <c:pt idx="58">
                  <c:v>Oct-2028</c:v>
                </c:pt>
                <c:pt idx="59">
                  <c:v>Nov-2028</c:v>
                </c:pt>
                <c:pt idx="60">
                  <c:v>Dec-2028</c:v>
                </c:pt>
                <c:pt idx="61">
                  <c:v>Jan-2029</c:v>
                </c:pt>
                <c:pt idx="62">
                  <c:v>Feb-2029</c:v>
                </c:pt>
                <c:pt idx="63">
                  <c:v>Mar-2029</c:v>
                </c:pt>
                <c:pt idx="64">
                  <c:v>Apr-2029</c:v>
                </c:pt>
                <c:pt idx="65">
                  <c:v>May-2029</c:v>
                </c:pt>
                <c:pt idx="66">
                  <c:v>Jun-2029</c:v>
                </c:pt>
                <c:pt idx="67">
                  <c:v>Jul-2029</c:v>
                </c:pt>
                <c:pt idx="68">
                  <c:v>Aug-2029</c:v>
                </c:pt>
                <c:pt idx="69">
                  <c:v>Sep-2029</c:v>
                </c:pt>
                <c:pt idx="70">
                  <c:v>Oct-2029</c:v>
                </c:pt>
                <c:pt idx="71">
                  <c:v>Nov-2029</c:v>
                </c:pt>
                <c:pt idx="72">
                  <c:v>Dec-2029</c:v>
                </c:pt>
                <c:pt idx="73">
                  <c:v>Jan-2030</c:v>
                </c:pt>
                <c:pt idx="74">
                  <c:v>Feb-2030</c:v>
                </c:pt>
                <c:pt idx="75">
                  <c:v>Mar-2030</c:v>
                </c:pt>
                <c:pt idx="76">
                  <c:v>Apr-2030</c:v>
                </c:pt>
                <c:pt idx="77">
                  <c:v>May-2030</c:v>
                </c:pt>
                <c:pt idx="78">
                  <c:v>Jun-2030</c:v>
                </c:pt>
                <c:pt idx="79">
                  <c:v>Jul-2030</c:v>
                </c:pt>
                <c:pt idx="80">
                  <c:v>Aug-2030</c:v>
                </c:pt>
                <c:pt idx="81">
                  <c:v>Sep-2030</c:v>
                </c:pt>
                <c:pt idx="82">
                  <c:v>Oct-2030</c:v>
                </c:pt>
                <c:pt idx="83">
                  <c:v>Nov-2030</c:v>
                </c:pt>
                <c:pt idx="84">
                  <c:v>Dec-2030</c:v>
                </c:pt>
                <c:pt idx="85">
                  <c:v>Jan-2031</c:v>
                </c:pt>
                <c:pt idx="86">
                  <c:v>Feb-2031</c:v>
                </c:pt>
                <c:pt idx="87">
                  <c:v>Mar-2031</c:v>
                </c:pt>
                <c:pt idx="88">
                  <c:v>Apr-2031</c:v>
                </c:pt>
                <c:pt idx="89">
                  <c:v>May-2031</c:v>
                </c:pt>
                <c:pt idx="90">
                  <c:v>Jun-2031</c:v>
                </c:pt>
                <c:pt idx="91">
                  <c:v>Jul-2031</c:v>
                </c:pt>
                <c:pt idx="92">
                  <c:v>Aug-2031</c:v>
                </c:pt>
                <c:pt idx="93">
                  <c:v>Sep-2031</c:v>
                </c:pt>
                <c:pt idx="94">
                  <c:v>Oct-2031</c:v>
                </c:pt>
                <c:pt idx="95">
                  <c:v>Nov-2031</c:v>
                </c:pt>
                <c:pt idx="96">
                  <c:v>Dec-2031</c:v>
                </c:pt>
                <c:pt idx="97">
                  <c:v>Jan-2032</c:v>
                </c:pt>
                <c:pt idx="98">
                  <c:v>Feb-2032</c:v>
                </c:pt>
                <c:pt idx="99">
                  <c:v>Mar-2032</c:v>
                </c:pt>
                <c:pt idx="100">
                  <c:v>Apr-2032</c:v>
                </c:pt>
                <c:pt idx="101">
                  <c:v>May-2032</c:v>
                </c:pt>
                <c:pt idx="102">
                  <c:v>Jun-2032</c:v>
                </c:pt>
                <c:pt idx="103">
                  <c:v>Jul-2032</c:v>
                </c:pt>
                <c:pt idx="104">
                  <c:v>Aug-2032</c:v>
                </c:pt>
                <c:pt idx="105">
                  <c:v>Sep-2032</c:v>
                </c:pt>
                <c:pt idx="106">
                  <c:v>Oct-2032</c:v>
                </c:pt>
                <c:pt idx="107">
                  <c:v>Nov-2032</c:v>
                </c:pt>
                <c:pt idx="108">
                  <c:v>Dec-2032</c:v>
                </c:pt>
                <c:pt idx="109">
                  <c:v>Jan-2033</c:v>
                </c:pt>
                <c:pt idx="110">
                  <c:v>Feb-2033</c:v>
                </c:pt>
                <c:pt idx="111">
                  <c:v>Mar-2033</c:v>
                </c:pt>
                <c:pt idx="112">
                  <c:v>Apr-2033</c:v>
                </c:pt>
                <c:pt idx="113">
                  <c:v>May-2033</c:v>
                </c:pt>
                <c:pt idx="114">
                  <c:v>Jun-2033</c:v>
                </c:pt>
                <c:pt idx="115">
                  <c:v>Jul-2033</c:v>
                </c:pt>
                <c:pt idx="116">
                  <c:v>Aug-2033</c:v>
                </c:pt>
                <c:pt idx="117">
                  <c:v>Sep-2033</c:v>
                </c:pt>
                <c:pt idx="118">
                  <c:v>Oct-2033</c:v>
                </c:pt>
                <c:pt idx="119">
                  <c:v>Nov-2033</c:v>
                </c:pt>
                <c:pt idx="120">
                  <c:v>Dec-2033</c:v>
                </c:pt>
                <c:pt idx="121">
                  <c:v>Jan-2034</c:v>
                </c:pt>
                <c:pt idx="122">
                  <c:v>Feb-2034</c:v>
                </c:pt>
                <c:pt idx="123">
                  <c:v>Mar-2034</c:v>
                </c:pt>
                <c:pt idx="124">
                  <c:v>Apr-2034</c:v>
                </c:pt>
                <c:pt idx="125">
                  <c:v>May-2034</c:v>
                </c:pt>
                <c:pt idx="126">
                  <c:v>Jun-2034</c:v>
                </c:pt>
                <c:pt idx="127">
                  <c:v>Jul-2034</c:v>
                </c:pt>
                <c:pt idx="128">
                  <c:v>Aug-2034</c:v>
                </c:pt>
                <c:pt idx="129">
                  <c:v>Sep-2034</c:v>
                </c:pt>
                <c:pt idx="130">
                  <c:v>Oct-2034</c:v>
                </c:pt>
                <c:pt idx="131">
                  <c:v>Nov-2034</c:v>
                </c:pt>
                <c:pt idx="132">
                  <c:v>Dec-2034</c:v>
                </c:pt>
                <c:pt idx="133">
                  <c:v>Jan-2035</c:v>
                </c:pt>
                <c:pt idx="134">
                  <c:v>Feb-2035</c:v>
                </c:pt>
                <c:pt idx="135">
                  <c:v>Mar-2035</c:v>
                </c:pt>
                <c:pt idx="136">
                  <c:v>Apr-2035</c:v>
                </c:pt>
                <c:pt idx="137">
                  <c:v>May-2035</c:v>
                </c:pt>
                <c:pt idx="138">
                  <c:v>Jun-2035</c:v>
                </c:pt>
                <c:pt idx="139">
                  <c:v>Jul-2035</c:v>
                </c:pt>
                <c:pt idx="140">
                  <c:v>Aug-2035</c:v>
                </c:pt>
                <c:pt idx="141">
                  <c:v>Sep-2035</c:v>
                </c:pt>
                <c:pt idx="142">
                  <c:v>Oct-2035</c:v>
                </c:pt>
                <c:pt idx="143">
                  <c:v>Nov-2035</c:v>
                </c:pt>
                <c:pt idx="144">
                  <c:v>Dec-2035</c:v>
                </c:pt>
                <c:pt idx="145">
                  <c:v>Jan-2036</c:v>
                </c:pt>
                <c:pt idx="146">
                  <c:v>Feb-2036</c:v>
                </c:pt>
                <c:pt idx="147">
                  <c:v>Mar-2036</c:v>
                </c:pt>
                <c:pt idx="148">
                  <c:v>Apr-2036</c:v>
                </c:pt>
                <c:pt idx="149">
                  <c:v>May-2036</c:v>
                </c:pt>
                <c:pt idx="150">
                  <c:v>Jun-2036</c:v>
                </c:pt>
                <c:pt idx="151">
                  <c:v>Jul-2036</c:v>
                </c:pt>
                <c:pt idx="152">
                  <c:v>Aug-2036</c:v>
                </c:pt>
                <c:pt idx="153">
                  <c:v>Sep-2036</c:v>
                </c:pt>
                <c:pt idx="154">
                  <c:v>Oct-2036</c:v>
                </c:pt>
                <c:pt idx="155">
                  <c:v>Nov-2036</c:v>
                </c:pt>
                <c:pt idx="156">
                  <c:v>Dec-2036</c:v>
                </c:pt>
                <c:pt idx="157">
                  <c:v>Jan-2037</c:v>
                </c:pt>
                <c:pt idx="158">
                  <c:v>Feb-2037</c:v>
                </c:pt>
                <c:pt idx="159">
                  <c:v>Mar-2037</c:v>
                </c:pt>
                <c:pt idx="160">
                  <c:v>Apr-2037</c:v>
                </c:pt>
                <c:pt idx="161">
                  <c:v>May-2037</c:v>
                </c:pt>
                <c:pt idx="162">
                  <c:v>Jun-2037</c:v>
                </c:pt>
                <c:pt idx="163">
                  <c:v>Jul-2037</c:v>
                </c:pt>
                <c:pt idx="164">
                  <c:v>Aug-2037</c:v>
                </c:pt>
                <c:pt idx="165">
                  <c:v>Sep-2037</c:v>
                </c:pt>
                <c:pt idx="166">
                  <c:v>Oct-2037</c:v>
                </c:pt>
                <c:pt idx="167">
                  <c:v>Nov-2037</c:v>
                </c:pt>
                <c:pt idx="168">
                  <c:v>Dec-2037</c:v>
                </c:pt>
                <c:pt idx="169">
                  <c:v>Jan-2038</c:v>
                </c:pt>
                <c:pt idx="170">
                  <c:v>Feb-2038</c:v>
                </c:pt>
                <c:pt idx="171">
                  <c:v>Mar-2038</c:v>
                </c:pt>
                <c:pt idx="172">
                  <c:v>Apr-2038</c:v>
                </c:pt>
                <c:pt idx="173">
                  <c:v>May-2038</c:v>
                </c:pt>
                <c:pt idx="174">
                  <c:v>Jun-2038</c:v>
                </c:pt>
                <c:pt idx="175">
                  <c:v>Jul-2038</c:v>
                </c:pt>
                <c:pt idx="176">
                  <c:v>Aug-2038</c:v>
                </c:pt>
                <c:pt idx="177">
                  <c:v>Sep-2038</c:v>
                </c:pt>
                <c:pt idx="178">
                  <c:v>Oct-2038</c:v>
                </c:pt>
                <c:pt idx="179">
                  <c:v>Nov-2038</c:v>
                </c:pt>
                <c:pt idx="180">
                  <c:v>Dec-2038</c:v>
                </c:pt>
                <c:pt idx="181">
                  <c:v>Jan-2039</c:v>
                </c:pt>
                <c:pt idx="182">
                  <c:v>Feb-2039</c:v>
                </c:pt>
                <c:pt idx="183">
                  <c:v>Mar-2039</c:v>
                </c:pt>
                <c:pt idx="184">
                  <c:v>Apr-2039</c:v>
                </c:pt>
                <c:pt idx="185">
                  <c:v>May-2039</c:v>
                </c:pt>
                <c:pt idx="186">
                  <c:v>Jun-2039</c:v>
                </c:pt>
                <c:pt idx="187">
                  <c:v>Jul-2039</c:v>
                </c:pt>
                <c:pt idx="188">
                  <c:v>Aug-2039</c:v>
                </c:pt>
                <c:pt idx="189">
                  <c:v>Sep-2039</c:v>
                </c:pt>
                <c:pt idx="190">
                  <c:v>Oct-2039</c:v>
                </c:pt>
                <c:pt idx="191">
                  <c:v>Nov-2039</c:v>
                </c:pt>
                <c:pt idx="192">
                  <c:v>Dec-2039</c:v>
                </c:pt>
                <c:pt idx="193">
                  <c:v>Jan-2040</c:v>
                </c:pt>
                <c:pt idx="194">
                  <c:v>Feb-2040</c:v>
                </c:pt>
                <c:pt idx="195">
                  <c:v>Mar-2040</c:v>
                </c:pt>
                <c:pt idx="196">
                  <c:v>Apr-2040</c:v>
                </c:pt>
                <c:pt idx="197">
                  <c:v>May-2040</c:v>
                </c:pt>
                <c:pt idx="198">
                  <c:v>Jun-2040</c:v>
                </c:pt>
                <c:pt idx="199">
                  <c:v>Jul-2040</c:v>
                </c:pt>
                <c:pt idx="200">
                  <c:v>Aug-2040</c:v>
                </c:pt>
                <c:pt idx="201">
                  <c:v>Sep-2040</c:v>
                </c:pt>
                <c:pt idx="202">
                  <c:v>Oct-2040</c:v>
                </c:pt>
                <c:pt idx="203">
                  <c:v>Nov-2040</c:v>
                </c:pt>
                <c:pt idx="204">
                  <c:v>Dec-2040</c:v>
                </c:pt>
                <c:pt idx="205">
                  <c:v>Jan-2041</c:v>
                </c:pt>
                <c:pt idx="206">
                  <c:v>Feb-2041</c:v>
                </c:pt>
                <c:pt idx="207">
                  <c:v>Mar-2041</c:v>
                </c:pt>
                <c:pt idx="208">
                  <c:v>Apr-2041</c:v>
                </c:pt>
                <c:pt idx="209">
                  <c:v>May-2041</c:v>
                </c:pt>
                <c:pt idx="210">
                  <c:v>Jun-2041</c:v>
                </c:pt>
                <c:pt idx="211">
                  <c:v>Jul-2041</c:v>
                </c:pt>
                <c:pt idx="212">
                  <c:v>Aug-2041</c:v>
                </c:pt>
                <c:pt idx="213">
                  <c:v>Sep-2041</c:v>
                </c:pt>
                <c:pt idx="214">
                  <c:v>Oct-2041</c:v>
                </c:pt>
                <c:pt idx="215">
                  <c:v>Nov-2041</c:v>
                </c:pt>
                <c:pt idx="216">
                  <c:v>Dec-2041</c:v>
                </c:pt>
                <c:pt idx="217">
                  <c:v>Jan-2042</c:v>
                </c:pt>
                <c:pt idx="218">
                  <c:v>Feb-2042</c:v>
                </c:pt>
                <c:pt idx="219">
                  <c:v>Mar-2042</c:v>
                </c:pt>
                <c:pt idx="220">
                  <c:v>Apr-2042</c:v>
                </c:pt>
                <c:pt idx="221">
                  <c:v>May-2042</c:v>
                </c:pt>
                <c:pt idx="222">
                  <c:v>Jun-2042</c:v>
                </c:pt>
                <c:pt idx="223">
                  <c:v>Jul-2042</c:v>
                </c:pt>
                <c:pt idx="224">
                  <c:v>Aug-2042</c:v>
                </c:pt>
                <c:pt idx="225">
                  <c:v>Sep-2042</c:v>
                </c:pt>
                <c:pt idx="226">
                  <c:v>Oct-2042</c:v>
                </c:pt>
                <c:pt idx="227">
                  <c:v>Nov-2042</c:v>
                </c:pt>
                <c:pt idx="228">
                  <c:v>Dec-2042</c:v>
                </c:pt>
                <c:pt idx="229">
                  <c:v>Jan-2043</c:v>
                </c:pt>
                <c:pt idx="230">
                  <c:v>Feb-2043</c:v>
                </c:pt>
                <c:pt idx="231">
                  <c:v>Mar-2043</c:v>
                </c:pt>
                <c:pt idx="232">
                  <c:v>Apr-2043</c:v>
                </c:pt>
                <c:pt idx="233">
                  <c:v>May-2043</c:v>
                </c:pt>
                <c:pt idx="234">
                  <c:v>Jun-2043</c:v>
                </c:pt>
                <c:pt idx="235">
                  <c:v>Jul-2043</c:v>
                </c:pt>
                <c:pt idx="236">
                  <c:v>Aug-2043</c:v>
                </c:pt>
                <c:pt idx="237">
                  <c:v>Sep-2043</c:v>
                </c:pt>
                <c:pt idx="238">
                  <c:v>Oct-2043</c:v>
                </c:pt>
                <c:pt idx="239">
                  <c:v>Nov-2043</c:v>
                </c:pt>
                <c:pt idx="240">
                  <c:v>Dec-2043</c:v>
                </c:pt>
                <c:pt idx="241">
                  <c:v>Jan-2044</c:v>
                </c:pt>
                <c:pt idx="242">
                  <c:v>Feb-2044</c:v>
                </c:pt>
                <c:pt idx="243">
                  <c:v>Mar-2044</c:v>
                </c:pt>
                <c:pt idx="244">
                  <c:v>Apr-2044</c:v>
                </c:pt>
                <c:pt idx="245">
                  <c:v>May-2044</c:v>
                </c:pt>
                <c:pt idx="246">
                  <c:v>Jun-2044</c:v>
                </c:pt>
                <c:pt idx="247">
                  <c:v>Jul-2044</c:v>
                </c:pt>
                <c:pt idx="248">
                  <c:v>Aug-2044</c:v>
                </c:pt>
                <c:pt idx="249">
                  <c:v>Sep-2044</c:v>
                </c:pt>
                <c:pt idx="250">
                  <c:v>Oct-2044</c:v>
                </c:pt>
                <c:pt idx="251">
                  <c:v>Nov-2044</c:v>
                </c:pt>
                <c:pt idx="252">
                  <c:v>Dec-2044</c:v>
                </c:pt>
                <c:pt idx="253">
                  <c:v>Jan-2045</c:v>
                </c:pt>
                <c:pt idx="254">
                  <c:v>Feb-2045</c:v>
                </c:pt>
                <c:pt idx="255">
                  <c:v>Mar-2045</c:v>
                </c:pt>
                <c:pt idx="256">
                  <c:v>Apr-2045</c:v>
                </c:pt>
                <c:pt idx="257">
                  <c:v>May-2045</c:v>
                </c:pt>
                <c:pt idx="258">
                  <c:v>Jun-2045</c:v>
                </c:pt>
                <c:pt idx="259">
                  <c:v>Jul-2045</c:v>
                </c:pt>
                <c:pt idx="260">
                  <c:v>Aug-2045</c:v>
                </c:pt>
                <c:pt idx="261">
                  <c:v>Sep-2045</c:v>
                </c:pt>
                <c:pt idx="262">
                  <c:v>Oct-2045</c:v>
                </c:pt>
                <c:pt idx="263">
                  <c:v>Nov-2045</c:v>
                </c:pt>
                <c:pt idx="264">
                  <c:v>Dec-2045</c:v>
                </c:pt>
                <c:pt idx="265">
                  <c:v>Jan-2046</c:v>
                </c:pt>
                <c:pt idx="266">
                  <c:v>Feb-2046</c:v>
                </c:pt>
                <c:pt idx="267">
                  <c:v>Mar-2046</c:v>
                </c:pt>
                <c:pt idx="268">
                  <c:v>Apr-2046</c:v>
                </c:pt>
                <c:pt idx="269">
                  <c:v>May-2046</c:v>
                </c:pt>
                <c:pt idx="270">
                  <c:v>Jun-2046</c:v>
                </c:pt>
                <c:pt idx="271">
                  <c:v>Jul-2046</c:v>
                </c:pt>
                <c:pt idx="272">
                  <c:v>Aug-2046</c:v>
                </c:pt>
                <c:pt idx="273">
                  <c:v>Sep-2046</c:v>
                </c:pt>
                <c:pt idx="274">
                  <c:v>Oct-2046</c:v>
                </c:pt>
                <c:pt idx="275">
                  <c:v>Nov-2046</c:v>
                </c:pt>
                <c:pt idx="276">
                  <c:v>Dec-2046</c:v>
                </c:pt>
                <c:pt idx="277">
                  <c:v>Jan-2047</c:v>
                </c:pt>
                <c:pt idx="278">
                  <c:v>Feb-2047</c:v>
                </c:pt>
                <c:pt idx="279">
                  <c:v>Mar-2047</c:v>
                </c:pt>
                <c:pt idx="280">
                  <c:v>Apr-2047</c:v>
                </c:pt>
                <c:pt idx="281">
                  <c:v>May-2047</c:v>
                </c:pt>
                <c:pt idx="282">
                  <c:v>Jun-2047</c:v>
                </c:pt>
                <c:pt idx="283">
                  <c:v>Jul-2047</c:v>
                </c:pt>
                <c:pt idx="284">
                  <c:v>Aug-2047</c:v>
                </c:pt>
                <c:pt idx="285">
                  <c:v>Sep-2047</c:v>
                </c:pt>
                <c:pt idx="286">
                  <c:v>Oct-2047</c:v>
                </c:pt>
                <c:pt idx="287">
                  <c:v>Nov-2047</c:v>
                </c:pt>
                <c:pt idx="288">
                  <c:v>Dec-2047</c:v>
                </c:pt>
                <c:pt idx="289">
                  <c:v>Jan-2048</c:v>
                </c:pt>
                <c:pt idx="290">
                  <c:v>Feb-2048</c:v>
                </c:pt>
                <c:pt idx="291">
                  <c:v>Mar-2048</c:v>
                </c:pt>
                <c:pt idx="292">
                  <c:v>Apr-2048</c:v>
                </c:pt>
                <c:pt idx="293">
                  <c:v>May-2048</c:v>
                </c:pt>
                <c:pt idx="294">
                  <c:v>Jun-2048</c:v>
                </c:pt>
                <c:pt idx="295">
                  <c:v>Jul-2048</c:v>
                </c:pt>
                <c:pt idx="296">
                  <c:v>Aug-2048</c:v>
                </c:pt>
                <c:pt idx="297">
                  <c:v>Sep-2048</c:v>
                </c:pt>
                <c:pt idx="298">
                  <c:v>Oct-2048</c:v>
                </c:pt>
                <c:pt idx="299">
                  <c:v>Nov-2048</c:v>
                </c:pt>
                <c:pt idx="300">
                  <c:v>Dec-2048</c:v>
                </c:pt>
              </c:strCache>
            </c:strRef>
          </c:cat>
          <c:val>
            <c:numRef>
              <c:f>'Token - Fixed Supply w Reserves'!$AW$38:$AW$338</c:f>
              <c:numCache>
                <c:formatCode>#,##0</c:formatCode>
                <c:ptCount val="301"/>
                <c:pt idx="0">
                  <c:v>0</c:v>
                </c:pt>
                <c:pt idx="1">
                  <c:v>2500000</c:v>
                </c:pt>
                <c:pt idx="2">
                  <c:v>5000000</c:v>
                </c:pt>
                <c:pt idx="3">
                  <c:v>7500000</c:v>
                </c:pt>
                <c:pt idx="4">
                  <c:v>10000000</c:v>
                </c:pt>
                <c:pt idx="5">
                  <c:v>12500000</c:v>
                </c:pt>
                <c:pt idx="6">
                  <c:v>15000000</c:v>
                </c:pt>
                <c:pt idx="7">
                  <c:v>17500000</c:v>
                </c:pt>
                <c:pt idx="8">
                  <c:v>20000000</c:v>
                </c:pt>
                <c:pt idx="9">
                  <c:v>22500000</c:v>
                </c:pt>
                <c:pt idx="10">
                  <c:v>25000000</c:v>
                </c:pt>
                <c:pt idx="11">
                  <c:v>27500000</c:v>
                </c:pt>
                <c:pt idx="12">
                  <c:v>30000000</c:v>
                </c:pt>
                <c:pt idx="13">
                  <c:v>32500000</c:v>
                </c:pt>
                <c:pt idx="14">
                  <c:v>35000000</c:v>
                </c:pt>
                <c:pt idx="15">
                  <c:v>37500000</c:v>
                </c:pt>
                <c:pt idx="16">
                  <c:v>40000000</c:v>
                </c:pt>
                <c:pt idx="17">
                  <c:v>42500000</c:v>
                </c:pt>
                <c:pt idx="18">
                  <c:v>45000000</c:v>
                </c:pt>
                <c:pt idx="19">
                  <c:v>47500000</c:v>
                </c:pt>
                <c:pt idx="20">
                  <c:v>50000000</c:v>
                </c:pt>
                <c:pt idx="21">
                  <c:v>52500000</c:v>
                </c:pt>
                <c:pt idx="22">
                  <c:v>55000000</c:v>
                </c:pt>
                <c:pt idx="23">
                  <c:v>57500000</c:v>
                </c:pt>
                <c:pt idx="24">
                  <c:v>60000000</c:v>
                </c:pt>
                <c:pt idx="25">
                  <c:v>62500000</c:v>
                </c:pt>
                <c:pt idx="26">
                  <c:v>65000000</c:v>
                </c:pt>
                <c:pt idx="27">
                  <c:v>67500000</c:v>
                </c:pt>
                <c:pt idx="28">
                  <c:v>70000000</c:v>
                </c:pt>
                <c:pt idx="29">
                  <c:v>72500000</c:v>
                </c:pt>
                <c:pt idx="30">
                  <c:v>75000000</c:v>
                </c:pt>
                <c:pt idx="31">
                  <c:v>77500000</c:v>
                </c:pt>
                <c:pt idx="32">
                  <c:v>80000000</c:v>
                </c:pt>
                <c:pt idx="33">
                  <c:v>82500000</c:v>
                </c:pt>
                <c:pt idx="34">
                  <c:v>85000000</c:v>
                </c:pt>
                <c:pt idx="35">
                  <c:v>87500000</c:v>
                </c:pt>
                <c:pt idx="36">
                  <c:v>90000000</c:v>
                </c:pt>
                <c:pt idx="37">
                  <c:v>90000000</c:v>
                </c:pt>
                <c:pt idx="38">
                  <c:v>90000000</c:v>
                </c:pt>
                <c:pt idx="39">
                  <c:v>90000000</c:v>
                </c:pt>
                <c:pt idx="40">
                  <c:v>90000000</c:v>
                </c:pt>
                <c:pt idx="41">
                  <c:v>90000000</c:v>
                </c:pt>
                <c:pt idx="42">
                  <c:v>90000000</c:v>
                </c:pt>
                <c:pt idx="43">
                  <c:v>90000000</c:v>
                </c:pt>
                <c:pt idx="44">
                  <c:v>90000000</c:v>
                </c:pt>
                <c:pt idx="45">
                  <c:v>90000000</c:v>
                </c:pt>
                <c:pt idx="46">
                  <c:v>90000000</c:v>
                </c:pt>
                <c:pt idx="47">
                  <c:v>90000000</c:v>
                </c:pt>
                <c:pt idx="48">
                  <c:v>90000000</c:v>
                </c:pt>
                <c:pt idx="49">
                  <c:v>90000000</c:v>
                </c:pt>
                <c:pt idx="50">
                  <c:v>90000000</c:v>
                </c:pt>
                <c:pt idx="51">
                  <c:v>90000000</c:v>
                </c:pt>
                <c:pt idx="52">
                  <c:v>90000000</c:v>
                </c:pt>
                <c:pt idx="53">
                  <c:v>90000000</c:v>
                </c:pt>
                <c:pt idx="54">
                  <c:v>90000000</c:v>
                </c:pt>
                <c:pt idx="55">
                  <c:v>90000000</c:v>
                </c:pt>
                <c:pt idx="56">
                  <c:v>90000000</c:v>
                </c:pt>
                <c:pt idx="57">
                  <c:v>90000000</c:v>
                </c:pt>
                <c:pt idx="58">
                  <c:v>90000000</c:v>
                </c:pt>
                <c:pt idx="59">
                  <c:v>90000000</c:v>
                </c:pt>
                <c:pt idx="60">
                  <c:v>90000000</c:v>
                </c:pt>
                <c:pt idx="61">
                  <c:v>90000000</c:v>
                </c:pt>
                <c:pt idx="62">
                  <c:v>90000000</c:v>
                </c:pt>
                <c:pt idx="63">
                  <c:v>90000000</c:v>
                </c:pt>
                <c:pt idx="64">
                  <c:v>90000000</c:v>
                </c:pt>
                <c:pt idx="65">
                  <c:v>90000000</c:v>
                </c:pt>
                <c:pt idx="66">
                  <c:v>90000000</c:v>
                </c:pt>
                <c:pt idx="67">
                  <c:v>90000000</c:v>
                </c:pt>
                <c:pt idx="68">
                  <c:v>90000000</c:v>
                </c:pt>
                <c:pt idx="69">
                  <c:v>90000000</c:v>
                </c:pt>
                <c:pt idx="70">
                  <c:v>90000000</c:v>
                </c:pt>
                <c:pt idx="71">
                  <c:v>90000000.090000004</c:v>
                </c:pt>
                <c:pt idx="72">
                  <c:v>90000000.090000004</c:v>
                </c:pt>
                <c:pt idx="73">
                  <c:v>90000000.090000004</c:v>
                </c:pt>
                <c:pt idx="74">
                  <c:v>90000000.090000004</c:v>
                </c:pt>
                <c:pt idx="75">
                  <c:v>90000000.090000004</c:v>
                </c:pt>
                <c:pt idx="76">
                  <c:v>90000000.101861551</c:v>
                </c:pt>
                <c:pt idx="77">
                  <c:v>90000000.253861547</c:v>
                </c:pt>
                <c:pt idx="78">
                  <c:v>90000000.253861547</c:v>
                </c:pt>
                <c:pt idx="79">
                  <c:v>90000000.253861547</c:v>
                </c:pt>
                <c:pt idx="80">
                  <c:v>90000000.253861547</c:v>
                </c:pt>
                <c:pt idx="81">
                  <c:v>90000000.253861547</c:v>
                </c:pt>
                <c:pt idx="82">
                  <c:v>90000000.253861547</c:v>
                </c:pt>
                <c:pt idx="83">
                  <c:v>90000000.253861547</c:v>
                </c:pt>
                <c:pt idx="84">
                  <c:v>90000000.253861547</c:v>
                </c:pt>
                <c:pt idx="85">
                  <c:v>90000000.253861547</c:v>
                </c:pt>
                <c:pt idx="86">
                  <c:v>90000000.253861547</c:v>
                </c:pt>
                <c:pt idx="87">
                  <c:v>90000000.253861547</c:v>
                </c:pt>
                <c:pt idx="88">
                  <c:v>90000000.253861547</c:v>
                </c:pt>
                <c:pt idx="89">
                  <c:v>90000000.253861547</c:v>
                </c:pt>
                <c:pt idx="90">
                  <c:v>90000000.253861547</c:v>
                </c:pt>
                <c:pt idx="91">
                  <c:v>90000000.253861547</c:v>
                </c:pt>
                <c:pt idx="92">
                  <c:v>90000000.253861547</c:v>
                </c:pt>
                <c:pt idx="93">
                  <c:v>90000000.253861547</c:v>
                </c:pt>
                <c:pt idx="94">
                  <c:v>90000000.253861547</c:v>
                </c:pt>
                <c:pt idx="95">
                  <c:v>90000000.253861547</c:v>
                </c:pt>
                <c:pt idx="96">
                  <c:v>90000000.253861547</c:v>
                </c:pt>
                <c:pt idx="97">
                  <c:v>90000000.253861547</c:v>
                </c:pt>
                <c:pt idx="98">
                  <c:v>90000000.253861547</c:v>
                </c:pt>
                <c:pt idx="99">
                  <c:v>90000000.253861547</c:v>
                </c:pt>
                <c:pt idx="100">
                  <c:v>90000000.253861547</c:v>
                </c:pt>
                <c:pt idx="101">
                  <c:v>90000000.253861547</c:v>
                </c:pt>
                <c:pt idx="102">
                  <c:v>90000000.253861547</c:v>
                </c:pt>
                <c:pt idx="103">
                  <c:v>90000000.253861547</c:v>
                </c:pt>
                <c:pt idx="104">
                  <c:v>90000000.253861547</c:v>
                </c:pt>
                <c:pt idx="105">
                  <c:v>90000000.253861547</c:v>
                </c:pt>
                <c:pt idx="106">
                  <c:v>90000000.253861547</c:v>
                </c:pt>
                <c:pt idx="107">
                  <c:v>90000000.253861547</c:v>
                </c:pt>
                <c:pt idx="108">
                  <c:v>90000000.253861547</c:v>
                </c:pt>
                <c:pt idx="109">
                  <c:v>90000000.253861547</c:v>
                </c:pt>
                <c:pt idx="110">
                  <c:v>90000000.253861547</c:v>
                </c:pt>
                <c:pt idx="111">
                  <c:v>90000000.253861547</c:v>
                </c:pt>
                <c:pt idx="112">
                  <c:v>90000000.253861547</c:v>
                </c:pt>
                <c:pt idx="113">
                  <c:v>90000000.253861547</c:v>
                </c:pt>
                <c:pt idx="114">
                  <c:v>90000000.253861547</c:v>
                </c:pt>
                <c:pt idx="115">
                  <c:v>90000000.253861547</c:v>
                </c:pt>
                <c:pt idx="116">
                  <c:v>90000000.253861547</c:v>
                </c:pt>
                <c:pt idx="117">
                  <c:v>90000000.253861547</c:v>
                </c:pt>
                <c:pt idx="118">
                  <c:v>90000000.253861547</c:v>
                </c:pt>
                <c:pt idx="119">
                  <c:v>90000000.253861547</c:v>
                </c:pt>
                <c:pt idx="120">
                  <c:v>90000000.253861547</c:v>
                </c:pt>
                <c:pt idx="121">
                  <c:v>90000000.253861547</c:v>
                </c:pt>
                <c:pt idx="122">
                  <c:v>90000000.253861547</c:v>
                </c:pt>
                <c:pt idx="123">
                  <c:v>90000000.253861547</c:v>
                </c:pt>
                <c:pt idx="124">
                  <c:v>90000000.253861547</c:v>
                </c:pt>
                <c:pt idx="125">
                  <c:v>90000000.253861547</c:v>
                </c:pt>
                <c:pt idx="126">
                  <c:v>90000000.253861547</c:v>
                </c:pt>
                <c:pt idx="127">
                  <c:v>90000000.253861547</c:v>
                </c:pt>
                <c:pt idx="128">
                  <c:v>90000000.253861547</c:v>
                </c:pt>
                <c:pt idx="129">
                  <c:v>90000000.253861547</c:v>
                </c:pt>
                <c:pt idx="130">
                  <c:v>90000000.253861547</c:v>
                </c:pt>
                <c:pt idx="131">
                  <c:v>90000000.253861547</c:v>
                </c:pt>
                <c:pt idx="132">
                  <c:v>90000000.253861547</c:v>
                </c:pt>
                <c:pt idx="133">
                  <c:v>90000000.253861547</c:v>
                </c:pt>
                <c:pt idx="134">
                  <c:v>90000000.253861547</c:v>
                </c:pt>
                <c:pt idx="135">
                  <c:v>90000000.253861547</c:v>
                </c:pt>
                <c:pt idx="136">
                  <c:v>90000000.253861547</c:v>
                </c:pt>
                <c:pt idx="137">
                  <c:v>90000000.253861547</c:v>
                </c:pt>
                <c:pt idx="138">
                  <c:v>90000000.253861547</c:v>
                </c:pt>
                <c:pt idx="139">
                  <c:v>90000000.253861547</c:v>
                </c:pt>
                <c:pt idx="140">
                  <c:v>90000000.253861547</c:v>
                </c:pt>
                <c:pt idx="141">
                  <c:v>90000000.253861547</c:v>
                </c:pt>
                <c:pt idx="142">
                  <c:v>90000000.253861547</c:v>
                </c:pt>
                <c:pt idx="143">
                  <c:v>90000000.253861547</c:v>
                </c:pt>
                <c:pt idx="144">
                  <c:v>90000000.253861547</c:v>
                </c:pt>
                <c:pt idx="145">
                  <c:v>90000000.253861547</c:v>
                </c:pt>
                <c:pt idx="146">
                  <c:v>90000000.253861547</c:v>
                </c:pt>
                <c:pt idx="147">
                  <c:v>90000000.253861547</c:v>
                </c:pt>
                <c:pt idx="148">
                  <c:v>90000000.253861547</c:v>
                </c:pt>
                <c:pt idx="149">
                  <c:v>90000000.253861547</c:v>
                </c:pt>
                <c:pt idx="150">
                  <c:v>90000000.253861547</c:v>
                </c:pt>
                <c:pt idx="151">
                  <c:v>90000000.253861547</c:v>
                </c:pt>
                <c:pt idx="152">
                  <c:v>90000000.253861547</c:v>
                </c:pt>
                <c:pt idx="153">
                  <c:v>90000000.253861547</c:v>
                </c:pt>
                <c:pt idx="154">
                  <c:v>90000000.253861547</c:v>
                </c:pt>
                <c:pt idx="155">
                  <c:v>90000000.253861547</c:v>
                </c:pt>
                <c:pt idx="156">
                  <c:v>90000000.253861547</c:v>
                </c:pt>
                <c:pt idx="157">
                  <c:v>90000000.253861547</c:v>
                </c:pt>
                <c:pt idx="158">
                  <c:v>90000000.253861547</c:v>
                </c:pt>
                <c:pt idx="159">
                  <c:v>90000000.253861547</c:v>
                </c:pt>
                <c:pt idx="160">
                  <c:v>90000000.253861547</c:v>
                </c:pt>
                <c:pt idx="161">
                  <c:v>90000000.253861547</c:v>
                </c:pt>
                <c:pt idx="162">
                  <c:v>90000000.253861547</c:v>
                </c:pt>
                <c:pt idx="163">
                  <c:v>90000000.253861547</c:v>
                </c:pt>
                <c:pt idx="164">
                  <c:v>90000000.253861547</c:v>
                </c:pt>
                <c:pt idx="165">
                  <c:v>90000000.253861547</c:v>
                </c:pt>
                <c:pt idx="166">
                  <c:v>90000000.253861547</c:v>
                </c:pt>
                <c:pt idx="167">
                  <c:v>90000000.253861547</c:v>
                </c:pt>
                <c:pt idx="168">
                  <c:v>90000000.253861547</c:v>
                </c:pt>
                <c:pt idx="169">
                  <c:v>90000000.253861547</c:v>
                </c:pt>
                <c:pt idx="170">
                  <c:v>90000000.253861547</c:v>
                </c:pt>
                <c:pt idx="171">
                  <c:v>90000000.253861547</c:v>
                </c:pt>
                <c:pt idx="172">
                  <c:v>90000000.253861547</c:v>
                </c:pt>
                <c:pt idx="173">
                  <c:v>90000000.253861547</c:v>
                </c:pt>
                <c:pt idx="174">
                  <c:v>90000000.253861547</c:v>
                </c:pt>
                <c:pt idx="175">
                  <c:v>90000000.253861547</c:v>
                </c:pt>
                <c:pt idx="176">
                  <c:v>90000000.253861547</c:v>
                </c:pt>
                <c:pt idx="177">
                  <c:v>90000000.253861547</c:v>
                </c:pt>
                <c:pt idx="178">
                  <c:v>90000000.253861547</c:v>
                </c:pt>
                <c:pt idx="179">
                  <c:v>90000000.253861547</c:v>
                </c:pt>
                <c:pt idx="180">
                  <c:v>90000000.253861547</c:v>
                </c:pt>
                <c:pt idx="181">
                  <c:v>90000000.253861547</c:v>
                </c:pt>
                <c:pt idx="182">
                  <c:v>90000000.253861547</c:v>
                </c:pt>
                <c:pt idx="183">
                  <c:v>90000000.253861547</c:v>
                </c:pt>
                <c:pt idx="184">
                  <c:v>90000000.253861547</c:v>
                </c:pt>
                <c:pt idx="185">
                  <c:v>90000000.253861547</c:v>
                </c:pt>
                <c:pt idx="186">
                  <c:v>90000000.253861547</c:v>
                </c:pt>
                <c:pt idx="187">
                  <c:v>90000000.253861547</c:v>
                </c:pt>
                <c:pt idx="188">
                  <c:v>90000000.253861547</c:v>
                </c:pt>
                <c:pt idx="189">
                  <c:v>90000000.253861547</c:v>
                </c:pt>
                <c:pt idx="190">
                  <c:v>90000000.253861547</c:v>
                </c:pt>
                <c:pt idx="191">
                  <c:v>90000000.253861547</c:v>
                </c:pt>
                <c:pt idx="192">
                  <c:v>90000000.253861547</c:v>
                </c:pt>
                <c:pt idx="193">
                  <c:v>90000000.253861547</c:v>
                </c:pt>
                <c:pt idx="194">
                  <c:v>90000000.253861547</c:v>
                </c:pt>
                <c:pt idx="195">
                  <c:v>90000000.253861547</c:v>
                </c:pt>
                <c:pt idx="196">
                  <c:v>90000000.253861547</c:v>
                </c:pt>
                <c:pt idx="197">
                  <c:v>90000000.253861547</c:v>
                </c:pt>
                <c:pt idx="198">
                  <c:v>90000000.253861547</c:v>
                </c:pt>
                <c:pt idx="199">
                  <c:v>90000000.253861547</c:v>
                </c:pt>
                <c:pt idx="200">
                  <c:v>90000000.253861547</c:v>
                </c:pt>
                <c:pt idx="201">
                  <c:v>90000000.253861547</c:v>
                </c:pt>
                <c:pt idx="202">
                  <c:v>90000000.253861547</c:v>
                </c:pt>
                <c:pt idx="203">
                  <c:v>90000000.253861547</c:v>
                </c:pt>
                <c:pt idx="204">
                  <c:v>90000000.253861547</c:v>
                </c:pt>
                <c:pt idx="205">
                  <c:v>90000000.253861547</c:v>
                </c:pt>
                <c:pt idx="206">
                  <c:v>90000000.253861547</c:v>
                </c:pt>
                <c:pt idx="207">
                  <c:v>90000000.253861547</c:v>
                </c:pt>
                <c:pt idx="208">
                  <c:v>90000000.253861547</c:v>
                </c:pt>
                <c:pt idx="209">
                  <c:v>90000000.253861547</c:v>
                </c:pt>
                <c:pt idx="210">
                  <c:v>90000000.253861547</c:v>
                </c:pt>
                <c:pt idx="211">
                  <c:v>90000000.253861547</c:v>
                </c:pt>
                <c:pt idx="212">
                  <c:v>90000000.253861547</c:v>
                </c:pt>
                <c:pt idx="213">
                  <c:v>90000000.253861547</c:v>
                </c:pt>
                <c:pt idx="214">
                  <c:v>90000000.253861547</c:v>
                </c:pt>
                <c:pt idx="215">
                  <c:v>90000000.253861547</c:v>
                </c:pt>
                <c:pt idx="216">
                  <c:v>90000000.253861547</c:v>
                </c:pt>
                <c:pt idx="217">
                  <c:v>90000000.253861547</c:v>
                </c:pt>
                <c:pt idx="218">
                  <c:v>90000000.253861547</c:v>
                </c:pt>
                <c:pt idx="219">
                  <c:v>90000000.253861547</c:v>
                </c:pt>
                <c:pt idx="220">
                  <c:v>90000000.253861547</c:v>
                </c:pt>
                <c:pt idx="221">
                  <c:v>90000000.253861547</c:v>
                </c:pt>
                <c:pt idx="222">
                  <c:v>90000000.253861547</c:v>
                </c:pt>
                <c:pt idx="223">
                  <c:v>90000000.253861547</c:v>
                </c:pt>
                <c:pt idx="224">
                  <c:v>90000000.253861547</c:v>
                </c:pt>
                <c:pt idx="225">
                  <c:v>90000000.253861547</c:v>
                </c:pt>
                <c:pt idx="226">
                  <c:v>90000000.253861547</c:v>
                </c:pt>
                <c:pt idx="227">
                  <c:v>90000000.253861547</c:v>
                </c:pt>
                <c:pt idx="228">
                  <c:v>90000000.253861547</c:v>
                </c:pt>
                <c:pt idx="229">
                  <c:v>90000000.253861547</c:v>
                </c:pt>
                <c:pt idx="230">
                  <c:v>90000000.253861547</c:v>
                </c:pt>
                <c:pt idx="231">
                  <c:v>90000000.253861547</c:v>
                </c:pt>
                <c:pt idx="232">
                  <c:v>90000000.253861547</c:v>
                </c:pt>
                <c:pt idx="233">
                  <c:v>90000000.253861547</c:v>
                </c:pt>
                <c:pt idx="234">
                  <c:v>90000000.253861547</c:v>
                </c:pt>
                <c:pt idx="235">
                  <c:v>90000000.253861547</c:v>
                </c:pt>
                <c:pt idx="236">
                  <c:v>90000000.253861547</c:v>
                </c:pt>
                <c:pt idx="237">
                  <c:v>90000000.253861547</c:v>
                </c:pt>
                <c:pt idx="238">
                  <c:v>90000000.253861547</c:v>
                </c:pt>
                <c:pt idx="239">
                  <c:v>90000000.253861547</c:v>
                </c:pt>
                <c:pt idx="240">
                  <c:v>90000000.253861547</c:v>
                </c:pt>
                <c:pt idx="241">
                  <c:v>90000000.253861547</c:v>
                </c:pt>
                <c:pt idx="242">
                  <c:v>90000000.253861547</c:v>
                </c:pt>
                <c:pt idx="243">
                  <c:v>90000000.253861547</c:v>
                </c:pt>
                <c:pt idx="244">
                  <c:v>90000000.253861547</c:v>
                </c:pt>
                <c:pt idx="245">
                  <c:v>90000000.253861547</c:v>
                </c:pt>
                <c:pt idx="246">
                  <c:v>90000000.253861547</c:v>
                </c:pt>
                <c:pt idx="247">
                  <c:v>90000000.253861547</c:v>
                </c:pt>
                <c:pt idx="248">
                  <c:v>90000000.253861547</c:v>
                </c:pt>
                <c:pt idx="249">
                  <c:v>90000000.253861547</c:v>
                </c:pt>
                <c:pt idx="250">
                  <c:v>90000000.253861547</c:v>
                </c:pt>
                <c:pt idx="251">
                  <c:v>90000000.253861547</c:v>
                </c:pt>
                <c:pt idx="252">
                  <c:v>90000000.253861547</c:v>
                </c:pt>
                <c:pt idx="253">
                  <c:v>90000000.253861547</c:v>
                </c:pt>
                <c:pt idx="254">
                  <c:v>90000000.253861547</c:v>
                </c:pt>
                <c:pt idx="255">
                  <c:v>90000000.253861547</c:v>
                </c:pt>
                <c:pt idx="256">
                  <c:v>90000000.253861547</c:v>
                </c:pt>
                <c:pt idx="257">
                  <c:v>90000000.253861547</c:v>
                </c:pt>
                <c:pt idx="258">
                  <c:v>90000000.253861547</c:v>
                </c:pt>
                <c:pt idx="259">
                  <c:v>90000000.253861547</c:v>
                </c:pt>
                <c:pt idx="260">
                  <c:v>90000000.253861547</c:v>
                </c:pt>
                <c:pt idx="261">
                  <c:v>90000000.253861547</c:v>
                </c:pt>
                <c:pt idx="262">
                  <c:v>90000000.253861547</c:v>
                </c:pt>
                <c:pt idx="263">
                  <c:v>90000000.253861547</c:v>
                </c:pt>
                <c:pt idx="264">
                  <c:v>90000000.253861547</c:v>
                </c:pt>
                <c:pt idx="265">
                  <c:v>90000000.253861547</c:v>
                </c:pt>
                <c:pt idx="266">
                  <c:v>90000000.253861547</c:v>
                </c:pt>
                <c:pt idx="267">
                  <c:v>90000000.253861547</c:v>
                </c:pt>
                <c:pt idx="268">
                  <c:v>90000000.253861547</c:v>
                </c:pt>
                <c:pt idx="269">
                  <c:v>90000000.253861547</c:v>
                </c:pt>
                <c:pt idx="270">
                  <c:v>90000000.253861547</c:v>
                </c:pt>
                <c:pt idx="271">
                  <c:v>90000000.253861547</c:v>
                </c:pt>
                <c:pt idx="272">
                  <c:v>90000000.253861547</c:v>
                </c:pt>
                <c:pt idx="273">
                  <c:v>90000000.253861547</c:v>
                </c:pt>
                <c:pt idx="274">
                  <c:v>90000000.253861547</c:v>
                </c:pt>
                <c:pt idx="275">
                  <c:v>90000000.253861547</c:v>
                </c:pt>
                <c:pt idx="276">
                  <c:v>90000000.253861547</c:v>
                </c:pt>
                <c:pt idx="277">
                  <c:v>90000000.253861547</c:v>
                </c:pt>
                <c:pt idx="278">
                  <c:v>90000000.253861547</c:v>
                </c:pt>
                <c:pt idx="279">
                  <c:v>90000000.253861547</c:v>
                </c:pt>
                <c:pt idx="280">
                  <c:v>90000000.253861547</c:v>
                </c:pt>
                <c:pt idx="281">
                  <c:v>90000000.253861547</c:v>
                </c:pt>
                <c:pt idx="282">
                  <c:v>90000000.253861547</c:v>
                </c:pt>
                <c:pt idx="283">
                  <c:v>90000000.253861547</c:v>
                </c:pt>
                <c:pt idx="284">
                  <c:v>90000000.253861547</c:v>
                </c:pt>
                <c:pt idx="285">
                  <c:v>90000000.253861547</c:v>
                </c:pt>
                <c:pt idx="286">
                  <c:v>90000000.253861547</c:v>
                </c:pt>
                <c:pt idx="287">
                  <c:v>90000000.253861547</c:v>
                </c:pt>
                <c:pt idx="288">
                  <c:v>90000000.253861547</c:v>
                </c:pt>
                <c:pt idx="289">
                  <c:v>90000000.253861547</c:v>
                </c:pt>
                <c:pt idx="290">
                  <c:v>90000000.253861547</c:v>
                </c:pt>
                <c:pt idx="291">
                  <c:v>90000000.253861547</c:v>
                </c:pt>
                <c:pt idx="292">
                  <c:v>90000000.253861547</c:v>
                </c:pt>
                <c:pt idx="293">
                  <c:v>90000000.253861547</c:v>
                </c:pt>
                <c:pt idx="294">
                  <c:v>90000000.253861547</c:v>
                </c:pt>
                <c:pt idx="295">
                  <c:v>90000000.253861547</c:v>
                </c:pt>
                <c:pt idx="296">
                  <c:v>90000000.253861547</c:v>
                </c:pt>
                <c:pt idx="297">
                  <c:v>90000000.253861547</c:v>
                </c:pt>
                <c:pt idx="298">
                  <c:v>90000000.253861547</c:v>
                </c:pt>
                <c:pt idx="299">
                  <c:v>90000000.253861547</c:v>
                </c:pt>
                <c:pt idx="300">
                  <c:v>90000000.253861547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FE3-9A4B-8E1A-706BD8D6E9A7}"/>
            </c:ext>
          </c:extLst>
        </c:ser>
        <c:ser>
          <c:idx val="5"/>
          <c:order val="5"/>
          <c:tx>
            <c:strRef>
              <c:f>'Token - Fixed Supply w Reserves'!$AX$37</c:f>
              <c:strCache>
                <c:ptCount val="1"/>
                <c:pt idx="0">
                  <c:v>Launchpad/Liquidity</c:v>
                </c:pt>
              </c:strCache>
            </c:strRef>
          </c:tx>
          <c:spPr>
            <a:solidFill>
              <a:srgbClr val="70AD47">
                <a:alpha val="30000"/>
              </a:srgbClr>
            </a:solidFill>
            <a:ln cmpd="sng">
              <a:solidFill>
                <a:srgbClr val="70AD47"/>
              </a:solidFill>
            </a:ln>
          </c:spPr>
          <c:cat>
            <c:strRef>
              <c:f>'Token - Fixed Supply w Reserves'!$AR$38:$AR$338</c:f>
              <c:strCache>
                <c:ptCount val="301"/>
                <c:pt idx="0">
                  <c:v>TGE</c:v>
                </c:pt>
                <c:pt idx="1">
                  <c:v>Jan-2024</c:v>
                </c:pt>
                <c:pt idx="2">
                  <c:v>Feb-2024</c:v>
                </c:pt>
                <c:pt idx="3">
                  <c:v>Mar-2024</c:v>
                </c:pt>
                <c:pt idx="4">
                  <c:v>Apr-2024</c:v>
                </c:pt>
                <c:pt idx="5">
                  <c:v>May-2024</c:v>
                </c:pt>
                <c:pt idx="6">
                  <c:v>Jun-2024</c:v>
                </c:pt>
                <c:pt idx="7">
                  <c:v>Jul-2024</c:v>
                </c:pt>
                <c:pt idx="8">
                  <c:v>Aug-2024</c:v>
                </c:pt>
                <c:pt idx="9">
                  <c:v>Sep-2024</c:v>
                </c:pt>
                <c:pt idx="10">
                  <c:v>Oct-2024</c:v>
                </c:pt>
                <c:pt idx="11">
                  <c:v>Nov-2024</c:v>
                </c:pt>
                <c:pt idx="12">
                  <c:v>Dec-2024</c:v>
                </c:pt>
                <c:pt idx="13">
                  <c:v>Jan-2025</c:v>
                </c:pt>
                <c:pt idx="14">
                  <c:v>Feb-2025</c:v>
                </c:pt>
                <c:pt idx="15">
                  <c:v>Mar-2025</c:v>
                </c:pt>
                <c:pt idx="16">
                  <c:v>Apr-2025</c:v>
                </c:pt>
                <c:pt idx="17">
                  <c:v>May-2025</c:v>
                </c:pt>
                <c:pt idx="18">
                  <c:v>Jun-2025</c:v>
                </c:pt>
                <c:pt idx="19">
                  <c:v>Jul-2025</c:v>
                </c:pt>
                <c:pt idx="20">
                  <c:v>Aug-2025</c:v>
                </c:pt>
                <c:pt idx="21">
                  <c:v>Sep-2025</c:v>
                </c:pt>
                <c:pt idx="22">
                  <c:v>Oct-2025</c:v>
                </c:pt>
                <c:pt idx="23">
                  <c:v>Nov-2025</c:v>
                </c:pt>
                <c:pt idx="24">
                  <c:v>Dec-2025</c:v>
                </c:pt>
                <c:pt idx="25">
                  <c:v>Jan-2026</c:v>
                </c:pt>
                <c:pt idx="26">
                  <c:v>Feb-2026</c:v>
                </c:pt>
                <c:pt idx="27">
                  <c:v>Mar-2026</c:v>
                </c:pt>
                <c:pt idx="28">
                  <c:v>Apr-2026</c:v>
                </c:pt>
                <c:pt idx="29">
                  <c:v>May-2026</c:v>
                </c:pt>
                <c:pt idx="30">
                  <c:v>Jun-2026</c:v>
                </c:pt>
                <c:pt idx="31">
                  <c:v>Jul-2026</c:v>
                </c:pt>
                <c:pt idx="32">
                  <c:v>Aug-2026</c:v>
                </c:pt>
                <c:pt idx="33">
                  <c:v>Sep-2026</c:v>
                </c:pt>
                <c:pt idx="34">
                  <c:v>Oct-2026</c:v>
                </c:pt>
                <c:pt idx="35">
                  <c:v>Nov-2026</c:v>
                </c:pt>
                <c:pt idx="36">
                  <c:v>Dec-2026</c:v>
                </c:pt>
                <c:pt idx="37">
                  <c:v>Jan-2027</c:v>
                </c:pt>
                <c:pt idx="38">
                  <c:v>Feb-2027</c:v>
                </c:pt>
                <c:pt idx="39">
                  <c:v>Mar-2027</c:v>
                </c:pt>
                <c:pt idx="40">
                  <c:v>Apr-2027</c:v>
                </c:pt>
                <c:pt idx="41">
                  <c:v>May-2027</c:v>
                </c:pt>
                <c:pt idx="42">
                  <c:v>Jun-2027</c:v>
                </c:pt>
                <c:pt idx="43">
                  <c:v>Jul-2027</c:v>
                </c:pt>
                <c:pt idx="44">
                  <c:v>Aug-2027</c:v>
                </c:pt>
                <c:pt idx="45">
                  <c:v>Sep-2027</c:v>
                </c:pt>
                <c:pt idx="46">
                  <c:v>Oct-2027</c:v>
                </c:pt>
                <c:pt idx="47">
                  <c:v>Nov-2027</c:v>
                </c:pt>
                <c:pt idx="48">
                  <c:v>Dec-2027</c:v>
                </c:pt>
                <c:pt idx="49">
                  <c:v>Jan-2028</c:v>
                </c:pt>
                <c:pt idx="50">
                  <c:v>Feb-2028</c:v>
                </c:pt>
                <c:pt idx="51">
                  <c:v>Mar-2028</c:v>
                </c:pt>
                <c:pt idx="52">
                  <c:v>Apr-2028</c:v>
                </c:pt>
                <c:pt idx="53">
                  <c:v>May-2028</c:v>
                </c:pt>
                <c:pt idx="54">
                  <c:v>Jun-2028</c:v>
                </c:pt>
                <c:pt idx="55">
                  <c:v>Jul-2028</c:v>
                </c:pt>
                <c:pt idx="56">
                  <c:v>Aug-2028</c:v>
                </c:pt>
                <c:pt idx="57">
                  <c:v>Sep-2028</c:v>
                </c:pt>
                <c:pt idx="58">
                  <c:v>Oct-2028</c:v>
                </c:pt>
                <c:pt idx="59">
                  <c:v>Nov-2028</c:v>
                </c:pt>
                <c:pt idx="60">
                  <c:v>Dec-2028</c:v>
                </c:pt>
                <c:pt idx="61">
                  <c:v>Jan-2029</c:v>
                </c:pt>
                <c:pt idx="62">
                  <c:v>Feb-2029</c:v>
                </c:pt>
                <c:pt idx="63">
                  <c:v>Mar-2029</c:v>
                </c:pt>
                <c:pt idx="64">
                  <c:v>Apr-2029</c:v>
                </c:pt>
                <c:pt idx="65">
                  <c:v>May-2029</c:v>
                </c:pt>
                <c:pt idx="66">
                  <c:v>Jun-2029</c:v>
                </c:pt>
                <c:pt idx="67">
                  <c:v>Jul-2029</c:v>
                </c:pt>
                <c:pt idx="68">
                  <c:v>Aug-2029</c:v>
                </c:pt>
                <c:pt idx="69">
                  <c:v>Sep-2029</c:v>
                </c:pt>
                <c:pt idx="70">
                  <c:v>Oct-2029</c:v>
                </c:pt>
                <c:pt idx="71">
                  <c:v>Nov-2029</c:v>
                </c:pt>
                <c:pt idx="72">
                  <c:v>Dec-2029</c:v>
                </c:pt>
                <c:pt idx="73">
                  <c:v>Jan-2030</c:v>
                </c:pt>
                <c:pt idx="74">
                  <c:v>Feb-2030</c:v>
                </c:pt>
                <c:pt idx="75">
                  <c:v>Mar-2030</c:v>
                </c:pt>
                <c:pt idx="76">
                  <c:v>Apr-2030</c:v>
                </c:pt>
                <c:pt idx="77">
                  <c:v>May-2030</c:v>
                </c:pt>
                <c:pt idx="78">
                  <c:v>Jun-2030</c:v>
                </c:pt>
                <c:pt idx="79">
                  <c:v>Jul-2030</c:v>
                </c:pt>
                <c:pt idx="80">
                  <c:v>Aug-2030</c:v>
                </c:pt>
                <c:pt idx="81">
                  <c:v>Sep-2030</c:v>
                </c:pt>
                <c:pt idx="82">
                  <c:v>Oct-2030</c:v>
                </c:pt>
                <c:pt idx="83">
                  <c:v>Nov-2030</c:v>
                </c:pt>
                <c:pt idx="84">
                  <c:v>Dec-2030</c:v>
                </c:pt>
                <c:pt idx="85">
                  <c:v>Jan-2031</c:v>
                </c:pt>
                <c:pt idx="86">
                  <c:v>Feb-2031</c:v>
                </c:pt>
                <c:pt idx="87">
                  <c:v>Mar-2031</c:v>
                </c:pt>
                <c:pt idx="88">
                  <c:v>Apr-2031</c:v>
                </c:pt>
                <c:pt idx="89">
                  <c:v>May-2031</c:v>
                </c:pt>
                <c:pt idx="90">
                  <c:v>Jun-2031</c:v>
                </c:pt>
                <c:pt idx="91">
                  <c:v>Jul-2031</c:v>
                </c:pt>
                <c:pt idx="92">
                  <c:v>Aug-2031</c:v>
                </c:pt>
                <c:pt idx="93">
                  <c:v>Sep-2031</c:v>
                </c:pt>
                <c:pt idx="94">
                  <c:v>Oct-2031</c:v>
                </c:pt>
                <c:pt idx="95">
                  <c:v>Nov-2031</c:v>
                </c:pt>
                <c:pt idx="96">
                  <c:v>Dec-2031</c:v>
                </c:pt>
                <c:pt idx="97">
                  <c:v>Jan-2032</c:v>
                </c:pt>
                <c:pt idx="98">
                  <c:v>Feb-2032</c:v>
                </c:pt>
                <c:pt idx="99">
                  <c:v>Mar-2032</c:v>
                </c:pt>
                <c:pt idx="100">
                  <c:v>Apr-2032</c:v>
                </c:pt>
                <c:pt idx="101">
                  <c:v>May-2032</c:v>
                </c:pt>
                <c:pt idx="102">
                  <c:v>Jun-2032</c:v>
                </c:pt>
                <c:pt idx="103">
                  <c:v>Jul-2032</c:v>
                </c:pt>
                <c:pt idx="104">
                  <c:v>Aug-2032</c:v>
                </c:pt>
                <c:pt idx="105">
                  <c:v>Sep-2032</c:v>
                </c:pt>
                <c:pt idx="106">
                  <c:v>Oct-2032</c:v>
                </c:pt>
                <c:pt idx="107">
                  <c:v>Nov-2032</c:v>
                </c:pt>
                <c:pt idx="108">
                  <c:v>Dec-2032</c:v>
                </c:pt>
                <c:pt idx="109">
                  <c:v>Jan-2033</c:v>
                </c:pt>
                <c:pt idx="110">
                  <c:v>Feb-2033</c:v>
                </c:pt>
                <c:pt idx="111">
                  <c:v>Mar-2033</c:v>
                </c:pt>
                <c:pt idx="112">
                  <c:v>Apr-2033</c:v>
                </c:pt>
                <c:pt idx="113">
                  <c:v>May-2033</c:v>
                </c:pt>
                <c:pt idx="114">
                  <c:v>Jun-2033</c:v>
                </c:pt>
                <c:pt idx="115">
                  <c:v>Jul-2033</c:v>
                </c:pt>
                <c:pt idx="116">
                  <c:v>Aug-2033</c:v>
                </c:pt>
                <c:pt idx="117">
                  <c:v>Sep-2033</c:v>
                </c:pt>
                <c:pt idx="118">
                  <c:v>Oct-2033</c:v>
                </c:pt>
                <c:pt idx="119">
                  <c:v>Nov-2033</c:v>
                </c:pt>
                <c:pt idx="120">
                  <c:v>Dec-2033</c:v>
                </c:pt>
                <c:pt idx="121">
                  <c:v>Jan-2034</c:v>
                </c:pt>
                <c:pt idx="122">
                  <c:v>Feb-2034</c:v>
                </c:pt>
                <c:pt idx="123">
                  <c:v>Mar-2034</c:v>
                </c:pt>
                <c:pt idx="124">
                  <c:v>Apr-2034</c:v>
                </c:pt>
                <c:pt idx="125">
                  <c:v>May-2034</c:v>
                </c:pt>
                <c:pt idx="126">
                  <c:v>Jun-2034</c:v>
                </c:pt>
                <c:pt idx="127">
                  <c:v>Jul-2034</c:v>
                </c:pt>
                <c:pt idx="128">
                  <c:v>Aug-2034</c:v>
                </c:pt>
                <c:pt idx="129">
                  <c:v>Sep-2034</c:v>
                </c:pt>
                <c:pt idx="130">
                  <c:v>Oct-2034</c:v>
                </c:pt>
                <c:pt idx="131">
                  <c:v>Nov-2034</c:v>
                </c:pt>
                <c:pt idx="132">
                  <c:v>Dec-2034</c:v>
                </c:pt>
                <c:pt idx="133">
                  <c:v>Jan-2035</c:v>
                </c:pt>
                <c:pt idx="134">
                  <c:v>Feb-2035</c:v>
                </c:pt>
                <c:pt idx="135">
                  <c:v>Mar-2035</c:v>
                </c:pt>
                <c:pt idx="136">
                  <c:v>Apr-2035</c:v>
                </c:pt>
                <c:pt idx="137">
                  <c:v>May-2035</c:v>
                </c:pt>
                <c:pt idx="138">
                  <c:v>Jun-2035</c:v>
                </c:pt>
                <c:pt idx="139">
                  <c:v>Jul-2035</c:v>
                </c:pt>
                <c:pt idx="140">
                  <c:v>Aug-2035</c:v>
                </c:pt>
                <c:pt idx="141">
                  <c:v>Sep-2035</c:v>
                </c:pt>
                <c:pt idx="142">
                  <c:v>Oct-2035</c:v>
                </c:pt>
                <c:pt idx="143">
                  <c:v>Nov-2035</c:v>
                </c:pt>
                <c:pt idx="144">
                  <c:v>Dec-2035</c:v>
                </c:pt>
                <c:pt idx="145">
                  <c:v>Jan-2036</c:v>
                </c:pt>
                <c:pt idx="146">
                  <c:v>Feb-2036</c:v>
                </c:pt>
                <c:pt idx="147">
                  <c:v>Mar-2036</c:v>
                </c:pt>
                <c:pt idx="148">
                  <c:v>Apr-2036</c:v>
                </c:pt>
                <c:pt idx="149">
                  <c:v>May-2036</c:v>
                </c:pt>
                <c:pt idx="150">
                  <c:v>Jun-2036</c:v>
                </c:pt>
                <c:pt idx="151">
                  <c:v>Jul-2036</c:v>
                </c:pt>
                <c:pt idx="152">
                  <c:v>Aug-2036</c:v>
                </c:pt>
                <c:pt idx="153">
                  <c:v>Sep-2036</c:v>
                </c:pt>
                <c:pt idx="154">
                  <c:v>Oct-2036</c:v>
                </c:pt>
                <c:pt idx="155">
                  <c:v>Nov-2036</c:v>
                </c:pt>
                <c:pt idx="156">
                  <c:v>Dec-2036</c:v>
                </c:pt>
                <c:pt idx="157">
                  <c:v>Jan-2037</c:v>
                </c:pt>
                <c:pt idx="158">
                  <c:v>Feb-2037</c:v>
                </c:pt>
                <c:pt idx="159">
                  <c:v>Mar-2037</c:v>
                </c:pt>
                <c:pt idx="160">
                  <c:v>Apr-2037</c:v>
                </c:pt>
                <c:pt idx="161">
                  <c:v>May-2037</c:v>
                </c:pt>
                <c:pt idx="162">
                  <c:v>Jun-2037</c:v>
                </c:pt>
                <c:pt idx="163">
                  <c:v>Jul-2037</c:v>
                </c:pt>
                <c:pt idx="164">
                  <c:v>Aug-2037</c:v>
                </c:pt>
                <c:pt idx="165">
                  <c:v>Sep-2037</c:v>
                </c:pt>
                <c:pt idx="166">
                  <c:v>Oct-2037</c:v>
                </c:pt>
                <c:pt idx="167">
                  <c:v>Nov-2037</c:v>
                </c:pt>
                <c:pt idx="168">
                  <c:v>Dec-2037</c:v>
                </c:pt>
                <c:pt idx="169">
                  <c:v>Jan-2038</c:v>
                </c:pt>
                <c:pt idx="170">
                  <c:v>Feb-2038</c:v>
                </c:pt>
                <c:pt idx="171">
                  <c:v>Mar-2038</c:v>
                </c:pt>
                <c:pt idx="172">
                  <c:v>Apr-2038</c:v>
                </c:pt>
                <c:pt idx="173">
                  <c:v>May-2038</c:v>
                </c:pt>
                <c:pt idx="174">
                  <c:v>Jun-2038</c:v>
                </c:pt>
                <c:pt idx="175">
                  <c:v>Jul-2038</c:v>
                </c:pt>
                <c:pt idx="176">
                  <c:v>Aug-2038</c:v>
                </c:pt>
                <c:pt idx="177">
                  <c:v>Sep-2038</c:v>
                </c:pt>
                <c:pt idx="178">
                  <c:v>Oct-2038</c:v>
                </c:pt>
                <c:pt idx="179">
                  <c:v>Nov-2038</c:v>
                </c:pt>
                <c:pt idx="180">
                  <c:v>Dec-2038</c:v>
                </c:pt>
                <c:pt idx="181">
                  <c:v>Jan-2039</c:v>
                </c:pt>
                <c:pt idx="182">
                  <c:v>Feb-2039</c:v>
                </c:pt>
                <c:pt idx="183">
                  <c:v>Mar-2039</c:v>
                </c:pt>
                <c:pt idx="184">
                  <c:v>Apr-2039</c:v>
                </c:pt>
                <c:pt idx="185">
                  <c:v>May-2039</c:v>
                </c:pt>
                <c:pt idx="186">
                  <c:v>Jun-2039</c:v>
                </c:pt>
                <c:pt idx="187">
                  <c:v>Jul-2039</c:v>
                </c:pt>
                <c:pt idx="188">
                  <c:v>Aug-2039</c:v>
                </c:pt>
                <c:pt idx="189">
                  <c:v>Sep-2039</c:v>
                </c:pt>
                <c:pt idx="190">
                  <c:v>Oct-2039</c:v>
                </c:pt>
                <c:pt idx="191">
                  <c:v>Nov-2039</c:v>
                </c:pt>
                <c:pt idx="192">
                  <c:v>Dec-2039</c:v>
                </c:pt>
                <c:pt idx="193">
                  <c:v>Jan-2040</c:v>
                </c:pt>
                <c:pt idx="194">
                  <c:v>Feb-2040</c:v>
                </c:pt>
                <c:pt idx="195">
                  <c:v>Mar-2040</c:v>
                </c:pt>
                <c:pt idx="196">
                  <c:v>Apr-2040</c:v>
                </c:pt>
                <c:pt idx="197">
                  <c:v>May-2040</c:v>
                </c:pt>
                <c:pt idx="198">
                  <c:v>Jun-2040</c:v>
                </c:pt>
                <c:pt idx="199">
                  <c:v>Jul-2040</c:v>
                </c:pt>
                <c:pt idx="200">
                  <c:v>Aug-2040</c:v>
                </c:pt>
                <c:pt idx="201">
                  <c:v>Sep-2040</c:v>
                </c:pt>
                <c:pt idx="202">
                  <c:v>Oct-2040</c:v>
                </c:pt>
                <c:pt idx="203">
                  <c:v>Nov-2040</c:v>
                </c:pt>
                <c:pt idx="204">
                  <c:v>Dec-2040</c:v>
                </c:pt>
                <c:pt idx="205">
                  <c:v>Jan-2041</c:v>
                </c:pt>
                <c:pt idx="206">
                  <c:v>Feb-2041</c:v>
                </c:pt>
                <c:pt idx="207">
                  <c:v>Mar-2041</c:v>
                </c:pt>
                <c:pt idx="208">
                  <c:v>Apr-2041</c:v>
                </c:pt>
                <c:pt idx="209">
                  <c:v>May-2041</c:v>
                </c:pt>
                <c:pt idx="210">
                  <c:v>Jun-2041</c:v>
                </c:pt>
                <c:pt idx="211">
                  <c:v>Jul-2041</c:v>
                </c:pt>
                <c:pt idx="212">
                  <c:v>Aug-2041</c:v>
                </c:pt>
                <c:pt idx="213">
                  <c:v>Sep-2041</c:v>
                </c:pt>
                <c:pt idx="214">
                  <c:v>Oct-2041</c:v>
                </c:pt>
                <c:pt idx="215">
                  <c:v>Nov-2041</c:v>
                </c:pt>
                <c:pt idx="216">
                  <c:v>Dec-2041</c:v>
                </c:pt>
                <c:pt idx="217">
                  <c:v>Jan-2042</c:v>
                </c:pt>
                <c:pt idx="218">
                  <c:v>Feb-2042</c:v>
                </c:pt>
                <c:pt idx="219">
                  <c:v>Mar-2042</c:v>
                </c:pt>
                <c:pt idx="220">
                  <c:v>Apr-2042</c:v>
                </c:pt>
                <c:pt idx="221">
                  <c:v>May-2042</c:v>
                </c:pt>
                <c:pt idx="222">
                  <c:v>Jun-2042</c:v>
                </c:pt>
                <c:pt idx="223">
                  <c:v>Jul-2042</c:v>
                </c:pt>
                <c:pt idx="224">
                  <c:v>Aug-2042</c:v>
                </c:pt>
                <c:pt idx="225">
                  <c:v>Sep-2042</c:v>
                </c:pt>
                <c:pt idx="226">
                  <c:v>Oct-2042</c:v>
                </c:pt>
                <c:pt idx="227">
                  <c:v>Nov-2042</c:v>
                </c:pt>
                <c:pt idx="228">
                  <c:v>Dec-2042</c:v>
                </c:pt>
                <c:pt idx="229">
                  <c:v>Jan-2043</c:v>
                </c:pt>
                <c:pt idx="230">
                  <c:v>Feb-2043</c:v>
                </c:pt>
                <c:pt idx="231">
                  <c:v>Mar-2043</c:v>
                </c:pt>
                <c:pt idx="232">
                  <c:v>Apr-2043</c:v>
                </c:pt>
                <c:pt idx="233">
                  <c:v>May-2043</c:v>
                </c:pt>
                <c:pt idx="234">
                  <c:v>Jun-2043</c:v>
                </c:pt>
                <c:pt idx="235">
                  <c:v>Jul-2043</c:v>
                </c:pt>
                <c:pt idx="236">
                  <c:v>Aug-2043</c:v>
                </c:pt>
                <c:pt idx="237">
                  <c:v>Sep-2043</c:v>
                </c:pt>
                <c:pt idx="238">
                  <c:v>Oct-2043</c:v>
                </c:pt>
                <c:pt idx="239">
                  <c:v>Nov-2043</c:v>
                </c:pt>
                <c:pt idx="240">
                  <c:v>Dec-2043</c:v>
                </c:pt>
                <c:pt idx="241">
                  <c:v>Jan-2044</c:v>
                </c:pt>
                <c:pt idx="242">
                  <c:v>Feb-2044</c:v>
                </c:pt>
                <c:pt idx="243">
                  <c:v>Mar-2044</c:v>
                </c:pt>
                <c:pt idx="244">
                  <c:v>Apr-2044</c:v>
                </c:pt>
                <c:pt idx="245">
                  <c:v>May-2044</c:v>
                </c:pt>
                <c:pt idx="246">
                  <c:v>Jun-2044</c:v>
                </c:pt>
                <c:pt idx="247">
                  <c:v>Jul-2044</c:v>
                </c:pt>
                <c:pt idx="248">
                  <c:v>Aug-2044</c:v>
                </c:pt>
                <c:pt idx="249">
                  <c:v>Sep-2044</c:v>
                </c:pt>
                <c:pt idx="250">
                  <c:v>Oct-2044</c:v>
                </c:pt>
                <c:pt idx="251">
                  <c:v>Nov-2044</c:v>
                </c:pt>
                <c:pt idx="252">
                  <c:v>Dec-2044</c:v>
                </c:pt>
                <c:pt idx="253">
                  <c:v>Jan-2045</c:v>
                </c:pt>
                <c:pt idx="254">
                  <c:v>Feb-2045</c:v>
                </c:pt>
                <c:pt idx="255">
                  <c:v>Mar-2045</c:v>
                </c:pt>
                <c:pt idx="256">
                  <c:v>Apr-2045</c:v>
                </c:pt>
                <c:pt idx="257">
                  <c:v>May-2045</c:v>
                </c:pt>
                <c:pt idx="258">
                  <c:v>Jun-2045</c:v>
                </c:pt>
                <c:pt idx="259">
                  <c:v>Jul-2045</c:v>
                </c:pt>
                <c:pt idx="260">
                  <c:v>Aug-2045</c:v>
                </c:pt>
                <c:pt idx="261">
                  <c:v>Sep-2045</c:v>
                </c:pt>
                <c:pt idx="262">
                  <c:v>Oct-2045</c:v>
                </c:pt>
                <c:pt idx="263">
                  <c:v>Nov-2045</c:v>
                </c:pt>
                <c:pt idx="264">
                  <c:v>Dec-2045</c:v>
                </c:pt>
                <c:pt idx="265">
                  <c:v>Jan-2046</c:v>
                </c:pt>
                <c:pt idx="266">
                  <c:v>Feb-2046</c:v>
                </c:pt>
                <c:pt idx="267">
                  <c:v>Mar-2046</c:v>
                </c:pt>
                <c:pt idx="268">
                  <c:v>Apr-2046</c:v>
                </c:pt>
                <c:pt idx="269">
                  <c:v>May-2046</c:v>
                </c:pt>
                <c:pt idx="270">
                  <c:v>Jun-2046</c:v>
                </c:pt>
                <c:pt idx="271">
                  <c:v>Jul-2046</c:v>
                </c:pt>
                <c:pt idx="272">
                  <c:v>Aug-2046</c:v>
                </c:pt>
                <c:pt idx="273">
                  <c:v>Sep-2046</c:v>
                </c:pt>
                <c:pt idx="274">
                  <c:v>Oct-2046</c:v>
                </c:pt>
                <c:pt idx="275">
                  <c:v>Nov-2046</c:v>
                </c:pt>
                <c:pt idx="276">
                  <c:v>Dec-2046</c:v>
                </c:pt>
                <c:pt idx="277">
                  <c:v>Jan-2047</c:v>
                </c:pt>
                <c:pt idx="278">
                  <c:v>Feb-2047</c:v>
                </c:pt>
                <c:pt idx="279">
                  <c:v>Mar-2047</c:v>
                </c:pt>
                <c:pt idx="280">
                  <c:v>Apr-2047</c:v>
                </c:pt>
                <c:pt idx="281">
                  <c:v>May-2047</c:v>
                </c:pt>
                <c:pt idx="282">
                  <c:v>Jun-2047</c:v>
                </c:pt>
                <c:pt idx="283">
                  <c:v>Jul-2047</c:v>
                </c:pt>
                <c:pt idx="284">
                  <c:v>Aug-2047</c:v>
                </c:pt>
                <c:pt idx="285">
                  <c:v>Sep-2047</c:v>
                </c:pt>
                <c:pt idx="286">
                  <c:v>Oct-2047</c:v>
                </c:pt>
                <c:pt idx="287">
                  <c:v>Nov-2047</c:v>
                </c:pt>
                <c:pt idx="288">
                  <c:v>Dec-2047</c:v>
                </c:pt>
                <c:pt idx="289">
                  <c:v>Jan-2048</c:v>
                </c:pt>
                <c:pt idx="290">
                  <c:v>Feb-2048</c:v>
                </c:pt>
                <c:pt idx="291">
                  <c:v>Mar-2048</c:v>
                </c:pt>
                <c:pt idx="292">
                  <c:v>Apr-2048</c:v>
                </c:pt>
                <c:pt idx="293">
                  <c:v>May-2048</c:v>
                </c:pt>
                <c:pt idx="294">
                  <c:v>Jun-2048</c:v>
                </c:pt>
                <c:pt idx="295">
                  <c:v>Jul-2048</c:v>
                </c:pt>
                <c:pt idx="296">
                  <c:v>Aug-2048</c:v>
                </c:pt>
                <c:pt idx="297">
                  <c:v>Sep-2048</c:v>
                </c:pt>
                <c:pt idx="298">
                  <c:v>Oct-2048</c:v>
                </c:pt>
                <c:pt idx="299">
                  <c:v>Nov-2048</c:v>
                </c:pt>
                <c:pt idx="300">
                  <c:v>Dec-2048</c:v>
                </c:pt>
              </c:strCache>
            </c:strRef>
          </c:cat>
          <c:val>
            <c:numRef>
              <c:f>'Token - Fixed Supply w Reserves'!$AX$38:$AX$338</c:f>
              <c:numCache>
                <c:formatCode>#,##0</c:formatCode>
                <c:ptCount val="301"/>
                <c:pt idx="0">
                  <c:v>20000000</c:v>
                </c:pt>
                <c:pt idx="1">
                  <c:v>27500000</c:v>
                </c:pt>
                <c:pt idx="2">
                  <c:v>35000000</c:v>
                </c:pt>
                <c:pt idx="3">
                  <c:v>42500000</c:v>
                </c:pt>
                <c:pt idx="4">
                  <c:v>50000000</c:v>
                </c:pt>
                <c:pt idx="5">
                  <c:v>57500000</c:v>
                </c:pt>
                <c:pt idx="6">
                  <c:v>65000000</c:v>
                </c:pt>
                <c:pt idx="7">
                  <c:v>72500000</c:v>
                </c:pt>
                <c:pt idx="8">
                  <c:v>80000000</c:v>
                </c:pt>
                <c:pt idx="9">
                  <c:v>87500000</c:v>
                </c:pt>
                <c:pt idx="10">
                  <c:v>95000000</c:v>
                </c:pt>
                <c:pt idx="11">
                  <c:v>102500000</c:v>
                </c:pt>
                <c:pt idx="12">
                  <c:v>110000000</c:v>
                </c:pt>
                <c:pt idx="13">
                  <c:v>117500000</c:v>
                </c:pt>
                <c:pt idx="14">
                  <c:v>125000000</c:v>
                </c:pt>
                <c:pt idx="15">
                  <c:v>132500000</c:v>
                </c:pt>
                <c:pt idx="16">
                  <c:v>140000000</c:v>
                </c:pt>
                <c:pt idx="17">
                  <c:v>147500000</c:v>
                </c:pt>
                <c:pt idx="18">
                  <c:v>155000000</c:v>
                </c:pt>
                <c:pt idx="19">
                  <c:v>162500000</c:v>
                </c:pt>
                <c:pt idx="20">
                  <c:v>170000000</c:v>
                </c:pt>
                <c:pt idx="21">
                  <c:v>177500000</c:v>
                </c:pt>
                <c:pt idx="22">
                  <c:v>185000000</c:v>
                </c:pt>
                <c:pt idx="23">
                  <c:v>192500000</c:v>
                </c:pt>
                <c:pt idx="24">
                  <c:v>200000000</c:v>
                </c:pt>
                <c:pt idx="25">
                  <c:v>200000000</c:v>
                </c:pt>
                <c:pt idx="26">
                  <c:v>200000000</c:v>
                </c:pt>
                <c:pt idx="27">
                  <c:v>200000000</c:v>
                </c:pt>
                <c:pt idx="28">
                  <c:v>200000000</c:v>
                </c:pt>
                <c:pt idx="29">
                  <c:v>200000000</c:v>
                </c:pt>
                <c:pt idx="30">
                  <c:v>200000000</c:v>
                </c:pt>
                <c:pt idx="31">
                  <c:v>200000000</c:v>
                </c:pt>
                <c:pt idx="32">
                  <c:v>200000000</c:v>
                </c:pt>
                <c:pt idx="33">
                  <c:v>200000000</c:v>
                </c:pt>
                <c:pt idx="34">
                  <c:v>200000000</c:v>
                </c:pt>
                <c:pt idx="35">
                  <c:v>200000000</c:v>
                </c:pt>
                <c:pt idx="36">
                  <c:v>200000000</c:v>
                </c:pt>
                <c:pt idx="37">
                  <c:v>200000000</c:v>
                </c:pt>
                <c:pt idx="38">
                  <c:v>200000000</c:v>
                </c:pt>
                <c:pt idx="39">
                  <c:v>200000000</c:v>
                </c:pt>
                <c:pt idx="40">
                  <c:v>200000000</c:v>
                </c:pt>
                <c:pt idx="41">
                  <c:v>200000000</c:v>
                </c:pt>
                <c:pt idx="42">
                  <c:v>200000000</c:v>
                </c:pt>
                <c:pt idx="43">
                  <c:v>200000000</c:v>
                </c:pt>
                <c:pt idx="44">
                  <c:v>200000000</c:v>
                </c:pt>
                <c:pt idx="45">
                  <c:v>200000000</c:v>
                </c:pt>
                <c:pt idx="46">
                  <c:v>200000000</c:v>
                </c:pt>
                <c:pt idx="47">
                  <c:v>200000000</c:v>
                </c:pt>
                <c:pt idx="48">
                  <c:v>200000000</c:v>
                </c:pt>
                <c:pt idx="49">
                  <c:v>200000000</c:v>
                </c:pt>
                <c:pt idx="50">
                  <c:v>200000000</c:v>
                </c:pt>
                <c:pt idx="51">
                  <c:v>200000000</c:v>
                </c:pt>
                <c:pt idx="52">
                  <c:v>200000000</c:v>
                </c:pt>
                <c:pt idx="53">
                  <c:v>200000000</c:v>
                </c:pt>
                <c:pt idx="54">
                  <c:v>200000000</c:v>
                </c:pt>
                <c:pt idx="55">
                  <c:v>200000000</c:v>
                </c:pt>
                <c:pt idx="56">
                  <c:v>200000000</c:v>
                </c:pt>
                <c:pt idx="57">
                  <c:v>200000000</c:v>
                </c:pt>
                <c:pt idx="58">
                  <c:v>200000000</c:v>
                </c:pt>
                <c:pt idx="59">
                  <c:v>200000000</c:v>
                </c:pt>
                <c:pt idx="60">
                  <c:v>200000000</c:v>
                </c:pt>
                <c:pt idx="61">
                  <c:v>200000000</c:v>
                </c:pt>
                <c:pt idx="62">
                  <c:v>200000000</c:v>
                </c:pt>
                <c:pt idx="63">
                  <c:v>200000000</c:v>
                </c:pt>
                <c:pt idx="64">
                  <c:v>200000000</c:v>
                </c:pt>
                <c:pt idx="65">
                  <c:v>200000000</c:v>
                </c:pt>
                <c:pt idx="66">
                  <c:v>200000000</c:v>
                </c:pt>
                <c:pt idx="67">
                  <c:v>200000000</c:v>
                </c:pt>
                <c:pt idx="68">
                  <c:v>200000000</c:v>
                </c:pt>
                <c:pt idx="69">
                  <c:v>200000000</c:v>
                </c:pt>
                <c:pt idx="70">
                  <c:v>200000000</c:v>
                </c:pt>
                <c:pt idx="71">
                  <c:v>200000000.19999999</c:v>
                </c:pt>
                <c:pt idx="72">
                  <c:v>200000000.19999999</c:v>
                </c:pt>
                <c:pt idx="73">
                  <c:v>200000000.19999999</c:v>
                </c:pt>
                <c:pt idx="74">
                  <c:v>200000000.19999999</c:v>
                </c:pt>
                <c:pt idx="75">
                  <c:v>200000000.19999999</c:v>
                </c:pt>
                <c:pt idx="76">
                  <c:v>200000000.19999999</c:v>
                </c:pt>
                <c:pt idx="77">
                  <c:v>200000000.19999999</c:v>
                </c:pt>
                <c:pt idx="78">
                  <c:v>200000000.19999999</c:v>
                </c:pt>
                <c:pt idx="79">
                  <c:v>200000000.19999999</c:v>
                </c:pt>
                <c:pt idx="80">
                  <c:v>200000000.19999999</c:v>
                </c:pt>
                <c:pt idx="81">
                  <c:v>200000000.19999999</c:v>
                </c:pt>
                <c:pt idx="82">
                  <c:v>200000000.19999999</c:v>
                </c:pt>
                <c:pt idx="83">
                  <c:v>200000000.19999999</c:v>
                </c:pt>
                <c:pt idx="84">
                  <c:v>200000000.19999999</c:v>
                </c:pt>
                <c:pt idx="85">
                  <c:v>200000000.19999999</c:v>
                </c:pt>
                <c:pt idx="86">
                  <c:v>200000000.19999999</c:v>
                </c:pt>
                <c:pt idx="87">
                  <c:v>200000000.19999999</c:v>
                </c:pt>
                <c:pt idx="88">
                  <c:v>200000000.19999999</c:v>
                </c:pt>
                <c:pt idx="89">
                  <c:v>200000000.19999999</c:v>
                </c:pt>
                <c:pt idx="90">
                  <c:v>200000000.19999999</c:v>
                </c:pt>
                <c:pt idx="91">
                  <c:v>200000000.19999999</c:v>
                </c:pt>
                <c:pt idx="92">
                  <c:v>200000000.19999999</c:v>
                </c:pt>
                <c:pt idx="93">
                  <c:v>200000000.19999999</c:v>
                </c:pt>
                <c:pt idx="94">
                  <c:v>200000000.19999999</c:v>
                </c:pt>
                <c:pt idx="95">
                  <c:v>200000000.19999999</c:v>
                </c:pt>
                <c:pt idx="96">
                  <c:v>200000000.19999999</c:v>
                </c:pt>
                <c:pt idx="97">
                  <c:v>200000000.19999999</c:v>
                </c:pt>
                <c:pt idx="98">
                  <c:v>200000000.19999999</c:v>
                </c:pt>
                <c:pt idx="99">
                  <c:v>200000000.19999999</c:v>
                </c:pt>
                <c:pt idx="100">
                  <c:v>200000000.19999999</c:v>
                </c:pt>
                <c:pt idx="101">
                  <c:v>200000000.19999999</c:v>
                </c:pt>
                <c:pt idx="102">
                  <c:v>200000000.19999999</c:v>
                </c:pt>
                <c:pt idx="103">
                  <c:v>200000000.19999999</c:v>
                </c:pt>
                <c:pt idx="104">
                  <c:v>200000000.19999999</c:v>
                </c:pt>
                <c:pt idx="105">
                  <c:v>200000000.19999999</c:v>
                </c:pt>
                <c:pt idx="106">
                  <c:v>200000000.19999999</c:v>
                </c:pt>
                <c:pt idx="107">
                  <c:v>200000000.19999999</c:v>
                </c:pt>
                <c:pt idx="108">
                  <c:v>200000000.19999999</c:v>
                </c:pt>
                <c:pt idx="109">
                  <c:v>200000000.19999999</c:v>
                </c:pt>
                <c:pt idx="110">
                  <c:v>200000000.19999999</c:v>
                </c:pt>
                <c:pt idx="111">
                  <c:v>200000000.19999999</c:v>
                </c:pt>
                <c:pt idx="112">
                  <c:v>200000000.19999999</c:v>
                </c:pt>
                <c:pt idx="113">
                  <c:v>200000000.19999999</c:v>
                </c:pt>
                <c:pt idx="114">
                  <c:v>200000000.19999999</c:v>
                </c:pt>
                <c:pt idx="115">
                  <c:v>200000000.19999999</c:v>
                </c:pt>
                <c:pt idx="116">
                  <c:v>200000000.19999999</c:v>
                </c:pt>
                <c:pt idx="117">
                  <c:v>200000000.19999999</c:v>
                </c:pt>
                <c:pt idx="118">
                  <c:v>200000000.19999999</c:v>
                </c:pt>
                <c:pt idx="119">
                  <c:v>200000000.19999999</c:v>
                </c:pt>
                <c:pt idx="120">
                  <c:v>200000000.19999999</c:v>
                </c:pt>
                <c:pt idx="121">
                  <c:v>200000000.19999999</c:v>
                </c:pt>
                <c:pt idx="122">
                  <c:v>200000000.19999999</c:v>
                </c:pt>
                <c:pt idx="123">
                  <c:v>200000000.19999999</c:v>
                </c:pt>
                <c:pt idx="124">
                  <c:v>200000000.19999999</c:v>
                </c:pt>
                <c:pt idx="125">
                  <c:v>200000000.19999999</c:v>
                </c:pt>
                <c:pt idx="126">
                  <c:v>200000000.19999999</c:v>
                </c:pt>
                <c:pt idx="127">
                  <c:v>200000000.19999999</c:v>
                </c:pt>
                <c:pt idx="128">
                  <c:v>200000000.19999999</c:v>
                </c:pt>
                <c:pt idx="129">
                  <c:v>200000000.19999999</c:v>
                </c:pt>
                <c:pt idx="130">
                  <c:v>200000000.19999999</c:v>
                </c:pt>
                <c:pt idx="131">
                  <c:v>200000000.19999999</c:v>
                </c:pt>
                <c:pt idx="132">
                  <c:v>200000000.19999999</c:v>
                </c:pt>
                <c:pt idx="133">
                  <c:v>200000000.19999999</c:v>
                </c:pt>
                <c:pt idx="134">
                  <c:v>200000000.19999999</c:v>
                </c:pt>
                <c:pt idx="135">
                  <c:v>200000000.19999999</c:v>
                </c:pt>
                <c:pt idx="136">
                  <c:v>200000000.19999999</c:v>
                </c:pt>
                <c:pt idx="137">
                  <c:v>200000000.19999999</c:v>
                </c:pt>
                <c:pt idx="138">
                  <c:v>200000000.19999999</c:v>
                </c:pt>
                <c:pt idx="139">
                  <c:v>200000000.19999999</c:v>
                </c:pt>
                <c:pt idx="140">
                  <c:v>200000000.19999999</c:v>
                </c:pt>
                <c:pt idx="141">
                  <c:v>200000000.19999999</c:v>
                </c:pt>
                <c:pt idx="142">
                  <c:v>200000000.19999999</c:v>
                </c:pt>
                <c:pt idx="143">
                  <c:v>200000000.19999999</c:v>
                </c:pt>
                <c:pt idx="144">
                  <c:v>200000000.19999999</c:v>
                </c:pt>
                <c:pt idx="145">
                  <c:v>200000000.19999999</c:v>
                </c:pt>
                <c:pt idx="146">
                  <c:v>200000000.19999999</c:v>
                </c:pt>
                <c:pt idx="147">
                  <c:v>200000000.19999999</c:v>
                </c:pt>
                <c:pt idx="148">
                  <c:v>200000000.19999999</c:v>
                </c:pt>
                <c:pt idx="149">
                  <c:v>200000000.19999999</c:v>
                </c:pt>
                <c:pt idx="150">
                  <c:v>200000000.19999999</c:v>
                </c:pt>
                <c:pt idx="151">
                  <c:v>200000000.19999999</c:v>
                </c:pt>
                <c:pt idx="152">
                  <c:v>200000000.19999999</c:v>
                </c:pt>
                <c:pt idx="153">
                  <c:v>200000000.19999999</c:v>
                </c:pt>
                <c:pt idx="154">
                  <c:v>200000000.19999999</c:v>
                </c:pt>
                <c:pt idx="155">
                  <c:v>200000000.19999999</c:v>
                </c:pt>
                <c:pt idx="156">
                  <c:v>200000000.19999999</c:v>
                </c:pt>
                <c:pt idx="157">
                  <c:v>200000000.19999999</c:v>
                </c:pt>
                <c:pt idx="158">
                  <c:v>200000000.19999999</c:v>
                </c:pt>
                <c:pt idx="159">
                  <c:v>200000000.19999999</c:v>
                </c:pt>
                <c:pt idx="160">
                  <c:v>200000000.19999999</c:v>
                </c:pt>
                <c:pt idx="161">
                  <c:v>200000000.19999999</c:v>
                </c:pt>
                <c:pt idx="162">
                  <c:v>200000000.19999999</c:v>
                </c:pt>
                <c:pt idx="163">
                  <c:v>200000000.19999999</c:v>
                </c:pt>
                <c:pt idx="164">
                  <c:v>200000000.19999999</c:v>
                </c:pt>
                <c:pt idx="165">
                  <c:v>200000000.19999999</c:v>
                </c:pt>
                <c:pt idx="166">
                  <c:v>200000000.19999999</c:v>
                </c:pt>
                <c:pt idx="167">
                  <c:v>200000000.19999999</c:v>
                </c:pt>
                <c:pt idx="168">
                  <c:v>200000000.19999999</c:v>
                </c:pt>
                <c:pt idx="169">
                  <c:v>200000000.19999999</c:v>
                </c:pt>
                <c:pt idx="170">
                  <c:v>200000000.19999999</c:v>
                </c:pt>
                <c:pt idx="171">
                  <c:v>200000000.19999999</c:v>
                </c:pt>
                <c:pt idx="172">
                  <c:v>200000000.19999999</c:v>
                </c:pt>
                <c:pt idx="173">
                  <c:v>200000000.19999999</c:v>
                </c:pt>
                <c:pt idx="174">
                  <c:v>200000000.19999999</c:v>
                </c:pt>
                <c:pt idx="175">
                  <c:v>200000000.19999999</c:v>
                </c:pt>
                <c:pt idx="176">
                  <c:v>200000000.19999999</c:v>
                </c:pt>
                <c:pt idx="177">
                  <c:v>200000000.19999999</c:v>
                </c:pt>
                <c:pt idx="178">
                  <c:v>200000000.19999999</c:v>
                </c:pt>
                <c:pt idx="179">
                  <c:v>200000000.19999999</c:v>
                </c:pt>
                <c:pt idx="180">
                  <c:v>200000000.19999999</c:v>
                </c:pt>
                <c:pt idx="181">
                  <c:v>200000000.19999999</c:v>
                </c:pt>
                <c:pt idx="182">
                  <c:v>200000000.19999999</c:v>
                </c:pt>
                <c:pt idx="183">
                  <c:v>200000000.19999999</c:v>
                </c:pt>
                <c:pt idx="184">
                  <c:v>200000000.19999999</c:v>
                </c:pt>
                <c:pt idx="185">
                  <c:v>200000000.19999999</c:v>
                </c:pt>
                <c:pt idx="186">
                  <c:v>200000000.19999999</c:v>
                </c:pt>
                <c:pt idx="187">
                  <c:v>200000000.19999999</c:v>
                </c:pt>
                <c:pt idx="188">
                  <c:v>200000000.19999999</c:v>
                </c:pt>
                <c:pt idx="189">
                  <c:v>200000000.19999999</c:v>
                </c:pt>
                <c:pt idx="190">
                  <c:v>200000000.19999999</c:v>
                </c:pt>
                <c:pt idx="191">
                  <c:v>200000000.19999999</c:v>
                </c:pt>
                <c:pt idx="192">
                  <c:v>200000000.19999999</c:v>
                </c:pt>
                <c:pt idx="193">
                  <c:v>200000000.19999999</c:v>
                </c:pt>
                <c:pt idx="194">
                  <c:v>200000000.19999999</c:v>
                </c:pt>
                <c:pt idx="195">
                  <c:v>200000000.19999999</c:v>
                </c:pt>
                <c:pt idx="196">
                  <c:v>200000000.19999999</c:v>
                </c:pt>
                <c:pt idx="197">
                  <c:v>200000000.19999999</c:v>
                </c:pt>
                <c:pt idx="198">
                  <c:v>200000000.19999999</c:v>
                </c:pt>
                <c:pt idx="199">
                  <c:v>200000000.19999999</c:v>
                </c:pt>
                <c:pt idx="200">
                  <c:v>200000000.19999999</c:v>
                </c:pt>
                <c:pt idx="201">
                  <c:v>200000000.19999999</c:v>
                </c:pt>
                <c:pt idx="202">
                  <c:v>200000000.19999999</c:v>
                </c:pt>
                <c:pt idx="203">
                  <c:v>200000000.19999999</c:v>
                </c:pt>
                <c:pt idx="204">
                  <c:v>200000000.19999999</c:v>
                </c:pt>
                <c:pt idx="205">
                  <c:v>200000000.19999999</c:v>
                </c:pt>
                <c:pt idx="206">
                  <c:v>200000000.19999999</c:v>
                </c:pt>
                <c:pt idx="207">
                  <c:v>200000000.19999999</c:v>
                </c:pt>
                <c:pt idx="208">
                  <c:v>200000000.19999999</c:v>
                </c:pt>
                <c:pt idx="209">
                  <c:v>200000000.19999999</c:v>
                </c:pt>
                <c:pt idx="210">
                  <c:v>200000000.19999999</c:v>
                </c:pt>
                <c:pt idx="211">
                  <c:v>200000000.19999999</c:v>
                </c:pt>
                <c:pt idx="212">
                  <c:v>200000000.19999999</c:v>
                </c:pt>
                <c:pt idx="213">
                  <c:v>200000000.19999999</c:v>
                </c:pt>
                <c:pt idx="214">
                  <c:v>200000000.19999999</c:v>
                </c:pt>
                <c:pt idx="215">
                  <c:v>200000000.19999999</c:v>
                </c:pt>
                <c:pt idx="216">
                  <c:v>200000000.19999999</c:v>
                </c:pt>
                <c:pt idx="217">
                  <c:v>200000000.19999999</c:v>
                </c:pt>
                <c:pt idx="218">
                  <c:v>200000000.19999999</c:v>
                </c:pt>
                <c:pt idx="219">
                  <c:v>200000000.19999999</c:v>
                </c:pt>
                <c:pt idx="220">
                  <c:v>200000000.19999999</c:v>
                </c:pt>
                <c:pt idx="221">
                  <c:v>200000000.19999999</c:v>
                </c:pt>
                <c:pt idx="222">
                  <c:v>200000000.19999999</c:v>
                </c:pt>
                <c:pt idx="223">
                  <c:v>200000000.19999999</c:v>
                </c:pt>
                <c:pt idx="224">
                  <c:v>200000000.19999999</c:v>
                </c:pt>
                <c:pt idx="225">
                  <c:v>200000000.19999999</c:v>
                </c:pt>
                <c:pt idx="226">
                  <c:v>200000000.19999999</c:v>
                </c:pt>
                <c:pt idx="227">
                  <c:v>200000000.19999999</c:v>
                </c:pt>
                <c:pt idx="228">
                  <c:v>200000000.19999999</c:v>
                </c:pt>
                <c:pt idx="229">
                  <c:v>200000000.19999999</c:v>
                </c:pt>
                <c:pt idx="230">
                  <c:v>200000000.19999999</c:v>
                </c:pt>
                <c:pt idx="231">
                  <c:v>200000000.19999999</c:v>
                </c:pt>
                <c:pt idx="232">
                  <c:v>200000000.19999999</c:v>
                </c:pt>
                <c:pt idx="233">
                  <c:v>200000000.19999999</c:v>
                </c:pt>
                <c:pt idx="234">
                  <c:v>200000000.19999999</c:v>
                </c:pt>
                <c:pt idx="235">
                  <c:v>200000000.19999999</c:v>
                </c:pt>
                <c:pt idx="236">
                  <c:v>200000000.19999999</c:v>
                </c:pt>
                <c:pt idx="237">
                  <c:v>200000000.19999999</c:v>
                </c:pt>
                <c:pt idx="238">
                  <c:v>200000000.19999999</c:v>
                </c:pt>
                <c:pt idx="239">
                  <c:v>200000000.19999999</c:v>
                </c:pt>
                <c:pt idx="240">
                  <c:v>200000000.19999999</c:v>
                </c:pt>
                <c:pt idx="241">
                  <c:v>200000000.19999999</c:v>
                </c:pt>
                <c:pt idx="242">
                  <c:v>200000000.19999999</c:v>
                </c:pt>
                <c:pt idx="243">
                  <c:v>200000000.19999999</c:v>
                </c:pt>
                <c:pt idx="244">
                  <c:v>200000000.19999999</c:v>
                </c:pt>
                <c:pt idx="245">
                  <c:v>200000000.19999999</c:v>
                </c:pt>
                <c:pt idx="246">
                  <c:v>200000000.19999999</c:v>
                </c:pt>
                <c:pt idx="247">
                  <c:v>200000000.19999999</c:v>
                </c:pt>
                <c:pt idx="248">
                  <c:v>200000000.19999999</c:v>
                </c:pt>
                <c:pt idx="249">
                  <c:v>200000000.19999999</c:v>
                </c:pt>
                <c:pt idx="250">
                  <c:v>200000000.19999999</c:v>
                </c:pt>
                <c:pt idx="251">
                  <c:v>200000000.19999999</c:v>
                </c:pt>
                <c:pt idx="252">
                  <c:v>200000000.19999999</c:v>
                </c:pt>
                <c:pt idx="253">
                  <c:v>200000000.19999999</c:v>
                </c:pt>
                <c:pt idx="254">
                  <c:v>200000000.19999999</c:v>
                </c:pt>
                <c:pt idx="255">
                  <c:v>200000000.19999999</c:v>
                </c:pt>
                <c:pt idx="256">
                  <c:v>200000000.19999999</c:v>
                </c:pt>
                <c:pt idx="257">
                  <c:v>200000000.19999999</c:v>
                </c:pt>
                <c:pt idx="258">
                  <c:v>200000000.19999999</c:v>
                </c:pt>
                <c:pt idx="259">
                  <c:v>200000000.19999999</c:v>
                </c:pt>
                <c:pt idx="260">
                  <c:v>200000000.19999999</c:v>
                </c:pt>
                <c:pt idx="261">
                  <c:v>200000000.19999999</c:v>
                </c:pt>
                <c:pt idx="262">
                  <c:v>200000000.19999999</c:v>
                </c:pt>
                <c:pt idx="263">
                  <c:v>200000000.19999999</c:v>
                </c:pt>
                <c:pt idx="264">
                  <c:v>200000000.19999999</c:v>
                </c:pt>
                <c:pt idx="265">
                  <c:v>200000000.19999999</c:v>
                </c:pt>
                <c:pt idx="266">
                  <c:v>200000000.19999999</c:v>
                </c:pt>
                <c:pt idx="267">
                  <c:v>200000000.19999999</c:v>
                </c:pt>
                <c:pt idx="268">
                  <c:v>200000000.19999999</c:v>
                </c:pt>
                <c:pt idx="269">
                  <c:v>200000000.19999999</c:v>
                </c:pt>
                <c:pt idx="270">
                  <c:v>200000000.19999999</c:v>
                </c:pt>
                <c:pt idx="271">
                  <c:v>200000000.19999999</c:v>
                </c:pt>
                <c:pt idx="272">
                  <c:v>200000000.19999999</c:v>
                </c:pt>
                <c:pt idx="273">
                  <c:v>200000000.19999999</c:v>
                </c:pt>
                <c:pt idx="274">
                  <c:v>200000000.19999999</c:v>
                </c:pt>
                <c:pt idx="275">
                  <c:v>200000000.19999999</c:v>
                </c:pt>
                <c:pt idx="276">
                  <c:v>200000000.19999999</c:v>
                </c:pt>
                <c:pt idx="277">
                  <c:v>200000000.19999999</c:v>
                </c:pt>
                <c:pt idx="278">
                  <c:v>200000000.19999999</c:v>
                </c:pt>
                <c:pt idx="279">
                  <c:v>200000000.19999999</c:v>
                </c:pt>
                <c:pt idx="280">
                  <c:v>200000000.19999999</c:v>
                </c:pt>
                <c:pt idx="281">
                  <c:v>200000000.19999999</c:v>
                </c:pt>
                <c:pt idx="282">
                  <c:v>200000000.19999999</c:v>
                </c:pt>
                <c:pt idx="283">
                  <c:v>200000000.19999999</c:v>
                </c:pt>
                <c:pt idx="284">
                  <c:v>200000000.19999999</c:v>
                </c:pt>
                <c:pt idx="285">
                  <c:v>200000000.19999999</c:v>
                </c:pt>
                <c:pt idx="286">
                  <c:v>200000000.19999999</c:v>
                </c:pt>
                <c:pt idx="287">
                  <c:v>200000000.19999999</c:v>
                </c:pt>
                <c:pt idx="288">
                  <c:v>200000000.19999999</c:v>
                </c:pt>
                <c:pt idx="289">
                  <c:v>200000000.19999999</c:v>
                </c:pt>
                <c:pt idx="290">
                  <c:v>200000000.19999999</c:v>
                </c:pt>
                <c:pt idx="291">
                  <c:v>200000000.19999999</c:v>
                </c:pt>
                <c:pt idx="292">
                  <c:v>200000000.19999999</c:v>
                </c:pt>
                <c:pt idx="293">
                  <c:v>200000000.19999999</c:v>
                </c:pt>
                <c:pt idx="294">
                  <c:v>200000000.19999999</c:v>
                </c:pt>
                <c:pt idx="295">
                  <c:v>200000000.19999999</c:v>
                </c:pt>
                <c:pt idx="296">
                  <c:v>200000000.19999999</c:v>
                </c:pt>
                <c:pt idx="297">
                  <c:v>200000000.19999999</c:v>
                </c:pt>
                <c:pt idx="298">
                  <c:v>200000000.19999999</c:v>
                </c:pt>
                <c:pt idx="299">
                  <c:v>200000000.19999999</c:v>
                </c:pt>
                <c:pt idx="300">
                  <c:v>200000000.19999999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FE3-9A4B-8E1A-706BD8D6E9A7}"/>
            </c:ext>
          </c:extLst>
        </c:ser>
        <c:ser>
          <c:idx val="6"/>
          <c:order val="6"/>
          <c:tx>
            <c:strRef>
              <c:f>'Token - Fixed Supply w Reserves'!$AY$37</c:f>
              <c:strCache>
                <c:ptCount val="1"/>
                <c:pt idx="0">
                  <c:v>Future Reserves*</c:v>
                </c:pt>
              </c:strCache>
            </c:strRef>
          </c:tx>
          <c:spPr>
            <a:solidFill>
              <a:srgbClr val="FFF2CC"/>
            </a:solidFill>
            <a:ln cmpd="sng">
              <a:solidFill>
                <a:srgbClr val="FFF2CC">
                  <a:alpha val="100000"/>
                </a:srgbClr>
              </a:solidFill>
            </a:ln>
          </c:spPr>
          <c:cat>
            <c:strRef>
              <c:f>'Token - Fixed Supply w Reserves'!$AR$38:$AR$338</c:f>
              <c:strCache>
                <c:ptCount val="301"/>
                <c:pt idx="0">
                  <c:v>TGE</c:v>
                </c:pt>
                <c:pt idx="1">
                  <c:v>Jan-2024</c:v>
                </c:pt>
                <c:pt idx="2">
                  <c:v>Feb-2024</c:v>
                </c:pt>
                <c:pt idx="3">
                  <c:v>Mar-2024</c:v>
                </c:pt>
                <c:pt idx="4">
                  <c:v>Apr-2024</c:v>
                </c:pt>
                <c:pt idx="5">
                  <c:v>May-2024</c:v>
                </c:pt>
                <c:pt idx="6">
                  <c:v>Jun-2024</c:v>
                </c:pt>
                <c:pt idx="7">
                  <c:v>Jul-2024</c:v>
                </c:pt>
                <c:pt idx="8">
                  <c:v>Aug-2024</c:v>
                </c:pt>
                <c:pt idx="9">
                  <c:v>Sep-2024</c:v>
                </c:pt>
                <c:pt idx="10">
                  <c:v>Oct-2024</c:v>
                </c:pt>
                <c:pt idx="11">
                  <c:v>Nov-2024</c:v>
                </c:pt>
                <c:pt idx="12">
                  <c:v>Dec-2024</c:v>
                </c:pt>
                <c:pt idx="13">
                  <c:v>Jan-2025</c:v>
                </c:pt>
                <c:pt idx="14">
                  <c:v>Feb-2025</c:v>
                </c:pt>
                <c:pt idx="15">
                  <c:v>Mar-2025</c:v>
                </c:pt>
                <c:pt idx="16">
                  <c:v>Apr-2025</c:v>
                </c:pt>
                <c:pt idx="17">
                  <c:v>May-2025</c:v>
                </c:pt>
                <c:pt idx="18">
                  <c:v>Jun-2025</c:v>
                </c:pt>
                <c:pt idx="19">
                  <c:v>Jul-2025</c:v>
                </c:pt>
                <c:pt idx="20">
                  <c:v>Aug-2025</c:v>
                </c:pt>
                <c:pt idx="21">
                  <c:v>Sep-2025</c:v>
                </c:pt>
                <c:pt idx="22">
                  <c:v>Oct-2025</c:v>
                </c:pt>
                <c:pt idx="23">
                  <c:v>Nov-2025</c:v>
                </c:pt>
                <c:pt idx="24">
                  <c:v>Dec-2025</c:v>
                </c:pt>
                <c:pt idx="25">
                  <c:v>Jan-2026</c:v>
                </c:pt>
                <c:pt idx="26">
                  <c:v>Feb-2026</c:v>
                </c:pt>
                <c:pt idx="27">
                  <c:v>Mar-2026</c:v>
                </c:pt>
                <c:pt idx="28">
                  <c:v>Apr-2026</c:v>
                </c:pt>
                <c:pt idx="29">
                  <c:v>May-2026</c:v>
                </c:pt>
                <c:pt idx="30">
                  <c:v>Jun-2026</c:v>
                </c:pt>
                <c:pt idx="31">
                  <c:v>Jul-2026</c:v>
                </c:pt>
                <c:pt idx="32">
                  <c:v>Aug-2026</c:v>
                </c:pt>
                <c:pt idx="33">
                  <c:v>Sep-2026</c:v>
                </c:pt>
                <c:pt idx="34">
                  <c:v>Oct-2026</c:v>
                </c:pt>
                <c:pt idx="35">
                  <c:v>Nov-2026</c:v>
                </c:pt>
                <c:pt idx="36">
                  <c:v>Dec-2026</c:v>
                </c:pt>
                <c:pt idx="37">
                  <c:v>Jan-2027</c:v>
                </c:pt>
                <c:pt idx="38">
                  <c:v>Feb-2027</c:v>
                </c:pt>
                <c:pt idx="39">
                  <c:v>Mar-2027</c:v>
                </c:pt>
                <c:pt idx="40">
                  <c:v>Apr-2027</c:v>
                </c:pt>
                <c:pt idx="41">
                  <c:v>May-2027</c:v>
                </c:pt>
                <c:pt idx="42">
                  <c:v>Jun-2027</c:v>
                </c:pt>
                <c:pt idx="43">
                  <c:v>Jul-2027</c:v>
                </c:pt>
                <c:pt idx="44">
                  <c:v>Aug-2027</c:v>
                </c:pt>
                <c:pt idx="45">
                  <c:v>Sep-2027</c:v>
                </c:pt>
                <c:pt idx="46">
                  <c:v>Oct-2027</c:v>
                </c:pt>
                <c:pt idx="47">
                  <c:v>Nov-2027</c:v>
                </c:pt>
                <c:pt idx="48">
                  <c:v>Dec-2027</c:v>
                </c:pt>
                <c:pt idx="49">
                  <c:v>Jan-2028</c:v>
                </c:pt>
                <c:pt idx="50">
                  <c:v>Feb-2028</c:v>
                </c:pt>
                <c:pt idx="51">
                  <c:v>Mar-2028</c:v>
                </c:pt>
                <c:pt idx="52">
                  <c:v>Apr-2028</c:v>
                </c:pt>
                <c:pt idx="53">
                  <c:v>May-2028</c:v>
                </c:pt>
                <c:pt idx="54">
                  <c:v>Jun-2028</c:v>
                </c:pt>
                <c:pt idx="55">
                  <c:v>Jul-2028</c:v>
                </c:pt>
                <c:pt idx="56">
                  <c:v>Aug-2028</c:v>
                </c:pt>
                <c:pt idx="57">
                  <c:v>Sep-2028</c:v>
                </c:pt>
                <c:pt idx="58">
                  <c:v>Oct-2028</c:v>
                </c:pt>
                <c:pt idx="59">
                  <c:v>Nov-2028</c:v>
                </c:pt>
                <c:pt idx="60">
                  <c:v>Dec-2028</c:v>
                </c:pt>
                <c:pt idx="61">
                  <c:v>Jan-2029</c:v>
                </c:pt>
                <c:pt idx="62">
                  <c:v>Feb-2029</c:v>
                </c:pt>
                <c:pt idx="63">
                  <c:v>Mar-2029</c:v>
                </c:pt>
                <c:pt idx="64">
                  <c:v>Apr-2029</c:v>
                </c:pt>
                <c:pt idx="65">
                  <c:v>May-2029</c:v>
                </c:pt>
                <c:pt idx="66">
                  <c:v>Jun-2029</c:v>
                </c:pt>
                <c:pt idx="67">
                  <c:v>Jul-2029</c:v>
                </c:pt>
                <c:pt idx="68">
                  <c:v>Aug-2029</c:v>
                </c:pt>
                <c:pt idx="69">
                  <c:v>Sep-2029</c:v>
                </c:pt>
                <c:pt idx="70">
                  <c:v>Oct-2029</c:v>
                </c:pt>
                <c:pt idx="71">
                  <c:v>Nov-2029</c:v>
                </c:pt>
                <c:pt idx="72">
                  <c:v>Dec-2029</c:v>
                </c:pt>
                <c:pt idx="73">
                  <c:v>Jan-2030</c:v>
                </c:pt>
                <c:pt idx="74">
                  <c:v>Feb-2030</c:v>
                </c:pt>
                <c:pt idx="75">
                  <c:v>Mar-2030</c:v>
                </c:pt>
                <c:pt idx="76">
                  <c:v>Apr-2030</c:v>
                </c:pt>
                <c:pt idx="77">
                  <c:v>May-2030</c:v>
                </c:pt>
                <c:pt idx="78">
                  <c:v>Jun-2030</c:v>
                </c:pt>
                <c:pt idx="79">
                  <c:v>Jul-2030</c:v>
                </c:pt>
                <c:pt idx="80">
                  <c:v>Aug-2030</c:v>
                </c:pt>
                <c:pt idx="81">
                  <c:v>Sep-2030</c:v>
                </c:pt>
                <c:pt idx="82">
                  <c:v>Oct-2030</c:v>
                </c:pt>
                <c:pt idx="83">
                  <c:v>Nov-2030</c:v>
                </c:pt>
                <c:pt idx="84">
                  <c:v>Dec-2030</c:v>
                </c:pt>
                <c:pt idx="85">
                  <c:v>Jan-2031</c:v>
                </c:pt>
                <c:pt idx="86">
                  <c:v>Feb-2031</c:v>
                </c:pt>
                <c:pt idx="87">
                  <c:v>Mar-2031</c:v>
                </c:pt>
                <c:pt idx="88">
                  <c:v>Apr-2031</c:v>
                </c:pt>
                <c:pt idx="89">
                  <c:v>May-2031</c:v>
                </c:pt>
                <c:pt idx="90">
                  <c:v>Jun-2031</c:v>
                </c:pt>
                <c:pt idx="91">
                  <c:v>Jul-2031</c:v>
                </c:pt>
                <c:pt idx="92">
                  <c:v>Aug-2031</c:v>
                </c:pt>
                <c:pt idx="93">
                  <c:v>Sep-2031</c:v>
                </c:pt>
                <c:pt idx="94">
                  <c:v>Oct-2031</c:v>
                </c:pt>
                <c:pt idx="95">
                  <c:v>Nov-2031</c:v>
                </c:pt>
                <c:pt idx="96">
                  <c:v>Dec-2031</c:v>
                </c:pt>
                <c:pt idx="97">
                  <c:v>Jan-2032</c:v>
                </c:pt>
                <c:pt idx="98">
                  <c:v>Feb-2032</c:v>
                </c:pt>
                <c:pt idx="99">
                  <c:v>Mar-2032</c:v>
                </c:pt>
                <c:pt idx="100">
                  <c:v>Apr-2032</c:v>
                </c:pt>
                <c:pt idx="101">
                  <c:v>May-2032</c:v>
                </c:pt>
                <c:pt idx="102">
                  <c:v>Jun-2032</c:v>
                </c:pt>
                <c:pt idx="103">
                  <c:v>Jul-2032</c:v>
                </c:pt>
                <c:pt idx="104">
                  <c:v>Aug-2032</c:v>
                </c:pt>
                <c:pt idx="105">
                  <c:v>Sep-2032</c:v>
                </c:pt>
                <c:pt idx="106">
                  <c:v>Oct-2032</c:v>
                </c:pt>
                <c:pt idx="107">
                  <c:v>Nov-2032</c:v>
                </c:pt>
                <c:pt idx="108">
                  <c:v>Dec-2032</c:v>
                </c:pt>
                <c:pt idx="109">
                  <c:v>Jan-2033</c:v>
                </c:pt>
                <c:pt idx="110">
                  <c:v>Feb-2033</c:v>
                </c:pt>
                <c:pt idx="111">
                  <c:v>Mar-2033</c:v>
                </c:pt>
                <c:pt idx="112">
                  <c:v>Apr-2033</c:v>
                </c:pt>
                <c:pt idx="113">
                  <c:v>May-2033</c:v>
                </c:pt>
                <c:pt idx="114">
                  <c:v>Jun-2033</c:v>
                </c:pt>
                <c:pt idx="115">
                  <c:v>Jul-2033</c:v>
                </c:pt>
                <c:pt idx="116">
                  <c:v>Aug-2033</c:v>
                </c:pt>
                <c:pt idx="117">
                  <c:v>Sep-2033</c:v>
                </c:pt>
                <c:pt idx="118">
                  <c:v>Oct-2033</c:v>
                </c:pt>
                <c:pt idx="119">
                  <c:v>Nov-2033</c:v>
                </c:pt>
                <c:pt idx="120">
                  <c:v>Dec-2033</c:v>
                </c:pt>
                <c:pt idx="121">
                  <c:v>Jan-2034</c:v>
                </c:pt>
                <c:pt idx="122">
                  <c:v>Feb-2034</c:v>
                </c:pt>
                <c:pt idx="123">
                  <c:v>Mar-2034</c:v>
                </c:pt>
                <c:pt idx="124">
                  <c:v>Apr-2034</c:v>
                </c:pt>
                <c:pt idx="125">
                  <c:v>May-2034</c:v>
                </c:pt>
                <c:pt idx="126">
                  <c:v>Jun-2034</c:v>
                </c:pt>
                <c:pt idx="127">
                  <c:v>Jul-2034</c:v>
                </c:pt>
                <c:pt idx="128">
                  <c:v>Aug-2034</c:v>
                </c:pt>
                <c:pt idx="129">
                  <c:v>Sep-2034</c:v>
                </c:pt>
                <c:pt idx="130">
                  <c:v>Oct-2034</c:v>
                </c:pt>
                <c:pt idx="131">
                  <c:v>Nov-2034</c:v>
                </c:pt>
                <c:pt idx="132">
                  <c:v>Dec-2034</c:v>
                </c:pt>
                <c:pt idx="133">
                  <c:v>Jan-2035</c:v>
                </c:pt>
                <c:pt idx="134">
                  <c:v>Feb-2035</c:v>
                </c:pt>
                <c:pt idx="135">
                  <c:v>Mar-2035</c:v>
                </c:pt>
                <c:pt idx="136">
                  <c:v>Apr-2035</c:v>
                </c:pt>
                <c:pt idx="137">
                  <c:v>May-2035</c:v>
                </c:pt>
                <c:pt idx="138">
                  <c:v>Jun-2035</c:v>
                </c:pt>
                <c:pt idx="139">
                  <c:v>Jul-2035</c:v>
                </c:pt>
                <c:pt idx="140">
                  <c:v>Aug-2035</c:v>
                </c:pt>
                <c:pt idx="141">
                  <c:v>Sep-2035</c:v>
                </c:pt>
                <c:pt idx="142">
                  <c:v>Oct-2035</c:v>
                </c:pt>
                <c:pt idx="143">
                  <c:v>Nov-2035</c:v>
                </c:pt>
                <c:pt idx="144">
                  <c:v>Dec-2035</c:v>
                </c:pt>
                <c:pt idx="145">
                  <c:v>Jan-2036</c:v>
                </c:pt>
                <c:pt idx="146">
                  <c:v>Feb-2036</c:v>
                </c:pt>
                <c:pt idx="147">
                  <c:v>Mar-2036</c:v>
                </c:pt>
                <c:pt idx="148">
                  <c:v>Apr-2036</c:v>
                </c:pt>
                <c:pt idx="149">
                  <c:v>May-2036</c:v>
                </c:pt>
                <c:pt idx="150">
                  <c:v>Jun-2036</c:v>
                </c:pt>
                <c:pt idx="151">
                  <c:v>Jul-2036</c:v>
                </c:pt>
                <c:pt idx="152">
                  <c:v>Aug-2036</c:v>
                </c:pt>
                <c:pt idx="153">
                  <c:v>Sep-2036</c:v>
                </c:pt>
                <c:pt idx="154">
                  <c:v>Oct-2036</c:v>
                </c:pt>
                <c:pt idx="155">
                  <c:v>Nov-2036</c:v>
                </c:pt>
                <c:pt idx="156">
                  <c:v>Dec-2036</c:v>
                </c:pt>
                <c:pt idx="157">
                  <c:v>Jan-2037</c:v>
                </c:pt>
                <c:pt idx="158">
                  <c:v>Feb-2037</c:v>
                </c:pt>
                <c:pt idx="159">
                  <c:v>Mar-2037</c:v>
                </c:pt>
                <c:pt idx="160">
                  <c:v>Apr-2037</c:v>
                </c:pt>
                <c:pt idx="161">
                  <c:v>May-2037</c:v>
                </c:pt>
                <c:pt idx="162">
                  <c:v>Jun-2037</c:v>
                </c:pt>
                <c:pt idx="163">
                  <c:v>Jul-2037</c:v>
                </c:pt>
                <c:pt idx="164">
                  <c:v>Aug-2037</c:v>
                </c:pt>
                <c:pt idx="165">
                  <c:v>Sep-2037</c:v>
                </c:pt>
                <c:pt idx="166">
                  <c:v>Oct-2037</c:v>
                </c:pt>
                <c:pt idx="167">
                  <c:v>Nov-2037</c:v>
                </c:pt>
                <c:pt idx="168">
                  <c:v>Dec-2037</c:v>
                </c:pt>
                <c:pt idx="169">
                  <c:v>Jan-2038</c:v>
                </c:pt>
                <c:pt idx="170">
                  <c:v>Feb-2038</c:v>
                </c:pt>
                <c:pt idx="171">
                  <c:v>Mar-2038</c:v>
                </c:pt>
                <c:pt idx="172">
                  <c:v>Apr-2038</c:v>
                </c:pt>
                <c:pt idx="173">
                  <c:v>May-2038</c:v>
                </c:pt>
                <c:pt idx="174">
                  <c:v>Jun-2038</c:v>
                </c:pt>
                <c:pt idx="175">
                  <c:v>Jul-2038</c:v>
                </c:pt>
                <c:pt idx="176">
                  <c:v>Aug-2038</c:v>
                </c:pt>
                <c:pt idx="177">
                  <c:v>Sep-2038</c:v>
                </c:pt>
                <c:pt idx="178">
                  <c:v>Oct-2038</c:v>
                </c:pt>
                <c:pt idx="179">
                  <c:v>Nov-2038</c:v>
                </c:pt>
                <c:pt idx="180">
                  <c:v>Dec-2038</c:v>
                </c:pt>
                <c:pt idx="181">
                  <c:v>Jan-2039</c:v>
                </c:pt>
                <c:pt idx="182">
                  <c:v>Feb-2039</c:v>
                </c:pt>
                <c:pt idx="183">
                  <c:v>Mar-2039</c:v>
                </c:pt>
                <c:pt idx="184">
                  <c:v>Apr-2039</c:v>
                </c:pt>
                <c:pt idx="185">
                  <c:v>May-2039</c:v>
                </c:pt>
                <c:pt idx="186">
                  <c:v>Jun-2039</c:v>
                </c:pt>
                <c:pt idx="187">
                  <c:v>Jul-2039</c:v>
                </c:pt>
                <c:pt idx="188">
                  <c:v>Aug-2039</c:v>
                </c:pt>
                <c:pt idx="189">
                  <c:v>Sep-2039</c:v>
                </c:pt>
                <c:pt idx="190">
                  <c:v>Oct-2039</c:v>
                </c:pt>
                <c:pt idx="191">
                  <c:v>Nov-2039</c:v>
                </c:pt>
                <c:pt idx="192">
                  <c:v>Dec-2039</c:v>
                </c:pt>
                <c:pt idx="193">
                  <c:v>Jan-2040</c:v>
                </c:pt>
                <c:pt idx="194">
                  <c:v>Feb-2040</c:v>
                </c:pt>
                <c:pt idx="195">
                  <c:v>Mar-2040</c:v>
                </c:pt>
                <c:pt idx="196">
                  <c:v>Apr-2040</c:v>
                </c:pt>
                <c:pt idx="197">
                  <c:v>May-2040</c:v>
                </c:pt>
                <c:pt idx="198">
                  <c:v>Jun-2040</c:v>
                </c:pt>
                <c:pt idx="199">
                  <c:v>Jul-2040</c:v>
                </c:pt>
                <c:pt idx="200">
                  <c:v>Aug-2040</c:v>
                </c:pt>
                <c:pt idx="201">
                  <c:v>Sep-2040</c:v>
                </c:pt>
                <c:pt idx="202">
                  <c:v>Oct-2040</c:v>
                </c:pt>
                <c:pt idx="203">
                  <c:v>Nov-2040</c:v>
                </c:pt>
                <c:pt idx="204">
                  <c:v>Dec-2040</c:v>
                </c:pt>
                <c:pt idx="205">
                  <c:v>Jan-2041</c:v>
                </c:pt>
                <c:pt idx="206">
                  <c:v>Feb-2041</c:v>
                </c:pt>
                <c:pt idx="207">
                  <c:v>Mar-2041</c:v>
                </c:pt>
                <c:pt idx="208">
                  <c:v>Apr-2041</c:v>
                </c:pt>
                <c:pt idx="209">
                  <c:v>May-2041</c:v>
                </c:pt>
                <c:pt idx="210">
                  <c:v>Jun-2041</c:v>
                </c:pt>
                <c:pt idx="211">
                  <c:v>Jul-2041</c:v>
                </c:pt>
                <c:pt idx="212">
                  <c:v>Aug-2041</c:v>
                </c:pt>
                <c:pt idx="213">
                  <c:v>Sep-2041</c:v>
                </c:pt>
                <c:pt idx="214">
                  <c:v>Oct-2041</c:v>
                </c:pt>
                <c:pt idx="215">
                  <c:v>Nov-2041</c:v>
                </c:pt>
                <c:pt idx="216">
                  <c:v>Dec-2041</c:v>
                </c:pt>
                <c:pt idx="217">
                  <c:v>Jan-2042</c:v>
                </c:pt>
                <c:pt idx="218">
                  <c:v>Feb-2042</c:v>
                </c:pt>
                <c:pt idx="219">
                  <c:v>Mar-2042</c:v>
                </c:pt>
                <c:pt idx="220">
                  <c:v>Apr-2042</c:v>
                </c:pt>
                <c:pt idx="221">
                  <c:v>May-2042</c:v>
                </c:pt>
                <c:pt idx="222">
                  <c:v>Jun-2042</c:v>
                </c:pt>
                <c:pt idx="223">
                  <c:v>Jul-2042</c:v>
                </c:pt>
                <c:pt idx="224">
                  <c:v>Aug-2042</c:v>
                </c:pt>
                <c:pt idx="225">
                  <c:v>Sep-2042</c:v>
                </c:pt>
                <c:pt idx="226">
                  <c:v>Oct-2042</c:v>
                </c:pt>
                <c:pt idx="227">
                  <c:v>Nov-2042</c:v>
                </c:pt>
                <c:pt idx="228">
                  <c:v>Dec-2042</c:v>
                </c:pt>
                <c:pt idx="229">
                  <c:v>Jan-2043</c:v>
                </c:pt>
                <c:pt idx="230">
                  <c:v>Feb-2043</c:v>
                </c:pt>
                <c:pt idx="231">
                  <c:v>Mar-2043</c:v>
                </c:pt>
                <c:pt idx="232">
                  <c:v>Apr-2043</c:v>
                </c:pt>
                <c:pt idx="233">
                  <c:v>May-2043</c:v>
                </c:pt>
                <c:pt idx="234">
                  <c:v>Jun-2043</c:v>
                </c:pt>
                <c:pt idx="235">
                  <c:v>Jul-2043</c:v>
                </c:pt>
                <c:pt idx="236">
                  <c:v>Aug-2043</c:v>
                </c:pt>
                <c:pt idx="237">
                  <c:v>Sep-2043</c:v>
                </c:pt>
                <c:pt idx="238">
                  <c:v>Oct-2043</c:v>
                </c:pt>
                <c:pt idx="239">
                  <c:v>Nov-2043</c:v>
                </c:pt>
                <c:pt idx="240">
                  <c:v>Dec-2043</c:v>
                </c:pt>
                <c:pt idx="241">
                  <c:v>Jan-2044</c:v>
                </c:pt>
                <c:pt idx="242">
                  <c:v>Feb-2044</c:v>
                </c:pt>
                <c:pt idx="243">
                  <c:v>Mar-2044</c:v>
                </c:pt>
                <c:pt idx="244">
                  <c:v>Apr-2044</c:v>
                </c:pt>
                <c:pt idx="245">
                  <c:v>May-2044</c:v>
                </c:pt>
                <c:pt idx="246">
                  <c:v>Jun-2044</c:v>
                </c:pt>
                <c:pt idx="247">
                  <c:v>Jul-2044</c:v>
                </c:pt>
                <c:pt idx="248">
                  <c:v>Aug-2044</c:v>
                </c:pt>
                <c:pt idx="249">
                  <c:v>Sep-2044</c:v>
                </c:pt>
                <c:pt idx="250">
                  <c:v>Oct-2044</c:v>
                </c:pt>
                <c:pt idx="251">
                  <c:v>Nov-2044</c:v>
                </c:pt>
                <c:pt idx="252">
                  <c:v>Dec-2044</c:v>
                </c:pt>
                <c:pt idx="253">
                  <c:v>Jan-2045</c:v>
                </c:pt>
                <c:pt idx="254">
                  <c:v>Feb-2045</c:v>
                </c:pt>
                <c:pt idx="255">
                  <c:v>Mar-2045</c:v>
                </c:pt>
                <c:pt idx="256">
                  <c:v>Apr-2045</c:v>
                </c:pt>
                <c:pt idx="257">
                  <c:v>May-2045</c:v>
                </c:pt>
                <c:pt idx="258">
                  <c:v>Jun-2045</c:v>
                </c:pt>
                <c:pt idx="259">
                  <c:v>Jul-2045</c:v>
                </c:pt>
                <c:pt idx="260">
                  <c:v>Aug-2045</c:v>
                </c:pt>
                <c:pt idx="261">
                  <c:v>Sep-2045</c:v>
                </c:pt>
                <c:pt idx="262">
                  <c:v>Oct-2045</c:v>
                </c:pt>
                <c:pt idx="263">
                  <c:v>Nov-2045</c:v>
                </c:pt>
                <c:pt idx="264">
                  <c:v>Dec-2045</c:v>
                </c:pt>
                <c:pt idx="265">
                  <c:v>Jan-2046</c:v>
                </c:pt>
                <c:pt idx="266">
                  <c:v>Feb-2046</c:v>
                </c:pt>
                <c:pt idx="267">
                  <c:v>Mar-2046</c:v>
                </c:pt>
                <c:pt idx="268">
                  <c:v>Apr-2046</c:v>
                </c:pt>
                <c:pt idx="269">
                  <c:v>May-2046</c:v>
                </c:pt>
                <c:pt idx="270">
                  <c:v>Jun-2046</c:v>
                </c:pt>
                <c:pt idx="271">
                  <c:v>Jul-2046</c:v>
                </c:pt>
                <c:pt idx="272">
                  <c:v>Aug-2046</c:v>
                </c:pt>
                <c:pt idx="273">
                  <c:v>Sep-2046</c:v>
                </c:pt>
                <c:pt idx="274">
                  <c:v>Oct-2046</c:v>
                </c:pt>
                <c:pt idx="275">
                  <c:v>Nov-2046</c:v>
                </c:pt>
                <c:pt idx="276">
                  <c:v>Dec-2046</c:v>
                </c:pt>
                <c:pt idx="277">
                  <c:v>Jan-2047</c:v>
                </c:pt>
                <c:pt idx="278">
                  <c:v>Feb-2047</c:v>
                </c:pt>
                <c:pt idx="279">
                  <c:v>Mar-2047</c:v>
                </c:pt>
                <c:pt idx="280">
                  <c:v>Apr-2047</c:v>
                </c:pt>
                <c:pt idx="281">
                  <c:v>May-2047</c:v>
                </c:pt>
                <c:pt idx="282">
                  <c:v>Jun-2047</c:v>
                </c:pt>
                <c:pt idx="283">
                  <c:v>Jul-2047</c:v>
                </c:pt>
                <c:pt idx="284">
                  <c:v>Aug-2047</c:v>
                </c:pt>
                <c:pt idx="285">
                  <c:v>Sep-2047</c:v>
                </c:pt>
                <c:pt idx="286">
                  <c:v>Oct-2047</c:v>
                </c:pt>
                <c:pt idx="287">
                  <c:v>Nov-2047</c:v>
                </c:pt>
                <c:pt idx="288">
                  <c:v>Dec-2047</c:v>
                </c:pt>
                <c:pt idx="289">
                  <c:v>Jan-2048</c:v>
                </c:pt>
                <c:pt idx="290">
                  <c:v>Feb-2048</c:v>
                </c:pt>
                <c:pt idx="291">
                  <c:v>Mar-2048</c:v>
                </c:pt>
                <c:pt idx="292">
                  <c:v>Apr-2048</c:v>
                </c:pt>
                <c:pt idx="293">
                  <c:v>May-2048</c:v>
                </c:pt>
                <c:pt idx="294">
                  <c:v>Jun-2048</c:v>
                </c:pt>
                <c:pt idx="295">
                  <c:v>Jul-2048</c:v>
                </c:pt>
                <c:pt idx="296">
                  <c:v>Aug-2048</c:v>
                </c:pt>
                <c:pt idx="297">
                  <c:v>Sep-2048</c:v>
                </c:pt>
                <c:pt idx="298">
                  <c:v>Oct-2048</c:v>
                </c:pt>
                <c:pt idx="299">
                  <c:v>Nov-2048</c:v>
                </c:pt>
                <c:pt idx="300">
                  <c:v>Dec-2048</c:v>
                </c:pt>
              </c:strCache>
            </c:strRef>
          </c:cat>
          <c:val>
            <c:numRef>
              <c:f>'Token - Fixed Supply w Reserves'!$AY$38:$AY$338</c:f>
              <c:numCache>
                <c:formatCode>#,##0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 formatCode="General">
                  <c:v>6825502.9733333336</c:v>
                </c:pt>
                <c:pt idx="50" formatCode="#,##0.00">
                  <c:v>13651005.946666667</c:v>
                </c:pt>
                <c:pt idx="51" formatCode="#,##0.00">
                  <c:v>20476508.920000002</c:v>
                </c:pt>
                <c:pt idx="52" formatCode="#,##0.00">
                  <c:v>27302011.893333334</c:v>
                </c:pt>
                <c:pt idx="53" formatCode="#,##0.00">
                  <c:v>34127514.866666667</c:v>
                </c:pt>
                <c:pt idx="54" formatCode="#,##0.00">
                  <c:v>40953017.840000004</c:v>
                </c:pt>
                <c:pt idx="55" formatCode="#,##0.00">
                  <c:v>47778520.81333334</c:v>
                </c:pt>
                <c:pt idx="56" formatCode="#,##0.00">
                  <c:v>54604023.786666676</c:v>
                </c:pt>
                <c:pt idx="57" formatCode="#,##0.00">
                  <c:v>61429526.760000013</c:v>
                </c:pt>
                <c:pt idx="58" formatCode="#,##0.00">
                  <c:v>68255029.733333349</c:v>
                </c:pt>
                <c:pt idx="59" formatCode="#,##0.00">
                  <c:v>75080532.706666678</c:v>
                </c:pt>
                <c:pt idx="60" formatCode="#,##0.00">
                  <c:v>81906035.680000007</c:v>
                </c:pt>
                <c:pt idx="61" formatCode="#,##0.00">
                  <c:v>81906035.680000007</c:v>
                </c:pt>
                <c:pt idx="62" formatCode="#,##0.00">
                  <c:v>81906035.680000007</c:v>
                </c:pt>
                <c:pt idx="63" formatCode="#,##0.00">
                  <c:v>81906035.680000007</c:v>
                </c:pt>
                <c:pt idx="64" formatCode="#,##0.00">
                  <c:v>81906035.680000007</c:v>
                </c:pt>
                <c:pt idx="65" formatCode="#,##0.00">
                  <c:v>81906035.680000007</c:v>
                </c:pt>
                <c:pt idx="66" formatCode="#,##0.00">
                  <c:v>81906035.680000007</c:v>
                </c:pt>
                <c:pt idx="67" formatCode="#,##0.00">
                  <c:v>81906035.680000007</c:v>
                </c:pt>
                <c:pt idx="68" formatCode="#,##0.00">
                  <c:v>81906035.680000007</c:v>
                </c:pt>
                <c:pt idx="69" formatCode="#,##0.00">
                  <c:v>81906035.680000007</c:v>
                </c:pt>
                <c:pt idx="70" formatCode="#,##0.00">
                  <c:v>81906035.680000007</c:v>
                </c:pt>
                <c:pt idx="71" formatCode="#,##0.00">
                  <c:v>81906035.680000007</c:v>
                </c:pt>
                <c:pt idx="72" formatCode="#,##0.00">
                  <c:v>81906035.680000007</c:v>
                </c:pt>
                <c:pt idx="73" formatCode="#,##0.00">
                  <c:v>81906035.680000007</c:v>
                </c:pt>
                <c:pt idx="74" formatCode="#,##0.00">
                  <c:v>81906035.680000007</c:v>
                </c:pt>
                <c:pt idx="75" formatCode="#,##0.00">
                  <c:v>81906035.680000007</c:v>
                </c:pt>
                <c:pt idx="76" formatCode="#,##0.00">
                  <c:v>81906035.680000007</c:v>
                </c:pt>
                <c:pt idx="77" formatCode="#,##0.00">
                  <c:v>81906035.680000007</c:v>
                </c:pt>
                <c:pt idx="78" formatCode="#,##0.00">
                  <c:v>81906035.680000007</c:v>
                </c:pt>
                <c:pt idx="79" formatCode="#,##0.00">
                  <c:v>81906035.680000007</c:v>
                </c:pt>
                <c:pt idx="80" formatCode="#,##0.00">
                  <c:v>81906035.680000007</c:v>
                </c:pt>
                <c:pt idx="81" formatCode="#,##0.00">
                  <c:v>81906035.680000007</c:v>
                </c:pt>
                <c:pt idx="82" formatCode="#,##0.00">
                  <c:v>81906035.680000007</c:v>
                </c:pt>
                <c:pt idx="83" formatCode="#,##0.00">
                  <c:v>81906035.680000007</c:v>
                </c:pt>
                <c:pt idx="84" formatCode="#,##0.00">
                  <c:v>81906035.680000007</c:v>
                </c:pt>
                <c:pt idx="85" formatCode="#,##0.00">
                  <c:v>81906035.680000007</c:v>
                </c:pt>
                <c:pt idx="86" formatCode="#,##0.00">
                  <c:v>81906035.680000007</c:v>
                </c:pt>
                <c:pt idx="87" formatCode="#,##0.00">
                  <c:v>81906035.680000007</c:v>
                </c:pt>
                <c:pt idx="88" formatCode="#,##0.00">
                  <c:v>81906035.680000007</c:v>
                </c:pt>
                <c:pt idx="89" formatCode="#,##0.00">
                  <c:v>81906035.680000007</c:v>
                </c:pt>
                <c:pt idx="90" formatCode="#,##0.00">
                  <c:v>81906035.680000007</c:v>
                </c:pt>
                <c:pt idx="91" formatCode="#,##0.00">
                  <c:v>81906035.680000007</c:v>
                </c:pt>
                <c:pt idx="92" formatCode="#,##0.00">
                  <c:v>81906035.680000007</c:v>
                </c:pt>
                <c:pt idx="93" formatCode="#,##0.00">
                  <c:v>81906035.680000007</c:v>
                </c:pt>
                <c:pt idx="94" formatCode="#,##0.00">
                  <c:v>81906035.680000007</c:v>
                </c:pt>
                <c:pt idx="95" formatCode="#,##0.00">
                  <c:v>81906035.680000007</c:v>
                </c:pt>
                <c:pt idx="96" formatCode="#,##0.00">
                  <c:v>81906035.680000007</c:v>
                </c:pt>
                <c:pt idx="97" formatCode="#,##0.00">
                  <c:v>88894159.305847332</c:v>
                </c:pt>
                <c:pt idx="98" formatCode="#,##0.00">
                  <c:v>95882282.931694657</c:v>
                </c:pt>
                <c:pt idx="99" formatCode="#,##0.00">
                  <c:v>102870406.55754198</c:v>
                </c:pt>
                <c:pt idx="100" formatCode="#,##0.00">
                  <c:v>109858530.18338931</c:v>
                </c:pt>
                <c:pt idx="101" formatCode="#,##0.00">
                  <c:v>116846653.80923663</c:v>
                </c:pt>
                <c:pt idx="102" formatCode="#,##0.00">
                  <c:v>123834777.43508396</c:v>
                </c:pt>
                <c:pt idx="103" formatCode="#,##0.00">
                  <c:v>130822901.06093128</c:v>
                </c:pt>
                <c:pt idx="104" formatCode="#,##0.00">
                  <c:v>137811024.6867786</c:v>
                </c:pt>
                <c:pt idx="105" formatCode="#,##0.00">
                  <c:v>144799148.31262594</c:v>
                </c:pt>
                <c:pt idx="106" formatCode="#,##0.00">
                  <c:v>151787271.93847328</c:v>
                </c:pt>
                <c:pt idx="107" formatCode="#,##0.00">
                  <c:v>158775395.56432062</c:v>
                </c:pt>
                <c:pt idx="108" formatCode="#,##0.00">
                  <c:v>165763519.19016796</c:v>
                </c:pt>
                <c:pt idx="109" formatCode="#,##0.00">
                  <c:v>165763519.19016796</c:v>
                </c:pt>
                <c:pt idx="110" formatCode="#,##0.00">
                  <c:v>165763519.19016796</c:v>
                </c:pt>
                <c:pt idx="111" formatCode="#,##0.00">
                  <c:v>165763519.19016796</c:v>
                </c:pt>
                <c:pt idx="112" formatCode="#,##0.00">
                  <c:v>165763519.19016796</c:v>
                </c:pt>
                <c:pt idx="113" formatCode="#,##0.00">
                  <c:v>165763519.19016796</c:v>
                </c:pt>
                <c:pt idx="114" formatCode="#,##0.00">
                  <c:v>165763519.19016796</c:v>
                </c:pt>
                <c:pt idx="115" formatCode="#,##0.00">
                  <c:v>165763519.19016796</c:v>
                </c:pt>
                <c:pt idx="116" formatCode="#,##0.00">
                  <c:v>165763519.19016796</c:v>
                </c:pt>
                <c:pt idx="117" formatCode="#,##0.00">
                  <c:v>165763519.19016796</c:v>
                </c:pt>
                <c:pt idx="118" formatCode="#,##0.00">
                  <c:v>165763519.19016796</c:v>
                </c:pt>
                <c:pt idx="119" formatCode="#,##0.00">
                  <c:v>165763519.19016796</c:v>
                </c:pt>
                <c:pt idx="120" formatCode="#,##0.00">
                  <c:v>165763519.19016796</c:v>
                </c:pt>
                <c:pt idx="121" formatCode="#,##0.00">
                  <c:v>165763519.19016796</c:v>
                </c:pt>
                <c:pt idx="122" formatCode="#,##0.00">
                  <c:v>165763519.19016796</c:v>
                </c:pt>
                <c:pt idx="123" formatCode="#,##0.00">
                  <c:v>165763519.19016796</c:v>
                </c:pt>
                <c:pt idx="124" formatCode="#,##0.00">
                  <c:v>165763519.19016796</c:v>
                </c:pt>
                <c:pt idx="125" formatCode="#,##0.00">
                  <c:v>165763519.19016796</c:v>
                </c:pt>
                <c:pt idx="126" formatCode="#,##0.00">
                  <c:v>165763519.19016796</c:v>
                </c:pt>
                <c:pt idx="127" formatCode="#,##0.00">
                  <c:v>165763519.19016796</c:v>
                </c:pt>
                <c:pt idx="128" formatCode="#,##0.00">
                  <c:v>165763519.19016796</c:v>
                </c:pt>
                <c:pt idx="129" formatCode="#,##0.00">
                  <c:v>165763519.19016796</c:v>
                </c:pt>
                <c:pt idx="130" formatCode="#,##0.00">
                  <c:v>165763519.19016796</c:v>
                </c:pt>
                <c:pt idx="131" formatCode="#,##0.00">
                  <c:v>165763519.19016796</c:v>
                </c:pt>
                <c:pt idx="132" formatCode="#,##0.00">
                  <c:v>165763519.19016796</c:v>
                </c:pt>
                <c:pt idx="133" formatCode="#,##0.00">
                  <c:v>165763519.19016796</c:v>
                </c:pt>
                <c:pt idx="134" formatCode="#,##0.00">
                  <c:v>165763519.19016796</c:v>
                </c:pt>
                <c:pt idx="135" formatCode="#,##0.00">
                  <c:v>165763519.19016796</c:v>
                </c:pt>
                <c:pt idx="136" formatCode="#,##0.00">
                  <c:v>165763519.19016796</c:v>
                </c:pt>
                <c:pt idx="137" formatCode="#,##0.00">
                  <c:v>165763519.19016796</c:v>
                </c:pt>
                <c:pt idx="138" formatCode="#,##0.00">
                  <c:v>165763519.19016796</c:v>
                </c:pt>
                <c:pt idx="139" formatCode="#,##0.00">
                  <c:v>165763519.19016796</c:v>
                </c:pt>
                <c:pt idx="140" formatCode="#,##0.00">
                  <c:v>165763519.19016796</c:v>
                </c:pt>
                <c:pt idx="141" formatCode="#,##0.00">
                  <c:v>165763519.19016796</c:v>
                </c:pt>
                <c:pt idx="142" formatCode="#,##0.00">
                  <c:v>165763519.19016796</c:v>
                </c:pt>
                <c:pt idx="143" formatCode="#,##0.00">
                  <c:v>165763519.19016796</c:v>
                </c:pt>
                <c:pt idx="144" formatCode="#,##0.00">
                  <c:v>165763519.19016796</c:v>
                </c:pt>
                <c:pt idx="145" formatCode="#,##0.00">
                  <c:v>172918137.97810423</c:v>
                </c:pt>
                <c:pt idx="146" formatCode="#,##0.00">
                  <c:v>180072756.7660405</c:v>
                </c:pt>
                <c:pt idx="147" formatCode="#,##0.00">
                  <c:v>187227375.55397677</c:v>
                </c:pt>
                <c:pt idx="148" formatCode="#,##0.00">
                  <c:v>194381994.34191304</c:v>
                </c:pt>
                <c:pt idx="149" formatCode="#,##0.00">
                  <c:v>201536613.12984931</c:v>
                </c:pt>
                <c:pt idx="150" formatCode="#,##0.00">
                  <c:v>208691231.91778558</c:v>
                </c:pt>
                <c:pt idx="151" formatCode="#,##0.00">
                  <c:v>215845850.70572186</c:v>
                </c:pt>
                <c:pt idx="152" formatCode="#,##0.00">
                  <c:v>223000469.49365813</c:v>
                </c:pt>
                <c:pt idx="153" formatCode="#,##0.00">
                  <c:v>230155088.2815944</c:v>
                </c:pt>
                <c:pt idx="154" formatCode="#,##0.00">
                  <c:v>237309707.06953067</c:v>
                </c:pt>
                <c:pt idx="155" formatCode="#,##0.00">
                  <c:v>244464325.85746694</c:v>
                </c:pt>
                <c:pt idx="156" formatCode="#,##0.00">
                  <c:v>251618944.64540321</c:v>
                </c:pt>
                <c:pt idx="157" formatCode="#,##0.00">
                  <c:v>251618944.64540321</c:v>
                </c:pt>
                <c:pt idx="158" formatCode="#,##0.00">
                  <c:v>251618944.64540321</c:v>
                </c:pt>
                <c:pt idx="159" formatCode="#,##0.00">
                  <c:v>251618944.64540321</c:v>
                </c:pt>
                <c:pt idx="160" formatCode="#,##0.00">
                  <c:v>251618944.64540321</c:v>
                </c:pt>
                <c:pt idx="161" formatCode="#,##0.00">
                  <c:v>251618944.64540321</c:v>
                </c:pt>
                <c:pt idx="162" formatCode="#,##0.00">
                  <c:v>251618944.64540321</c:v>
                </c:pt>
                <c:pt idx="163" formatCode="#,##0.00">
                  <c:v>251618944.64540321</c:v>
                </c:pt>
                <c:pt idx="164" formatCode="#,##0.00">
                  <c:v>251618944.64540321</c:v>
                </c:pt>
                <c:pt idx="165" formatCode="#,##0.00">
                  <c:v>251618944.64540321</c:v>
                </c:pt>
                <c:pt idx="166" formatCode="#,##0.00">
                  <c:v>251618944.64540321</c:v>
                </c:pt>
                <c:pt idx="167" formatCode="#,##0.00">
                  <c:v>251618944.64540321</c:v>
                </c:pt>
                <c:pt idx="168" formatCode="#,##0.00">
                  <c:v>251618944.64540321</c:v>
                </c:pt>
                <c:pt idx="169" formatCode="#,##0.00">
                  <c:v>251618944.64540321</c:v>
                </c:pt>
                <c:pt idx="170" formatCode="#,##0.00">
                  <c:v>251618944.64540321</c:v>
                </c:pt>
                <c:pt idx="171" formatCode="#,##0.00">
                  <c:v>251618944.64540321</c:v>
                </c:pt>
                <c:pt idx="172" formatCode="#,##0.00">
                  <c:v>251618944.64540321</c:v>
                </c:pt>
                <c:pt idx="173" formatCode="#,##0.00">
                  <c:v>251618944.64540321</c:v>
                </c:pt>
                <c:pt idx="174" formatCode="#,##0.00">
                  <c:v>251618944.64540321</c:v>
                </c:pt>
                <c:pt idx="175" formatCode="#,##0.00">
                  <c:v>251618944.64540321</c:v>
                </c:pt>
                <c:pt idx="176" formatCode="#,##0.00">
                  <c:v>251618944.64540321</c:v>
                </c:pt>
                <c:pt idx="177" formatCode="#,##0.00">
                  <c:v>251618944.64540321</c:v>
                </c:pt>
                <c:pt idx="178" formatCode="#,##0.00">
                  <c:v>251618944.64540321</c:v>
                </c:pt>
                <c:pt idx="179" formatCode="#,##0.00">
                  <c:v>251618944.64540321</c:v>
                </c:pt>
                <c:pt idx="180" formatCode="#,##0.00">
                  <c:v>251618944.64540321</c:v>
                </c:pt>
                <c:pt idx="181" formatCode="#,##0.00">
                  <c:v>251618944.64540321</c:v>
                </c:pt>
                <c:pt idx="182" formatCode="#,##0.00">
                  <c:v>251618944.64540321</c:v>
                </c:pt>
                <c:pt idx="183" formatCode="#,##0.00">
                  <c:v>251618944.64540321</c:v>
                </c:pt>
                <c:pt idx="184" formatCode="#,##0.00">
                  <c:v>251618944.64540321</c:v>
                </c:pt>
                <c:pt idx="185" formatCode="#,##0.00">
                  <c:v>251618944.64540321</c:v>
                </c:pt>
                <c:pt idx="186" formatCode="#,##0.00">
                  <c:v>251618944.64540321</c:v>
                </c:pt>
                <c:pt idx="187" formatCode="#,##0.00">
                  <c:v>251618944.64540321</c:v>
                </c:pt>
                <c:pt idx="188" formatCode="#,##0.00">
                  <c:v>251618944.64540321</c:v>
                </c:pt>
                <c:pt idx="189" formatCode="#,##0.00">
                  <c:v>251618944.64540321</c:v>
                </c:pt>
                <c:pt idx="190" formatCode="#,##0.00">
                  <c:v>251618944.64540321</c:v>
                </c:pt>
                <c:pt idx="191" formatCode="#,##0.00">
                  <c:v>251618944.64540321</c:v>
                </c:pt>
                <c:pt idx="192" formatCode="#,##0.00">
                  <c:v>251618944.64540321</c:v>
                </c:pt>
                <c:pt idx="193" formatCode="#,##0.00">
                  <c:v>258944025.41692203</c:v>
                </c:pt>
                <c:pt idx="194" formatCode="#,##0.00">
                  <c:v>266269106.18844086</c:v>
                </c:pt>
                <c:pt idx="195" formatCode="#,##0.00">
                  <c:v>273594186.95995969</c:v>
                </c:pt>
                <c:pt idx="196" formatCode="#,##0.00">
                  <c:v>280919267.73147851</c:v>
                </c:pt>
                <c:pt idx="197" formatCode="#,##0.00">
                  <c:v>288244348.50299734</c:v>
                </c:pt>
                <c:pt idx="198" formatCode="#,##0.00">
                  <c:v>295569429.27451617</c:v>
                </c:pt>
                <c:pt idx="199" formatCode="#,##0.00">
                  <c:v>302894510.04603499</c:v>
                </c:pt>
                <c:pt idx="200" formatCode="#,##0.00">
                  <c:v>310219590.81755382</c:v>
                </c:pt>
                <c:pt idx="201" formatCode="#,##0.00">
                  <c:v>317544671.58907264</c:v>
                </c:pt>
                <c:pt idx="202" formatCode="#,##0.00">
                  <c:v>324869752.36059147</c:v>
                </c:pt>
                <c:pt idx="203" formatCode="#,##0.00">
                  <c:v>332194833.1321103</c:v>
                </c:pt>
                <c:pt idx="204" formatCode="#,##0.00">
                  <c:v>339519913.90362912</c:v>
                </c:pt>
                <c:pt idx="205" formatCode="#,##0.00">
                  <c:v>339519913.90362912</c:v>
                </c:pt>
                <c:pt idx="206" formatCode="#,##0.00">
                  <c:v>339519913.90362912</c:v>
                </c:pt>
                <c:pt idx="207" formatCode="#,##0.00">
                  <c:v>339519913.90362912</c:v>
                </c:pt>
                <c:pt idx="208" formatCode="#,##0.00">
                  <c:v>339519913.90362912</c:v>
                </c:pt>
                <c:pt idx="209" formatCode="#,##0.00">
                  <c:v>339519913.90362912</c:v>
                </c:pt>
                <c:pt idx="210" formatCode="#,##0.00">
                  <c:v>339519913.90362912</c:v>
                </c:pt>
                <c:pt idx="211" formatCode="#,##0.00">
                  <c:v>339519913.90362912</c:v>
                </c:pt>
                <c:pt idx="212" formatCode="#,##0.00">
                  <c:v>339519913.90362912</c:v>
                </c:pt>
                <c:pt idx="213" formatCode="#,##0.00">
                  <c:v>339519913.90362912</c:v>
                </c:pt>
                <c:pt idx="214" formatCode="#,##0.00">
                  <c:v>339519913.90362912</c:v>
                </c:pt>
                <c:pt idx="215" formatCode="#,##0.00">
                  <c:v>339519913.90362912</c:v>
                </c:pt>
                <c:pt idx="216" formatCode="#,##0.00">
                  <c:v>339519913.90362912</c:v>
                </c:pt>
                <c:pt idx="217" formatCode="#,##0.00">
                  <c:v>339519913.90362912</c:v>
                </c:pt>
                <c:pt idx="218" formatCode="#,##0.00">
                  <c:v>339519913.90362912</c:v>
                </c:pt>
                <c:pt idx="219" formatCode="#,##0.00">
                  <c:v>339519913.90362912</c:v>
                </c:pt>
                <c:pt idx="220" formatCode="#,##0.00">
                  <c:v>339519913.90362912</c:v>
                </c:pt>
                <c:pt idx="221" formatCode="#,##0.00">
                  <c:v>339519913.90362912</c:v>
                </c:pt>
                <c:pt idx="222" formatCode="#,##0.00">
                  <c:v>339519913.90362912</c:v>
                </c:pt>
                <c:pt idx="223" formatCode="#,##0.00">
                  <c:v>339519913.90362912</c:v>
                </c:pt>
                <c:pt idx="224" formatCode="#,##0.00">
                  <c:v>339519913.90362912</c:v>
                </c:pt>
                <c:pt idx="225" formatCode="#,##0.00">
                  <c:v>339519913.90362912</c:v>
                </c:pt>
                <c:pt idx="226" formatCode="#,##0.00">
                  <c:v>339519913.90362912</c:v>
                </c:pt>
                <c:pt idx="227" formatCode="#,##0.00">
                  <c:v>339519913.90362912</c:v>
                </c:pt>
                <c:pt idx="228" formatCode="#,##0.00">
                  <c:v>339519913.90362912</c:v>
                </c:pt>
                <c:pt idx="229" formatCode="#,##0.00">
                  <c:v>339519913.90362912</c:v>
                </c:pt>
                <c:pt idx="230" formatCode="#,##0.00">
                  <c:v>339519913.90362912</c:v>
                </c:pt>
                <c:pt idx="231" formatCode="#,##0.00">
                  <c:v>339519913.90362912</c:v>
                </c:pt>
                <c:pt idx="232" formatCode="#,##0.00">
                  <c:v>339519913.90362912</c:v>
                </c:pt>
                <c:pt idx="233" formatCode="#,##0.00">
                  <c:v>339519913.90362912</c:v>
                </c:pt>
                <c:pt idx="234" formatCode="#,##0.00">
                  <c:v>339519913.90362912</c:v>
                </c:pt>
                <c:pt idx="235" formatCode="#,##0.00">
                  <c:v>339519913.90362912</c:v>
                </c:pt>
                <c:pt idx="236" formatCode="#,##0.00">
                  <c:v>339519913.90362912</c:v>
                </c:pt>
                <c:pt idx="237" formatCode="#,##0.00">
                  <c:v>339519913.90362912</c:v>
                </c:pt>
                <c:pt idx="238" formatCode="#,##0.00">
                  <c:v>339519913.90362912</c:v>
                </c:pt>
                <c:pt idx="239" formatCode="#,##0.00">
                  <c:v>339519913.90362912</c:v>
                </c:pt>
                <c:pt idx="240" formatCode="#,##0.00">
                  <c:v>339519913.90362912</c:v>
                </c:pt>
                <c:pt idx="241" formatCode="#,##0.00">
                  <c:v>347019517.9915154</c:v>
                </c:pt>
                <c:pt idx="242" formatCode="#,##0.00">
                  <c:v>354519122.07940167</c:v>
                </c:pt>
                <c:pt idx="243" formatCode="#,##0.00">
                  <c:v>362018726.16728795</c:v>
                </c:pt>
                <c:pt idx="244" formatCode="#,##0.00">
                  <c:v>369518330.25517422</c:v>
                </c:pt>
                <c:pt idx="245" formatCode="#,##0.00">
                  <c:v>377017934.34306049</c:v>
                </c:pt>
                <c:pt idx="246" formatCode="#,##0.00">
                  <c:v>384517538.43094677</c:v>
                </c:pt>
                <c:pt idx="247" formatCode="#,##0.00">
                  <c:v>392017142.51883304</c:v>
                </c:pt>
                <c:pt idx="248" formatCode="#,##0.00">
                  <c:v>399516746.60671932</c:v>
                </c:pt>
                <c:pt idx="249" formatCode="#,##0.00">
                  <c:v>407016350.69460559</c:v>
                </c:pt>
                <c:pt idx="250" formatCode="#,##0.00">
                  <c:v>414515954.78249186</c:v>
                </c:pt>
                <c:pt idx="251" formatCode="#,##0.00">
                  <c:v>422015558.87037814</c:v>
                </c:pt>
                <c:pt idx="252" formatCode="#,##0.00">
                  <c:v>429515162.95826441</c:v>
                </c:pt>
                <c:pt idx="253" formatCode="#,##0.00">
                  <c:v>429515162.95826441</c:v>
                </c:pt>
                <c:pt idx="254" formatCode="#,##0.00">
                  <c:v>429515162.95826441</c:v>
                </c:pt>
                <c:pt idx="255" formatCode="#,##0.00">
                  <c:v>429515162.95826441</c:v>
                </c:pt>
                <c:pt idx="256" formatCode="#,##0.00">
                  <c:v>429515162.95826441</c:v>
                </c:pt>
                <c:pt idx="257" formatCode="#,##0.00">
                  <c:v>429515162.95826441</c:v>
                </c:pt>
                <c:pt idx="258" formatCode="#,##0.00">
                  <c:v>429515162.95826441</c:v>
                </c:pt>
                <c:pt idx="259" formatCode="#,##0.00">
                  <c:v>429515162.95826441</c:v>
                </c:pt>
                <c:pt idx="260" formatCode="#,##0.00">
                  <c:v>429515162.95826441</c:v>
                </c:pt>
                <c:pt idx="261" formatCode="#,##0.00">
                  <c:v>429515162.95826441</c:v>
                </c:pt>
                <c:pt idx="262" formatCode="#,##0.00">
                  <c:v>429515162.95826441</c:v>
                </c:pt>
                <c:pt idx="263" formatCode="#,##0.00">
                  <c:v>429515162.95826441</c:v>
                </c:pt>
                <c:pt idx="264" formatCode="#,##0.00">
                  <c:v>429515162.95826441</c:v>
                </c:pt>
                <c:pt idx="265" formatCode="#,##0.00">
                  <c:v>429515162.95826441</c:v>
                </c:pt>
                <c:pt idx="266" formatCode="#,##0.00">
                  <c:v>429515162.95826441</c:v>
                </c:pt>
                <c:pt idx="267" formatCode="#,##0.00">
                  <c:v>429515162.95826441</c:v>
                </c:pt>
                <c:pt idx="268" formatCode="#,##0.00">
                  <c:v>429515162.95826441</c:v>
                </c:pt>
                <c:pt idx="269" formatCode="#,##0.00">
                  <c:v>429515162.95826441</c:v>
                </c:pt>
                <c:pt idx="270" formatCode="#,##0.00">
                  <c:v>429515162.95826441</c:v>
                </c:pt>
                <c:pt idx="271" formatCode="#,##0.00">
                  <c:v>429515162.95826441</c:v>
                </c:pt>
                <c:pt idx="272" formatCode="#,##0.00">
                  <c:v>429515162.95826441</c:v>
                </c:pt>
                <c:pt idx="273" formatCode="#,##0.00">
                  <c:v>429515162.95826441</c:v>
                </c:pt>
                <c:pt idx="274" formatCode="#,##0.00">
                  <c:v>429515162.95826441</c:v>
                </c:pt>
                <c:pt idx="275" formatCode="#,##0.00">
                  <c:v>429515162.95826441</c:v>
                </c:pt>
                <c:pt idx="276" formatCode="#,##0.00">
                  <c:v>429515162.95826441</c:v>
                </c:pt>
                <c:pt idx="277" formatCode="#,##0.00">
                  <c:v>429515162.95826441</c:v>
                </c:pt>
                <c:pt idx="278" formatCode="#,##0.00">
                  <c:v>429515162.95826441</c:v>
                </c:pt>
                <c:pt idx="279" formatCode="#,##0.00">
                  <c:v>429515162.95826441</c:v>
                </c:pt>
                <c:pt idx="280" formatCode="#,##0.00">
                  <c:v>429515162.95826441</c:v>
                </c:pt>
                <c:pt idx="281" formatCode="#,##0.00">
                  <c:v>429515162.95826441</c:v>
                </c:pt>
                <c:pt idx="282" formatCode="#,##0.00">
                  <c:v>429515162.95826441</c:v>
                </c:pt>
                <c:pt idx="283" formatCode="#,##0.00">
                  <c:v>429515162.95826441</c:v>
                </c:pt>
                <c:pt idx="284" formatCode="#,##0.00">
                  <c:v>429515162.95826441</c:v>
                </c:pt>
                <c:pt idx="285" formatCode="#,##0.00">
                  <c:v>429515162.95826441</c:v>
                </c:pt>
                <c:pt idx="286" formatCode="#,##0.00">
                  <c:v>429515162.95826441</c:v>
                </c:pt>
                <c:pt idx="287" formatCode="#,##0.00">
                  <c:v>429515162.95826441</c:v>
                </c:pt>
                <c:pt idx="288" formatCode="#,##0.00">
                  <c:v>429515162.95826441</c:v>
                </c:pt>
                <c:pt idx="289" formatCode="#,##0.00">
                  <c:v>437055566.02880007</c:v>
                </c:pt>
                <c:pt idx="290" formatCode="#,##0.00">
                  <c:v>444595969.09933573</c:v>
                </c:pt>
                <c:pt idx="291" formatCode="#,##0.00">
                  <c:v>452136372.16987139</c:v>
                </c:pt>
                <c:pt idx="292" formatCode="#,##0.00">
                  <c:v>459676775.24040705</c:v>
                </c:pt>
                <c:pt idx="293" formatCode="#,##0.00">
                  <c:v>467217178.31094271</c:v>
                </c:pt>
                <c:pt idx="294" formatCode="#,##0.00">
                  <c:v>474757581.38147837</c:v>
                </c:pt>
                <c:pt idx="295" formatCode="#,##0.00">
                  <c:v>482297984.45201403</c:v>
                </c:pt>
                <c:pt idx="296" formatCode="#,##0.00">
                  <c:v>489838387.52254969</c:v>
                </c:pt>
                <c:pt idx="297" formatCode="#,##0.00">
                  <c:v>497378790.59308535</c:v>
                </c:pt>
                <c:pt idx="298" formatCode="#,##0.00">
                  <c:v>504919193.66362101</c:v>
                </c:pt>
                <c:pt idx="299" formatCode="#,##0.00">
                  <c:v>512459596.73415667</c:v>
                </c:pt>
                <c:pt idx="300">
                  <c:v>519999999.80469233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FE3-9A4B-8E1A-706BD8D6E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472377"/>
        <c:axId val="1687558961"/>
      </c:areaChart>
      <c:catAx>
        <c:axId val="7654723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SI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1800000"/>
          <a:lstStyle/>
          <a:p>
            <a:pPr lvl="0">
              <a:defRPr sz="1000" b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1687558961"/>
        <c:crosses val="autoZero"/>
        <c:auto val="1"/>
        <c:lblAlgn val="ctr"/>
        <c:lblOffset val="100"/>
        <c:noMultiLvlLbl val="1"/>
      </c:catAx>
      <c:valAx>
        <c:axId val="1687558961"/>
        <c:scaling>
          <c:orientation val="minMax"/>
          <c:max val="100000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SI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0">
                <a:solidFill>
                  <a:srgbClr val="000000"/>
                </a:solidFill>
                <a:latin typeface="Arial"/>
              </a:defRPr>
            </a:pPr>
            <a:endParaRPr lang="en-US"/>
          </a:p>
        </c:txPr>
        <c:crossAx val="765472377"/>
        <c:crosses val="autoZero"/>
        <c:crossBetween val="midCat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472C4"/>
              </a:solidFill>
            </c:spPr>
            <c:extLst>
              <c:ext xmlns:c16="http://schemas.microsoft.com/office/drawing/2014/chart" uri="{C3380CC4-5D6E-409C-BE32-E72D297353CC}">
                <c16:uniqueId val="{00000001-48F8-754E-A8FB-16DF14315437}"/>
              </c:ext>
            </c:extLst>
          </c:dPt>
          <c:dPt>
            <c:idx val="1"/>
            <c:bubble3D val="0"/>
            <c:spPr>
              <a:solidFill>
                <a:srgbClr val="ED7D31"/>
              </a:solidFill>
            </c:spPr>
            <c:extLst>
              <c:ext xmlns:c16="http://schemas.microsoft.com/office/drawing/2014/chart" uri="{C3380CC4-5D6E-409C-BE32-E72D297353CC}">
                <c16:uniqueId val="{00000003-48F8-754E-A8FB-16DF14315437}"/>
              </c:ext>
            </c:extLst>
          </c:dPt>
          <c:dPt>
            <c:idx val="2"/>
            <c:bubble3D val="0"/>
            <c:spPr>
              <a:solidFill>
                <a:srgbClr val="A5A5A5"/>
              </a:solidFill>
            </c:spPr>
            <c:extLst>
              <c:ext xmlns:c16="http://schemas.microsoft.com/office/drawing/2014/chart" uri="{C3380CC4-5D6E-409C-BE32-E72D297353CC}">
                <c16:uniqueId val="{00000005-48F8-754E-A8FB-16DF1431543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</c:spPr>
            <c:extLst>
              <c:ext xmlns:c16="http://schemas.microsoft.com/office/drawing/2014/chart" uri="{C3380CC4-5D6E-409C-BE32-E72D297353CC}">
                <c16:uniqueId val="{00000007-48F8-754E-A8FB-16DF14315437}"/>
              </c:ext>
            </c:extLst>
          </c:dPt>
          <c:dPt>
            <c:idx val="4"/>
            <c:bubble3D val="0"/>
            <c:spPr>
              <a:solidFill>
                <a:srgbClr val="5B9BD5"/>
              </a:solidFill>
            </c:spPr>
            <c:extLst>
              <c:ext xmlns:c16="http://schemas.microsoft.com/office/drawing/2014/chart" uri="{C3380CC4-5D6E-409C-BE32-E72D297353CC}">
                <c16:uniqueId val="{00000009-48F8-754E-A8FB-16DF14315437}"/>
              </c:ext>
            </c:extLst>
          </c:dPt>
          <c:dPt>
            <c:idx val="5"/>
            <c:bubble3D val="0"/>
            <c:spPr>
              <a:solidFill>
                <a:srgbClr val="70AD47"/>
              </a:solidFill>
            </c:spPr>
            <c:extLst>
              <c:ext xmlns:c16="http://schemas.microsoft.com/office/drawing/2014/chart" uri="{C3380CC4-5D6E-409C-BE32-E72D297353CC}">
                <c16:uniqueId val="{0000000B-48F8-754E-A8FB-16DF14315437}"/>
              </c:ext>
            </c:extLst>
          </c:dPt>
          <c:dPt>
            <c:idx val="6"/>
            <c:bubble3D val="0"/>
            <c:spPr>
              <a:solidFill>
                <a:srgbClr val="7C9CD6"/>
              </a:solidFill>
            </c:spPr>
            <c:extLst>
              <c:ext xmlns:c16="http://schemas.microsoft.com/office/drawing/2014/chart" uri="{C3380CC4-5D6E-409C-BE32-E72D297353CC}">
                <c16:uniqueId val="{0000000D-48F8-754E-A8FB-16DF14315437}"/>
              </c:ext>
            </c:extLst>
          </c:dPt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'Token - Fixed Supply w Reserves'!$C$17:$C$23</c:f>
              <c:strCache>
                <c:ptCount val="7"/>
                <c:pt idx="0">
                  <c:v>Team &amp; Advisors</c:v>
                </c:pt>
                <c:pt idx="1">
                  <c:v>Seed</c:v>
                </c:pt>
                <c:pt idx="2">
                  <c:v>Private</c:v>
                </c:pt>
                <c:pt idx="3">
                  <c:v>Venture</c:v>
                </c:pt>
                <c:pt idx="4">
                  <c:v>Marketing/Airdrops</c:v>
                </c:pt>
                <c:pt idx="5">
                  <c:v>Launchpad/Liquidity</c:v>
                </c:pt>
                <c:pt idx="6">
                  <c:v>Future Reserves*</c:v>
                </c:pt>
              </c:strCache>
            </c:strRef>
          </c:cat>
          <c:val>
            <c:numRef>
              <c:f>'Token - Fixed Supply w Reserves'!$D$17:$D$23</c:f>
              <c:numCache>
                <c:formatCode>0%</c:formatCode>
                <c:ptCount val="7"/>
                <c:pt idx="0">
                  <c:v>0.11</c:v>
                </c:pt>
                <c:pt idx="1">
                  <c:v>0.03</c:v>
                </c:pt>
                <c:pt idx="2">
                  <c:v>0.03</c:v>
                </c:pt>
                <c:pt idx="3">
                  <c:v>0.02</c:v>
                </c:pt>
                <c:pt idx="4">
                  <c:v>0.09</c:v>
                </c:pt>
                <c:pt idx="5">
                  <c:v>0.2</c:v>
                </c:pt>
                <c:pt idx="6">
                  <c:v>0.52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8F8-754E-A8FB-16DF14315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sz="1600" b="0" i="0">
                <a:solidFill>
                  <a:srgbClr val="757575"/>
                </a:solidFill>
                <a:latin typeface="+mn-lt"/>
              </a:defRPr>
            </a:pPr>
            <a:r>
              <a:rPr sz="1600" b="0" i="0">
                <a:solidFill>
                  <a:srgbClr val="757575"/>
                </a:solidFill>
                <a:latin typeface="+mn-lt"/>
              </a:rPr>
              <a:t>Emission Schedule</a:t>
            </a:r>
          </a:p>
        </c:rich>
      </c:tx>
      <c:layout>
        <c:manualLayout>
          <c:xMode val="edge"/>
          <c:yMode val="edge"/>
          <c:x val="0.41966757487660206"/>
          <c:y val="2.589258518936376E-2"/>
        </c:manualLayout>
      </c:layout>
      <c:overlay val="0"/>
    </c:title>
    <c:autoTitleDeleted val="0"/>
    <c:plotArea>
      <c:layout>
        <c:manualLayout>
          <c:xMode val="edge"/>
          <c:yMode val="edge"/>
          <c:x val="0.11880650109215798"/>
          <c:y val="0.19751230707164305"/>
          <c:w val="0.82373795607661993"/>
          <c:h val="0.6459493182260051"/>
        </c:manualLayout>
      </c:layout>
      <c:areaChart>
        <c:grouping val="stacked"/>
        <c:varyColors val="1"/>
        <c:ser>
          <c:idx val="0"/>
          <c:order val="0"/>
          <c:tx>
            <c:v>Team &amp; Advisors</c:v>
          </c:tx>
          <c:spPr>
            <a:solidFill>
              <a:srgbClr val="A5A5A5">
                <a:alpha val="30000"/>
              </a:srgbClr>
            </a:solidFill>
            <a:ln cmpd="sng">
              <a:solidFill>
                <a:srgbClr val="A5A5A5"/>
              </a:solidFill>
            </a:ln>
          </c:spPr>
          <c:cat>
            <c:strRef>
              <c:f>'Token Specifications'!$AQ$38:$AQ$86</c:f>
              <c:strCache>
                <c:ptCount val="49"/>
                <c:pt idx="0">
                  <c:v>TGE</c:v>
                </c:pt>
                <c:pt idx="1">
                  <c:v>Jan-2024</c:v>
                </c:pt>
                <c:pt idx="2">
                  <c:v>Feb-2024</c:v>
                </c:pt>
                <c:pt idx="3">
                  <c:v>Mar-2024</c:v>
                </c:pt>
                <c:pt idx="4">
                  <c:v>Apr-2024</c:v>
                </c:pt>
                <c:pt idx="5">
                  <c:v>May-2024</c:v>
                </c:pt>
                <c:pt idx="6">
                  <c:v>Jun-2024</c:v>
                </c:pt>
                <c:pt idx="7">
                  <c:v>Jul-2024</c:v>
                </c:pt>
                <c:pt idx="8">
                  <c:v>Aug-2024</c:v>
                </c:pt>
                <c:pt idx="9">
                  <c:v>Sep-2024</c:v>
                </c:pt>
                <c:pt idx="10">
                  <c:v>Oct-2024</c:v>
                </c:pt>
                <c:pt idx="11">
                  <c:v>Nov-2024</c:v>
                </c:pt>
                <c:pt idx="12">
                  <c:v>Dec-2024</c:v>
                </c:pt>
                <c:pt idx="13">
                  <c:v>Jan-2025</c:v>
                </c:pt>
                <c:pt idx="14">
                  <c:v>Feb-2025</c:v>
                </c:pt>
                <c:pt idx="15">
                  <c:v>Mar-2025</c:v>
                </c:pt>
                <c:pt idx="16">
                  <c:v>Apr-2025</c:v>
                </c:pt>
                <c:pt idx="17">
                  <c:v>May-2025</c:v>
                </c:pt>
                <c:pt idx="18">
                  <c:v>Jun-2025</c:v>
                </c:pt>
                <c:pt idx="19">
                  <c:v>Jul-2025</c:v>
                </c:pt>
                <c:pt idx="20">
                  <c:v>Aug-2025</c:v>
                </c:pt>
                <c:pt idx="21">
                  <c:v>Sep-2025</c:v>
                </c:pt>
                <c:pt idx="22">
                  <c:v>Oct-2025</c:v>
                </c:pt>
                <c:pt idx="23">
                  <c:v>Nov-2025</c:v>
                </c:pt>
                <c:pt idx="24">
                  <c:v>Dec-2025</c:v>
                </c:pt>
                <c:pt idx="25">
                  <c:v>Jan-2026</c:v>
                </c:pt>
                <c:pt idx="26">
                  <c:v>Feb-2026</c:v>
                </c:pt>
                <c:pt idx="27">
                  <c:v>Mar-2026</c:v>
                </c:pt>
                <c:pt idx="28">
                  <c:v>Apr-2026</c:v>
                </c:pt>
                <c:pt idx="29">
                  <c:v>May-2026</c:v>
                </c:pt>
                <c:pt idx="30">
                  <c:v>Jun-2026</c:v>
                </c:pt>
                <c:pt idx="31">
                  <c:v>Jul-2026</c:v>
                </c:pt>
                <c:pt idx="32">
                  <c:v>Aug-2026</c:v>
                </c:pt>
                <c:pt idx="33">
                  <c:v>Sep-2026</c:v>
                </c:pt>
                <c:pt idx="34">
                  <c:v>Oct-2026</c:v>
                </c:pt>
                <c:pt idx="35">
                  <c:v>Nov-2026</c:v>
                </c:pt>
                <c:pt idx="36">
                  <c:v>Dec-2026</c:v>
                </c:pt>
                <c:pt idx="37">
                  <c:v>Jan-2027</c:v>
                </c:pt>
                <c:pt idx="38">
                  <c:v>Feb-2027</c:v>
                </c:pt>
                <c:pt idx="39">
                  <c:v>Mar-2027</c:v>
                </c:pt>
                <c:pt idx="40">
                  <c:v>Apr-2027</c:v>
                </c:pt>
                <c:pt idx="41">
                  <c:v>May-2027</c:v>
                </c:pt>
                <c:pt idx="42">
                  <c:v>Jun-2027</c:v>
                </c:pt>
                <c:pt idx="43">
                  <c:v>Jul-2027</c:v>
                </c:pt>
                <c:pt idx="44">
                  <c:v>Aug-2027</c:v>
                </c:pt>
                <c:pt idx="45">
                  <c:v>Sep-2027</c:v>
                </c:pt>
                <c:pt idx="46">
                  <c:v>Oct-2027</c:v>
                </c:pt>
                <c:pt idx="47">
                  <c:v>Nov-2027</c:v>
                </c:pt>
                <c:pt idx="48">
                  <c:v>Dec-2027</c:v>
                </c:pt>
              </c:strCache>
            </c:strRef>
          </c:cat>
          <c:val>
            <c:numRef>
              <c:f>'Token Specifications'!$AR$38:$AR$86</c:f>
              <c:numCache>
                <c:formatCode>#,##0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4500000</c:v>
                </c:pt>
                <c:pt idx="10">
                  <c:v>5000000</c:v>
                </c:pt>
                <c:pt idx="11">
                  <c:v>5500000</c:v>
                </c:pt>
                <c:pt idx="12">
                  <c:v>6000000</c:v>
                </c:pt>
                <c:pt idx="13">
                  <c:v>6500000</c:v>
                </c:pt>
                <c:pt idx="14">
                  <c:v>7000000</c:v>
                </c:pt>
                <c:pt idx="15">
                  <c:v>7500000</c:v>
                </c:pt>
                <c:pt idx="16">
                  <c:v>8000000</c:v>
                </c:pt>
                <c:pt idx="17">
                  <c:v>8500000</c:v>
                </c:pt>
                <c:pt idx="18">
                  <c:v>9000000</c:v>
                </c:pt>
                <c:pt idx="19">
                  <c:v>9500000</c:v>
                </c:pt>
                <c:pt idx="20">
                  <c:v>10000000</c:v>
                </c:pt>
                <c:pt idx="21">
                  <c:v>10500000</c:v>
                </c:pt>
                <c:pt idx="22">
                  <c:v>11000000</c:v>
                </c:pt>
                <c:pt idx="23">
                  <c:v>11500000</c:v>
                </c:pt>
                <c:pt idx="24">
                  <c:v>12000000</c:v>
                </c:pt>
                <c:pt idx="25">
                  <c:v>12500000</c:v>
                </c:pt>
                <c:pt idx="26">
                  <c:v>13000000</c:v>
                </c:pt>
                <c:pt idx="27">
                  <c:v>13500000</c:v>
                </c:pt>
                <c:pt idx="28">
                  <c:v>14000000</c:v>
                </c:pt>
                <c:pt idx="29">
                  <c:v>14500000</c:v>
                </c:pt>
                <c:pt idx="30">
                  <c:v>15000000</c:v>
                </c:pt>
                <c:pt idx="31">
                  <c:v>15500000</c:v>
                </c:pt>
                <c:pt idx="32">
                  <c:v>16000000</c:v>
                </c:pt>
                <c:pt idx="33">
                  <c:v>16500000</c:v>
                </c:pt>
                <c:pt idx="34">
                  <c:v>17000000</c:v>
                </c:pt>
                <c:pt idx="35">
                  <c:v>17500000</c:v>
                </c:pt>
                <c:pt idx="36">
                  <c:v>18000000</c:v>
                </c:pt>
                <c:pt idx="37">
                  <c:v>18500000</c:v>
                </c:pt>
                <c:pt idx="38">
                  <c:v>19000000</c:v>
                </c:pt>
                <c:pt idx="39">
                  <c:v>19500000</c:v>
                </c:pt>
                <c:pt idx="40">
                  <c:v>20000000</c:v>
                </c:pt>
                <c:pt idx="41">
                  <c:v>20500000</c:v>
                </c:pt>
                <c:pt idx="42">
                  <c:v>21000000</c:v>
                </c:pt>
                <c:pt idx="43">
                  <c:v>21500000</c:v>
                </c:pt>
                <c:pt idx="44">
                  <c:v>22000000</c:v>
                </c:pt>
                <c:pt idx="45">
                  <c:v>22500000</c:v>
                </c:pt>
                <c:pt idx="46">
                  <c:v>23000000</c:v>
                </c:pt>
                <c:pt idx="47">
                  <c:v>23500000</c:v>
                </c:pt>
                <c:pt idx="48">
                  <c:v>24000000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F0-2B4E-9F1C-BEFDACDA1B6E}"/>
            </c:ext>
          </c:extLst>
        </c:ser>
        <c:ser>
          <c:idx val="1"/>
          <c:order val="1"/>
          <c:tx>
            <c:v>Marketing</c:v>
          </c:tx>
          <c:spPr>
            <a:solidFill>
              <a:srgbClr val="ED7D31">
                <a:alpha val="30000"/>
              </a:srgbClr>
            </a:solidFill>
            <a:ln cmpd="sng">
              <a:solidFill>
                <a:srgbClr val="ED7D31"/>
              </a:solidFill>
            </a:ln>
          </c:spPr>
          <c:cat>
            <c:strRef>
              <c:f>'Token Specifications'!$AQ$38:$AQ$86</c:f>
              <c:strCache>
                <c:ptCount val="49"/>
                <c:pt idx="0">
                  <c:v>TGE</c:v>
                </c:pt>
                <c:pt idx="1">
                  <c:v>Jan-2024</c:v>
                </c:pt>
                <c:pt idx="2">
                  <c:v>Feb-2024</c:v>
                </c:pt>
                <c:pt idx="3">
                  <c:v>Mar-2024</c:v>
                </c:pt>
                <c:pt idx="4">
                  <c:v>Apr-2024</c:v>
                </c:pt>
                <c:pt idx="5">
                  <c:v>May-2024</c:v>
                </c:pt>
                <c:pt idx="6">
                  <c:v>Jun-2024</c:v>
                </c:pt>
                <c:pt idx="7">
                  <c:v>Jul-2024</c:v>
                </c:pt>
                <c:pt idx="8">
                  <c:v>Aug-2024</c:v>
                </c:pt>
                <c:pt idx="9">
                  <c:v>Sep-2024</c:v>
                </c:pt>
                <c:pt idx="10">
                  <c:v>Oct-2024</c:v>
                </c:pt>
                <c:pt idx="11">
                  <c:v>Nov-2024</c:v>
                </c:pt>
                <c:pt idx="12">
                  <c:v>Dec-2024</c:v>
                </c:pt>
                <c:pt idx="13">
                  <c:v>Jan-2025</c:v>
                </c:pt>
                <c:pt idx="14">
                  <c:v>Feb-2025</c:v>
                </c:pt>
                <c:pt idx="15">
                  <c:v>Mar-2025</c:v>
                </c:pt>
                <c:pt idx="16">
                  <c:v>Apr-2025</c:v>
                </c:pt>
                <c:pt idx="17">
                  <c:v>May-2025</c:v>
                </c:pt>
                <c:pt idx="18">
                  <c:v>Jun-2025</c:v>
                </c:pt>
                <c:pt idx="19">
                  <c:v>Jul-2025</c:v>
                </c:pt>
                <c:pt idx="20">
                  <c:v>Aug-2025</c:v>
                </c:pt>
                <c:pt idx="21">
                  <c:v>Sep-2025</c:v>
                </c:pt>
                <c:pt idx="22">
                  <c:v>Oct-2025</c:v>
                </c:pt>
                <c:pt idx="23">
                  <c:v>Nov-2025</c:v>
                </c:pt>
                <c:pt idx="24">
                  <c:v>Dec-2025</c:v>
                </c:pt>
                <c:pt idx="25">
                  <c:v>Jan-2026</c:v>
                </c:pt>
                <c:pt idx="26">
                  <c:v>Feb-2026</c:v>
                </c:pt>
                <c:pt idx="27">
                  <c:v>Mar-2026</c:v>
                </c:pt>
                <c:pt idx="28">
                  <c:v>Apr-2026</c:v>
                </c:pt>
                <c:pt idx="29">
                  <c:v>May-2026</c:v>
                </c:pt>
                <c:pt idx="30">
                  <c:v>Jun-2026</c:v>
                </c:pt>
                <c:pt idx="31">
                  <c:v>Jul-2026</c:v>
                </c:pt>
                <c:pt idx="32">
                  <c:v>Aug-2026</c:v>
                </c:pt>
                <c:pt idx="33">
                  <c:v>Sep-2026</c:v>
                </c:pt>
                <c:pt idx="34">
                  <c:v>Oct-2026</c:v>
                </c:pt>
                <c:pt idx="35">
                  <c:v>Nov-2026</c:v>
                </c:pt>
                <c:pt idx="36">
                  <c:v>Dec-2026</c:v>
                </c:pt>
                <c:pt idx="37">
                  <c:v>Jan-2027</c:v>
                </c:pt>
                <c:pt idx="38">
                  <c:v>Feb-2027</c:v>
                </c:pt>
                <c:pt idx="39">
                  <c:v>Mar-2027</c:v>
                </c:pt>
                <c:pt idx="40">
                  <c:v>Apr-2027</c:v>
                </c:pt>
                <c:pt idx="41">
                  <c:v>May-2027</c:v>
                </c:pt>
                <c:pt idx="42">
                  <c:v>Jun-2027</c:v>
                </c:pt>
                <c:pt idx="43">
                  <c:v>Jul-2027</c:v>
                </c:pt>
                <c:pt idx="44">
                  <c:v>Aug-2027</c:v>
                </c:pt>
                <c:pt idx="45">
                  <c:v>Sep-2027</c:v>
                </c:pt>
                <c:pt idx="46">
                  <c:v>Oct-2027</c:v>
                </c:pt>
                <c:pt idx="47">
                  <c:v>Nov-2027</c:v>
                </c:pt>
                <c:pt idx="48">
                  <c:v>Dec-2027</c:v>
                </c:pt>
              </c:strCache>
            </c:strRef>
          </c:cat>
          <c:val>
            <c:numRef>
              <c:f>'Token Specifications'!$AS$38:$AS$86</c:f>
              <c:numCache>
                <c:formatCode>#,##0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3571428.5714285714</c:v>
                </c:pt>
                <c:pt idx="10">
                  <c:v>7142857.1428571427</c:v>
                </c:pt>
                <c:pt idx="11">
                  <c:v>10714285.714285715</c:v>
                </c:pt>
                <c:pt idx="12">
                  <c:v>14285714.285714285</c:v>
                </c:pt>
                <c:pt idx="13">
                  <c:v>17857142.857142858</c:v>
                </c:pt>
                <c:pt idx="14">
                  <c:v>21428571.428571429</c:v>
                </c:pt>
                <c:pt idx="15">
                  <c:v>25000000</c:v>
                </c:pt>
                <c:pt idx="16">
                  <c:v>28571428.571428571</c:v>
                </c:pt>
                <c:pt idx="17">
                  <c:v>32142857.142857142</c:v>
                </c:pt>
                <c:pt idx="18">
                  <c:v>35714285.714285716</c:v>
                </c:pt>
                <c:pt idx="19">
                  <c:v>39285714.285714291</c:v>
                </c:pt>
                <c:pt idx="20">
                  <c:v>42857142.857142866</c:v>
                </c:pt>
                <c:pt idx="21">
                  <c:v>46428571.42857144</c:v>
                </c:pt>
                <c:pt idx="22">
                  <c:v>50000000.000000015</c:v>
                </c:pt>
                <c:pt idx="23">
                  <c:v>53571428.57142859</c:v>
                </c:pt>
                <c:pt idx="24">
                  <c:v>57142857.142857164</c:v>
                </c:pt>
                <c:pt idx="25">
                  <c:v>60714285.714285739</c:v>
                </c:pt>
                <c:pt idx="26">
                  <c:v>64285714.285714313</c:v>
                </c:pt>
                <c:pt idx="27">
                  <c:v>67857142.857142881</c:v>
                </c:pt>
                <c:pt idx="28">
                  <c:v>71428571.428571448</c:v>
                </c:pt>
                <c:pt idx="29">
                  <c:v>75000000.000000015</c:v>
                </c:pt>
                <c:pt idx="30">
                  <c:v>78571428.571428582</c:v>
                </c:pt>
                <c:pt idx="31">
                  <c:v>82142857.142857149</c:v>
                </c:pt>
                <c:pt idx="32">
                  <c:v>85714285.714285716</c:v>
                </c:pt>
                <c:pt idx="33">
                  <c:v>89285714.285714284</c:v>
                </c:pt>
                <c:pt idx="34">
                  <c:v>92857142.857142851</c:v>
                </c:pt>
                <c:pt idx="35">
                  <c:v>96428571.428571418</c:v>
                </c:pt>
                <c:pt idx="36">
                  <c:v>99999999.999999985</c:v>
                </c:pt>
                <c:pt idx="37">
                  <c:v>99999999.999999985</c:v>
                </c:pt>
                <c:pt idx="38">
                  <c:v>99999999.999999985</c:v>
                </c:pt>
                <c:pt idx="39">
                  <c:v>99999999.999999985</c:v>
                </c:pt>
                <c:pt idx="40">
                  <c:v>99999999.999999985</c:v>
                </c:pt>
                <c:pt idx="41">
                  <c:v>99999999.999999985</c:v>
                </c:pt>
                <c:pt idx="42">
                  <c:v>99999999.999999985</c:v>
                </c:pt>
                <c:pt idx="43">
                  <c:v>99999999.999999985</c:v>
                </c:pt>
                <c:pt idx="44">
                  <c:v>99999999.999999985</c:v>
                </c:pt>
                <c:pt idx="45">
                  <c:v>99999999.999999985</c:v>
                </c:pt>
                <c:pt idx="46">
                  <c:v>99999999.999999985</c:v>
                </c:pt>
                <c:pt idx="47">
                  <c:v>99999999.999999985</c:v>
                </c:pt>
                <c:pt idx="48">
                  <c:v>99999999.999999985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F0-2B4E-9F1C-BEFDACDA1B6E}"/>
            </c:ext>
          </c:extLst>
        </c:ser>
        <c:ser>
          <c:idx val="2"/>
          <c:order val="2"/>
          <c:tx>
            <c:v>Seed</c:v>
          </c:tx>
          <c:spPr>
            <a:solidFill>
              <a:srgbClr val="A5A5A5">
                <a:alpha val="30000"/>
              </a:srgbClr>
            </a:solidFill>
            <a:ln cmpd="sng">
              <a:solidFill>
                <a:srgbClr val="A5A5A5"/>
              </a:solidFill>
            </a:ln>
          </c:spPr>
          <c:cat>
            <c:strRef>
              <c:f>'Token Specifications'!$AQ$38:$AQ$86</c:f>
              <c:strCache>
                <c:ptCount val="49"/>
                <c:pt idx="0">
                  <c:v>TGE</c:v>
                </c:pt>
                <c:pt idx="1">
                  <c:v>Jan-2024</c:v>
                </c:pt>
                <c:pt idx="2">
                  <c:v>Feb-2024</c:v>
                </c:pt>
                <c:pt idx="3">
                  <c:v>Mar-2024</c:v>
                </c:pt>
                <c:pt idx="4">
                  <c:v>Apr-2024</c:v>
                </c:pt>
                <c:pt idx="5">
                  <c:v>May-2024</c:v>
                </c:pt>
                <c:pt idx="6">
                  <c:v>Jun-2024</c:v>
                </c:pt>
                <c:pt idx="7">
                  <c:v>Jul-2024</c:v>
                </c:pt>
                <c:pt idx="8">
                  <c:v>Aug-2024</c:v>
                </c:pt>
                <c:pt idx="9">
                  <c:v>Sep-2024</c:v>
                </c:pt>
                <c:pt idx="10">
                  <c:v>Oct-2024</c:v>
                </c:pt>
                <c:pt idx="11">
                  <c:v>Nov-2024</c:v>
                </c:pt>
                <c:pt idx="12">
                  <c:v>Dec-2024</c:v>
                </c:pt>
                <c:pt idx="13">
                  <c:v>Jan-2025</c:v>
                </c:pt>
                <c:pt idx="14">
                  <c:v>Feb-2025</c:v>
                </c:pt>
                <c:pt idx="15">
                  <c:v>Mar-2025</c:v>
                </c:pt>
                <c:pt idx="16">
                  <c:v>Apr-2025</c:v>
                </c:pt>
                <c:pt idx="17">
                  <c:v>May-2025</c:v>
                </c:pt>
                <c:pt idx="18">
                  <c:v>Jun-2025</c:v>
                </c:pt>
                <c:pt idx="19">
                  <c:v>Jul-2025</c:v>
                </c:pt>
                <c:pt idx="20">
                  <c:v>Aug-2025</c:v>
                </c:pt>
                <c:pt idx="21">
                  <c:v>Sep-2025</c:v>
                </c:pt>
                <c:pt idx="22">
                  <c:v>Oct-2025</c:v>
                </c:pt>
                <c:pt idx="23">
                  <c:v>Nov-2025</c:v>
                </c:pt>
                <c:pt idx="24">
                  <c:v>Dec-2025</c:v>
                </c:pt>
                <c:pt idx="25">
                  <c:v>Jan-2026</c:v>
                </c:pt>
                <c:pt idx="26">
                  <c:v>Feb-2026</c:v>
                </c:pt>
                <c:pt idx="27">
                  <c:v>Mar-2026</c:v>
                </c:pt>
                <c:pt idx="28">
                  <c:v>Apr-2026</c:v>
                </c:pt>
                <c:pt idx="29">
                  <c:v>May-2026</c:v>
                </c:pt>
                <c:pt idx="30">
                  <c:v>Jun-2026</c:v>
                </c:pt>
                <c:pt idx="31">
                  <c:v>Jul-2026</c:v>
                </c:pt>
                <c:pt idx="32">
                  <c:v>Aug-2026</c:v>
                </c:pt>
                <c:pt idx="33">
                  <c:v>Sep-2026</c:v>
                </c:pt>
                <c:pt idx="34">
                  <c:v>Oct-2026</c:v>
                </c:pt>
                <c:pt idx="35">
                  <c:v>Nov-2026</c:v>
                </c:pt>
                <c:pt idx="36">
                  <c:v>Dec-2026</c:v>
                </c:pt>
                <c:pt idx="37">
                  <c:v>Jan-2027</c:v>
                </c:pt>
                <c:pt idx="38">
                  <c:v>Feb-2027</c:v>
                </c:pt>
                <c:pt idx="39">
                  <c:v>Mar-2027</c:v>
                </c:pt>
                <c:pt idx="40">
                  <c:v>Apr-2027</c:v>
                </c:pt>
                <c:pt idx="41">
                  <c:v>May-2027</c:v>
                </c:pt>
                <c:pt idx="42">
                  <c:v>Jun-2027</c:v>
                </c:pt>
                <c:pt idx="43">
                  <c:v>Jul-2027</c:v>
                </c:pt>
                <c:pt idx="44">
                  <c:v>Aug-2027</c:v>
                </c:pt>
                <c:pt idx="45">
                  <c:v>Sep-2027</c:v>
                </c:pt>
                <c:pt idx="46">
                  <c:v>Oct-2027</c:v>
                </c:pt>
                <c:pt idx="47">
                  <c:v>Nov-2027</c:v>
                </c:pt>
                <c:pt idx="48">
                  <c:v>Dec-2027</c:v>
                </c:pt>
              </c:strCache>
            </c:strRef>
          </c:cat>
          <c:val>
            <c:numRef>
              <c:f>'Token Specifications'!$AT$38:$AT$86</c:f>
              <c:numCache>
                <c:formatCode>#,##0</c:formatCode>
                <c:ptCount val="49"/>
                <c:pt idx="0">
                  <c:v>1600000</c:v>
                </c:pt>
                <c:pt idx="1">
                  <c:v>1866666.6666666667</c:v>
                </c:pt>
                <c:pt idx="2">
                  <c:v>2133333.3333333335</c:v>
                </c:pt>
                <c:pt idx="3">
                  <c:v>2400000</c:v>
                </c:pt>
                <c:pt idx="4">
                  <c:v>2666666.6666666665</c:v>
                </c:pt>
                <c:pt idx="5">
                  <c:v>2933333.333333333</c:v>
                </c:pt>
                <c:pt idx="6">
                  <c:v>3199999.9999999995</c:v>
                </c:pt>
                <c:pt idx="7">
                  <c:v>3466666.666666666</c:v>
                </c:pt>
                <c:pt idx="8">
                  <c:v>3733333.3333333326</c:v>
                </c:pt>
                <c:pt idx="9">
                  <c:v>3999999.9999999991</c:v>
                </c:pt>
                <c:pt idx="10">
                  <c:v>4266666.666666666</c:v>
                </c:pt>
                <c:pt idx="11">
                  <c:v>4533333.333333333</c:v>
                </c:pt>
                <c:pt idx="12">
                  <c:v>4800000</c:v>
                </c:pt>
                <c:pt idx="13">
                  <c:v>5066666.666666667</c:v>
                </c:pt>
                <c:pt idx="14">
                  <c:v>5333333.333333334</c:v>
                </c:pt>
                <c:pt idx="15">
                  <c:v>5600000.0000000009</c:v>
                </c:pt>
                <c:pt idx="16">
                  <c:v>5866666.6666666679</c:v>
                </c:pt>
                <c:pt idx="17">
                  <c:v>6133333.3333333349</c:v>
                </c:pt>
                <c:pt idx="18">
                  <c:v>6400000.0000000019</c:v>
                </c:pt>
                <c:pt idx="19">
                  <c:v>6666666.6666666688</c:v>
                </c:pt>
                <c:pt idx="20">
                  <c:v>6933333.3333333358</c:v>
                </c:pt>
                <c:pt idx="21">
                  <c:v>7200000.0000000028</c:v>
                </c:pt>
                <c:pt idx="22">
                  <c:v>7466666.6666666698</c:v>
                </c:pt>
                <c:pt idx="23">
                  <c:v>7733333.3333333367</c:v>
                </c:pt>
                <c:pt idx="24">
                  <c:v>8000000.0000000037</c:v>
                </c:pt>
                <c:pt idx="25">
                  <c:v>8000000.0000000037</c:v>
                </c:pt>
                <c:pt idx="26">
                  <c:v>8000000.0000000037</c:v>
                </c:pt>
                <c:pt idx="27">
                  <c:v>8000000.0000000037</c:v>
                </c:pt>
                <c:pt idx="28">
                  <c:v>8000000.0000000037</c:v>
                </c:pt>
                <c:pt idx="29">
                  <c:v>8000000.0000000037</c:v>
                </c:pt>
                <c:pt idx="30">
                  <c:v>8000000.0000000037</c:v>
                </c:pt>
                <c:pt idx="31">
                  <c:v>8000000.0000000037</c:v>
                </c:pt>
                <c:pt idx="32">
                  <c:v>8000000.0000000037</c:v>
                </c:pt>
                <c:pt idx="33">
                  <c:v>8000000.0000000037</c:v>
                </c:pt>
                <c:pt idx="34">
                  <c:v>8000000.0000000037</c:v>
                </c:pt>
                <c:pt idx="35">
                  <c:v>8000000.0000000037</c:v>
                </c:pt>
                <c:pt idx="36">
                  <c:v>8000000.0000000037</c:v>
                </c:pt>
                <c:pt idx="37">
                  <c:v>8000000.0000000037</c:v>
                </c:pt>
                <c:pt idx="38">
                  <c:v>8000000.0000000037</c:v>
                </c:pt>
                <c:pt idx="39">
                  <c:v>8000000.0000000037</c:v>
                </c:pt>
                <c:pt idx="40">
                  <c:v>8000000.0000000037</c:v>
                </c:pt>
                <c:pt idx="41">
                  <c:v>8000000.0000000037</c:v>
                </c:pt>
                <c:pt idx="42">
                  <c:v>8000000.0000000037</c:v>
                </c:pt>
                <c:pt idx="43">
                  <c:v>8000000.0000000037</c:v>
                </c:pt>
                <c:pt idx="44">
                  <c:v>8000000.0000000037</c:v>
                </c:pt>
                <c:pt idx="45">
                  <c:v>8000000.0000000037</c:v>
                </c:pt>
                <c:pt idx="46">
                  <c:v>8000000.0000000037</c:v>
                </c:pt>
                <c:pt idx="47">
                  <c:v>8000000.0000000037</c:v>
                </c:pt>
                <c:pt idx="48">
                  <c:v>8000000.0000000037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F0-2B4E-9F1C-BEFDACDA1B6E}"/>
            </c:ext>
          </c:extLst>
        </c:ser>
        <c:ser>
          <c:idx val="3"/>
          <c:order val="3"/>
          <c:tx>
            <c:v>Private</c:v>
          </c:tx>
          <c:spPr>
            <a:solidFill>
              <a:srgbClr val="FFC000">
                <a:alpha val="30000"/>
              </a:srgbClr>
            </a:solidFill>
            <a:ln cmpd="sng">
              <a:solidFill>
                <a:srgbClr val="FFC000"/>
              </a:solidFill>
            </a:ln>
          </c:spPr>
          <c:cat>
            <c:strRef>
              <c:f>'Token Specifications'!$AQ$38:$AQ$86</c:f>
              <c:strCache>
                <c:ptCount val="49"/>
                <c:pt idx="0">
                  <c:v>TGE</c:v>
                </c:pt>
                <c:pt idx="1">
                  <c:v>Jan-2024</c:v>
                </c:pt>
                <c:pt idx="2">
                  <c:v>Feb-2024</c:v>
                </c:pt>
                <c:pt idx="3">
                  <c:v>Mar-2024</c:v>
                </c:pt>
                <c:pt idx="4">
                  <c:v>Apr-2024</c:v>
                </c:pt>
                <c:pt idx="5">
                  <c:v>May-2024</c:v>
                </c:pt>
                <c:pt idx="6">
                  <c:v>Jun-2024</c:v>
                </c:pt>
                <c:pt idx="7">
                  <c:v>Jul-2024</c:v>
                </c:pt>
                <c:pt idx="8">
                  <c:v>Aug-2024</c:v>
                </c:pt>
                <c:pt idx="9">
                  <c:v>Sep-2024</c:v>
                </c:pt>
                <c:pt idx="10">
                  <c:v>Oct-2024</c:v>
                </c:pt>
                <c:pt idx="11">
                  <c:v>Nov-2024</c:v>
                </c:pt>
                <c:pt idx="12">
                  <c:v>Dec-2024</c:v>
                </c:pt>
                <c:pt idx="13">
                  <c:v>Jan-2025</c:v>
                </c:pt>
                <c:pt idx="14">
                  <c:v>Feb-2025</c:v>
                </c:pt>
                <c:pt idx="15">
                  <c:v>Mar-2025</c:v>
                </c:pt>
                <c:pt idx="16">
                  <c:v>Apr-2025</c:v>
                </c:pt>
                <c:pt idx="17">
                  <c:v>May-2025</c:v>
                </c:pt>
                <c:pt idx="18">
                  <c:v>Jun-2025</c:v>
                </c:pt>
                <c:pt idx="19">
                  <c:v>Jul-2025</c:v>
                </c:pt>
                <c:pt idx="20">
                  <c:v>Aug-2025</c:v>
                </c:pt>
                <c:pt idx="21">
                  <c:v>Sep-2025</c:v>
                </c:pt>
                <c:pt idx="22">
                  <c:v>Oct-2025</c:v>
                </c:pt>
                <c:pt idx="23">
                  <c:v>Nov-2025</c:v>
                </c:pt>
                <c:pt idx="24">
                  <c:v>Dec-2025</c:v>
                </c:pt>
                <c:pt idx="25">
                  <c:v>Jan-2026</c:v>
                </c:pt>
                <c:pt idx="26">
                  <c:v>Feb-2026</c:v>
                </c:pt>
                <c:pt idx="27">
                  <c:v>Mar-2026</c:v>
                </c:pt>
                <c:pt idx="28">
                  <c:v>Apr-2026</c:v>
                </c:pt>
                <c:pt idx="29">
                  <c:v>May-2026</c:v>
                </c:pt>
                <c:pt idx="30">
                  <c:v>Jun-2026</c:v>
                </c:pt>
                <c:pt idx="31">
                  <c:v>Jul-2026</c:v>
                </c:pt>
                <c:pt idx="32">
                  <c:v>Aug-2026</c:v>
                </c:pt>
                <c:pt idx="33">
                  <c:v>Sep-2026</c:v>
                </c:pt>
                <c:pt idx="34">
                  <c:v>Oct-2026</c:v>
                </c:pt>
                <c:pt idx="35">
                  <c:v>Nov-2026</c:v>
                </c:pt>
                <c:pt idx="36">
                  <c:v>Dec-2026</c:v>
                </c:pt>
                <c:pt idx="37">
                  <c:v>Jan-2027</c:v>
                </c:pt>
                <c:pt idx="38">
                  <c:v>Feb-2027</c:v>
                </c:pt>
                <c:pt idx="39">
                  <c:v>Mar-2027</c:v>
                </c:pt>
                <c:pt idx="40">
                  <c:v>Apr-2027</c:v>
                </c:pt>
                <c:pt idx="41">
                  <c:v>May-2027</c:v>
                </c:pt>
                <c:pt idx="42">
                  <c:v>Jun-2027</c:v>
                </c:pt>
                <c:pt idx="43">
                  <c:v>Jul-2027</c:v>
                </c:pt>
                <c:pt idx="44">
                  <c:v>Aug-2027</c:v>
                </c:pt>
                <c:pt idx="45">
                  <c:v>Sep-2027</c:v>
                </c:pt>
                <c:pt idx="46">
                  <c:v>Oct-2027</c:v>
                </c:pt>
                <c:pt idx="47">
                  <c:v>Nov-2027</c:v>
                </c:pt>
                <c:pt idx="48">
                  <c:v>Dec-2027</c:v>
                </c:pt>
              </c:strCache>
            </c:strRef>
          </c:cat>
          <c:val>
            <c:numRef>
              <c:f>'Token Specifications'!$AU$38:$AU$86</c:f>
              <c:numCache>
                <c:formatCode>#,##0</c:formatCode>
                <c:ptCount val="49"/>
                <c:pt idx="0">
                  <c:v>11600000</c:v>
                </c:pt>
                <c:pt idx="1">
                  <c:v>12888888.888888888</c:v>
                </c:pt>
                <c:pt idx="2">
                  <c:v>14177777.777777776</c:v>
                </c:pt>
                <c:pt idx="3">
                  <c:v>15466666.666666664</c:v>
                </c:pt>
                <c:pt idx="4">
                  <c:v>16755555.555555552</c:v>
                </c:pt>
                <c:pt idx="5">
                  <c:v>18044444.44444444</c:v>
                </c:pt>
                <c:pt idx="6">
                  <c:v>19333333.333333328</c:v>
                </c:pt>
                <c:pt idx="7">
                  <c:v>20622222.222222216</c:v>
                </c:pt>
                <c:pt idx="8">
                  <c:v>21911111.111111104</c:v>
                </c:pt>
                <c:pt idx="9">
                  <c:v>23199999.999999993</c:v>
                </c:pt>
                <c:pt idx="10">
                  <c:v>24488888.888888881</c:v>
                </c:pt>
                <c:pt idx="11">
                  <c:v>25777777.777777769</c:v>
                </c:pt>
                <c:pt idx="12">
                  <c:v>27066666.666666657</c:v>
                </c:pt>
                <c:pt idx="13">
                  <c:v>28355555.555555545</c:v>
                </c:pt>
                <c:pt idx="14">
                  <c:v>29644444.444444433</c:v>
                </c:pt>
                <c:pt idx="15">
                  <c:v>30933333.333333321</c:v>
                </c:pt>
                <c:pt idx="16">
                  <c:v>32222222.222222209</c:v>
                </c:pt>
                <c:pt idx="17">
                  <c:v>33511111.111111097</c:v>
                </c:pt>
                <c:pt idx="18">
                  <c:v>34799999.999999985</c:v>
                </c:pt>
                <c:pt idx="19">
                  <c:v>36088888.888888873</c:v>
                </c:pt>
                <c:pt idx="20">
                  <c:v>37377777.777777761</c:v>
                </c:pt>
                <c:pt idx="21">
                  <c:v>38666666.666666649</c:v>
                </c:pt>
                <c:pt idx="22">
                  <c:v>39955555.555555537</c:v>
                </c:pt>
                <c:pt idx="23">
                  <c:v>41244444.444444425</c:v>
                </c:pt>
                <c:pt idx="24">
                  <c:v>42533333.333333313</c:v>
                </c:pt>
                <c:pt idx="25">
                  <c:v>43822222.222222202</c:v>
                </c:pt>
                <c:pt idx="26">
                  <c:v>45111111.11111109</c:v>
                </c:pt>
                <c:pt idx="27">
                  <c:v>46399999.999999978</c:v>
                </c:pt>
                <c:pt idx="28">
                  <c:v>47688888.888888866</c:v>
                </c:pt>
                <c:pt idx="29">
                  <c:v>48977777.777777754</c:v>
                </c:pt>
                <c:pt idx="30">
                  <c:v>50266666.666666642</c:v>
                </c:pt>
                <c:pt idx="31">
                  <c:v>51555555.55555553</c:v>
                </c:pt>
                <c:pt idx="32">
                  <c:v>52844444.444444418</c:v>
                </c:pt>
                <c:pt idx="33">
                  <c:v>54133333.333333306</c:v>
                </c:pt>
                <c:pt idx="34">
                  <c:v>55422222.222222194</c:v>
                </c:pt>
                <c:pt idx="35">
                  <c:v>56711111.111111082</c:v>
                </c:pt>
                <c:pt idx="36">
                  <c:v>57999999.99999997</c:v>
                </c:pt>
                <c:pt idx="37">
                  <c:v>57999999.99999997</c:v>
                </c:pt>
                <c:pt idx="38">
                  <c:v>57999999.99999997</c:v>
                </c:pt>
                <c:pt idx="39">
                  <c:v>57999999.99999997</c:v>
                </c:pt>
                <c:pt idx="40">
                  <c:v>57999999.99999997</c:v>
                </c:pt>
                <c:pt idx="41">
                  <c:v>57999999.99999997</c:v>
                </c:pt>
                <c:pt idx="42">
                  <c:v>57999999.99999997</c:v>
                </c:pt>
                <c:pt idx="43">
                  <c:v>57999999.99999997</c:v>
                </c:pt>
                <c:pt idx="44">
                  <c:v>57999999.99999997</c:v>
                </c:pt>
                <c:pt idx="45">
                  <c:v>57999999.99999997</c:v>
                </c:pt>
                <c:pt idx="46">
                  <c:v>57999999.99999997</c:v>
                </c:pt>
                <c:pt idx="47">
                  <c:v>57999999.99999997</c:v>
                </c:pt>
                <c:pt idx="48">
                  <c:v>57999999.99999997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F0-2B4E-9F1C-BEFDACDA1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009381"/>
        <c:axId val="1750569494"/>
      </c:areaChart>
      <c:catAx>
        <c:axId val="17400093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50569494"/>
        <c:crosses val="autoZero"/>
        <c:auto val="1"/>
        <c:lblAlgn val="ctr"/>
        <c:lblOffset val="100"/>
        <c:noMultiLvlLbl val="1"/>
      </c:catAx>
      <c:valAx>
        <c:axId val="1750569494"/>
        <c:scaling>
          <c:orientation val="minMax"/>
          <c:max val="20000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40009381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3495752204167818"/>
          <c:y val="9.7611826110129321E-2"/>
        </c:manualLayout>
      </c:layout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Monthly  Dillution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'Token Specifications'!$B$38:$B$86</c:f>
              <c:strCache>
                <c:ptCount val="49"/>
                <c:pt idx="0">
                  <c:v>TGE</c:v>
                </c:pt>
                <c:pt idx="1">
                  <c:v>Jan-2024</c:v>
                </c:pt>
                <c:pt idx="2">
                  <c:v>Feb-2024</c:v>
                </c:pt>
                <c:pt idx="3">
                  <c:v>Mar-2024</c:v>
                </c:pt>
                <c:pt idx="4">
                  <c:v>Apr-2024</c:v>
                </c:pt>
                <c:pt idx="5">
                  <c:v>May-2024</c:v>
                </c:pt>
                <c:pt idx="6">
                  <c:v>Jun-2024</c:v>
                </c:pt>
                <c:pt idx="7">
                  <c:v>Jul-2024</c:v>
                </c:pt>
                <c:pt idx="8">
                  <c:v>Aug-2024</c:v>
                </c:pt>
                <c:pt idx="9">
                  <c:v>Sep-2024</c:v>
                </c:pt>
                <c:pt idx="10">
                  <c:v>Oct-2024</c:v>
                </c:pt>
                <c:pt idx="11">
                  <c:v>Nov-2024</c:v>
                </c:pt>
                <c:pt idx="12">
                  <c:v>Dec-2024</c:v>
                </c:pt>
                <c:pt idx="13">
                  <c:v>Jan-2025</c:v>
                </c:pt>
                <c:pt idx="14">
                  <c:v>Feb-2025</c:v>
                </c:pt>
                <c:pt idx="15">
                  <c:v>Mar-2025</c:v>
                </c:pt>
                <c:pt idx="16">
                  <c:v>Apr-2025</c:v>
                </c:pt>
                <c:pt idx="17">
                  <c:v>May-2025</c:v>
                </c:pt>
                <c:pt idx="18">
                  <c:v>Jun-2025</c:v>
                </c:pt>
                <c:pt idx="19">
                  <c:v>Jul-2025</c:v>
                </c:pt>
                <c:pt idx="20">
                  <c:v>Aug-2025</c:v>
                </c:pt>
                <c:pt idx="21">
                  <c:v>Sep-2025</c:v>
                </c:pt>
                <c:pt idx="22">
                  <c:v>Oct-2025</c:v>
                </c:pt>
                <c:pt idx="23">
                  <c:v>Nov-2025</c:v>
                </c:pt>
                <c:pt idx="24">
                  <c:v>Dec-2025</c:v>
                </c:pt>
                <c:pt idx="25">
                  <c:v>Jan-2026</c:v>
                </c:pt>
                <c:pt idx="26">
                  <c:v>Feb-2026</c:v>
                </c:pt>
                <c:pt idx="27">
                  <c:v>Mar-2026</c:v>
                </c:pt>
                <c:pt idx="28">
                  <c:v>Apr-2026</c:v>
                </c:pt>
                <c:pt idx="29">
                  <c:v>May-2026</c:v>
                </c:pt>
                <c:pt idx="30">
                  <c:v>Jun-2026</c:v>
                </c:pt>
                <c:pt idx="31">
                  <c:v>Jul-2026</c:v>
                </c:pt>
                <c:pt idx="32">
                  <c:v>Aug-2026</c:v>
                </c:pt>
                <c:pt idx="33">
                  <c:v>Sep-2026</c:v>
                </c:pt>
                <c:pt idx="34">
                  <c:v>Oct-2026</c:v>
                </c:pt>
                <c:pt idx="35">
                  <c:v>Nov-2026</c:v>
                </c:pt>
                <c:pt idx="36">
                  <c:v>Dec-2026</c:v>
                </c:pt>
                <c:pt idx="37">
                  <c:v>Jan-2027</c:v>
                </c:pt>
                <c:pt idx="38">
                  <c:v>Feb-2027</c:v>
                </c:pt>
                <c:pt idx="39">
                  <c:v>Mar-2027</c:v>
                </c:pt>
                <c:pt idx="40">
                  <c:v>Apr-2027</c:v>
                </c:pt>
                <c:pt idx="41">
                  <c:v>May-2027</c:v>
                </c:pt>
                <c:pt idx="42">
                  <c:v>Jun-2027</c:v>
                </c:pt>
                <c:pt idx="43">
                  <c:v>Jul-2027</c:v>
                </c:pt>
                <c:pt idx="44">
                  <c:v>Aug-2027</c:v>
                </c:pt>
                <c:pt idx="45">
                  <c:v>Sep-2027</c:v>
                </c:pt>
                <c:pt idx="46">
                  <c:v>Oct-2027</c:v>
                </c:pt>
                <c:pt idx="47">
                  <c:v>Nov-2027</c:v>
                </c:pt>
                <c:pt idx="48">
                  <c:v>Dec-2027</c:v>
                </c:pt>
              </c:strCache>
            </c:strRef>
          </c:cat>
          <c:val>
            <c:numRef>
              <c:f>'Token Specifications'!$S$38:$S$86</c:f>
              <c:numCache>
                <c:formatCode>#,##0</c:formatCode>
                <c:ptCount val="49"/>
                <c:pt idx="0">
                  <c:v>13200000</c:v>
                </c:pt>
                <c:pt idx="1">
                  <c:v>1555555.5555555555</c:v>
                </c:pt>
                <c:pt idx="2">
                  <c:v>11555555.555555556</c:v>
                </c:pt>
                <c:pt idx="3">
                  <c:v>1555555.5555555555</c:v>
                </c:pt>
                <c:pt idx="4">
                  <c:v>1555555.5555555555</c:v>
                </c:pt>
                <c:pt idx="5">
                  <c:v>1555555.5555555555</c:v>
                </c:pt>
                <c:pt idx="6">
                  <c:v>1555555.5555555555</c:v>
                </c:pt>
                <c:pt idx="7">
                  <c:v>1555555.5555555555</c:v>
                </c:pt>
                <c:pt idx="8">
                  <c:v>1555555.5555555555</c:v>
                </c:pt>
                <c:pt idx="9">
                  <c:v>9626984.1269841269</c:v>
                </c:pt>
                <c:pt idx="10">
                  <c:v>5626984.1269841269</c:v>
                </c:pt>
                <c:pt idx="11">
                  <c:v>5626984.1269841269</c:v>
                </c:pt>
                <c:pt idx="12">
                  <c:v>5626984.1269841269</c:v>
                </c:pt>
                <c:pt idx="13">
                  <c:v>5626984.1269841269</c:v>
                </c:pt>
                <c:pt idx="14">
                  <c:v>5626984.1269841269</c:v>
                </c:pt>
                <c:pt idx="15">
                  <c:v>5626984.1269841269</c:v>
                </c:pt>
                <c:pt idx="16">
                  <c:v>5626984.1269841269</c:v>
                </c:pt>
                <c:pt idx="17">
                  <c:v>5626984.1269841269</c:v>
                </c:pt>
                <c:pt idx="18">
                  <c:v>5626984.1269841269</c:v>
                </c:pt>
                <c:pt idx="19">
                  <c:v>5626984.1269841269</c:v>
                </c:pt>
                <c:pt idx="20">
                  <c:v>5626984.1269841269</c:v>
                </c:pt>
                <c:pt idx="21">
                  <c:v>5626984.1269841269</c:v>
                </c:pt>
                <c:pt idx="22">
                  <c:v>5626984.1269841269</c:v>
                </c:pt>
                <c:pt idx="23">
                  <c:v>5626984.1269841269</c:v>
                </c:pt>
                <c:pt idx="24">
                  <c:v>5626984.1269841269</c:v>
                </c:pt>
                <c:pt idx="25">
                  <c:v>5360317.4603174599</c:v>
                </c:pt>
                <c:pt idx="26">
                  <c:v>5360317.4603174599</c:v>
                </c:pt>
                <c:pt idx="27">
                  <c:v>5360317.4603174599</c:v>
                </c:pt>
                <c:pt idx="28">
                  <c:v>5360317.4603174599</c:v>
                </c:pt>
                <c:pt idx="29">
                  <c:v>5360317.4603174599</c:v>
                </c:pt>
                <c:pt idx="30">
                  <c:v>5360317.4603174599</c:v>
                </c:pt>
                <c:pt idx="31">
                  <c:v>5360317.4603174599</c:v>
                </c:pt>
                <c:pt idx="32">
                  <c:v>5360317.4603174599</c:v>
                </c:pt>
                <c:pt idx="33">
                  <c:v>5360317.4603174599</c:v>
                </c:pt>
                <c:pt idx="34">
                  <c:v>5360317.4603174599</c:v>
                </c:pt>
                <c:pt idx="35">
                  <c:v>5360317.4603174599</c:v>
                </c:pt>
                <c:pt idx="36">
                  <c:v>5360317.4603174599</c:v>
                </c:pt>
                <c:pt idx="37">
                  <c:v>500000</c:v>
                </c:pt>
                <c:pt idx="38">
                  <c:v>500000</c:v>
                </c:pt>
                <c:pt idx="39">
                  <c:v>500000</c:v>
                </c:pt>
                <c:pt idx="40">
                  <c:v>500000</c:v>
                </c:pt>
                <c:pt idx="41">
                  <c:v>500000</c:v>
                </c:pt>
                <c:pt idx="42">
                  <c:v>500000</c:v>
                </c:pt>
                <c:pt idx="43">
                  <c:v>500000</c:v>
                </c:pt>
                <c:pt idx="44">
                  <c:v>500000</c:v>
                </c:pt>
                <c:pt idx="45">
                  <c:v>500000</c:v>
                </c:pt>
                <c:pt idx="46">
                  <c:v>500000</c:v>
                </c:pt>
                <c:pt idx="47">
                  <c:v>500000</c:v>
                </c:pt>
                <c:pt idx="48">
                  <c:v>500000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5D-F74A-B82A-A07B722FB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1541534"/>
        <c:axId val="253109768"/>
      </c:lineChart>
      <c:catAx>
        <c:axId val="16515415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53109768"/>
        <c:crosses val="autoZero"/>
        <c:auto val="1"/>
        <c:lblAlgn val="ctr"/>
        <c:lblOffset val="100"/>
        <c:noMultiLvlLbl val="1"/>
      </c:catAx>
      <c:valAx>
        <c:axId val="253109768"/>
        <c:scaling>
          <c:orientation val="minMax"/>
          <c:max val="10000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51541534"/>
        <c:crosses val="autoZero"/>
        <c:crossBetween val="between"/>
        <c:majorUnit val="40000000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Token Allocation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E02E-8D41-992E-5B3B9A51B742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3-E02E-8D41-992E-5B3B9A51B742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5-E02E-8D41-992E-5B3B9A51B742}"/>
              </c:ext>
            </c:extLst>
          </c:dPt>
          <c:dPt>
            <c:idx val="3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7-E02E-8D41-992E-5B3B9A51B742}"/>
              </c:ext>
            </c:extLst>
          </c:dPt>
          <c:dPt>
            <c:idx val="4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9-E02E-8D41-992E-5B3B9A51B742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A-E02E-8D41-992E-5B3B9A51B742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B-E02E-8D41-992E-5B3B9A51B742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C-E02E-8D41-992E-5B3B9A51B742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E02E-8D41-992E-5B3B9A51B742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'Token Specifications'!$B$17:$B$25</c:f>
              <c:strCache>
                <c:ptCount val="5"/>
                <c:pt idx="0">
                  <c:v>Team</c:v>
                </c:pt>
                <c:pt idx="1">
                  <c:v>First Batch</c:v>
                </c:pt>
                <c:pt idx="2">
                  <c:v>Marketing</c:v>
                </c:pt>
                <c:pt idx="3">
                  <c:v>Treasury</c:v>
                </c:pt>
                <c:pt idx="4">
                  <c:v>Launchpad</c:v>
                </c:pt>
              </c:strCache>
            </c:strRef>
          </c:cat>
          <c:val>
            <c:numRef>
              <c:f>'Token Specifications'!$C$17:$C$25</c:f>
              <c:numCache>
                <c:formatCode>0%</c:formatCode>
                <c:ptCount val="9"/>
                <c:pt idx="0">
                  <c:v>0.12</c:v>
                </c:pt>
                <c:pt idx="1">
                  <c:v>0.5</c:v>
                </c:pt>
                <c:pt idx="2">
                  <c:v>0.04</c:v>
                </c:pt>
                <c:pt idx="3">
                  <c:v>0.28999999999999998</c:v>
                </c:pt>
                <c:pt idx="4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02E-8D41-992E-5B3B9A51B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7168541975127671"/>
          <c:y val="0.28667211043064061"/>
        </c:manualLayout>
      </c:layout>
      <c:overlay val="0"/>
      <c:txPr>
        <a:bodyPr/>
        <a:lstStyle/>
        <a:p>
          <a:pPr lvl="0">
            <a:defRPr sz="8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v>MoM Inflation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'Token Specifications'!$B$38:$B$86</c:f>
              <c:strCache>
                <c:ptCount val="49"/>
                <c:pt idx="0">
                  <c:v>TGE</c:v>
                </c:pt>
                <c:pt idx="1">
                  <c:v>Jan-2024</c:v>
                </c:pt>
                <c:pt idx="2">
                  <c:v>Feb-2024</c:v>
                </c:pt>
                <c:pt idx="3">
                  <c:v>Mar-2024</c:v>
                </c:pt>
                <c:pt idx="4">
                  <c:v>Apr-2024</c:v>
                </c:pt>
                <c:pt idx="5">
                  <c:v>May-2024</c:v>
                </c:pt>
                <c:pt idx="6">
                  <c:v>Jun-2024</c:v>
                </c:pt>
                <c:pt idx="7">
                  <c:v>Jul-2024</c:v>
                </c:pt>
                <c:pt idx="8">
                  <c:v>Aug-2024</c:v>
                </c:pt>
                <c:pt idx="9">
                  <c:v>Sep-2024</c:v>
                </c:pt>
                <c:pt idx="10">
                  <c:v>Oct-2024</c:v>
                </c:pt>
                <c:pt idx="11">
                  <c:v>Nov-2024</c:v>
                </c:pt>
                <c:pt idx="12">
                  <c:v>Dec-2024</c:v>
                </c:pt>
                <c:pt idx="13">
                  <c:v>Jan-2025</c:v>
                </c:pt>
                <c:pt idx="14">
                  <c:v>Feb-2025</c:v>
                </c:pt>
                <c:pt idx="15">
                  <c:v>Mar-2025</c:v>
                </c:pt>
                <c:pt idx="16">
                  <c:v>Apr-2025</c:v>
                </c:pt>
                <c:pt idx="17">
                  <c:v>May-2025</c:v>
                </c:pt>
                <c:pt idx="18">
                  <c:v>Jun-2025</c:v>
                </c:pt>
                <c:pt idx="19">
                  <c:v>Jul-2025</c:v>
                </c:pt>
                <c:pt idx="20">
                  <c:v>Aug-2025</c:v>
                </c:pt>
                <c:pt idx="21">
                  <c:v>Sep-2025</c:v>
                </c:pt>
                <c:pt idx="22">
                  <c:v>Oct-2025</c:v>
                </c:pt>
                <c:pt idx="23">
                  <c:v>Nov-2025</c:v>
                </c:pt>
                <c:pt idx="24">
                  <c:v>Dec-2025</c:v>
                </c:pt>
                <c:pt idx="25">
                  <c:v>Jan-2026</c:v>
                </c:pt>
                <c:pt idx="26">
                  <c:v>Feb-2026</c:v>
                </c:pt>
                <c:pt idx="27">
                  <c:v>Mar-2026</c:v>
                </c:pt>
                <c:pt idx="28">
                  <c:v>Apr-2026</c:v>
                </c:pt>
                <c:pt idx="29">
                  <c:v>May-2026</c:v>
                </c:pt>
                <c:pt idx="30">
                  <c:v>Jun-2026</c:v>
                </c:pt>
                <c:pt idx="31">
                  <c:v>Jul-2026</c:v>
                </c:pt>
                <c:pt idx="32">
                  <c:v>Aug-2026</c:v>
                </c:pt>
                <c:pt idx="33">
                  <c:v>Sep-2026</c:v>
                </c:pt>
                <c:pt idx="34">
                  <c:v>Oct-2026</c:v>
                </c:pt>
                <c:pt idx="35">
                  <c:v>Nov-2026</c:v>
                </c:pt>
                <c:pt idx="36">
                  <c:v>Dec-2026</c:v>
                </c:pt>
                <c:pt idx="37">
                  <c:v>Jan-2027</c:v>
                </c:pt>
                <c:pt idx="38">
                  <c:v>Feb-2027</c:v>
                </c:pt>
                <c:pt idx="39">
                  <c:v>Mar-2027</c:v>
                </c:pt>
                <c:pt idx="40">
                  <c:v>Apr-2027</c:v>
                </c:pt>
                <c:pt idx="41">
                  <c:v>May-2027</c:v>
                </c:pt>
                <c:pt idx="42">
                  <c:v>Jun-2027</c:v>
                </c:pt>
                <c:pt idx="43">
                  <c:v>Jul-2027</c:v>
                </c:pt>
                <c:pt idx="44">
                  <c:v>Aug-2027</c:v>
                </c:pt>
                <c:pt idx="45">
                  <c:v>Sep-2027</c:v>
                </c:pt>
                <c:pt idx="46">
                  <c:v>Oct-2027</c:v>
                </c:pt>
                <c:pt idx="47">
                  <c:v>Nov-2027</c:v>
                </c:pt>
                <c:pt idx="48">
                  <c:v>Dec-2027</c:v>
                </c:pt>
              </c:strCache>
            </c:strRef>
          </c:cat>
          <c:val>
            <c:numRef>
              <c:f>'Token Specifications'!$X$38:$X$86</c:f>
              <c:numCache>
                <c:formatCode>0.0%</c:formatCode>
                <c:ptCount val="49"/>
                <c:pt idx="1">
                  <c:v>0.11784511784511786</c:v>
                </c:pt>
                <c:pt idx="2">
                  <c:v>0.7831325301204819</c:v>
                </c:pt>
                <c:pt idx="3">
                  <c:v>5.9121621621621712E-2</c:v>
                </c:pt>
                <c:pt idx="4">
                  <c:v>5.5821371610845327E-2</c:v>
                </c:pt>
                <c:pt idx="5">
                  <c:v>5.2870090634441036E-2</c:v>
                </c:pt>
                <c:pt idx="6">
                  <c:v>5.0215208034433356E-2</c:v>
                </c:pt>
                <c:pt idx="7">
                  <c:v>4.7814207650273222E-2</c:v>
                </c:pt>
                <c:pt idx="8">
                  <c:v>4.5632333767926969E-2</c:v>
                </c:pt>
                <c:pt idx="9">
                  <c:v>0.27008371927324548</c:v>
                </c:pt>
                <c:pt idx="10">
                  <c:v>0.1242943795799587</c:v>
                </c:pt>
                <c:pt idx="11">
                  <c:v>0.11055323395496797</c:v>
                </c:pt>
                <c:pt idx="12">
                  <c:v>9.9547892505124747E-2</c:v>
                </c:pt>
                <c:pt idx="13">
                  <c:v>9.0535294718561588E-2</c:v>
                </c:pt>
                <c:pt idx="14">
                  <c:v>8.3019133041380755E-2</c:v>
                </c:pt>
                <c:pt idx="15">
                  <c:v>7.6655278294338824E-2</c:v>
                </c:pt>
                <c:pt idx="16">
                  <c:v>7.1197605993050805E-2</c:v>
                </c:pt>
                <c:pt idx="17">
                  <c:v>6.6465426728663513E-2</c:v>
                </c:pt>
                <c:pt idx="18">
                  <c:v>6.2323095585520516E-2</c:v>
                </c:pt>
                <c:pt idx="19">
                  <c:v>5.8666799060007158E-2</c:v>
                </c:pt>
                <c:pt idx="20">
                  <c:v>5.5415735255037291E-2</c:v>
                </c:pt>
                <c:pt idx="21">
                  <c:v>5.2506072634634693E-2</c:v>
                </c:pt>
                <c:pt idx="22">
                  <c:v>4.9886717045918294E-2</c:v>
                </c:pt>
                <c:pt idx="23">
                  <c:v>4.7516285553440785E-2</c:v>
                </c:pt>
                <c:pt idx="24">
                  <c:v>4.5360903891185078E-2</c:v>
                </c:pt>
                <c:pt idx="25">
                  <c:v>4.1336173129651543E-2</c:v>
                </c:pt>
                <c:pt idx="26">
                  <c:v>3.9695320489462116E-2</c:v>
                </c:pt>
                <c:pt idx="27">
                  <c:v>3.8179762577727594E-2</c:v>
                </c:pt>
                <c:pt idx="28">
                  <c:v>3.6775675999433766E-2</c:v>
                </c:pt>
                <c:pt idx="29">
                  <c:v>3.5471198689130734E-2</c:v>
                </c:pt>
                <c:pt idx="30">
                  <c:v>3.4256093973483726E-2</c:v>
                </c:pt>
                <c:pt idx="31">
                  <c:v>3.3121481394299712E-2</c:v>
                </c:pt>
                <c:pt idx="32">
                  <c:v>3.2059619309821041E-2</c:v>
                </c:pt>
                <c:pt idx="33">
                  <c:v>3.1063728015306546E-2</c:v>
                </c:pt>
                <c:pt idx="34">
                  <c:v>3.012784483758435E-2</c:v>
                </c:pt>
                <c:pt idx="35">
                  <c:v>2.9246704657648115E-2</c:v>
                </c:pt>
                <c:pt idx="36">
                  <c:v>2.8415640803412856E-2</c:v>
                </c:pt>
                <c:pt idx="37">
                  <c:v>2.5773195876288568E-3</c:v>
                </c:pt>
                <c:pt idx="38">
                  <c:v>2.5706940874035134E-3</c:v>
                </c:pt>
                <c:pt idx="39">
                  <c:v>2.564102564102555E-3</c:v>
                </c:pt>
                <c:pt idx="40">
                  <c:v>2.5575447570331811E-3</c:v>
                </c:pt>
                <c:pt idx="41">
                  <c:v>2.5510204081633514E-3</c:v>
                </c:pt>
                <c:pt idx="42">
                  <c:v>2.5445292620864812E-3</c:v>
                </c:pt>
                <c:pt idx="43">
                  <c:v>2.5380710659899108E-3</c:v>
                </c:pt>
                <c:pt idx="44">
                  <c:v>2.5316455696202667E-3</c:v>
                </c:pt>
                <c:pt idx="45">
                  <c:v>2.525252525252597E-3</c:v>
                </c:pt>
                <c:pt idx="46">
                  <c:v>2.5188916876575096E-3</c:v>
                </c:pt>
                <c:pt idx="47">
                  <c:v>2.5125628140703071E-3</c:v>
                </c:pt>
                <c:pt idx="48">
                  <c:v>2.5062656641603454E-3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A1-B647-A7AC-5B04F3271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510241"/>
        <c:axId val="2021499631"/>
      </c:lineChart>
      <c:catAx>
        <c:axId val="1515102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21499631"/>
        <c:crosses val="autoZero"/>
        <c:auto val="1"/>
        <c:lblAlgn val="ctr"/>
        <c:lblOffset val="100"/>
        <c:noMultiLvlLbl val="1"/>
      </c:catAx>
      <c:valAx>
        <c:axId val="2021499631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1510241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Inflation Analysis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0965151423800522"/>
          <c:y val="0.26475255235166201"/>
          <c:w val="0.79334773342700382"/>
          <c:h val="0.61348770282129184"/>
        </c:manualLayout>
      </c:layout>
      <c:barChart>
        <c:barDir val="col"/>
        <c:grouping val="clustered"/>
        <c:varyColors val="1"/>
        <c:ser>
          <c:idx val="0"/>
          <c:order val="0"/>
          <c:tx>
            <c:v>Inflation YoY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0-C2EC-5E43-8A75-B7479F4FC478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900" b="0" i="0"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C2EC-5E43-8A75-B7479F4FC4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'Token Specifications'!$D$92:$G$92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'Token Specifications'!$D$94:$G$94</c:f>
              <c:numCache>
                <c:formatCode>0%</c:formatCode>
                <c:ptCount val="4"/>
                <c:pt idx="0">
                  <c:v>3.7085137085137081</c:v>
                </c:pt>
                <c:pt idx="1">
                  <c:v>1.0864235366227386</c:v>
                </c:pt>
                <c:pt idx="2">
                  <c:v>0.49603407755581719</c:v>
                </c:pt>
                <c:pt idx="3">
                  <c:v>3.0927835051546504E-2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2EC-5E43-8A75-B7479F4FC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39055062"/>
        <c:axId val="1384142665"/>
      </c:barChart>
      <c:lineChart>
        <c:grouping val="standard"/>
        <c:varyColors val="0"/>
        <c:ser>
          <c:idx val="1"/>
          <c:order val="1"/>
          <c:tx>
            <c:v>Inflation Cummulative</c:v>
          </c:tx>
          <c:spPr>
            <a:ln w="19050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C2EC-5E43-8A75-B7479F4FC478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900" b="0" i="0"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C2EC-5E43-8A75-B7479F4FC4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'Token Specifications'!$D$92:$G$92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'Token Specifications'!$D$95:$G$95</c:f>
              <c:numCache>
                <c:formatCode>0%</c:formatCode>
                <c:ptCount val="4"/>
                <c:pt idx="0">
                  <c:v>3.7085137085137081</c:v>
                </c:pt>
                <c:pt idx="1">
                  <c:v>8.8239538239538167</c:v>
                </c:pt>
                <c:pt idx="2">
                  <c:v>13.696969696969692</c:v>
                </c:pt>
                <c:pt idx="3">
                  <c:v>14.151515151515147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EC-5E43-8A75-B7479F4FC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055062"/>
        <c:axId val="1384142665"/>
      </c:lineChart>
      <c:catAx>
        <c:axId val="3390550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84142665"/>
        <c:crosses val="autoZero"/>
        <c:auto val="1"/>
        <c:lblAlgn val="ctr"/>
        <c:lblOffset val="100"/>
        <c:noMultiLvlLbl val="1"/>
      </c:catAx>
      <c:valAx>
        <c:axId val="13841426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39055062"/>
        <c:crosses val="autoZero"/>
        <c:crossBetween val="between"/>
      </c:valAx>
    </c:plotArea>
    <c:legend>
      <c:legendPos val="t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sz="1600" b="0" i="0">
                <a:solidFill>
                  <a:srgbClr val="757575"/>
                </a:solidFill>
                <a:latin typeface="+mn-lt"/>
              </a:defRPr>
            </a:pPr>
            <a:r>
              <a:rPr sz="1600" b="0" i="0">
                <a:solidFill>
                  <a:srgbClr val="757575"/>
                </a:solidFill>
                <a:latin typeface="+mn-lt"/>
              </a:rPr>
              <a:t>Emission Schedule</a:t>
            </a:r>
          </a:p>
        </c:rich>
      </c:tx>
      <c:layout>
        <c:manualLayout>
          <c:xMode val="edge"/>
          <c:yMode val="edge"/>
          <c:x val="0.41966757487660206"/>
          <c:y val="2.589258518936376E-2"/>
        </c:manualLayout>
      </c:layout>
      <c:overlay val="0"/>
    </c:title>
    <c:autoTitleDeleted val="0"/>
    <c:plotArea>
      <c:layout>
        <c:manualLayout>
          <c:xMode val="edge"/>
          <c:yMode val="edge"/>
          <c:x val="0.11880650109215798"/>
          <c:y val="0.19751230707164305"/>
          <c:w val="0.82373795607661993"/>
          <c:h val="0.6459493182260051"/>
        </c:manualLayout>
      </c:layout>
      <c:areaChart>
        <c:grouping val="stacked"/>
        <c:varyColors val="1"/>
        <c:ser>
          <c:idx val="0"/>
          <c:order val="0"/>
          <c:tx>
            <c:v>Team &amp; Advisors</c:v>
          </c:tx>
          <c:spPr>
            <a:solidFill>
              <a:srgbClr val="A5A5A5">
                <a:alpha val="30000"/>
              </a:srgbClr>
            </a:solidFill>
            <a:ln cmpd="sng">
              <a:solidFill>
                <a:srgbClr val="A5A5A5"/>
              </a:solidFill>
            </a:ln>
          </c:spPr>
          <c:cat>
            <c:strRef>
              <c:f>'Token v2 - Dynamic Supply  Stab'!$AQ$38:$AQ$86</c:f>
              <c:strCache>
                <c:ptCount val="49"/>
                <c:pt idx="0">
                  <c:v>TGE</c:v>
                </c:pt>
                <c:pt idx="1">
                  <c:v>Jan-2024</c:v>
                </c:pt>
                <c:pt idx="2">
                  <c:v>Feb-2024</c:v>
                </c:pt>
                <c:pt idx="3">
                  <c:v>Mar-2024</c:v>
                </c:pt>
                <c:pt idx="4">
                  <c:v>Apr-2024</c:v>
                </c:pt>
                <c:pt idx="5">
                  <c:v>May-2024</c:v>
                </c:pt>
                <c:pt idx="6">
                  <c:v>Jun-2024</c:v>
                </c:pt>
                <c:pt idx="7">
                  <c:v>Jul-2024</c:v>
                </c:pt>
                <c:pt idx="8">
                  <c:v>Aug-2024</c:v>
                </c:pt>
                <c:pt idx="9">
                  <c:v>Sep-2024</c:v>
                </c:pt>
                <c:pt idx="10">
                  <c:v>Oct-2024</c:v>
                </c:pt>
                <c:pt idx="11">
                  <c:v>Nov-2024</c:v>
                </c:pt>
                <c:pt idx="12">
                  <c:v>Dec-2024</c:v>
                </c:pt>
                <c:pt idx="13">
                  <c:v>Jan-2025</c:v>
                </c:pt>
                <c:pt idx="14">
                  <c:v>Feb-2025</c:v>
                </c:pt>
                <c:pt idx="15">
                  <c:v>Mar-2025</c:v>
                </c:pt>
                <c:pt idx="16">
                  <c:v>Apr-2025</c:v>
                </c:pt>
                <c:pt idx="17">
                  <c:v>May-2025</c:v>
                </c:pt>
                <c:pt idx="18">
                  <c:v>Jun-2025</c:v>
                </c:pt>
                <c:pt idx="19">
                  <c:v>Jul-2025</c:v>
                </c:pt>
                <c:pt idx="20">
                  <c:v>Aug-2025</c:v>
                </c:pt>
                <c:pt idx="21">
                  <c:v>Sep-2025</c:v>
                </c:pt>
                <c:pt idx="22">
                  <c:v>Oct-2025</c:v>
                </c:pt>
                <c:pt idx="23">
                  <c:v>Nov-2025</c:v>
                </c:pt>
                <c:pt idx="24">
                  <c:v>Dec-2025</c:v>
                </c:pt>
                <c:pt idx="25">
                  <c:v>Jan-2026</c:v>
                </c:pt>
                <c:pt idx="26">
                  <c:v>Feb-2026</c:v>
                </c:pt>
                <c:pt idx="27">
                  <c:v>Mar-2026</c:v>
                </c:pt>
                <c:pt idx="28">
                  <c:v>Apr-2026</c:v>
                </c:pt>
                <c:pt idx="29">
                  <c:v>May-2026</c:v>
                </c:pt>
                <c:pt idx="30">
                  <c:v>Jun-2026</c:v>
                </c:pt>
                <c:pt idx="31">
                  <c:v>Jul-2026</c:v>
                </c:pt>
                <c:pt idx="32">
                  <c:v>Aug-2026</c:v>
                </c:pt>
                <c:pt idx="33">
                  <c:v>Sep-2026</c:v>
                </c:pt>
                <c:pt idx="34">
                  <c:v>Oct-2026</c:v>
                </c:pt>
                <c:pt idx="35">
                  <c:v>Nov-2026</c:v>
                </c:pt>
                <c:pt idx="36">
                  <c:v>Dec-2026</c:v>
                </c:pt>
                <c:pt idx="37">
                  <c:v>Jan-2027</c:v>
                </c:pt>
                <c:pt idx="38">
                  <c:v>Feb-2027</c:v>
                </c:pt>
                <c:pt idx="39">
                  <c:v>Mar-2027</c:v>
                </c:pt>
                <c:pt idx="40">
                  <c:v>Apr-2027</c:v>
                </c:pt>
                <c:pt idx="41">
                  <c:v>May-2027</c:v>
                </c:pt>
                <c:pt idx="42">
                  <c:v>Jun-2027</c:v>
                </c:pt>
                <c:pt idx="43">
                  <c:v>Jul-2027</c:v>
                </c:pt>
                <c:pt idx="44">
                  <c:v>Aug-2027</c:v>
                </c:pt>
                <c:pt idx="45">
                  <c:v>Sep-2027</c:v>
                </c:pt>
                <c:pt idx="46">
                  <c:v>Oct-2027</c:v>
                </c:pt>
                <c:pt idx="47">
                  <c:v>Nov-2027</c:v>
                </c:pt>
                <c:pt idx="48">
                  <c:v>Dec-2027</c:v>
                </c:pt>
              </c:strCache>
            </c:strRef>
          </c:cat>
          <c:val>
            <c:numRef>
              <c:f>'Token v2 - Dynamic Supply  Stab'!$AR$38:$AR$86</c:f>
              <c:numCache>
                <c:formatCode>#,##0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3375000</c:v>
                </c:pt>
                <c:pt idx="10">
                  <c:v>3750000</c:v>
                </c:pt>
                <c:pt idx="11">
                  <c:v>4125000</c:v>
                </c:pt>
                <c:pt idx="12">
                  <c:v>4500000</c:v>
                </c:pt>
                <c:pt idx="13">
                  <c:v>4875000</c:v>
                </c:pt>
                <c:pt idx="14">
                  <c:v>5250000</c:v>
                </c:pt>
                <c:pt idx="15">
                  <c:v>5625000</c:v>
                </c:pt>
                <c:pt idx="16">
                  <c:v>6000000</c:v>
                </c:pt>
                <c:pt idx="17">
                  <c:v>6375000</c:v>
                </c:pt>
                <c:pt idx="18">
                  <c:v>6750000</c:v>
                </c:pt>
                <c:pt idx="19">
                  <c:v>7125000</c:v>
                </c:pt>
                <c:pt idx="20">
                  <c:v>7500000</c:v>
                </c:pt>
                <c:pt idx="21">
                  <c:v>7875000</c:v>
                </c:pt>
                <c:pt idx="22">
                  <c:v>8250000</c:v>
                </c:pt>
                <c:pt idx="23">
                  <c:v>8625000</c:v>
                </c:pt>
                <c:pt idx="24">
                  <c:v>9000000</c:v>
                </c:pt>
                <c:pt idx="25">
                  <c:v>9375000</c:v>
                </c:pt>
                <c:pt idx="26">
                  <c:v>9750000</c:v>
                </c:pt>
                <c:pt idx="27">
                  <c:v>10125000</c:v>
                </c:pt>
                <c:pt idx="28">
                  <c:v>10500000</c:v>
                </c:pt>
                <c:pt idx="29">
                  <c:v>10875000</c:v>
                </c:pt>
                <c:pt idx="30">
                  <c:v>11250000</c:v>
                </c:pt>
                <c:pt idx="31">
                  <c:v>11625000</c:v>
                </c:pt>
                <c:pt idx="32">
                  <c:v>12000000</c:v>
                </c:pt>
                <c:pt idx="33">
                  <c:v>12375000</c:v>
                </c:pt>
                <c:pt idx="34">
                  <c:v>12750000</c:v>
                </c:pt>
                <c:pt idx="35">
                  <c:v>13125000</c:v>
                </c:pt>
                <c:pt idx="36">
                  <c:v>13500000</c:v>
                </c:pt>
                <c:pt idx="37">
                  <c:v>13875000</c:v>
                </c:pt>
                <c:pt idx="38">
                  <c:v>14250000</c:v>
                </c:pt>
                <c:pt idx="39">
                  <c:v>14625000</c:v>
                </c:pt>
                <c:pt idx="40">
                  <c:v>15000000</c:v>
                </c:pt>
                <c:pt idx="41">
                  <c:v>15375000</c:v>
                </c:pt>
                <c:pt idx="42">
                  <c:v>15750000</c:v>
                </c:pt>
                <c:pt idx="43">
                  <c:v>16125000</c:v>
                </c:pt>
                <c:pt idx="44">
                  <c:v>16500000</c:v>
                </c:pt>
                <c:pt idx="45">
                  <c:v>16875000</c:v>
                </c:pt>
                <c:pt idx="46">
                  <c:v>17250000</c:v>
                </c:pt>
                <c:pt idx="47">
                  <c:v>17625000</c:v>
                </c:pt>
                <c:pt idx="48">
                  <c:v>18000000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D6-C340-961F-0C97E000DC5C}"/>
            </c:ext>
          </c:extLst>
        </c:ser>
        <c:ser>
          <c:idx val="1"/>
          <c:order val="1"/>
          <c:tx>
            <c:v>Marketing</c:v>
          </c:tx>
          <c:spPr>
            <a:solidFill>
              <a:srgbClr val="ED7D31">
                <a:alpha val="30000"/>
              </a:srgbClr>
            </a:solidFill>
            <a:ln cmpd="sng">
              <a:solidFill>
                <a:srgbClr val="ED7D31"/>
              </a:solidFill>
            </a:ln>
          </c:spPr>
          <c:cat>
            <c:strRef>
              <c:f>'Token v2 - Dynamic Supply  Stab'!$AQ$38:$AQ$86</c:f>
              <c:strCache>
                <c:ptCount val="49"/>
                <c:pt idx="0">
                  <c:v>TGE</c:v>
                </c:pt>
                <c:pt idx="1">
                  <c:v>Jan-2024</c:v>
                </c:pt>
                <c:pt idx="2">
                  <c:v>Feb-2024</c:v>
                </c:pt>
                <c:pt idx="3">
                  <c:v>Mar-2024</c:v>
                </c:pt>
                <c:pt idx="4">
                  <c:v>Apr-2024</c:v>
                </c:pt>
                <c:pt idx="5">
                  <c:v>May-2024</c:v>
                </c:pt>
                <c:pt idx="6">
                  <c:v>Jun-2024</c:v>
                </c:pt>
                <c:pt idx="7">
                  <c:v>Jul-2024</c:v>
                </c:pt>
                <c:pt idx="8">
                  <c:v>Aug-2024</c:v>
                </c:pt>
                <c:pt idx="9">
                  <c:v>Sep-2024</c:v>
                </c:pt>
                <c:pt idx="10">
                  <c:v>Oct-2024</c:v>
                </c:pt>
                <c:pt idx="11">
                  <c:v>Nov-2024</c:v>
                </c:pt>
                <c:pt idx="12">
                  <c:v>Dec-2024</c:v>
                </c:pt>
                <c:pt idx="13">
                  <c:v>Jan-2025</c:v>
                </c:pt>
                <c:pt idx="14">
                  <c:v>Feb-2025</c:v>
                </c:pt>
                <c:pt idx="15">
                  <c:v>Mar-2025</c:v>
                </c:pt>
                <c:pt idx="16">
                  <c:v>Apr-2025</c:v>
                </c:pt>
                <c:pt idx="17">
                  <c:v>May-2025</c:v>
                </c:pt>
                <c:pt idx="18">
                  <c:v>Jun-2025</c:v>
                </c:pt>
                <c:pt idx="19">
                  <c:v>Jul-2025</c:v>
                </c:pt>
                <c:pt idx="20">
                  <c:v>Aug-2025</c:v>
                </c:pt>
                <c:pt idx="21">
                  <c:v>Sep-2025</c:v>
                </c:pt>
                <c:pt idx="22">
                  <c:v>Oct-2025</c:v>
                </c:pt>
                <c:pt idx="23">
                  <c:v>Nov-2025</c:v>
                </c:pt>
                <c:pt idx="24">
                  <c:v>Dec-2025</c:v>
                </c:pt>
                <c:pt idx="25">
                  <c:v>Jan-2026</c:v>
                </c:pt>
                <c:pt idx="26">
                  <c:v>Feb-2026</c:v>
                </c:pt>
                <c:pt idx="27">
                  <c:v>Mar-2026</c:v>
                </c:pt>
                <c:pt idx="28">
                  <c:v>Apr-2026</c:v>
                </c:pt>
                <c:pt idx="29">
                  <c:v>May-2026</c:v>
                </c:pt>
                <c:pt idx="30">
                  <c:v>Jun-2026</c:v>
                </c:pt>
                <c:pt idx="31">
                  <c:v>Jul-2026</c:v>
                </c:pt>
                <c:pt idx="32">
                  <c:v>Aug-2026</c:v>
                </c:pt>
                <c:pt idx="33">
                  <c:v>Sep-2026</c:v>
                </c:pt>
                <c:pt idx="34">
                  <c:v>Oct-2026</c:v>
                </c:pt>
                <c:pt idx="35">
                  <c:v>Nov-2026</c:v>
                </c:pt>
                <c:pt idx="36">
                  <c:v>Dec-2026</c:v>
                </c:pt>
                <c:pt idx="37">
                  <c:v>Jan-2027</c:v>
                </c:pt>
                <c:pt idx="38">
                  <c:v>Feb-2027</c:v>
                </c:pt>
                <c:pt idx="39">
                  <c:v>Mar-2027</c:v>
                </c:pt>
                <c:pt idx="40">
                  <c:v>Apr-2027</c:v>
                </c:pt>
                <c:pt idx="41">
                  <c:v>May-2027</c:v>
                </c:pt>
                <c:pt idx="42">
                  <c:v>Jun-2027</c:v>
                </c:pt>
                <c:pt idx="43">
                  <c:v>Jul-2027</c:v>
                </c:pt>
                <c:pt idx="44">
                  <c:v>Aug-2027</c:v>
                </c:pt>
                <c:pt idx="45">
                  <c:v>Sep-2027</c:v>
                </c:pt>
                <c:pt idx="46">
                  <c:v>Oct-2027</c:v>
                </c:pt>
                <c:pt idx="47">
                  <c:v>Nov-2027</c:v>
                </c:pt>
                <c:pt idx="48">
                  <c:v>Dec-2027</c:v>
                </c:pt>
              </c:strCache>
            </c:strRef>
          </c:cat>
          <c:val>
            <c:numRef>
              <c:f>'Token v2 - Dynamic Supply  Stab'!$AS$38:$AS$86</c:f>
              <c:numCache>
                <c:formatCode>#,##0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3535714.2857142859</c:v>
                </c:pt>
                <c:pt idx="10">
                  <c:v>7071428.5714285718</c:v>
                </c:pt>
                <c:pt idx="11">
                  <c:v>10607142.857142858</c:v>
                </c:pt>
                <c:pt idx="12">
                  <c:v>14142857.142857144</c:v>
                </c:pt>
                <c:pt idx="13">
                  <c:v>17678571.428571429</c:v>
                </c:pt>
                <c:pt idx="14">
                  <c:v>21214285.714285716</c:v>
                </c:pt>
                <c:pt idx="15">
                  <c:v>24750000.000000004</c:v>
                </c:pt>
                <c:pt idx="16">
                  <c:v>28285714.285714291</c:v>
                </c:pt>
                <c:pt idx="17">
                  <c:v>31821428.571428578</c:v>
                </c:pt>
                <c:pt idx="18">
                  <c:v>35357142.857142866</c:v>
                </c:pt>
                <c:pt idx="19">
                  <c:v>38892857.142857149</c:v>
                </c:pt>
                <c:pt idx="20">
                  <c:v>42428571.428571433</c:v>
                </c:pt>
                <c:pt idx="21">
                  <c:v>45964285.714285716</c:v>
                </c:pt>
                <c:pt idx="22">
                  <c:v>49500000</c:v>
                </c:pt>
                <c:pt idx="23">
                  <c:v>53035714.285714284</c:v>
                </c:pt>
                <c:pt idx="24">
                  <c:v>56571428.571428567</c:v>
                </c:pt>
                <c:pt idx="25">
                  <c:v>60107142.857142851</c:v>
                </c:pt>
                <c:pt idx="26">
                  <c:v>63642857.142857134</c:v>
                </c:pt>
                <c:pt idx="27">
                  <c:v>67178571.428571418</c:v>
                </c:pt>
                <c:pt idx="28">
                  <c:v>70714285.714285702</c:v>
                </c:pt>
                <c:pt idx="29">
                  <c:v>74249999.999999985</c:v>
                </c:pt>
                <c:pt idx="30">
                  <c:v>77785714.285714269</c:v>
                </c:pt>
                <c:pt idx="31">
                  <c:v>81321428.571428552</c:v>
                </c:pt>
                <c:pt idx="32">
                  <c:v>84857142.857142836</c:v>
                </c:pt>
                <c:pt idx="33">
                  <c:v>88392857.142857119</c:v>
                </c:pt>
                <c:pt idx="34">
                  <c:v>91928571.428571403</c:v>
                </c:pt>
                <c:pt idx="35">
                  <c:v>95464285.714285687</c:v>
                </c:pt>
                <c:pt idx="36">
                  <c:v>98999999.99999997</c:v>
                </c:pt>
                <c:pt idx="37">
                  <c:v>98999999.99999997</c:v>
                </c:pt>
                <c:pt idx="38">
                  <c:v>98999999.99999997</c:v>
                </c:pt>
                <c:pt idx="39">
                  <c:v>98999999.99999997</c:v>
                </c:pt>
                <c:pt idx="40">
                  <c:v>98999999.99999997</c:v>
                </c:pt>
                <c:pt idx="41">
                  <c:v>98999999.99999997</c:v>
                </c:pt>
                <c:pt idx="42">
                  <c:v>98999999.99999997</c:v>
                </c:pt>
                <c:pt idx="43">
                  <c:v>98999999.99999997</c:v>
                </c:pt>
                <c:pt idx="44">
                  <c:v>98999999.99999997</c:v>
                </c:pt>
                <c:pt idx="45">
                  <c:v>98999999.99999997</c:v>
                </c:pt>
                <c:pt idx="46">
                  <c:v>98999999.99999997</c:v>
                </c:pt>
                <c:pt idx="47">
                  <c:v>98999999.99999997</c:v>
                </c:pt>
                <c:pt idx="48">
                  <c:v>98999999.99999997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D6-C340-961F-0C97E000DC5C}"/>
            </c:ext>
          </c:extLst>
        </c:ser>
        <c:ser>
          <c:idx val="2"/>
          <c:order val="2"/>
          <c:tx>
            <c:v>Seed</c:v>
          </c:tx>
          <c:spPr>
            <a:solidFill>
              <a:srgbClr val="A5A5A5">
                <a:alpha val="30000"/>
              </a:srgbClr>
            </a:solidFill>
            <a:ln cmpd="sng">
              <a:solidFill>
                <a:srgbClr val="A5A5A5"/>
              </a:solidFill>
            </a:ln>
          </c:spPr>
          <c:cat>
            <c:strRef>
              <c:f>'Token v2 - Dynamic Supply  Stab'!$AQ$38:$AQ$86</c:f>
              <c:strCache>
                <c:ptCount val="49"/>
                <c:pt idx="0">
                  <c:v>TGE</c:v>
                </c:pt>
                <c:pt idx="1">
                  <c:v>Jan-2024</c:v>
                </c:pt>
                <c:pt idx="2">
                  <c:v>Feb-2024</c:v>
                </c:pt>
                <c:pt idx="3">
                  <c:v>Mar-2024</c:v>
                </c:pt>
                <c:pt idx="4">
                  <c:v>Apr-2024</c:v>
                </c:pt>
                <c:pt idx="5">
                  <c:v>May-2024</c:v>
                </c:pt>
                <c:pt idx="6">
                  <c:v>Jun-2024</c:v>
                </c:pt>
                <c:pt idx="7">
                  <c:v>Jul-2024</c:v>
                </c:pt>
                <c:pt idx="8">
                  <c:v>Aug-2024</c:v>
                </c:pt>
                <c:pt idx="9">
                  <c:v>Sep-2024</c:v>
                </c:pt>
                <c:pt idx="10">
                  <c:v>Oct-2024</c:v>
                </c:pt>
                <c:pt idx="11">
                  <c:v>Nov-2024</c:v>
                </c:pt>
                <c:pt idx="12">
                  <c:v>Dec-2024</c:v>
                </c:pt>
                <c:pt idx="13">
                  <c:v>Jan-2025</c:v>
                </c:pt>
                <c:pt idx="14">
                  <c:v>Feb-2025</c:v>
                </c:pt>
                <c:pt idx="15">
                  <c:v>Mar-2025</c:v>
                </c:pt>
                <c:pt idx="16">
                  <c:v>Apr-2025</c:v>
                </c:pt>
                <c:pt idx="17">
                  <c:v>May-2025</c:v>
                </c:pt>
                <c:pt idx="18">
                  <c:v>Jun-2025</c:v>
                </c:pt>
                <c:pt idx="19">
                  <c:v>Jul-2025</c:v>
                </c:pt>
                <c:pt idx="20">
                  <c:v>Aug-2025</c:v>
                </c:pt>
                <c:pt idx="21">
                  <c:v>Sep-2025</c:v>
                </c:pt>
                <c:pt idx="22">
                  <c:v>Oct-2025</c:v>
                </c:pt>
                <c:pt idx="23">
                  <c:v>Nov-2025</c:v>
                </c:pt>
                <c:pt idx="24">
                  <c:v>Dec-2025</c:v>
                </c:pt>
                <c:pt idx="25">
                  <c:v>Jan-2026</c:v>
                </c:pt>
                <c:pt idx="26">
                  <c:v>Feb-2026</c:v>
                </c:pt>
                <c:pt idx="27">
                  <c:v>Mar-2026</c:v>
                </c:pt>
                <c:pt idx="28">
                  <c:v>Apr-2026</c:v>
                </c:pt>
                <c:pt idx="29">
                  <c:v>May-2026</c:v>
                </c:pt>
                <c:pt idx="30">
                  <c:v>Jun-2026</c:v>
                </c:pt>
                <c:pt idx="31">
                  <c:v>Jul-2026</c:v>
                </c:pt>
                <c:pt idx="32">
                  <c:v>Aug-2026</c:v>
                </c:pt>
                <c:pt idx="33">
                  <c:v>Sep-2026</c:v>
                </c:pt>
                <c:pt idx="34">
                  <c:v>Oct-2026</c:v>
                </c:pt>
                <c:pt idx="35">
                  <c:v>Nov-2026</c:v>
                </c:pt>
                <c:pt idx="36">
                  <c:v>Dec-2026</c:v>
                </c:pt>
                <c:pt idx="37">
                  <c:v>Jan-2027</c:v>
                </c:pt>
                <c:pt idx="38">
                  <c:v>Feb-2027</c:v>
                </c:pt>
                <c:pt idx="39">
                  <c:v>Mar-2027</c:v>
                </c:pt>
                <c:pt idx="40">
                  <c:v>Apr-2027</c:v>
                </c:pt>
                <c:pt idx="41">
                  <c:v>May-2027</c:v>
                </c:pt>
                <c:pt idx="42">
                  <c:v>Jun-2027</c:v>
                </c:pt>
                <c:pt idx="43">
                  <c:v>Jul-2027</c:v>
                </c:pt>
                <c:pt idx="44">
                  <c:v>Aug-2027</c:v>
                </c:pt>
                <c:pt idx="45">
                  <c:v>Sep-2027</c:v>
                </c:pt>
                <c:pt idx="46">
                  <c:v>Oct-2027</c:v>
                </c:pt>
                <c:pt idx="47">
                  <c:v>Nov-2027</c:v>
                </c:pt>
                <c:pt idx="48">
                  <c:v>Dec-2027</c:v>
                </c:pt>
              </c:strCache>
            </c:strRef>
          </c:cat>
          <c:val>
            <c:numRef>
              <c:f>'Token v2 - Dynamic Supply  Stab'!$AT$38:$AT$86</c:f>
              <c:numCache>
                <c:formatCode>#,##0</c:formatCode>
                <c:ptCount val="49"/>
                <c:pt idx="0">
                  <c:v>450000</c:v>
                </c:pt>
                <c:pt idx="1">
                  <c:v>743750</c:v>
                </c:pt>
                <c:pt idx="2">
                  <c:v>1037500</c:v>
                </c:pt>
                <c:pt idx="3">
                  <c:v>1331250</c:v>
                </c:pt>
                <c:pt idx="4">
                  <c:v>1625000</c:v>
                </c:pt>
                <c:pt idx="5">
                  <c:v>1918750</c:v>
                </c:pt>
                <c:pt idx="6">
                  <c:v>2212500</c:v>
                </c:pt>
                <c:pt idx="7">
                  <c:v>2506250</c:v>
                </c:pt>
                <c:pt idx="8">
                  <c:v>2800000</c:v>
                </c:pt>
                <c:pt idx="9">
                  <c:v>3093750</c:v>
                </c:pt>
                <c:pt idx="10">
                  <c:v>3387500</c:v>
                </c:pt>
                <c:pt idx="11">
                  <c:v>3681250</c:v>
                </c:pt>
                <c:pt idx="12">
                  <c:v>3975000</c:v>
                </c:pt>
                <c:pt idx="13">
                  <c:v>4268750</c:v>
                </c:pt>
                <c:pt idx="14">
                  <c:v>4562500</c:v>
                </c:pt>
                <c:pt idx="15">
                  <c:v>4856250</c:v>
                </c:pt>
                <c:pt idx="16">
                  <c:v>5150000</c:v>
                </c:pt>
                <c:pt idx="17">
                  <c:v>5443750</c:v>
                </c:pt>
                <c:pt idx="18">
                  <c:v>5737500</c:v>
                </c:pt>
                <c:pt idx="19">
                  <c:v>6031250</c:v>
                </c:pt>
                <c:pt idx="20">
                  <c:v>6325000</c:v>
                </c:pt>
                <c:pt idx="21">
                  <c:v>6618750</c:v>
                </c:pt>
                <c:pt idx="22">
                  <c:v>6912500</c:v>
                </c:pt>
                <c:pt idx="23">
                  <c:v>7206250</c:v>
                </c:pt>
                <c:pt idx="24">
                  <c:v>7500000</c:v>
                </c:pt>
                <c:pt idx="25">
                  <c:v>7500000</c:v>
                </c:pt>
                <c:pt idx="26">
                  <c:v>7500000</c:v>
                </c:pt>
                <c:pt idx="27">
                  <c:v>7500000</c:v>
                </c:pt>
                <c:pt idx="28">
                  <c:v>7500000</c:v>
                </c:pt>
                <c:pt idx="29">
                  <c:v>7500000</c:v>
                </c:pt>
                <c:pt idx="30">
                  <c:v>7500000</c:v>
                </c:pt>
                <c:pt idx="31">
                  <c:v>7500000</c:v>
                </c:pt>
                <c:pt idx="32">
                  <c:v>7500000</c:v>
                </c:pt>
                <c:pt idx="33">
                  <c:v>7500000</c:v>
                </c:pt>
                <c:pt idx="34">
                  <c:v>7500000</c:v>
                </c:pt>
                <c:pt idx="35">
                  <c:v>7500000</c:v>
                </c:pt>
                <c:pt idx="36">
                  <c:v>7500000</c:v>
                </c:pt>
                <c:pt idx="37">
                  <c:v>7500000</c:v>
                </c:pt>
                <c:pt idx="38">
                  <c:v>7500000</c:v>
                </c:pt>
                <c:pt idx="39">
                  <c:v>7500000</c:v>
                </c:pt>
                <c:pt idx="40">
                  <c:v>7500000</c:v>
                </c:pt>
                <c:pt idx="41">
                  <c:v>7500000</c:v>
                </c:pt>
                <c:pt idx="42">
                  <c:v>7500000</c:v>
                </c:pt>
                <c:pt idx="43">
                  <c:v>7500000</c:v>
                </c:pt>
                <c:pt idx="44">
                  <c:v>7500000</c:v>
                </c:pt>
                <c:pt idx="45">
                  <c:v>7500000</c:v>
                </c:pt>
                <c:pt idx="46">
                  <c:v>7500000</c:v>
                </c:pt>
                <c:pt idx="47">
                  <c:v>7500000</c:v>
                </c:pt>
                <c:pt idx="48">
                  <c:v>7500000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D6-C340-961F-0C97E000DC5C}"/>
            </c:ext>
          </c:extLst>
        </c:ser>
        <c:ser>
          <c:idx val="3"/>
          <c:order val="3"/>
          <c:tx>
            <c:v>Private</c:v>
          </c:tx>
          <c:spPr>
            <a:solidFill>
              <a:srgbClr val="FFC000">
                <a:alpha val="30000"/>
              </a:srgbClr>
            </a:solidFill>
            <a:ln cmpd="sng">
              <a:solidFill>
                <a:srgbClr val="FFC000"/>
              </a:solidFill>
            </a:ln>
          </c:spPr>
          <c:cat>
            <c:strRef>
              <c:f>'Token v2 - Dynamic Supply  Stab'!$AQ$38:$AQ$86</c:f>
              <c:strCache>
                <c:ptCount val="49"/>
                <c:pt idx="0">
                  <c:v>TGE</c:v>
                </c:pt>
                <c:pt idx="1">
                  <c:v>Jan-2024</c:v>
                </c:pt>
                <c:pt idx="2">
                  <c:v>Feb-2024</c:v>
                </c:pt>
                <c:pt idx="3">
                  <c:v>Mar-2024</c:v>
                </c:pt>
                <c:pt idx="4">
                  <c:v>Apr-2024</c:v>
                </c:pt>
                <c:pt idx="5">
                  <c:v>May-2024</c:v>
                </c:pt>
                <c:pt idx="6">
                  <c:v>Jun-2024</c:v>
                </c:pt>
                <c:pt idx="7">
                  <c:v>Jul-2024</c:v>
                </c:pt>
                <c:pt idx="8">
                  <c:v>Aug-2024</c:v>
                </c:pt>
                <c:pt idx="9">
                  <c:v>Sep-2024</c:v>
                </c:pt>
                <c:pt idx="10">
                  <c:v>Oct-2024</c:v>
                </c:pt>
                <c:pt idx="11">
                  <c:v>Nov-2024</c:v>
                </c:pt>
                <c:pt idx="12">
                  <c:v>Dec-2024</c:v>
                </c:pt>
                <c:pt idx="13">
                  <c:v>Jan-2025</c:v>
                </c:pt>
                <c:pt idx="14">
                  <c:v>Feb-2025</c:v>
                </c:pt>
                <c:pt idx="15">
                  <c:v>Mar-2025</c:v>
                </c:pt>
                <c:pt idx="16">
                  <c:v>Apr-2025</c:v>
                </c:pt>
                <c:pt idx="17">
                  <c:v>May-2025</c:v>
                </c:pt>
                <c:pt idx="18">
                  <c:v>Jun-2025</c:v>
                </c:pt>
                <c:pt idx="19">
                  <c:v>Jul-2025</c:v>
                </c:pt>
                <c:pt idx="20">
                  <c:v>Aug-2025</c:v>
                </c:pt>
                <c:pt idx="21">
                  <c:v>Sep-2025</c:v>
                </c:pt>
                <c:pt idx="22">
                  <c:v>Oct-2025</c:v>
                </c:pt>
                <c:pt idx="23">
                  <c:v>Nov-2025</c:v>
                </c:pt>
                <c:pt idx="24">
                  <c:v>Dec-2025</c:v>
                </c:pt>
                <c:pt idx="25">
                  <c:v>Jan-2026</c:v>
                </c:pt>
                <c:pt idx="26">
                  <c:v>Feb-2026</c:v>
                </c:pt>
                <c:pt idx="27">
                  <c:v>Mar-2026</c:v>
                </c:pt>
                <c:pt idx="28">
                  <c:v>Apr-2026</c:v>
                </c:pt>
                <c:pt idx="29">
                  <c:v>May-2026</c:v>
                </c:pt>
                <c:pt idx="30">
                  <c:v>Jun-2026</c:v>
                </c:pt>
                <c:pt idx="31">
                  <c:v>Jul-2026</c:v>
                </c:pt>
                <c:pt idx="32">
                  <c:v>Aug-2026</c:v>
                </c:pt>
                <c:pt idx="33">
                  <c:v>Sep-2026</c:v>
                </c:pt>
                <c:pt idx="34">
                  <c:v>Oct-2026</c:v>
                </c:pt>
                <c:pt idx="35">
                  <c:v>Nov-2026</c:v>
                </c:pt>
                <c:pt idx="36">
                  <c:v>Dec-2026</c:v>
                </c:pt>
                <c:pt idx="37">
                  <c:v>Jan-2027</c:v>
                </c:pt>
                <c:pt idx="38">
                  <c:v>Feb-2027</c:v>
                </c:pt>
                <c:pt idx="39">
                  <c:v>Mar-2027</c:v>
                </c:pt>
                <c:pt idx="40">
                  <c:v>Apr-2027</c:v>
                </c:pt>
                <c:pt idx="41">
                  <c:v>May-2027</c:v>
                </c:pt>
                <c:pt idx="42">
                  <c:v>Jun-2027</c:v>
                </c:pt>
                <c:pt idx="43">
                  <c:v>Jul-2027</c:v>
                </c:pt>
                <c:pt idx="44">
                  <c:v>Aug-2027</c:v>
                </c:pt>
                <c:pt idx="45">
                  <c:v>Sep-2027</c:v>
                </c:pt>
                <c:pt idx="46">
                  <c:v>Oct-2027</c:v>
                </c:pt>
                <c:pt idx="47">
                  <c:v>Nov-2027</c:v>
                </c:pt>
                <c:pt idx="48">
                  <c:v>Dec-2027</c:v>
                </c:pt>
              </c:strCache>
            </c:strRef>
          </c:cat>
          <c:val>
            <c:numRef>
              <c:f>'Token v2 - Dynamic Supply  Stab'!$AU$38:$AU$86</c:f>
              <c:numCache>
                <c:formatCode>#,##0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D6-C340-961F-0C97E000D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4550200"/>
        <c:axId val="1296478799"/>
      </c:areaChart>
      <c:catAx>
        <c:axId val="1134550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96478799"/>
        <c:crosses val="autoZero"/>
        <c:auto val="1"/>
        <c:lblAlgn val="ctr"/>
        <c:lblOffset val="100"/>
        <c:noMultiLvlLbl val="1"/>
      </c:catAx>
      <c:valAx>
        <c:axId val="1296478799"/>
        <c:scaling>
          <c:orientation val="minMax"/>
          <c:max val="20000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34550200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3495752204167818"/>
          <c:y val="9.7611826110129321E-2"/>
        </c:manualLayout>
      </c:layout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Monthly  Dillution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'Token v2 - Dynamic Supply  Stab'!$B$38:$B$86</c:f>
              <c:strCache>
                <c:ptCount val="49"/>
                <c:pt idx="0">
                  <c:v>TGE</c:v>
                </c:pt>
                <c:pt idx="1">
                  <c:v>Jan-2024</c:v>
                </c:pt>
                <c:pt idx="2">
                  <c:v>Feb-2024</c:v>
                </c:pt>
                <c:pt idx="3">
                  <c:v>Mar-2024</c:v>
                </c:pt>
                <c:pt idx="4">
                  <c:v>Apr-2024</c:v>
                </c:pt>
                <c:pt idx="5">
                  <c:v>May-2024</c:v>
                </c:pt>
                <c:pt idx="6">
                  <c:v>Jun-2024</c:v>
                </c:pt>
                <c:pt idx="7">
                  <c:v>Jul-2024</c:v>
                </c:pt>
                <c:pt idx="8">
                  <c:v>Aug-2024</c:v>
                </c:pt>
                <c:pt idx="9">
                  <c:v>Sep-2024</c:v>
                </c:pt>
                <c:pt idx="10">
                  <c:v>Oct-2024</c:v>
                </c:pt>
                <c:pt idx="11">
                  <c:v>Nov-2024</c:v>
                </c:pt>
                <c:pt idx="12">
                  <c:v>Dec-2024</c:v>
                </c:pt>
                <c:pt idx="13">
                  <c:v>Jan-2025</c:v>
                </c:pt>
                <c:pt idx="14">
                  <c:v>Feb-2025</c:v>
                </c:pt>
                <c:pt idx="15">
                  <c:v>Mar-2025</c:v>
                </c:pt>
                <c:pt idx="16">
                  <c:v>Apr-2025</c:v>
                </c:pt>
                <c:pt idx="17">
                  <c:v>May-2025</c:v>
                </c:pt>
                <c:pt idx="18">
                  <c:v>Jun-2025</c:v>
                </c:pt>
                <c:pt idx="19">
                  <c:v>Jul-2025</c:v>
                </c:pt>
                <c:pt idx="20">
                  <c:v>Aug-2025</c:v>
                </c:pt>
                <c:pt idx="21">
                  <c:v>Sep-2025</c:v>
                </c:pt>
                <c:pt idx="22">
                  <c:v>Oct-2025</c:v>
                </c:pt>
                <c:pt idx="23">
                  <c:v>Nov-2025</c:v>
                </c:pt>
                <c:pt idx="24">
                  <c:v>Dec-2025</c:v>
                </c:pt>
                <c:pt idx="25">
                  <c:v>Jan-2026</c:v>
                </c:pt>
                <c:pt idx="26">
                  <c:v>Feb-2026</c:v>
                </c:pt>
                <c:pt idx="27">
                  <c:v>Mar-2026</c:v>
                </c:pt>
                <c:pt idx="28">
                  <c:v>Apr-2026</c:v>
                </c:pt>
                <c:pt idx="29">
                  <c:v>May-2026</c:v>
                </c:pt>
                <c:pt idx="30">
                  <c:v>Jun-2026</c:v>
                </c:pt>
                <c:pt idx="31">
                  <c:v>Jul-2026</c:v>
                </c:pt>
                <c:pt idx="32">
                  <c:v>Aug-2026</c:v>
                </c:pt>
                <c:pt idx="33">
                  <c:v>Sep-2026</c:v>
                </c:pt>
                <c:pt idx="34">
                  <c:v>Oct-2026</c:v>
                </c:pt>
                <c:pt idx="35">
                  <c:v>Nov-2026</c:v>
                </c:pt>
                <c:pt idx="36">
                  <c:v>Dec-2026</c:v>
                </c:pt>
                <c:pt idx="37">
                  <c:v>Jan-2027</c:v>
                </c:pt>
                <c:pt idx="38">
                  <c:v>Feb-2027</c:v>
                </c:pt>
                <c:pt idx="39">
                  <c:v>Mar-2027</c:v>
                </c:pt>
                <c:pt idx="40">
                  <c:v>Apr-2027</c:v>
                </c:pt>
                <c:pt idx="41">
                  <c:v>May-2027</c:v>
                </c:pt>
                <c:pt idx="42">
                  <c:v>Jun-2027</c:v>
                </c:pt>
                <c:pt idx="43">
                  <c:v>Jul-2027</c:v>
                </c:pt>
                <c:pt idx="44">
                  <c:v>Aug-2027</c:v>
                </c:pt>
                <c:pt idx="45">
                  <c:v>Sep-2027</c:v>
                </c:pt>
                <c:pt idx="46">
                  <c:v>Oct-2027</c:v>
                </c:pt>
                <c:pt idx="47">
                  <c:v>Nov-2027</c:v>
                </c:pt>
                <c:pt idx="48">
                  <c:v>Dec-2027</c:v>
                </c:pt>
              </c:strCache>
            </c:strRef>
          </c:cat>
          <c:val>
            <c:numRef>
              <c:f>'Token v2 - Dynamic Supply  Stab'!$S$38:$S$86</c:f>
              <c:numCache>
                <c:formatCode>#,##0</c:formatCode>
                <c:ptCount val="49"/>
                <c:pt idx="0">
                  <c:v>4950000</c:v>
                </c:pt>
                <c:pt idx="1">
                  <c:v>793750</c:v>
                </c:pt>
                <c:pt idx="2">
                  <c:v>8293750</c:v>
                </c:pt>
                <c:pt idx="3">
                  <c:v>2515972.222222222</c:v>
                </c:pt>
                <c:pt idx="4">
                  <c:v>2515972.222222222</c:v>
                </c:pt>
                <c:pt idx="5">
                  <c:v>2515972.222222222</c:v>
                </c:pt>
                <c:pt idx="6">
                  <c:v>2515972.222222222</c:v>
                </c:pt>
                <c:pt idx="7">
                  <c:v>2515972.222222222</c:v>
                </c:pt>
                <c:pt idx="8">
                  <c:v>2515972.222222222</c:v>
                </c:pt>
                <c:pt idx="9">
                  <c:v>9426686.5079365075</c:v>
                </c:pt>
                <c:pt idx="10">
                  <c:v>6426686.5079365075</c:v>
                </c:pt>
                <c:pt idx="11">
                  <c:v>6426686.5079365075</c:v>
                </c:pt>
                <c:pt idx="12">
                  <c:v>6426686.5079365075</c:v>
                </c:pt>
                <c:pt idx="13">
                  <c:v>6426686.5079365075</c:v>
                </c:pt>
                <c:pt idx="14">
                  <c:v>6426686.5079365075</c:v>
                </c:pt>
                <c:pt idx="15">
                  <c:v>6426686.5079365075</c:v>
                </c:pt>
                <c:pt idx="16">
                  <c:v>6426686.5079365075</c:v>
                </c:pt>
                <c:pt idx="17">
                  <c:v>6426686.5079365075</c:v>
                </c:pt>
                <c:pt idx="18">
                  <c:v>6426686.5079365075</c:v>
                </c:pt>
                <c:pt idx="19">
                  <c:v>6426686.5079365075</c:v>
                </c:pt>
                <c:pt idx="20">
                  <c:v>6426686.5079365075</c:v>
                </c:pt>
                <c:pt idx="21">
                  <c:v>6426686.5079365075</c:v>
                </c:pt>
                <c:pt idx="22">
                  <c:v>6426686.5079365075</c:v>
                </c:pt>
                <c:pt idx="23">
                  <c:v>6426686.5079365075</c:v>
                </c:pt>
                <c:pt idx="24">
                  <c:v>6426686.5079365075</c:v>
                </c:pt>
                <c:pt idx="25">
                  <c:v>6132936.5079365075</c:v>
                </c:pt>
                <c:pt idx="26">
                  <c:v>6132936.5079365075</c:v>
                </c:pt>
                <c:pt idx="27">
                  <c:v>6132936.5079365075</c:v>
                </c:pt>
                <c:pt idx="28">
                  <c:v>6132936.5079365075</c:v>
                </c:pt>
                <c:pt idx="29">
                  <c:v>6132936.5079365075</c:v>
                </c:pt>
                <c:pt idx="30">
                  <c:v>6132936.5079365075</c:v>
                </c:pt>
                <c:pt idx="31">
                  <c:v>6132936.5079365075</c:v>
                </c:pt>
                <c:pt idx="32">
                  <c:v>6132936.5079365075</c:v>
                </c:pt>
                <c:pt idx="33">
                  <c:v>6132936.5079365075</c:v>
                </c:pt>
                <c:pt idx="34">
                  <c:v>6132936.5079365075</c:v>
                </c:pt>
                <c:pt idx="35">
                  <c:v>6132936.5079365075</c:v>
                </c:pt>
                <c:pt idx="36">
                  <c:v>6132936.5079365075</c:v>
                </c:pt>
                <c:pt idx="37">
                  <c:v>375000</c:v>
                </c:pt>
                <c:pt idx="38">
                  <c:v>375000</c:v>
                </c:pt>
                <c:pt idx="39">
                  <c:v>375000</c:v>
                </c:pt>
                <c:pt idx="40">
                  <c:v>375000</c:v>
                </c:pt>
                <c:pt idx="41">
                  <c:v>375000</c:v>
                </c:pt>
                <c:pt idx="42">
                  <c:v>375000</c:v>
                </c:pt>
                <c:pt idx="43">
                  <c:v>375000</c:v>
                </c:pt>
                <c:pt idx="44">
                  <c:v>375000</c:v>
                </c:pt>
                <c:pt idx="45">
                  <c:v>375000</c:v>
                </c:pt>
                <c:pt idx="46">
                  <c:v>375000</c:v>
                </c:pt>
                <c:pt idx="47">
                  <c:v>375000</c:v>
                </c:pt>
                <c:pt idx="48">
                  <c:v>375000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33-D044-8527-7766CB1BC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9527109"/>
        <c:axId val="468179283"/>
      </c:lineChart>
      <c:catAx>
        <c:axId val="3695271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68179283"/>
        <c:crosses val="autoZero"/>
        <c:auto val="1"/>
        <c:lblAlgn val="ctr"/>
        <c:lblOffset val="100"/>
        <c:noMultiLvlLbl val="1"/>
      </c:catAx>
      <c:valAx>
        <c:axId val="468179283"/>
        <c:scaling>
          <c:orientation val="minMax"/>
          <c:max val="10000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69527109"/>
        <c:crosses val="autoZero"/>
        <c:crossBetween val="between"/>
        <c:majorUnit val="40000000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Token Allocation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2F59-3147-8F64-75F562BAC3BF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3-2F59-3147-8F64-75F562BAC3BF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5-2F59-3147-8F64-75F562BAC3BF}"/>
              </c:ext>
            </c:extLst>
          </c:dPt>
          <c:dPt>
            <c:idx val="3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7-2F59-3147-8F64-75F562BAC3BF}"/>
              </c:ext>
            </c:extLst>
          </c:dPt>
          <c:dPt>
            <c:idx val="4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9-2F59-3147-8F64-75F562BAC3BF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A-2F59-3147-8F64-75F562BAC3BF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B-2F59-3147-8F64-75F562BAC3BF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C-2F59-3147-8F64-75F562BAC3BF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D-2F59-3147-8F64-75F562BAC3BF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'Token v2 - Dynamic Supply  Stab'!$B$17:$B$25</c:f>
              <c:strCache>
                <c:ptCount val="6"/>
                <c:pt idx="0">
                  <c:v>Team</c:v>
                </c:pt>
                <c:pt idx="1">
                  <c:v>First Batch</c:v>
                </c:pt>
                <c:pt idx="2">
                  <c:v>Marketing/Airdrop</c:v>
                </c:pt>
                <c:pt idx="4">
                  <c:v>Launchpad</c:v>
                </c:pt>
                <c:pt idx="5">
                  <c:v>Treasury &amp; Property Buyer Reserves</c:v>
                </c:pt>
              </c:strCache>
            </c:strRef>
          </c:cat>
          <c:val>
            <c:numRef>
              <c:f>'Token v2 - Dynamic Supply  Stab'!$C$17:$C$25</c:f>
              <c:numCache>
                <c:formatCode>0%</c:formatCode>
                <c:ptCount val="9"/>
                <c:pt idx="0">
                  <c:v>0.09</c:v>
                </c:pt>
                <c:pt idx="1">
                  <c:v>0.66</c:v>
                </c:pt>
                <c:pt idx="2">
                  <c:v>0.05</c:v>
                </c:pt>
                <c:pt idx="4">
                  <c:v>0.05</c:v>
                </c:pt>
                <c:pt idx="5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F59-3147-8F64-75F562BAC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7168541975127671"/>
          <c:y val="0.28667211043064061"/>
        </c:manualLayout>
      </c:layout>
      <c:overlay val="0"/>
      <c:txPr>
        <a:bodyPr/>
        <a:lstStyle/>
        <a:p>
          <a:pPr lvl="0">
            <a:defRPr sz="8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v>MoM Inflation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'Token v2 - Dynamic Supply  Stab'!$B$38:$B$86</c:f>
              <c:strCache>
                <c:ptCount val="49"/>
                <c:pt idx="0">
                  <c:v>TGE</c:v>
                </c:pt>
                <c:pt idx="1">
                  <c:v>Jan-2024</c:v>
                </c:pt>
                <c:pt idx="2">
                  <c:v>Feb-2024</c:v>
                </c:pt>
                <c:pt idx="3">
                  <c:v>Mar-2024</c:v>
                </c:pt>
                <c:pt idx="4">
                  <c:v>Apr-2024</c:v>
                </c:pt>
                <c:pt idx="5">
                  <c:v>May-2024</c:v>
                </c:pt>
                <c:pt idx="6">
                  <c:v>Jun-2024</c:v>
                </c:pt>
                <c:pt idx="7">
                  <c:v>Jul-2024</c:v>
                </c:pt>
                <c:pt idx="8">
                  <c:v>Aug-2024</c:v>
                </c:pt>
                <c:pt idx="9">
                  <c:v>Sep-2024</c:v>
                </c:pt>
                <c:pt idx="10">
                  <c:v>Oct-2024</c:v>
                </c:pt>
                <c:pt idx="11">
                  <c:v>Nov-2024</c:v>
                </c:pt>
                <c:pt idx="12">
                  <c:v>Dec-2024</c:v>
                </c:pt>
                <c:pt idx="13">
                  <c:v>Jan-2025</c:v>
                </c:pt>
                <c:pt idx="14">
                  <c:v>Feb-2025</c:v>
                </c:pt>
                <c:pt idx="15">
                  <c:v>Mar-2025</c:v>
                </c:pt>
                <c:pt idx="16">
                  <c:v>Apr-2025</c:v>
                </c:pt>
                <c:pt idx="17">
                  <c:v>May-2025</c:v>
                </c:pt>
                <c:pt idx="18">
                  <c:v>Jun-2025</c:v>
                </c:pt>
                <c:pt idx="19">
                  <c:v>Jul-2025</c:v>
                </c:pt>
                <c:pt idx="20">
                  <c:v>Aug-2025</c:v>
                </c:pt>
                <c:pt idx="21">
                  <c:v>Sep-2025</c:v>
                </c:pt>
                <c:pt idx="22">
                  <c:v>Oct-2025</c:v>
                </c:pt>
                <c:pt idx="23">
                  <c:v>Nov-2025</c:v>
                </c:pt>
                <c:pt idx="24">
                  <c:v>Dec-2025</c:v>
                </c:pt>
                <c:pt idx="25">
                  <c:v>Jan-2026</c:v>
                </c:pt>
                <c:pt idx="26">
                  <c:v>Feb-2026</c:v>
                </c:pt>
                <c:pt idx="27">
                  <c:v>Mar-2026</c:v>
                </c:pt>
                <c:pt idx="28">
                  <c:v>Apr-2026</c:v>
                </c:pt>
                <c:pt idx="29">
                  <c:v>May-2026</c:v>
                </c:pt>
                <c:pt idx="30">
                  <c:v>Jun-2026</c:v>
                </c:pt>
                <c:pt idx="31">
                  <c:v>Jul-2026</c:v>
                </c:pt>
                <c:pt idx="32">
                  <c:v>Aug-2026</c:v>
                </c:pt>
                <c:pt idx="33">
                  <c:v>Sep-2026</c:v>
                </c:pt>
                <c:pt idx="34">
                  <c:v>Oct-2026</c:v>
                </c:pt>
                <c:pt idx="35">
                  <c:v>Nov-2026</c:v>
                </c:pt>
                <c:pt idx="36">
                  <c:v>Dec-2026</c:v>
                </c:pt>
                <c:pt idx="37">
                  <c:v>Jan-2027</c:v>
                </c:pt>
                <c:pt idx="38">
                  <c:v>Feb-2027</c:v>
                </c:pt>
                <c:pt idx="39">
                  <c:v>Mar-2027</c:v>
                </c:pt>
                <c:pt idx="40">
                  <c:v>Apr-2027</c:v>
                </c:pt>
                <c:pt idx="41">
                  <c:v>May-2027</c:v>
                </c:pt>
                <c:pt idx="42">
                  <c:v>Jun-2027</c:v>
                </c:pt>
                <c:pt idx="43">
                  <c:v>Jul-2027</c:v>
                </c:pt>
                <c:pt idx="44">
                  <c:v>Aug-2027</c:v>
                </c:pt>
                <c:pt idx="45">
                  <c:v>Sep-2027</c:v>
                </c:pt>
                <c:pt idx="46">
                  <c:v>Oct-2027</c:v>
                </c:pt>
                <c:pt idx="47">
                  <c:v>Nov-2027</c:v>
                </c:pt>
                <c:pt idx="48">
                  <c:v>Dec-2027</c:v>
                </c:pt>
              </c:strCache>
            </c:strRef>
          </c:cat>
          <c:val>
            <c:numRef>
              <c:f>'Token v2 - Dynamic Supply  Stab'!$X$38:$X$86</c:f>
              <c:numCache>
                <c:formatCode>0.0%</c:formatCode>
                <c:ptCount val="49"/>
                <c:pt idx="1">
                  <c:v>0.16035353535353525</c:v>
                </c:pt>
                <c:pt idx="2">
                  <c:v>1.4439608269858542</c:v>
                </c:pt>
                <c:pt idx="3">
                  <c:v>0.17923221529632927</c:v>
                </c:pt>
                <c:pt idx="4">
                  <c:v>0.15199060284431765</c:v>
                </c:pt>
                <c:pt idx="5">
                  <c:v>0.13193736343772744</c:v>
                </c:pt>
                <c:pt idx="6">
                  <c:v>0.11655889071196479</c:v>
                </c:pt>
                <c:pt idx="7">
                  <c:v>0.10439117155535071</c:v>
                </c:pt>
                <c:pt idx="8">
                  <c:v>9.4523728769339233E-2</c:v>
                </c:pt>
                <c:pt idx="9">
                  <c:v>0.32357047510079551</c:v>
                </c:pt>
                <c:pt idx="10">
                  <c:v>0.16666709546290703</c:v>
                </c:pt>
                <c:pt idx="11">
                  <c:v>0.14285745789099957</c:v>
                </c:pt>
                <c:pt idx="12">
                  <c:v>0.12500024119773001</c:v>
                </c:pt>
                <c:pt idx="13">
                  <c:v>0.11111130168705441</c:v>
                </c:pt>
                <c:pt idx="14">
                  <c:v>0.10000015436648768</c:v>
                </c:pt>
                <c:pt idx="15">
                  <c:v>9.0909218484682697E-2</c:v>
                </c:pt>
                <c:pt idx="16">
                  <c:v>8.3333440532255443E-2</c:v>
                </c:pt>
                <c:pt idx="17">
                  <c:v>7.6923168264161346E-2</c:v>
                </c:pt>
                <c:pt idx="18">
                  <c:v>7.1428650186948772E-2</c:v>
                </c:pt>
                <c:pt idx="19">
                  <c:v>6.6666735273959166E-2</c:v>
                </c:pt>
                <c:pt idx="20">
                  <c:v>6.2500060299374383E-2</c:v>
                </c:pt>
                <c:pt idx="21">
                  <c:v>5.8823582825740406E-2</c:v>
                </c:pt>
                <c:pt idx="22">
                  <c:v>5.5555603199500592E-2</c:v>
                </c:pt>
                <c:pt idx="23">
                  <c:v>5.2631621708137066E-2</c:v>
                </c:pt>
                <c:pt idx="24">
                  <c:v>5.0000038591592189E-2</c:v>
                </c:pt>
                <c:pt idx="25">
                  <c:v>4.5442516906792019E-2</c:v>
                </c:pt>
                <c:pt idx="26">
                  <c:v>4.3467255417586559E-2</c:v>
                </c:pt>
                <c:pt idx="27">
                  <c:v>4.1656559122395631E-2</c:v>
                </c:pt>
                <c:pt idx="28">
                  <c:v>3.9990684796812115E-2</c:v>
                </c:pt>
                <c:pt idx="29">
                  <c:v>3.8452925955414052E-2</c:v>
                </c:pt>
                <c:pt idx="30">
                  <c:v>3.7029050613956338E-2</c:v>
                </c:pt>
                <c:pt idx="31">
                  <c:v>3.5706859506041688E-2</c:v>
                </c:pt>
                <c:pt idx="32">
                  <c:v>3.447583568488799E-2</c:v>
                </c:pt>
                <c:pt idx="33">
                  <c:v>3.3326864191141503E-2</c:v>
                </c:pt>
                <c:pt idx="34">
                  <c:v>3.2252005968342656E-2</c:v>
                </c:pt>
                <c:pt idx="35">
                  <c:v>3.1244314161528397E-2</c:v>
                </c:pt>
                <c:pt idx="36">
                  <c:v>3.0297683810196041E-2</c:v>
                </c:pt>
                <c:pt idx="37">
                  <c:v>1.7980820458178837E-3</c:v>
                </c:pt>
                <c:pt idx="38">
                  <c:v>1.7948547497175227E-3</c:v>
                </c:pt>
                <c:pt idx="39">
                  <c:v>1.7916390179164576E-3</c:v>
                </c:pt>
                <c:pt idx="40">
                  <c:v>1.7884347883685425E-3</c:v>
                </c:pt>
                <c:pt idx="41">
                  <c:v>1.7852419994710544E-3</c:v>
                </c:pt>
                <c:pt idx="42">
                  <c:v>1.7820605900600306E-3</c:v>
                </c:pt>
                <c:pt idx="43">
                  <c:v>1.7788904994069377E-3</c:v>
                </c:pt>
                <c:pt idx="44">
                  <c:v>1.775731667214675E-3</c:v>
                </c:pt>
                <c:pt idx="45">
                  <c:v>1.7725840336133558E-3</c:v>
                </c:pt>
                <c:pt idx="46">
                  <c:v>1.7694475391571984E-3</c:v>
                </c:pt>
                <c:pt idx="47">
                  <c:v>1.7663221248200855E-3</c:v>
                </c:pt>
                <c:pt idx="48">
                  <c:v>1.7632077319924555E-3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92-404B-B2C9-2B71F93C7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7887734"/>
        <c:axId val="1122228321"/>
      </c:lineChart>
      <c:catAx>
        <c:axId val="21178877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22228321"/>
        <c:crosses val="autoZero"/>
        <c:auto val="1"/>
        <c:lblAlgn val="ctr"/>
        <c:lblOffset val="100"/>
        <c:noMultiLvlLbl val="1"/>
      </c:catAx>
      <c:valAx>
        <c:axId val="1122228321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17887734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Inflation Analysis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0965151423800522"/>
          <c:y val="0.26475255235166201"/>
          <c:w val="0.79334773342700382"/>
          <c:h val="0.61348770282129184"/>
        </c:manualLayout>
      </c:layout>
      <c:barChart>
        <c:barDir val="col"/>
        <c:grouping val="clustered"/>
        <c:varyColors val="1"/>
        <c:ser>
          <c:idx val="0"/>
          <c:order val="0"/>
          <c:tx>
            <c:v>Inflation YoY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0-7339-6340-A3F9-44E3C5E89465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900" b="0" i="0"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7339-6340-A3F9-44E3C5E894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'Token v2 - Dynamic Supply  Stab'!$D$92:$G$92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'Token v2 - Dynamic Supply  Stab'!$D$94:$G$94</c:f>
              <c:numCache>
                <c:formatCode>0%</c:formatCode>
                <c:ptCount val="4"/>
                <c:pt idx="0">
                  <c:v>10.684864518197852</c:v>
                </c:pt>
                <c:pt idx="1">
                  <c:v>1.3333356202446538</c:v>
                </c:pt>
                <c:pt idx="2">
                  <c:v>0.54531020288150533</c:v>
                </c:pt>
                <c:pt idx="3">
                  <c:v>2.1576984549813494E-2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339-6340-A3F9-44E3C5E89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84596"/>
        <c:axId val="247359744"/>
      </c:barChart>
      <c:lineChart>
        <c:grouping val="standard"/>
        <c:varyColors val="0"/>
        <c:ser>
          <c:idx val="1"/>
          <c:order val="1"/>
          <c:tx>
            <c:v>Inflation Cummulative</c:v>
          </c:tx>
          <c:spPr>
            <a:ln w="19050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7339-6340-A3F9-44E3C5E89465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900" b="0" i="0"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7339-6340-A3F9-44E3C5E894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'Token v2 - Dynamic Supply  Stab'!$D$92:$G$92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'Token v2 - Dynamic Supply  Stab'!$D$95:$G$95</c:f>
              <c:numCache>
                <c:formatCode>0%</c:formatCode>
                <c:ptCount val="4"/>
                <c:pt idx="0">
                  <c:v>10.684864518197852</c:v>
                </c:pt>
                <c:pt idx="1">
                  <c:v>26.264710598043933</c:v>
                </c:pt>
                <c:pt idx="2">
                  <c:v>41.1324354657688</c:v>
                </c:pt>
                <c:pt idx="3">
                  <c:v>42.041526374859707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39-6340-A3F9-44E3C5E89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2384596"/>
        <c:axId val="247359744"/>
      </c:lineChart>
      <c:catAx>
        <c:axId val="9623845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47359744"/>
        <c:crosses val="autoZero"/>
        <c:auto val="1"/>
        <c:lblAlgn val="ctr"/>
        <c:lblOffset val="100"/>
        <c:noMultiLvlLbl val="1"/>
      </c:catAx>
      <c:valAx>
        <c:axId val="2473597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62384596"/>
        <c:crosses val="autoZero"/>
        <c:crossBetween val="between"/>
      </c:valAx>
    </c:plotArea>
    <c:legend>
      <c:legendPos val="t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sz="1600" b="0" i="0">
                <a:solidFill>
                  <a:srgbClr val="757575"/>
                </a:solidFill>
                <a:latin typeface="+mn-lt"/>
              </a:defRPr>
            </a:pPr>
            <a:r>
              <a:rPr sz="1600" b="0" i="0">
                <a:solidFill>
                  <a:srgbClr val="757575"/>
                </a:solidFill>
                <a:latin typeface="+mn-lt"/>
              </a:rPr>
              <a:t>Emission Schedule</a:t>
            </a:r>
          </a:p>
        </c:rich>
      </c:tx>
      <c:layout>
        <c:manualLayout>
          <c:xMode val="edge"/>
          <c:yMode val="edge"/>
          <c:x val="0.41966757487660206"/>
          <c:y val="2.589258518936376E-2"/>
        </c:manualLayout>
      </c:layout>
      <c:overlay val="0"/>
    </c:title>
    <c:autoTitleDeleted val="0"/>
    <c:plotArea>
      <c:layout>
        <c:manualLayout>
          <c:xMode val="edge"/>
          <c:yMode val="edge"/>
          <c:x val="0.11880650109215798"/>
          <c:y val="0.19751230707164305"/>
          <c:w val="0.82373795607661993"/>
          <c:h val="0.6459493182260051"/>
        </c:manualLayout>
      </c:layout>
      <c:areaChart>
        <c:grouping val="stacked"/>
        <c:varyColors val="1"/>
        <c:ser>
          <c:idx val="0"/>
          <c:order val="0"/>
          <c:tx>
            <c:v>Team &amp; Advisors</c:v>
          </c:tx>
          <c:spPr>
            <a:solidFill>
              <a:srgbClr val="A5A5A5">
                <a:alpha val="30000"/>
              </a:srgbClr>
            </a:solidFill>
            <a:ln cmpd="sng">
              <a:solidFill>
                <a:srgbClr val="A5A5A5"/>
              </a:solidFill>
            </a:ln>
          </c:spPr>
          <c:cat>
            <c:strRef>
              <c:f>'Token v3 - Fixed Supply w Reser'!$AQ$38:$AQ$86</c:f>
              <c:strCache>
                <c:ptCount val="49"/>
                <c:pt idx="0">
                  <c:v>TGE</c:v>
                </c:pt>
                <c:pt idx="1">
                  <c:v>Jan-2024</c:v>
                </c:pt>
                <c:pt idx="2">
                  <c:v>Feb-2024</c:v>
                </c:pt>
                <c:pt idx="3">
                  <c:v>Mar-2024</c:v>
                </c:pt>
                <c:pt idx="4">
                  <c:v>Apr-2024</c:v>
                </c:pt>
                <c:pt idx="5">
                  <c:v>May-2024</c:v>
                </c:pt>
                <c:pt idx="6">
                  <c:v>Jun-2024</c:v>
                </c:pt>
                <c:pt idx="7">
                  <c:v>Jul-2024</c:v>
                </c:pt>
                <c:pt idx="8">
                  <c:v>Aug-2024</c:v>
                </c:pt>
                <c:pt idx="9">
                  <c:v>Sep-2024</c:v>
                </c:pt>
                <c:pt idx="10">
                  <c:v>Oct-2024</c:v>
                </c:pt>
                <c:pt idx="11">
                  <c:v>Nov-2024</c:v>
                </c:pt>
                <c:pt idx="12">
                  <c:v>Dec-2024</c:v>
                </c:pt>
                <c:pt idx="13">
                  <c:v>Jan-2025</c:v>
                </c:pt>
                <c:pt idx="14">
                  <c:v>Feb-2025</c:v>
                </c:pt>
                <c:pt idx="15">
                  <c:v>Mar-2025</c:v>
                </c:pt>
                <c:pt idx="16">
                  <c:v>Apr-2025</c:v>
                </c:pt>
                <c:pt idx="17">
                  <c:v>May-2025</c:v>
                </c:pt>
                <c:pt idx="18">
                  <c:v>Jun-2025</c:v>
                </c:pt>
                <c:pt idx="19">
                  <c:v>Jul-2025</c:v>
                </c:pt>
                <c:pt idx="20">
                  <c:v>Aug-2025</c:v>
                </c:pt>
                <c:pt idx="21">
                  <c:v>Sep-2025</c:v>
                </c:pt>
                <c:pt idx="22">
                  <c:v>Oct-2025</c:v>
                </c:pt>
                <c:pt idx="23">
                  <c:v>Nov-2025</c:v>
                </c:pt>
                <c:pt idx="24">
                  <c:v>Dec-2025</c:v>
                </c:pt>
                <c:pt idx="25">
                  <c:v>Jan-2026</c:v>
                </c:pt>
                <c:pt idx="26">
                  <c:v>Feb-2026</c:v>
                </c:pt>
                <c:pt idx="27">
                  <c:v>Mar-2026</c:v>
                </c:pt>
                <c:pt idx="28">
                  <c:v>Apr-2026</c:v>
                </c:pt>
                <c:pt idx="29">
                  <c:v>May-2026</c:v>
                </c:pt>
                <c:pt idx="30">
                  <c:v>Jun-2026</c:v>
                </c:pt>
                <c:pt idx="31">
                  <c:v>Jul-2026</c:v>
                </c:pt>
                <c:pt idx="32">
                  <c:v>Aug-2026</c:v>
                </c:pt>
                <c:pt idx="33">
                  <c:v>Sep-2026</c:v>
                </c:pt>
                <c:pt idx="34">
                  <c:v>Oct-2026</c:v>
                </c:pt>
                <c:pt idx="35">
                  <c:v>Nov-2026</c:v>
                </c:pt>
                <c:pt idx="36">
                  <c:v>Dec-2026</c:v>
                </c:pt>
                <c:pt idx="37">
                  <c:v>Jan-2027</c:v>
                </c:pt>
                <c:pt idx="38">
                  <c:v>Feb-2027</c:v>
                </c:pt>
                <c:pt idx="39">
                  <c:v>Mar-2027</c:v>
                </c:pt>
                <c:pt idx="40">
                  <c:v>Apr-2027</c:v>
                </c:pt>
                <c:pt idx="41">
                  <c:v>May-2027</c:v>
                </c:pt>
                <c:pt idx="42">
                  <c:v>Jun-2027</c:v>
                </c:pt>
                <c:pt idx="43">
                  <c:v>Jul-2027</c:v>
                </c:pt>
                <c:pt idx="44">
                  <c:v>Aug-2027</c:v>
                </c:pt>
                <c:pt idx="45">
                  <c:v>Sep-2027</c:v>
                </c:pt>
                <c:pt idx="46">
                  <c:v>Oct-2027</c:v>
                </c:pt>
                <c:pt idx="47">
                  <c:v>Nov-2027</c:v>
                </c:pt>
                <c:pt idx="48">
                  <c:v>Dec-2027</c:v>
                </c:pt>
              </c:strCache>
            </c:strRef>
          </c:cat>
          <c:val>
            <c:numRef>
              <c:f>'Token v3 - Fixed Supply w Reser'!$AR$38:$AR$86</c:f>
              <c:numCache>
                <c:formatCode>#,##0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18750000</c:v>
                </c:pt>
                <c:pt idx="10">
                  <c:v>20833333.333333332</c:v>
                </c:pt>
                <c:pt idx="11">
                  <c:v>22916666.666666664</c:v>
                </c:pt>
                <c:pt idx="12">
                  <c:v>24999999.999999996</c:v>
                </c:pt>
                <c:pt idx="13">
                  <c:v>27083333.333333328</c:v>
                </c:pt>
                <c:pt idx="14">
                  <c:v>29166666.66666666</c:v>
                </c:pt>
                <c:pt idx="15">
                  <c:v>31249999.999999993</c:v>
                </c:pt>
                <c:pt idx="16">
                  <c:v>33333333.333333325</c:v>
                </c:pt>
                <c:pt idx="17">
                  <c:v>35416666.666666657</c:v>
                </c:pt>
                <c:pt idx="18">
                  <c:v>37499999.999999993</c:v>
                </c:pt>
                <c:pt idx="19">
                  <c:v>39583333.333333328</c:v>
                </c:pt>
                <c:pt idx="20">
                  <c:v>41666666.666666664</c:v>
                </c:pt>
                <c:pt idx="21">
                  <c:v>43750000</c:v>
                </c:pt>
                <c:pt idx="22">
                  <c:v>45833333.333333336</c:v>
                </c:pt>
                <c:pt idx="23">
                  <c:v>47916666.666666672</c:v>
                </c:pt>
                <c:pt idx="24">
                  <c:v>50000000.000000007</c:v>
                </c:pt>
                <c:pt idx="25">
                  <c:v>52083333.333333343</c:v>
                </c:pt>
                <c:pt idx="26">
                  <c:v>54166666.666666679</c:v>
                </c:pt>
                <c:pt idx="27">
                  <c:v>56250000.000000015</c:v>
                </c:pt>
                <c:pt idx="28">
                  <c:v>58333333.333333351</c:v>
                </c:pt>
                <c:pt idx="29">
                  <c:v>60416666.666666687</c:v>
                </c:pt>
                <c:pt idx="30">
                  <c:v>62500000.000000022</c:v>
                </c:pt>
                <c:pt idx="31">
                  <c:v>64583333.333333358</c:v>
                </c:pt>
                <c:pt idx="32">
                  <c:v>66666666.666666694</c:v>
                </c:pt>
                <c:pt idx="33">
                  <c:v>68750000.00000003</c:v>
                </c:pt>
                <c:pt idx="34">
                  <c:v>70833333.333333358</c:v>
                </c:pt>
                <c:pt idx="35">
                  <c:v>72916666.666666687</c:v>
                </c:pt>
                <c:pt idx="36">
                  <c:v>75000000.000000015</c:v>
                </c:pt>
                <c:pt idx="37">
                  <c:v>77083333.333333343</c:v>
                </c:pt>
                <c:pt idx="38">
                  <c:v>79166666.666666672</c:v>
                </c:pt>
                <c:pt idx="39">
                  <c:v>81250000</c:v>
                </c:pt>
                <c:pt idx="40">
                  <c:v>83333333.333333328</c:v>
                </c:pt>
                <c:pt idx="41">
                  <c:v>85416666.666666657</c:v>
                </c:pt>
                <c:pt idx="42">
                  <c:v>87499999.999999985</c:v>
                </c:pt>
                <c:pt idx="43">
                  <c:v>89583333.333333313</c:v>
                </c:pt>
                <c:pt idx="44">
                  <c:v>91666666.666666642</c:v>
                </c:pt>
                <c:pt idx="45">
                  <c:v>93749999.99999997</c:v>
                </c:pt>
                <c:pt idx="46">
                  <c:v>95833333.333333299</c:v>
                </c:pt>
                <c:pt idx="47">
                  <c:v>97916666.666666627</c:v>
                </c:pt>
                <c:pt idx="48">
                  <c:v>99999999.999999955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72-8C48-8995-23278C898132}"/>
            </c:ext>
          </c:extLst>
        </c:ser>
        <c:ser>
          <c:idx val="1"/>
          <c:order val="1"/>
          <c:tx>
            <c:v>Marketing</c:v>
          </c:tx>
          <c:spPr>
            <a:solidFill>
              <a:srgbClr val="ED7D31">
                <a:alpha val="30000"/>
              </a:srgbClr>
            </a:solidFill>
            <a:ln cmpd="sng">
              <a:solidFill>
                <a:srgbClr val="ED7D31"/>
              </a:solidFill>
            </a:ln>
          </c:spPr>
          <c:cat>
            <c:strRef>
              <c:f>'Token v3 - Fixed Supply w Reser'!$AQ$38:$AQ$86</c:f>
              <c:strCache>
                <c:ptCount val="49"/>
                <c:pt idx="0">
                  <c:v>TGE</c:v>
                </c:pt>
                <c:pt idx="1">
                  <c:v>Jan-2024</c:v>
                </c:pt>
                <c:pt idx="2">
                  <c:v>Feb-2024</c:v>
                </c:pt>
                <c:pt idx="3">
                  <c:v>Mar-2024</c:v>
                </c:pt>
                <c:pt idx="4">
                  <c:v>Apr-2024</c:v>
                </c:pt>
                <c:pt idx="5">
                  <c:v>May-2024</c:v>
                </c:pt>
                <c:pt idx="6">
                  <c:v>Jun-2024</c:v>
                </c:pt>
                <c:pt idx="7">
                  <c:v>Jul-2024</c:v>
                </c:pt>
                <c:pt idx="8">
                  <c:v>Aug-2024</c:v>
                </c:pt>
                <c:pt idx="9">
                  <c:v>Sep-2024</c:v>
                </c:pt>
                <c:pt idx="10">
                  <c:v>Oct-2024</c:v>
                </c:pt>
                <c:pt idx="11">
                  <c:v>Nov-2024</c:v>
                </c:pt>
                <c:pt idx="12">
                  <c:v>Dec-2024</c:v>
                </c:pt>
                <c:pt idx="13">
                  <c:v>Jan-2025</c:v>
                </c:pt>
                <c:pt idx="14">
                  <c:v>Feb-2025</c:v>
                </c:pt>
                <c:pt idx="15">
                  <c:v>Mar-2025</c:v>
                </c:pt>
                <c:pt idx="16">
                  <c:v>Apr-2025</c:v>
                </c:pt>
                <c:pt idx="17">
                  <c:v>May-2025</c:v>
                </c:pt>
                <c:pt idx="18">
                  <c:v>Jun-2025</c:v>
                </c:pt>
                <c:pt idx="19">
                  <c:v>Jul-2025</c:v>
                </c:pt>
                <c:pt idx="20">
                  <c:v>Aug-2025</c:v>
                </c:pt>
                <c:pt idx="21">
                  <c:v>Sep-2025</c:v>
                </c:pt>
                <c:pt idx="22">
                  <c:v>Oct-2025</c:v>
                </c:pt>
                <c:pt idx="23">
                  <c:v>Nov-2025</c:v>
                </c:pt>
                <c:pt idx="24">
                  <c:v>Dec-2025</c:v>
                </c:pt>
                <c:pt idx="25">
                  <c:v>Jan-2026</c:v>
                </c:pt>
                <c:pt idx="26">
                  <c:v>Feb-2026</c:v>
                </c:pt>
                <c:pt idx="27">
                  <c:v>Mar-2026</c:v>
                </c:pt>
                <c:pt idx="28">
                  <c:v>Apr-2026</c:v>
                </c:pt>
                <c:pt idx="29">
                  <c:v>May-2026</c:v>
                </c:pt>
                <c:pt idx="30">
                  <c:v>Jun-2026</c:v>
                </c:pt>
                <c:pt idx="31">
                  <c:v>Jul-2026</c:v>
                </c:pt>
                <c:pt idx="32">
                  <c:v>Aug-2026</c:v>
                </c:pt>
                <c:pt idx="33">
                  <c:v>Sep-2026</c:v>
                </c:pt>
                <c:pt idx="34">
                  <c:v>Oct-2026</c:v>
                </c:pt>
                <c:pt idx="35">
                  <c:v>Nov-2026</c:v>
                </c:pt>
                <c:pt idx="36">
                  <c:v>Dec-2026</c:v>
                </c:pt>
                <c:pt idx="37">
                  <c:v>Jan-2027</c:v>
                </c:pt>
                <c:pt idx="38">
                  <c:v>Feb-2027</c:v>
                </c:pt>
                <c:pt idx="39">
                  <c:v>Mar-2027</c:v>
                </c:pt>
                <c:pt idx="40">
                  <c:v>Apr-2027</c:v>
                </c:pt>
                <c:pt idx="41">
                  <c:v>May-2027</c:v>
                </c:pt>
                <c:pt idx="42">
                  <c:v>Jun-2027</c:v>
                </c:pt>
                <c:pt idx="43">
                  <c:v>Jul-2027</c:v>
                </c:pt>
                <c:pt idx="44">
                  <c:v>Aug-2027</c:v>
                </c:pt>
                <c:pt idx="45">
                  <c:v>Sep-2027</c:v>
                </c:pt>
                <c:pt idx="46">
                  <c:v>Oct-2027</c:v>
                </c:pt>
                <c:pt idx="47">
                  <c:v>Nov-2027</c:v>
                </c:pt>
                <c:pt idx="48">
                  <c:v>Dec-2027</c:v>
                </c:pt>
              </c:strCache>
            </c:strRef>
          </c:cat>
          <c:val>
            <c:numRef>
              <c:f>'Token v3 - Fixed Supply w Reser'!$AS$38:$AS$86</c:f>
              <c:numCache>
                <c:formatCode>#,##0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4017857.1428571427</c:v>
                </c:pt>
                <c:pt idx="10">
                  <c:v>8035714.2857142854</c:v>
                </c:pt>
                <c:pt idx="11">
                  <c:v>12053571.428571429</c:v>
                </c:pt>
                <c:pt idx="12">
                  <c:v>16071428.571428571</c:v>
                </c:pt>
                <c:pt idx="13">
                  <c:v>20089285.714285713</c:v>
                </c:pt>
                <c:pt idx="14">
                  <c:v>24107142.857142854</c:v>
                </c:pt>
                <c:pt idx="15">
                  <c:v>28124999.999999996</c:v>
                </c:pt>
                <c:pt idx="16">
                  <c:v>32142857.142857138</c:v>
                </c:pt>
                <c:pt idx="17">
                  <c:v>36160714.285714284</c:v>
                </c:pt>
                <c:pt idx="18">
                  <c:v>40178571.428571425</c:v>
                </c:pt>
                <c:pt idx="19">
                  <c:v>44196428.571428567</c:v>
                </c:pt>
                <c:pt idx="20">
                  <c:v>48214285.714285709</c:v>
                </c:pt>
                <c:pt idx="21">
                  <c:v>52232142.857142851</c:v>
                </c:pt>
                <c:pt idx="22">
                  <c:v>56249999.999999993</c:v>
                </c:pt>
                <c:pt idx="23">
                  <c:v>60267857.142857134</c:v>
                </c:pt>
                <c:pt idx="24">
                  <c:v>64285714.285714276</c:v>
                </c:pt>
                <c:pt idx="25">
                  <c:v>68303571.428571418</c:v>
                </c:pt>
                <c:pt idx="26">
                  <c:v>72321428.571428567</c:v>
                </c:pt>
                <c:pt idx="27">
                  <c:v>76339285.714285716</c:v>
                </c:pt>
                <c:pt idx="28">
                  <c:v>80357142.857142866</c:v>
                </c:pt>
                <c:pt idx="29">
                  <c:v>84375000.000000015</c:v>
                </c:pt>
                <c:pt idx="30">
                  <c:v>88392857.142857164</c:v>
                </c:pt>
                <c:pt idx="31">
                  <c:v>92410714.285714313</c:v>
                </c:pt>
                <c:pt idx="32">
                  <c:v>96428571.428571463</c:v>
                </c:pt>
                <c:pt idx="33">
                  <c:v>100446428.57142861</c:v>
                </c:pt>
                <c:pt idx="34">
                  <c:v>104464285.71428576</c:v>
                </c:pt>
                <c:pt idx="35">
                  <c:v>108482142.85714291</c:v>
                </c:pt>
                <c:pt idx="36">
                  <c:v>112500000.00000006</c:v>
                </c:pt>
                <c:pt idx="37">
                  <c:v>112500000.00000006</c:v>
                </c:pt>
                <c:pt idx="38">
                  <c:v>112500000.00000006</c:v>
                </c:pt>
                <c:pt idx="39">
                  <c:v>112500000.00000006</c:v>
                </c:pt>
                <c:pt idx="40">
                  <c:v>112500000.00000006</c:v>
                </c:pt>
                <c:pt idx="41">
                  <c:v>112500000.00000006</c:v>
                </c:pt>
                <c:pt idx="42">
                  <c:v>112500000.00000006</c:v>
                </c:pt>
                <c:pt idx="43">
                  <c:v>112500000.00000006</c:v>
                </c:pt>
                <c:pt idx="44">
                  <c:v>112500000.00000006</c:v>
                </c:pt>
                <c:pt idx="45">
                  <c:v>112500000.00000006</c:v>
                </c:pt>
                <c:pt idx="46">
                  <c:v>112500000.00000006</c:v>
                </c:pt>
                <c:pt idx="47">
                  <c:v>112500000.00000006</c:v>
                </c:pt>
                <c:pt idx="48">
                  <c:v>112500000.00000006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72-8C48-8995-23278C898132}"/>
            </c:ext>
          </c:extLst>
        </c:ser>
        <c:ser>
          <c:idx val="2"/>
          <c:order val="2"/>
          <c:tx>
            <c:v>Seed</c:v>
          </c:tx>
          <c:spPr>
            <a:solidFill>
              <a:srgbClr val="A5A5A5">
                <a:alpha val="30000"/>
              </a:srgbClr>
            </a:solidFill>
            <a:ln cmpd="sng">
              <a:solidFill>
                <a:srgbClr val="A5A5A5"/>
              </a:solidFill>
            </a:ln>
          </c:spPr>
          <c:cat>
            <c:strRef>
              <c:f>'Token v3 - Fixed Supply w Reser'!$AQ$38:$AQ$86</c:f>
              <c:strCache>
                <c:ptCount val="49"/>
                <c:pt idx="0">
                  <c:v>TGE</c:v>
                </c:pt>
                <c:pt idx="1">
                  <c:v>Jan-2024</c:v>
                </c:pt>
                <c:pt idx="2">
                  <c:v>Feb-2024</c:v>
                </c:pt>
                <c:pt idx="3">
                  <c:v>Mar-2024</c:v>
                </c:pt>
                <c:pt idx="4">
                  <c:v>Apr-2024</c:v>
                </c:pt>
                <c:pt idx="5">
                  <c:v>May-2024</c:v>
                </c:pt>
                <c:pt idx="6">
                  <c:v>Jun-2024</c:v>
                </c:pt>
                <c:pt idx="7">
                  <c:v>Jul-2024</c:v>
                </c:pt>
                <c:pt idx="8">
                  <c:v>Aug-2024</c:v>
                </c:pt>
                <c:pt idx="9">
                  <c:v>Sep-2024</c:v>
                </c:pt>
                <c:pt idx="10">
                  <c:v>Oct-2024</c:v>
                </c:pt>
                <c:pt idx="11">
                  <c:v>Nov-2024</c:v>
                </c:pt>
                <c:pt idx="12">
                  <c:v>Dec-2024</c:v>
                </c:pt>
                <c:pt idx="13">
                  <c:v>Jan-2025</c:v>
                </c:pt>
                <c:pt idx="14">
                  <c:v>Feb-2025</c:v>
                </c:pt>
                <c:pt idx="15">
                  <c:v>Mar-2025</c:v>
                </c:pt>
                <c:pt idx="16">
                  <c:v>Apr-2025</c:v>
                </c:pt>
                <c:pt idx="17">
                  <c:v>May-2025</c:v>
                </c:pt>
                <c:pt idx="18">
                  <c:v>Jun-2025</c:v>
                </c:pt>
                <c:pt idx="19">
                  <c:v>Jul-2025</c:v>
                </c:pt>
                <c:pt idx="20">
                  <c:v>Aug-2025</c:v>
                </c:pt>
                <c:pt idx="21">
                  <c:v>Sep-2025</c:v>
                </c:pt>
                <c:pt idx="22">
                  <c:v>Oct-2025</c:v>
                </c:pt>
                <c:pt idx="23">
                  <c:v>Nov-2025</c:v>
                </c:pt>
                <c:pt idx="24">
                  <c:v>Dec-2025</c:v>
                </c:pt>
                <c:pt idx="25">
                  <c:v>Jan-2026</c:v>
                </c:pt>
                <c:pt idx="26">
                  <c:v>Feb-2026</c:v>
                </c:pt>
                <c:pt idx="27">
                  <c:v>Mar-2026</c:v>
                </c:pt>
                <c:pt idx="28">
                  <c:v>Apr-2026</c:v>
                </c:pt>
                <c:pt idx="29">
                  <c:v>May-2026</c:v>
                </c:pt>
                <c:pt idx="30">
                  <c:v>Jun-2026</c:v>
                </c:pt>
                <c:pt idx="31">
                  <c:v>Jul-2026</c:v>
                </c:pt>
                <c:pt idx="32">
                  <c:v>Aug-2026</c:v>
                </c:pt>
                <c:pt idx="33">
                  <c:v>Sep-2026</c:v>
                </c:pt>
                <c:pt idx="34">
                  <c:v>Oct-2026</c:v>
                </c:pt>
                <c:pt idx="35">
                  <c:v>Nov-2026</c:v>
                </c:pt>
                <c:pt idx="36">
                  <c:v>Dec-2026</c:v>
                </c:pt>
                <c:pt idx="37">
                  <c:v>Jan-2027</c:v>
                </c:pt>
                <c:pt idx="38">
                  <c:v>Feb-2027</c:v>
                </c:pt>
                <c:pt idx="39">
                  <c:v>Mar-2027</c:v>
                </c:pt>
                <c:pt idx="40">
                  <c:v>Apr-2027</c:v>
                </c:pt>
                <c:pt idx="41">
                  <c:v>May-2027</c:v>
                </c:pt>
                <c:pt idx="42">
                  <c:v>Jun-2027</c:v>
                </c:pt>
                <c:pt idx="43">
                  <c:v>Jul-2027</c:v>
                </c:pt>
                <c:pt idx="44">
                  <c:v>Aug-2027</c:v>
                </c:pt>
                <c:pt idx="45">
                  <c:v>Sep-2027</c:v>
                </c:pt>
                <c:pt idx="46">
                  <c:v>Oct-2027</c:v>
                </c:pt>
                <c:pt idx="47">
                  <c:v>Nov-2027</c:v>
                </c:pt>
                <c:pt idx="48">
                  <c:v>Dec-2027</c:v>
                </c:pt>
              </c:strCache>
            </c:strRef>
          </c:cat>
          <c:val>
            <c:numRef>
              <c:f>'Token v3 - Fixed Supply w Reser'!$AT$38:$AT$86</c:f>
              <c:numCache>
                <c:formatCode>#,##0</c:formatCode>
                <c:ptCount val="49"/>
                <c:pt idx="0">
                  <c:v>2250000</c:v>
                </c:pt>
                <c:pt idx="1">
                  <c:v>3718750</c:v>
                </c:pt>
                <c:pt idx="2">
                  <c:v>5187500</c:v>
                </c:pt>
                <c:pt idx="3">
                  <c:v>6656250</c:v>
                </c:pt>
                <c:pt idx="4">
                  <c:v>8125000</c:v>
                </c:pt>
                <c:pt idx="5">
                  <c:v>9593750</c:v>
                </c:pt>
                <c:pt idx="6">
                  <c:v>11062500</c:v>
                </c:pt>
                <c:pt idx="7">
                  <c:v>12531250</c:v>
                </c:pt>
                <c:pt idx="8">
                  <c:v>14000000</c:v>
                </c:pt>
                <c:pt idx="9">
                  <c:v>15468750</c:v>
                </c:pt>
                <c:pt idx="10">
                  <c:v>16937500</c:v>
                </c:pt>
                <c:pt idx="11">
                  <c:v>18406250</c:v>
                </c:pt>
                <c:pt idx="12">
                  <c:v>19875000</c:v>
                </c:pt>
                <c:pt idx="13">
                  <c:v>21343750</c:v>
                </c:pt>
                <c:pt idx="14">
                  <c:v>22812500</c:v>
                </c:pt>
                <c:pt idx="15">
                  <c:v>24281250</c:v>
                </c:pt>
                <c:pt idx="16">
                  <c:v>25750000</c:v>
                </c:pt>
                <c:pt idx="17">
                  <c:v>27218750</c:v>
                </c:pt>
                <c:pt idx="18">
                  <c:v>28687500</c:v>
                </c:pt>
                <c:pt idx="19">
                  <c:v>30156250</c:v>
                </c:pt>
                <c:pt idx="20">
                  <c:v>31625000</c:v>
                </c:pt>
                <c:pt idx="21">
                  <c:v>33093750</c:v>
                </c:pt>
                <c:pt idx="22">
                  <c:v>34562500</c:v>
                </c:pt>
                <c:pt idx="23">
                  <c:v>36031250</c:v>
                </c:pt>
                <c:pt idx="24">
                  <c:v>37500000</c:v>
                </c:pt>
                <c:pt idx="25">
                  <c:v>37500000</c:v>
                </c:pt>
                <c:pt idx="26">
                  <c:v>37500000</c:v>
                </c:pt>
                <c:pt idx="27">
                  <c:v>37500000</c:v>
                </c:pt>
                <c:pt idx="28">
                  <c:v>37500000</c:v>
                </c:pt>
                <c:pt idx="29">
                  <c:v>37500000</c:v>
                </c:pt>
                <c:pt idx="30">
                  <c:v>37500000</c:v>
                </c:pt>
                <c:pt idx="31">
                  <c:v>37500000</c:v>
                </c:pt>
                <c:pt idx="32">
                  <c:v>37500000</c:v>
                </c:pt>
                <c:pt idx="33">
                  <c:v>37500000</c:v>
                </c:pt>
                <c:pt idx="34">
                  <c:v>37500000</c:v>
                </c:pt>
                <c:pt idx="35">
                  <c:v>37500000</c:v>
                </c:pt>
                <c:pt idx="36">
                  <c:v>37500000</c:v>
                </c:pt>
                <c:pt idx="37">
                  <c:v>37500000</c:v>
                </c:pt>
                <c:pt idx="38">
                  <c:v>37500000</c:v>
                </c:pt>
                <c:pt idx="39">
                  <c:v>37500000</c:v>
                </c:pt>
                <c:pt idx="40">
                  <c:v>37500000</c:v>
                </c:pt>
                <c:pt idx="41">
                  <c:v>37500000</c:v>
                </c:pt>
                <c:pt idx="42">
                  <c:v>37500000</c:v>
                </c:pt>
                <c:pt idx="43">
                  <c:v>37500000</c:v>
                </c:pt>
                <c:pt idx="44">
                  <c:v>37500000</c:v>
                </c:pt>
                <c:pt idx="45">
                  <c:v>37500000</c:v>
                </c:pt>
                <c:pt idx="46">
                  <c:v>37500000</c:v>
                </c:pt>
                <c:pt idx="47">
                  <c:v>37500000</c:v>
                </c:pt>
                <c:pt idx="48">
                  <c:v>37500000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72-8C48-8995-23278C898132}"/>
            </c:ext>
          </c:extLst>
        </c:ser>
        <c:ser>
          <c:idx val="3"/>
          <c:order val="3"/>
          <c:tx>
            <c:v>Private</c:v>
          </c:tx>
          <c:spPr>
            <a:solidFill>
              <a:srgbClr val="FFC000">
                <a:alpha val="30000"/>
              </a:srgbClr>
            </a:solidFill>
            <a:ln cmpd="sng">
              <a:solidFill>
                <a:srgbClr val="FFC000"/>
              </a:solidFill>
            </a:ln>
          </c:spPr>
          <c:cat>
            <c:strRef>
              <c:f>'Token v3 - Fixed Supply w Reser'!$AQ$38:$AQ$86</c:f>
              <c:strCache>
                <c:ptCount val="49"/>
                <c:pt idx="0">
                  <c:v>TGE</c:v>
                </c:pt>
                <c:pt idx="1">
                  <c:v>Jan-2024</c:v>
                </c:pt>
                <c:pt idx="2">
                  <c:v>Feb-2024</c:v>
                </c:pt>
                <c:pt idx="3">
                  <c:v>Mar-2024</c:v>
                </c:pt>
                <c:pt idx="4">
                  <c:v>Apr-2024</c:v>
                </c:pt>
                <c:pt idx="5">
                  <c:v>May-2024</c:v>
                </c:pt>
                <c:pt idx="6">
                  <c:v>Jun-2024</c:v>
                </c:pt>
                <c:pt idx="7">
                  <c:v>Jul-2024</c:v>
                </c:pt>
                <c:pt idx="8">
                  <c:v>Aug-2024</c:v>
                </c:pt>
                <c:pt idx="9">
                  <c:v>Sep-2024</c:v>
                </c:pt>
                <c:pt idx="10">
                  <c:v>Oct-2024</c:v>
                </c:pt>
                <c:pt idx="11">
                  <c:v>Nov-2024</c:v>
                </c:pt>
                <c:pt idx="12">
                  <c:v>Dec-2024</c:v>
                </c:pt>
                <c:pt idx="13">
                  <c:v>Jan-2025</c:v>
                </c:pt>
                <c:pt idx="14">
                  <c:v>Feb-2025</c:v>
                </c:pt>
                <c:pt idx="15">
                  <c:v>Mar-2025</c:v>
                </c:pt>
                <c:pt idx="16">
                  <c:v>Apr-2025</c:v>
                </c:pt>
                <c:pt idx="17">
                  <c:v>May-2025</c:v>
                </c:pt>
                <c:pt idx="18">
                  <c:v>Jun-2025</c:v>
                </c:pt>
                <c:pt idx="19">
                  <c:v>Jul-2025</c:v>
                </c:pt>
                <c:pt idx="20">
                  <c:v>Aug-2025</c:v>
                </c:pt>
                <c:pt idx="21">
                  <c:v>Sep-2025</c:v>
                </c:pt>
                <c:pt idx="22">
                  <c:v>Oct-2025</c:v>
                </c:pt>
                <c:pt idx="23">
                  <c:v>Nov-2025</c:v>
                </c:pt>
                <c:pt idx="24">
                  <c:v>Dec-2025</c:v>
                </c:pt>
                <c:pt idx="25">
                  <c:v>Jan-2026</c:v>
                </c:pt>
                <c:pt idx="26">
                  <c:v>Feb-2026</c:v>
                </c:pt>
                <c:pt idx="27">
                  <c:v>Mar-2026</c:v>
                </c:pt>
                <c:pt idx="28">
                  <c:v>Apr-2026</c:v>
                </c:pt>
                <c:pt idx="29">
                  <c:v>May-2026</c:v>
                </c:pt>
                <c:pt idx="30">
                  <c:v>Jun-2026</c:v>
                </c:pt>
                <c:pt idx="31">
                  <c:v>Jul-2026</c:v>
                </c:pt>
                <c:pt idx="32">
                  <c:v>Aug-2026</c:v>
                </c:pt>
                <c:pt idx="33">
                  <c:v>Sep-2026</c:v>
                </c:pt>
                <c:pt idx="34">
                  <c:v>Oct-2026</c:v>
                </c:pt>
                <c:pt idx="35">
                  <c:v>Nov-2026</c:v>
                </c:pt>
                <c:pt idx="36">
                  <c:v>Dec-2026</c:v>
                </c:pt>
                <c:pt idx="37">
                  <c:v>Jan-2027</c:v>
                </c:pt>
                <c:pt idx="38">
                  <c:v>Feb-2027</c:v>
                </c:pt>
                <c:pt idx="39">
                  <c:v>Mar-2027</c:v>
                </c:pt>
                <c:pt idx="40">
                  <c:v>Apr-2027</c:v>
                </c:pt>
                <c:pt idx="41">
                  <c:v>May-2027</c:v>
                </c:pt>
                <c:pt idx="42">
                  <c:v>Jun-2027</c:v>
                </c:pt>
                <c:pt idx="43">
                  <c:v>Jul-2027</c:v>
                </c:pt>
                <c:pt idx="44">
                  <c:v>Aug-2027</c:v>
                </c:pt>
                <c:pt idx="45">
                  <c:v>Sep-2027</c:v>
                </c:pt>
                <c:pt idx="46">
                  <c:v>Oct-2027</c:v>
                </c:pt>
                <c:pt idx="47">
                  <c:v>Nov-2027</c:v>
                </c:pt>
                <c:pt idx="48">
                  <c:v>Dec-2027</c:v>
                </c:pt>
              </c:strCache>
            </c:strRef>
          </c:cat>
          <c:val>
            <c:numRef>
              <c:f>'Token v3 - Fixed Supply w Reser'!$AU$38:$AU$86</c:f>
              <c:numCache>
                <c:formatCode>#,##0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72-8C48-8995-23278C898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936627"/>
        <c:axId val="478394169"/>
      </c:areaChart>
      <c:catAx>
        <c:axId val="14709366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78394169"/>
        <c:crosses val="autoZero"/>
        <c:auto val="1"/>
        <c:lblAlgn val="ctr"/>
        <c:lblOffset val="100"/>
        <c:noMultiLvlLbl val="1"/>
      </c:catAx>
      <c:valAx>
        <c:axId val="478394169"/>
        <c:scaling>
          <c:orientation val="minMax"/>
          <c:max val="20000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70936627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3495752204167818"/>
          <c:y val="9.7611826110129321E-2"/>
        </c:manualLayout>
      </c:layout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Monthly  Dillution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'Token v3 - Fixed Supply w Reser'!$B$38:$B$86</c:f>
              <c:strCache>
                <c:ptCount val="49"/>
                <c:pt idx="0">
                  <c:v>TGE</c:v>
                </c:pt>
                <c:pt idx="1">
                  <c:v>Jan-2024</c:v>
                </c:pt>
                <c:pt idx="2">
                  <c:v>Feb-2024</c:v>
                </c:pt>
                <c:pt idx="3">
                  <c:v>Mar-2024</c:v>
                </c:pt>
                <c:pt idx="4">
                  <c:v>Apr-2024</c:v>
                </c:pt>
                <c:pt idx="5">
                  <c:v>May-2024</c:v>
                </c:pt>
                <c:pt idx="6">
                  <c:v>Jun-2024</c:v>
                </c:pt>
                <c:pt idx="7">
                  <c:v>Jul-2024</c:v>
                </c:pt>
                <c:pt idx="8">
                  <c:v>Aug-2024</c:v>
                </c:pt>
                <c:pt idx="9">
                  <c:v>Sep-2024</c:v>
                </c:pt>
                <c:pt idx="10">
                  <c:v>Oct-2024</c:v>
                </c:pt>
                <c:pt idx="11">
                  <c:v>Nov-2024</c:v>
                </c:pt>
                <c:pt idx="12">
                  <c:v>Dec-2024</c:v>
                </c:pt>
                <c:pt idx="13">
                  <c:v>Jan-2025</c:v>
                </c:pt>
                <c:pt idx="14">
                  <c:v>Feb-2025</c:v>
                </c:pt>
                <c:pt idx="15">
                  <c:v>Mar-2025</c:v>
                </c:pt>
                <c:pt idx="16">
                  <c:v>Apr-2025</c:v>
                </c:pt>
                <c:pt idx="17">
                  <c:v>May-2025</c:v>
                </c:pt>
                <c:pt idx="18">
                  <c:v>Jun-2025</c:v>
                </c:pt>
                <c:pt idx="19">
                  <c:v>Jul-2025</c:v>
                </c:pt>
                <c:pt idx="20">
                  <c:v>Aug-2025</c:v>
                </c:pt>
                <c:pt idx="21">
                  <c:v>Sep-2025</c:v>
                </c:pt>
                <c:pt idx="22">
                  <c:v>Oct-2025</c:v>
                </c:pt>
                <c:pt idx="23">
                  <c:v>Nov-2025</c:v>
                </c:pt>
                <c:pt idx="24">
                  <c:v>Dec-2025</c:v>
                </c:pt>
                <c:pt idx="25">
                  <c:v>Jan-2026</c:v>
                </c:pt>
                <c:pt idx="26">
                  <c:v>Feb-2026</c:v>
                </c:pt>
                <c:pt idx="27">
                  <c:v>Mar-2026</c:v>
                </c:pt>
                <c:pt idx="28">
                  <c:v>Apr-2026</c:v>
                </c:pt>
                <c:pt idx="29">
                  <c:v>May-2026</c:v>
                </c:pt>
                <c:pt idx="30">
                  <c:v>Jun-2026</c:v>
                </c:pt>
                <c:pt idx="31">
                  <c:v>Jul-2026</c:v>
                </c:pt>
                <c:pt idx="32">
                  <c:v>Aug-2026</c:v>
                </c:pt>
                <c:pt idx="33">
                  <c:v>Sep-2026</c:v>
                </c:pt>
                <c:pt idx="34">
                  <c:v>Oct-2026</c:v>
                </c:pt>
                <c:pt idx="35">
                  <c:v>Nov-2026</c:v>
                </c:pt>
                <c:pt idx="36">
                  <c:v>Dec-2026</c:v>
                </c:pt>
                <c:pt idx="37">
                  <c:v>Jan-2027</c:v>
                </c:pt>
                <c:pt idx="38">
                  <c:v>Feb-2027</c:v>
                </c:pt>
                <c:pt idx="39">
                  <c:v>Mar-2027</c:v>
                </c:pt>
                <c:pt idx="40">
                  <c:v>Apr-2027</c:v>
                </c:pt>
                <c:pt idx="41">
                  <c:v>May-2027</c:v>
                </c:pt>
                <c:pt idx="42">
                  <c:v>Jun-2027</c:v>
                </c:pt>
                <c:pt idx="43">
                  <c:v>Jul-2027</c:v>
                </c:pt>
                <c:pt idx="44">
                  <c:v>Aug-2027</c:v>
                </c:pt>
                <c:pt idx="45">
                  <c:v>Sep-2027</c:v>
                </c:pt>
                <c:pt idx="46">
                  <c:v>Oct-2027</c:v>
                </c:pt>
                <c:pt idx="47">
                  <c:v>Nov-2027</c:v>
                </c:pt>
                <c:pt idx="48">
                  <c:v>Dec-2027</c:v>
                </c:pt>
              </c:strCache>
            </c:strRef>
          </c:cat>
          <c:val>
            <c:numRef>
              <c:f>'Token v3 - Fixed Supply w Reser'!$S$38:$S$86</c:f>
              <c:numCache>
                <c:formatCode>#,##0</c:formatCode>
                <c:ptCount val="49"/>
                <c:pt idx="0">
                  <c:v>24750000</c:v>
                </c:pt>
                <c:pt idx="1">
                  <c:v>3968750</c:v>
                </c:pt>
                <c:pt idx="2">
                  <c:v>41468750</c:v>
                </c:pt>
                <c:pt idx="3">
                  <c:v>3690972.222222222</c:v>
                </c:pt>
                <c:pt idx="4">
                  <c:v>3690972.222222222</c:v>
                </c:pt>
                <c:pt idx="5">
                  <c:v>3690972.222222222</c:v>
                </c:pt>
                <c:pt idx="6">
                  <c:v>3690972.222222222</c:v>
                </c:pt>
                <c:pt idx="7">
                  <c:v>3690972.222222222</c:v>
                </c:pt>
                <c:pt idx="8">
                  <c:v>3690972.222222222</c:v>
                </c:pt>
                <c:pt idx="9">
                  <c:v>26458829.365079366</c:v>
                </c:pt>
                <c:pt idx="10">
                  <c:v>9792162.6984126978</c:v>
                </c:pt>
                <c:pt idx="11">
                  <c:v>9792162.6984126978</c:v>
                </c:pt>
                <c:pt idx="12">
                  <c:v>9792162.6984126978</c:v>
                </c:pt>
                <c:pt idx="13">
                  <c:v>9792162.6984126978</c:v>
                </c:pt>
                <c:pt idx="14">
                  <c:v>9792162.6984126978</c:v>
                </c:pt>
                <c:pt idx="15">
                  <c:v>9792162.6984126978</c:v>
                </c:pt>
                <c:pt idx="16">
                  <c:v>9792162.6984126978</c:v>
                </c:pt>
                <c:pt idx="17">
                  <c:v>9792162.6984126978</c:v>
                </c:pt>
                <c:pt idx="18">
                  <c:v>9792162.6984126978</c:v>
                </c:pt>
                <c:pt idx="19">
                  <c:v>9792162.6984126978</c:v>
                </c:pt>
                <c:pt idx="20">
                  <c:v>9792162.6984126978</c:v>
                </c:pt>
                <c:pt idx="21">
                  <c:v>9792162.6984126978</c:v>
                </c:pt>
                <c:pt idx="22">
                  <c:v>9792162.6984126978</c:v>
                </c:pt>
                <c:pt idx="23">
                  <c:v>9792162.6984126978</c:v>
                </c:pt>
                <c:pt idx="24">
                  <c:v>9792162.6984126978</c:v>
                </c:pt>
                <c:pt idx="25">
                  <c:v>8323412.6984126978</c:v>
                </c:pt>
                <c:pt idx="26">
                  <c:v>8323412.6984126978</c:v>
                </c:pt>
                <c:pt idx="27">
                  <c:v>8323412.6984126978</c:v>
                </c:pt>
                <c:pt idx="28">
                  <c:v>8323412.6984126978</c:v>
                </c:pt>
                <c:pt idx="29">
                  <c:v>8323412.6984126978</c:v>
                </c:pt>
                <c:pt idx="30">
                  <c:v>8323412.6984126978</c:v>
                </c:pt>
                <c:pt idx="31">
                  <c:v>8323412.6984126978</c:v>
                </c:pt>
                <c:pt idx="32">
                  <c:v>8323412.6984126978</c:v>
                </c:pt>
                <c:pt idx="33">
                  <c:v>8323412.6984126978</c:v>
                </c:pt>
                <c:pt idx="34">
                  <c:v>8323412.6984126978</c:v>
                </c:pt>
                <c:pt idx="35">
                  <c:v>8323412.6984126978</c:v>
                </c:pt>
                <c:pt idx="36">
                  <c:v>8323412.6984126978</c:v>
                </c:pt>
                <c:pt idx="37">
                  <c:v>2083333.3333333333</c:v>
                </c:pt>
                <c:pt idx="38">
                  <c:v>2083333.3333333333</c:v>
                </c:pt>
                <c:pt idx="39">
                  <c:v>2083333.3333333333</c:v>
                </c:pt>
                <c:pt idx="40">
                  <c:v>2083333.3333333333</c:v>
                </c:pt>
                <c:pt idx="41">
                  <c:v>2083333.3333333333</c:v>
                </c:pt>
                <c:pt idx="42">
                  <c:v>2083333.3333333333</c:v>
                </c:pt>
                <c:pt idx="43">
                  <c:v>2083333.3333333333</c:v>
                </c:pt>
                <c:pt idx="44">
                  <c:v>2083333.3333333333</c:v>
                </c:pt>
                <c:pt idx="45">
                  <c:v>2083333.3333333333</c:v>
                </c:pt>
                <c:pt idx="46">
                  <c:v>2083333.3333333333</c:v>
                </c:pt>
                <c:pt idx="47">
                  <c:v>2083333.3333333333</c:v>
                </c:pt>
                <c:pt idx="48">
                  <c:v>2083333.3333333333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12-184D-B054-8C43B4F1B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102125"/>
        <c:axId val="797947103"/>
      </c:lineChart>
      <c:catAx>
        <c:axId val="1921021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97947103"/>
        <c:crosses val="autoZero"/>
        <c:auto val="1"/>
        <c:lblAlgn val="ctr"/>
        <c:lblOffset val="100"/>
        <c:noMultiLvlLbl val="1"/>
      </c:catAx>
      <c:valAx>
        <c:axId val="797947103"/>
        <c:scaling>
          <c:orientation val="minMax"/>
          <c:max val="10000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2102125"/>
        <c:crosses val="autoZero"/>
        <c:crossBetween val="between"/>
        <c:majorUnit val="40000000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Token Allocation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5040-1540-8E2F-BE63AD840CA7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3-5040-1540-8E2F-BE63AD840CA7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5-5040-1540-8E2F-BE63AD840CA7}"/>
              </c:ext>
            </c:extLst>
          </c:dPt>
          <c:dPt>
            <c:idx val="3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7-5040-1540-8E2F-BE63AD840CA7}"/>
              </c:ext>
            </c:extLst>
          </c:dPt>
          <c:dPt>
            <c:idx val="4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9-5040-1540-8E2F-BE63AD840CA7}"/>
              </c:ext>
            </c:extLst>
          </c:dPt>
          <c:dPt>
            <c:idx val="5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B-5040-1540-8E2F-BE63AD840CA7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C-5040-1540-8E2F-BE63AD840CA7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D-5040-1540-8E2F-BE63AD840CA7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E-5040-1540-8E2F-BE63AD840CA7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'Token v3 - Fixed Supply w Reser'!$B$17:$B$25</c:f>
              <c:strCache>
                <c:ptCount val="6"/>
                <c:pt idx="0">
                  <c:v>Team</c:v>
                </c:pt>
                <c:pt idx="1">
                  <c:v>First Batch</c:v>
                </c:pt>
                <c:pt idx="2">
                  <c:v>Marketing/Airdrops</c:v>
                </c:pt>
                <c:pt idx="3">
                  <c:v>Future Reserves*</c:v>
                </c:pt>
                <c:pt idx="4">
                  <c:v>Launchpad</c:v>
                </c:pt>
                <c:pt idx="5">
                  <c:v>Treasury &amp; Property Buyer Reserves</c:v>
                </c:pt>
              </c:strCache>
            </c:strRef>
          </c:cat>
          <c:val>
            <c:numRef>
              <c:f>'Token v3 - Fixed Supply w Reser'!$C$17:$C$25</c:f>
              <c:numCache>
                <c:formatCode>0%</c:formatCode>
                <c:ptCount val="9"/>
                <c:pt idx="0">
                  <c:v>0.1</c:v>
                </c:pt>
                <c:pt idx="1">
                  <c:v>0.15</c:v>
                </c:pt>
                <c:pt idx="2">
                  <c:v>0.05</c:v>
                </c:pt>
                <c:pt idx="3">
                  <c:v>0.5</c:v>
                </c:pt>
                <c:pt idx="4">
                  <c:v>0.05</c:v>
                </c:pt>
                <c:pt idx="5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040-1540-8E2F-BE63AD840C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7168541975127671"/>
          <c:y val="0.28667211043064061"/>
        </c:manualLayout>
      </c:layout>
      <c:overlay val="0"/>
      <c:txPr>
        <a:bodyPr/>
        <a:lstStyle/>
        <a:p>
          <a:pPr lvl="0">
            <a:defRPr sz="8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v>MoM Inflation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'Token v3 - Fixed Supply w Reser'!$B$38:$B$86</c:f>
              <c:strCache>
                <c:ptCount val="49"/>
                <c:pt idx="0">
                  <c:v>TGE</c:v>
                </c:pt>
                <c:pt idx="1">
                  <c:v>Jan-2024</c:v>
                </c:pt>
                <c:pt idx="2">
                  <c:v>Feb-2024</c:v>
                </c:pt>
                <c:pt idx="3">
                  <c:v>Mar-2024</c:v>
                </c:pt>
                <c:pt idx="4">
                  <c:v>Apr-2024</c:v>
                </c:pt>
                <c:pt idx="5">
                  <c:v>May-2024</c:v>
                </c:pt>
                <c:pt idx="6">
                  <c:v>Jun-2024</c:v>
                </c:pt>
                <c:pt idx="7">
                  <c:v>Jul-2024</c:v>
                </c:pt>
                <c:pt idx="8">
                  <c:v>Aug-2024</c:v>
                </c:pt>
                <c:pt idx="9">
                  <c:v>Sep-2024</c:v>
                </c:pt>
                <c:pt idx="10">
                  <c:v>Oct-2024</c:v>
                </c:pt>
                <c:pt idx="11">
                  <c:v>Nov-2024</c:v>
                </c:pt>
                <c:pt idx="12">
                  <c:v>Dec-2024</c:v>
                </c:pt>
                <c:pt idx="13">
                  <c:v>Jan-2025</c:v>
                </c:pt>
                <c:pt idx="14">
                  <c:v>Feb-2025</c:v>
                </c:pt>
                <c:pt idx="15">
                  <c:v>Mar-2025</c:v>
                </c:pt>
                <c:pt idx="16">
                  <c:v>Apr-2025</c:v>
                </c:pt>
                <c:pt idx="17">
                  <c:v>May-2025</c:v>
                </c:pt>
                <c:pt idx="18">
                  <c:v>Jun-2025</c:v>
                </c:pt>
                <c:pt idx="19">
                  <c:v>Jul-2025</c:v>
                </c:pt>
                <c:pt idx="20">
                  <c:v>Aug-2025</c:v>
                </c:pt>
                <c:pt idx="21">
                  <c:v>Sep-2025</c:v>
                </c:pt>
                <c:pt idx="22">
                  <c:v>Oct-2025</c:v>
                </c:pt>
                <c:pt idx="23">
                  <c:v>Nov-2025</c:v>
                </c:pt>
                <c:pt idx="24">
                  <c:v>Dec-2025</c:v>
                </c:pt>
                <c:pt idx="25">
                  <c:v>Jan-2026</c:v>
                </c:pt>
                <c:pt idx="26">
                  <c:v>Feb-2026</c:v>
                </c:pt>
                <c:pt idx="27">
                  <c:v>Mar-2026</c:v>
                </c:pt>
                <c:pt idx="28">
                  <c:v>Apr-2026</c:v>
                </c:pt>
                <c:pt idx="29">
                  <c:v>May-2026</c:v>
                </c:pt>
                <c:pt idx="30">
                  <c:v>Jun-2026</c:v>
                </c:pt>
                <c:pt idx="31">
                  <c:v>Jul-2026</c:v>
                </c:pt>
                <c:pt idx="32">
                  <c:v>Aug-2026</c:v>
                </c:pt>
                <c:pt idx="33">
                  <c:v>Sep-2026</c:v>
                </c:pt>
                <c:pt idx="34">
                  <c:v>Oct-2026</c:v>
                </c:pt>
                <c:pt idx="35">
                  <c:v>Nov-2026</c:v>
                </c:pt>
                <c:pt idx="36">
                  <c:v>Dec-2026</c:v>
                </c:pt>
                <c:pt idx="37">
                  <c:v>Jan-2027</c:v>
                </c:pt>
                <c:pt idx="38">
                  <c:v>Feb-2027</c:v>
                </c:pt>
                <c:pt idx="39">
                  <c:v>Mar-2027</c:v>
                </c:pt>
                <c:pt idx="40">
                  <c:v>Apr-2027</c:v>
                </c:pt>
                <c:pt idx="41">
                  <c:v>May-2027</c:v>
                </c:pt>
                <c:pt idx="42">
                  <c:v>Jun-2027</c:v>
                </c:pt>
                <c:pt idx="43">
                  <c:v>Jul-2027</c:v>
                </c:pt>
                <c:pt idx="44">
                  <c:v>Aug-2027</c:v>
                </c:pt>
                <c:pt idx="45">
                  <c:v>Sep-2027</c:v>
                </c:pt>
                <c:pt idx="46">
                  <c:v>Oct-2027</c:v>
                </c:pt>
                <c:pt idx="47">
                  <c:v>Nov-2027</c:v>
                </c:pt>
                <c:pt idx="48">
                  <c:v>Dec-2027</c:v>
                </c:pt>
              </c:strCache>
            </c:strRef>
          </c:cat>
          <c:val>
            <c:numRef>
              <c:f>'Token v3 - Fixed Supply w Reser'!$X$38:$X$86</c:f>
              <c:numCache>
                <c:formatCode>0.0%</c:formatCode>
                <c:ptCount val="49"/>
                <c:pt idx="1">
                  <c:v>0.16035353535353525</c:v>
                </c:pt>
                <c:pt idx="2">
                  <c:v>1.4439608269858542</c:v>
                </c:pt>
                <c:pt idx="3">
                  <c:v>5.2587315721777106E-2</c:v>
                </c:pt>
                <c:pt idx="4">
                  <c:v>4.9960050759035646E-2</c:v>
                </c:pt>
                <c:pt idx="5">
                  <c:v>4.7582811101163802E-2</c:v>
                </c:pt>
                <c:pt idx="6">
                  <c:v>4.5421527154638319E-2</c:v>
                </c:pt>
                <c:pt idx="7">
                  <c:v>4.3448050355595624E-2</c:v>
                </c:pt>
                <c:pt idx="8">
                  <c:v>4.1638920443417327E-2</c:v>
                </c:pt>
                <c:pt idx="9">
                  <c:v>0.28655771875537228</c:v>
                </c:pt>
                <c:pt idx="10">
                  <c:v>8.2431049961375402E-2</c:v>
                </c:pt>
                <c:pt idx="11">
                  <c:v>7.6153626565236499E-2</c:v>
                </c:pt>
                <c:pt idx="12">
                  <c:v>7.0764642412901813E-2</c:v>
                </c:pt>
                <c:pt idx="13">
                  <c:v>6.6087952113769832E-2</c:v>
                </c:pt>
                <c:pt idx="14">
                  <c:v>6.1991088054916155E-2</c:v>
                </c:pt>
                <c:pt idx="15">
                  <c:v>5.8372512492977258E-2</c:v>
                </c:pt>
                <c:pt idx="16">
                  <c:v>5.5153088165037278E-2</c:v>
                </c:pt>
                <c:pt idx="17">
                  <c:v>5.2270223897985524E-2</c:v>
                </c:pt>
                <c:pt idx="18">
                  <c:v>4.9673765075626486E-2</c:v>
                </c:pt>
                <c:pt idx="19">
                  <c:v>4.7323050959597657E-2</c:v>
                </c:pt>
                <c:pt idx="20">
                  <c:v>4.5184769795946433E-2</c:v>
                </c:pt>
                <c:pt idx="21">
                  <c:v>4.3231370281799908E-2</c:v>
                </c:pt>
                <c:pt idx="22">
                  <c:v>4.1439868003702918E-2</c:v>
                </c:pt>
                <c:pt idx="23">
                  <c:v>3.9790936833575818E-2</c:v>
                </c:pt>
                <c:pt idx="24">
                  <c:v>3.8268208948569304E-2</c:v>
                </c:pt>
                <c:pt idx="25">
                  <c:v>3.1329350261389166E-2</c:v>
                </c:pt>
                <c:pt idx="26">
                  <c:v>3.0377638582135491E-2</c:v>
                </c:pt>
                <c:pt idx="27">
                  <c:v>2.9482043713542794E-2</c:v>
                </c:pt>
                <c:pt idx="28">
                  <c:v>2.863774447895695E-2</c:v>
                </c:pt>
                <c:pt idx="29">
                  <c:v>2.7840456596761376E-2</c:v>
                </c:pt>
                <c:pt idx="30">
                  <c:v>2.7086359967716023E-2</c:v>
                </c:pt>
                <c:pt idx="31">
                  <c:v>2.6372037467781606E-2</c:v>
                </c:pt>
                <c:pt idx="32">
                  <c:v>2.5694423177043513E-2</c:v>
                </c:pt>
                <c:pt idx="33">
                  <c:v>2.5050758390063432E-2</c:v>
                </c:pt>
                <c:pt idx="34">
                  <c:v>2.4438554076490648E-2</c:v>
                </c:pt>
                <c:pt idx="35">
                  <c:v>2.3855558714813707E-2</c:v>
                </c:pt>
                <c:pt idx="36">
                  <c:v>2.3299730622899917E-2</c:v>
                </c:pt>
                <c:pt idx="37">
                  <c:v>5.6990881458967024E-3</c:v>
                </c:pt>
                <c:pt idx="38">
                  <c:v>5.6667925953910459E-3</c:v>
                </c:pt>
                <c:pt idx="39">
                  <c:v>5.6348610067618043E-3</c:v>
                </c:pt>
                <c:pt idx="40">
                  <c:v>5.6032872618603236E-3</c:v>
                </c:pt>
                <c:pt idx="41">
                  <c:v>5.572065378900426E-3</c:v>
                </c:pt>
                <c:pt idx="42">
                  <c:v>5.5411895086812102E-3</c:v>
                </c:pt>
                <c:pt idx="43">
                  <c:v>5.5106539309330849E-3</c:v>
                </c:pt>
                <c:pt idx="44">
                  <c:v>5.4804530507854832E-3</c:v>
                </c:pt>
                <c:pt idx="45">
                  <c:v>5.4505813953487081E-3</c:v>
                </c:pt>
                <c:pt idx="46">
                  <c:v>5.4210336104083545E-3</c:v>
                </c:pt>
                <c:pt idx="47">
                  <c:v>5.3918044572249801E-3</c:v>
                </c:pt>
                <c:pt idx="48">
                  <c:v>5.3628888094385818E-3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53-3A42-A6F4-A103CB106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638650"/>
        <c:axId val="1721520979"/>
      </c:lineChart>
      <c:catAx>
        <c:axId val="5576386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21520979"/>
        <c:crosses val="autoZero"/>
        <c:auto val="1"/>
        <c:lblAlgn val="ctr"/>
        <c:lblOffset val="100"/>
        <c:noMultiLvlLbl val="1"/>
      </c:catAx>
      <c:valAx>
        <c:axId val="1721520979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57638650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Inflation Analysis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0965151423800522"/>
          <c:y val="0.26475255235166201"/>
          <c:w val="0.79334773342700382"/>
          <c:h val="0.61348770282129184"/>
        </c:manualLayout>
      </c:layout>
      <c:barChart>
        <c:barDir val="col"/>
        <c:grouping val="clustered"/>
        <c:varyColors val="1"/>
        <c:ser>
          <c:idx val="0"/>
          <c:order val="0"/>
          <c:tx>
            <c:v>Inflation YoY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0-E416-704B-AFE1-67FA198C16A5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900" b="0" i="0"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E416-704B-AFE1-67FA198C16A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'Token v3 - Fixed Supply w Reser'!$D$92:$G$92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'Token v3 - Fixed Supply w Reser'!$D$94:$G$94</c:f>
              <c:numCache>
                <c:formatCode>0%</c:formatCode>
                <c:ptCount val="4"/>
                <c:pt idx="0">
                  <c:v>4.9866121532788208</c:v>
                </c:pt>
                <c:pt idx="1">
                  <c:v>0.79305542536523865</c:v>
                </c:pt>
                <c:pt idx="2">
                  <c:v>0.37595220313667022</c:v>
                </c:pt>
                <c:pt idx="3">
                  <c:v>6.8389057750759319E-2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416-704B-AFE1-67FA198C1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8526335"/>
        <c:axId val="1173954523"/>
      </c:barChart>
      <c:lineChart>
        <c:grouping val="standard"/>
        <c:varyColors val="0"/>
        <c:ser>
          <c:idx val="1"/>
          <c:order val="1"/>
          <c:tx>
            <c:v>Inflation Cummulative</c:v>
          </c:tx>
          <c:spPr>
            <a:ln w="19050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E416-704B-AFE1-67FA198C16A5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900" b="0" i="0"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E416-704B-AFE1-67FA198C16A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'Token v3 - Fixed Supply w Reser'!$D$92:$G$92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'Token v3 - Fixed Supply w Reser'!$D$95:$G$95</c:f>
              <c:numCache>
                <c:formatCode>0%</c:formatCode>
                <c:ptCount val="4"/>
                <c:pt idx="0">
                  <c:v>4.9866121532788208</c:v>
                </c:pt>
                <c:pt idx="1">
                  <c:v>9.7343274009940632</c:v>
                </c:pt>
                <c:pt idx="2">
                  <c:v>13.769921436588106</c:v>
                </c:pt>
                <c:pt idx="3">
                  <c:v>14.780022446689108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16-704B-AFE1-67FA198C1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8526335"/>
        <c:axId val="1173954523"/>
      </c:lineChart>
      <c:catAx>
        <c:axId val="20785263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73954523"/>
        <c:crosses val="autoZero"/>
        <c:auto val="1"/>
        <c:lblAlgn val="ctr"/>
        <c:lblOffset val="100"/>
        <c:noMultiLvlLbl val="1"/>
      </c:catAx>
      <c:valAx>
        <c:axId val="11739545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78526335"/>
        <c:crosses val="autoZero"/>
        <c:crossBetween val="between"/>
      </c:valAx>
    </c:plotArea>
    <c:legend>
      <c:legendPos val="t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sz="1600" b="0" i="0">
                <a:solidFill>
                  <a:srgbClr val="757575"/>
                </a:solidFill>
                <a:latin typeface="+mn-lt"/>
              </a:defRPr>
            </a:pPr>
            <a:r>
              <a:rPr sz="1600" b="0" i="0">
                <a:solidFill>
                  <a:srgbClr val="757575"/>
                </a:solidFill>
                <a:latin typeface="+mn-lt"/>
              </a:rPr>
              <a:t>Emission Schedule</a:t>
            </a:r>
          </a:p>
        </c:rich>
      </c:tx>
      <c:layout>
        <c:manualLayout>
          <c:xMode val="edge"/>
          <c:yMode val="edge"/>
          <c:x val="0.41966757487660206"/>
          <c:y val="2.589258518936376E-2"/>
        </c:manualLayout>
      </c:layout>
      <c:overlay val="0"/>
    </c:title>
    <c:autoTitleDeleted val="0"/>
    <c:plotArea>
      <c:layout>
        <c:manualLayout>
          <c:xMode val="edge"/>
          <c:yMode val="edge"/>
          <c:x val="0.11880650109215798"/>
          <c:y val="0.19751230707164305"/>
          <c:w val="0.82373795607661993"/>
          <c:h val="0.6459493182260051"/>
        </c:manualLayout>
      </c:layout>
      <c:areaChart>
        <c:grouping val="stacked"/>
        <c:varyColors val="1"/>
        <c:ser>
          <c:idx val="0"/>
          <c:order val="0"/>
          <c:tx>
            <c:v>Team &amp; Advisors</c:v>
          </c:tx>
          <c:spPr>
            <a:solidFill>
              <a:srgbClr val="A5A5A5">
                <a:alpha val="30000"/>
              </a:srgbClr>
            </a:solidFill>
            <a:ln cmpd="sng">
              <a:solidFill>
                <a:srgbClr val="A5A5A5"/>
              </a:solidFill>
            </a:ln>
          </c:spPr>
          <c:cat>
            <c:strRef>
              <c:f>'Token v4 - Dynamic Supply  Stab'!$AQ$38:$AQ$86</c:f>
              <c:strCache>
                <c:ptCount val="49"/>
                <c:pt idx="0">
                  <c:v>TGE</c:v>
                </c:pt>
                <c:pt idx="1">
                  <c:v>Jan-2024</c:v>
                </c:pt>
                <c:pt idx="2">
                  <c:v>Feb-2024</c:v>
                </c:pt>
                <c:pt idx="3">
                  <c:v>Mar-2024</c:v>
                </c:pt>
                <c:pt idx="4">
                  <c:v>Apr-2024</c:v>
                </c:pt>
                <c:pt idx="5">
                  <c:v>May-2024</c:v>
                </c:pt>
                <c:pt idx="6">
                  <c:v>Jun-2024</c:v>
                </c:pt>
                <c:pt idx="7">
                  <c:v>Jul-2024</c:v>
                </c:pt>
                <c:pt idx="8">
                  <c:v>Aug-2024</c:v>
                </c:pt>
                <c:pt idx="9">
                  <c:v>Sep-2024</c:v>
                </c:pt>
                <c:pt idx="10">
                  <c:v>Oct-2024</c:v>
                </c:pt>
                <c:pt idx="11">
                  <c:v>Nov-2024</c:v>
                </c:pt>
                <c:pt idx="12">
                  <c:v>Dec-2024</c:v>
                </c:pt>
                <c:pt idx="13">
                  <c:v>Jan-2025</c:v>
                </c:pt>
                <c:pt idx="14">
                  <c:v>Feb-2025</c:v>
                </c:pt>
                <c:pt idx="15">
                  <c:v>Mar-2025</c:v>
                </c:pt>
                <c:pt idx="16">
                  <c:v>Apr-2025</c:v>
                </c:pt>
                <c:pt idx="17">
                  <c:v>May-2025</c:v>
                </c:pt>
                <c:pt idx="18">
                  <c:v>Jun-2025</c:v>
                </c:pt>
                <c:pt idx="19">
                  <c:v>Jul-2025</c:v>
                </c:pt>
                <c:pt idx="20">
                  <c:v>Aug-2025</c:v>
                </c:pt>
                <c:pt idx="21">
                  <c:v>Sep-2025</c:v>
                </c:pt>
                <c:pt idx="22">
                  <c:v>Oct-2025</c:v>
                </c:pt>
                <c:pt idx="23">
                  <c:v>Nov-2025</c:v>
                </c:pt>
                <c:pt idx="24">
                  <c:v>Dec-2025</c:v>
                </c:pt>
                <c:pt idx="25">
                  <c:v>Jan-2026</c:v>
                </c:pt>
                <c:pt idx="26">
                  <c:v>Feb-2026</c:v>
                </c:pt>
                <c:pt idx="27">
                  <c:v>Mar-2026</c:v>
                </c:pt>
                <c:pt idx="28">
                  <c:v>Apr-2026</c:v>
                </c:pt>
                <c:pt idx="29">
                  <c:v>May-2026</c:v>
                </c:pt>
                <c:pt idx="30">
                  <c:v>Jun-2026</c:v>
                </c:pt>
                <c:pt idx="31">
                  <c:v>Jul-2026</c:v>
                </c:pt>
                <c:pt idx="32">
                  <c:v>Aug-2026</c:v>
                </c:pt>
                <c:pt idx="33">
                  <c:v>Sep-2026</c:v>
                </c:pt>
                <c:pt idx="34">
                  <c:v>Oct-2026</c:v>
                </c:pt>
                <c:pt idx="35">
                  <c:v>Nov-2026</c:v>
                </c:pt>
                <c:pt idx="36">
                  <c:v>Dec-2026</c:v>
                </c:pt>
                <c:pt idx="37">
                  <c:v>Jan-2027</c:v>
                </c:pt>
                <c:pt idx="38">
                  <c:v>Feb-2027</c:v>
                </c:pt>
                <c:pt idx="39">
                  <c:v>Mar-2027</c:v>
                </c:pt>
                <c:pt idx="40">
                  <c:v>Apr-2027</c:v>
                </c:pt>
                <c:pt idx="41">
                  <c:v>May-2027</c:v>
                </c:pt>
                <c:pt idx="42">
                  <c:v>Jun-2027</c:v>
                </c:pt>
                <c:pt idx="43">
                  <c:v>Jul-2027</c:v>
                </c:pt>
                <c:pt idx="44">
                  <c:v>Aug-2027</c:v>
                </c:pt>
                <c:pt idx="45">
                  <c:v>Sep-2027</c:v>
                </c:pt>
                <c:pt idx="46">
                  <c:v>Oct-2027</c:v>
                </c:pt>
                <c:pt idx="47">
                  <c:v>Nov-2027</c:v>
                </c:pt>
                <c:pt idx="48">
                  <c:v>Dec-2027</c:v>
                </c:pt>
              </c:strCache>
            </c:strRef>
          </c:cat>
          <c:val>
            <c:numRef>
              <c:f>'Token v4 - Dynamic Supply  Stab'!$AR$38:$AR$86</c:f>
              <c:numCache>
                <c:formatCode>#,##0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5000000</c:v>
                </c:pt>
                <c:pt idx="10">
                  <c:v>5555555.555555556</c:v>
                </c:pt>
                <c:pt idx="11">
                  <c:v>6111111.1111111119</c:v>
                </c:pt>
                <c:pt idx="12">
                  <c:v>6666666.6666666679</c:v>
                </c:pt>
                <c:pt idx="13">
                  <c:v>7222222.2222222239</c:v>
                </c:pt>
                <c:pt idx="14">
                  <c:v>7777777.7777777798</c:v>
                </c:pt>
                <c:pt idx="15">
                  <c:v>8333333.3333333358</c:v>
                </c:pt>
                <c:pt idx="16">
                  <c:v>8888888.8888888918</c:v>
                </c:pt>
                <c:pt idx="17">
                  <c:v>9444444.4444444478</c:v>
                </c:pt>
                <c:pt idx="18">
                  <c:v>10000000.000000004</c:v>
                </c:pt>
                <c:pt idx="19">
                  <c:v>10555555.55555556</c:v>
                </c:pt>
                <c:pt idx="20">
                  <c:v>11111111.111111116</c:v>
                </c:pt>
                <c:pt idx="21">
                  <c:v>11666666.666666672</c:v>
                </c:pt>
                <c:pt idx="22">
                  <c:v>12222222.222222228</c:v>
                </c:pt>
                <c:pt idx="23">
                  <c:v>12777777.777777784</c:v>
                </c:pt>
                <c:pt idx="24">
                  <c:v>13333333.33333334</c:v>
                </c:pt>
                <c:pt idx="25">
                  <c:v>13888888.888888896</c:v>
                </c:pt>
                <c:pt idx="26">
                  <c:v>14444444.444444451</c:v>
                </c:pt>
                <c:pt idx="27">
                  <c:v>15000000.000000007</c:v>
                </c:pt>
                <c:pt idx="28">
                  <c:v>15555555.555555563</c:v>
                </c:pt>
                <c:pt idx="29">
                  <c:v>16111111.111111119</c:v>
                </c:pt>
                <c:pt idx="30">
                  <c:v>16666666.666666675</c:v>
                </c:pt>
                <c:pt idx="31">
                  <c:v>17222222.222222231</c:v>
                </c:pt>
                <c:pt idx="32">
                  <c:v>17777777.777777787</c:v>
                </c:pt>
                <c:pt idx="33">
                  <c:v>18333333.333333343</c:v>
                </c:pt>
                <c:pt idx="34">
                  <c:v>18888888.888888899</c:v>
                </c:pt>
                <c:pt idx="35">
                  <c:v>19444444.444444455</c:v>
                </c:pt>
                <c:pt idx="36">
                  <c:v>20000000.000000011</c:v>
                </c:pt>
                <c:pt idx="37">
                  <c:v>20555555.555555567</c:v>
                </c:pt>
                <c:pt idx="38">
                  <c:v>21111111.111111123</c:v>
                </c:pt>
                <c:pt idx="39">
                  <c:v>21666666.666666679</c:v>
                </c:pt>
                <c:pt idx="40">
                  <c:v>22222222.222222235</c:v>
                </c:pt>
                <c:pt idx="41">
                  <c:v>22777777.777777791</c:v>
                </c:pt>
                <c:pt idx="42">
                  <c:v>23333333.333333347</c:v>
                </c:pt>
                <c:pt idx="43">
                  <c:v>23888888.888888903</c:v>
                </c:pt>
                <c:pt idx="44">
                  <c:v>24444444.444444459</c:v>
                </c:pt>
                <c:pt idx="45">
                  <c:v>25000000.000000015</c:v>
                </c:pt>
                <c:pt idx="46">
                  <c:v>25555555.555555571</c:v>
                </c:pt>
                <c:pt idx="47">
                  <c:v>26111111.111111127</c:v>
                </c:pt>
                <c:pt idx="48">
                  <c:v>26666666.666666683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D9-1844-85CE-53C5E30BBFDC}"/>
            </c:ext>
          </c:extLst>
        </c:ser>
        <c:ser>
          <c:idx val="1"/>
          <c:order val="1"/>
          <c:tx>
            <c:v>Marketing</c:v>
          </c:tx>
          <c:spPr>
            <a:solidFill>
              <a:srgbClr val="ED7D31">
                <a:alpha val="30000"/>
              </a:srgbClr>
            </a:solidFill>
            <a:ln cmpd="sng">
              <a:solidFill>
                <a:srgbClr val="ED7D31"/>
              </a:solidFill>
            </a:ln>
          </c:spPr>
          <c:cat>
            <c:strRef>
              <c:f>'Token v4 - Dynamic Supply  Stab'!$AQ$38:$AQ$86</c:f>
              <c:strCache>
                <c:ptCount val="49"/>
                <c:pt idx="0">
                  <c:v>TGE</c:v>
                </c:pt>
                <c:pt idx="1">
                  <c:v>Jan-2024</c:v>
                </c:pt>
                <c:pt idx="2">
                  <c:v>Feb-2024</c:v>
                </c:pt>
                <c:pt idx="3">
                  <c:v>Mar-2024</c:v>
                </c:pt>
                <c:pt idx="4">
                  <c:v>Apr-2024</c:v>
                </c:pt>
                <c:pt idx="5">
                  <c:v>May-2024</c:v>
                </c:pt>
                <c:pt idx="6">
                  <c:v>Jun-2024</c:v>
                </c:pt>
                <c:pt idx="7">
                  <c:v>Jul-2024</c:v>
                </c:pt>
                <c:pt idx="8">
                  <c:v>Aug-2024</c:v>
                </c:pt>
                <c:pt idx="9">
                  <c:v>Sep-2024</c:v>
                </c:pt>
                <c:pt idx="10">
                  <c:v>Oct-2024</c:v>
                </c:pt>
                <c:pt idx="11">
                  <c:v>Nov-2024</c:v>
                </c:pt>
                <c:pt idx="12">
                  <c:v>Dec-2024</c:v>
                </c:pt>
                <c:pt idx="13">
                  <c:v>Jan-2025</c:v>
                </c:pt>
                <c:pt idx="14">
                  <c:v>Feb-2025</c:v>
                </c:pt>
                <c:pt idx="15">
                  <c:v>Mar-2025</c:v>
                </c:pt>
                <c:pt idx="16">
                  <c:v>Apr-2025</c:v>
                </c:pt>
                <c:pt idx="17">
                  <c:v>May-2025</c:v>
                </c:pt>
                <c:pt idx="18">
                  <c:v>Jun-2025</c:v>
                </c:pt>
                <c:pt idx="19">
                  <c:v>Jul-2025</c:v>
                </c:pt>
                <c:pt idx="20">
                  <c:v>Aug-2025</c:v>
                </c:pt>
                <c:pt idx="21">
                  <c:v>Sep-2025</c:v>
                </c:pt>
                <c:pt idx="22">
                  <c:v>Oct-2025</c:v>
                </c:pt>
                <c:pt idx="23">
                  <c:v>Nov-2025</c:v>
                </c:pt>
                <c:pt idx="24">
                  <c:v>Dec-2025</c:v>
                </c:pt>
                <c:pt idx="25">
                  <c:v>Jan-2026</c:v>
                </c:pt>
                <c:pt idx="26">
                  <c:v>Feb-2026</c:v>
                </c:pt>
                <c:pt idx="27">
                  <c:v>Mar-2026</c:v>
                </c:pt>
                <c:pt idx="28">
                  <c:v>Apr-2026</c:v>
                </c:pt>
                <c:pt idx="29">
                  <c:v>May-2026</c:v>
                </c:pt>
                <c:pt idx="30">
                  <c:v>Jun-2026</c:v>
                </c:pt>
                <c:pt idx="31">
                  <c:v>Jul-2026</c:v>
                </c:pt>
                <c:pt idx="32">
                  <c:v>Aug-2026</c:v>
                </c:pt>
                <c:pt idx="33">
                  <c:v>Sep-2026</c:v>
                </c:pt>
                <c:pt idx="34">
                  <c:v>Oct-2026</c:v>
                </c:pt>
                <c:pt idx="35">
                  <c:v>Nov-2026</c:v>
                </c:pt>
                <c:pt idx="36">
                  <c:v>Dec-2026</c:v>
                </c:pt>
                <c:pt idx="37">
                  <c:v>Jan-2027</c:v>
                </c:pt>
                <c:pt idx="38">
                  <c:v>Feb-2027</c:v>
                </c:pt>
                <c:pt idx="39">
                  <c:v>Mar-2027</c:v>
                </c:pt>
                <c:pt idx="40">
                  <c:v>Apr-2027</c:v>
                </c:pt>
                <c:pt idx="41">
                  <c:v>May-2027</c:v>
                </c:pt>
                <c:pt idx="42">
                  <c:v>Jun-2027</c:v>
                </c:pt>
                <c:pt idx="43">
                  <c:v>Jul-2027</c:v>
                </c:pt>
                <c:pt idx="44">
                  <c:v>Aug-2027</c:v>
                </c:pt>
                <c:pt idx="45">
                  <c:v>Sep-2027</c:v>
                </c:pt>
                <c:pt idx="46">
                  <c:v>Oct-2027</c:v>
                </c:pt>
                <c:pt idx="47">
                  <c:v>Nov-2027</c:v>
                </c:pt>
                <c:pt idx="48">
                  <c:v>Dec-2027</c:v>
                </c:pt>
              </c:strCache>
            </c:strRef>
          </c:cat>
          <c:val>
            <c:numRef>
              <c:f>'Token v4 - Dynamic Supply  Stab'!$AS$38:$AS$86</c:f>
              <c:numCache>
                <c:formatCode>#,##0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3571428.5714285714</c:v>
                </c:pt>
                <c:pt idx="10">
                  <c:v>7142857.1428571427</c:v>
                </c:pt>
                <c:pt idx="11">
                  <c:v>10714285.714285715</c:v>
                </c:pt>
                <c:pt idx="12">
                  <c:v>14285714.285714285</c:v>
                </c:pt>
                <c:pt idx="13">
                  <c:v>17857142.857142858</c:v>
                </c:pt>
                <c:pt idx="14">
                  <c:v>21428571.428571429</c:v>
                </c:pt>
                <c:pt idx="15">
                  <c:v>25000000</c:v>
                </c:pt>
                <c:pt idx="16">
                  <c:v>28571428.571428571</c:v>
                </c:pt>
                <c:pt idx="17">
                  <c:v>32142857.142857142</c:v>
                </c:pt>
                <c:pt idx="18">
                  <c:v>35714285.714285716</c:v>
                </c:pt>
                <c:pt idx="19">
                  <c:v>39285714.285714291</c:v>
                </c:pt>
                <c:pt idx="20">
                  <c:v>42857142.857142866</c:v>
                </c:pt>
                <c:pt idx="21">
                  <c:v>46428571.42857144</c:v>
                </c:pt>
                <c:pt idx="22">
                  <c:v>50000000.000000015</c:v>
                </c:pt>
                <c:pt idx="23">
                  <c:v>53571428.57142859</c:v>
                </c:pt>
                <c:pt idx="24">
                  <c:v>57142857.142857164</c:v>
                </c:pt>
                <c:pt idx="25">
                  <c:v>60714285.714285739</c:v>
                </c:pt>
                <c:pt idx="26">
                  <c:v>64285714.285714313</c:v>
                </c:pt>
                <c:pt idx="27">
                  <c:v>67857142.857142881</c:v>
                </c:pt>
                <c:pt idx="28">
                  <c:v>71428571.428571448</c:v>
                </c:pt>
                <c:pt idx="29">
                  <c:v>75000000.000000015</c:v>
                </c:pt>
                <c:pt idx="30">
                  <c:v>78571428.571428582</c:v>
                </c:pt>
                <c:pt idx="31">
                  <c:v>82142857.142857149</c:v>
                </c:pt>
                <c:pt idx="32">
                  <c:v>85714285.714285716</c:v>
                </c:pt>
                <c:pt idx="33">
                  <c:v>89285714.285714284</c:v>
                </c:pt>
                <c:pt idx="34">
                  <c:v>92857142.857142851</c:v>
                </c:pt>
                <c:pt idx="35">
                  <c:v>96428571.428571418</c:v>
                </c:pt>
                <c:pt idx="36">
                  <c:v>99999999.999999985</c:v>
                </c:pt>
                <c:pt idx="37">
                  <c:v>99999999.999999985</c:v>
                </c:pt>
                <c:pt idx="38">
                  <c:v>99999999.999999985</c:v>
                </c:pt>
                <c:pt idx="39">
                  <c:v>99999999.999999985</c:v>
                </c:pt>
                <c:pt idx="40">
                  <c:v>99999999.999999985</c:v>
                </c:pt>
                <c:pt idx="41">
                  <c:v>99999999.999999985</c:v>
                </c:pt>
                <c:pt idx="42">
                  <c:v>99999999.999999985</c:v>
                </c:pt>
                <c:pt idx="43">
                  <c:v>99999999.999999985</c:v>
                </c:pt>
                <c:pt idx="44">
                  <c:v>99999999.999999985</c:v>
                </c:pt>
                <c:pt idx="45">
                  <c:v>99999999.999999985</c:v>
                </c:pt>
                <c:pt idx="46">
                  <c:v>99999999.999999985</c:v>
                </c:pt>
                <c:pt idx="47">
                  <c:v>99999999.999999985</c:v>
                </c:pt>
                <c:pt idx="48">
                  <c:v>99999999.999999985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D9-1844-85CE-53C5E30BBFDC}"/>
            </c:ext>
          </c:extLst>
        </c:ser>
        <c:ser>
          <c:idx val="2"/>
          <c:order val="2"/>
          <c:tx>
            <c:v>Seed</c:v>
          </c:tx>
          <c:spPr>
            <a:solidFill>
              <a:srgbClr val="A5A5A5">
                <a:alpha val="30000"/>
              </a:srgbClr>
            </a:solidFill>
            <a:ln cmpd="sng">
              <a:solidFill>
                <a:srgbClr val="A5A5A5"/>
              </a:solidFill>
            </a:ln>
          </c:spPr>
          <c:cat>
            <c:strRef>
              <c:f>'Token v4 - Dynamic Supply  Stab'!$AQ$38:$AQ$86</c:f>
              <c:strCache>
                <c:ptCount val="49"/>
                <c:pt idx="0">
                  <c:v>TGE</c:v>
                </c:pt>
                <c:pt idx="1">
                  <c:v>Jan-2024</c:v>
                </c:pt>
                <c:pt idx="2">
                  <c:v>Feb-2024</c:v>
                </c:pt>
                <c:pt idx="3">
                  <c:v>Mar-2024</c:v>
                </c:pt>
                <c:pt idx="4">
                  <c:v>Apr-2024</c:v>
                </c:pt>
                <c:pt idx="5">
                  <c:v>May-2024</c:v>
                </c:pt>
                <c:pt idx="6">
                  <c:v>Jun-2024</c:v>
                </c:pt>
                <c:pt idx="7">
                  <c:v>Jul-2024</c:v>
                </c:pt>
                <c:pt idx="8">
                  <c:v>Aug-2024</c:v>
                </c:pt>
                <c:pt idx="9">
                  <c:v>Sep-2024</c:v>
                </c:pt>
                <c:pt idx="10">
                  <c:v>Oct-2024</c:v>
                </c:pt>
                <c:pt idx="11">
                  <c:v>Nov-2024</c:v>
                </c:pt>
                <c:pt idx="12">
                  <c:v>Dec-2024</c:v>
                </c:pt>
                <c:pt idx="13">
                  <c:v>Jan-2025</c:v>
                </c:pt>
                <c:pt idx="14">
                  <c:v>Feb-2025</c:v>
                </c:pt>
                <c:pt idx="15">
                  <c:v>Mar-2025</c:v>
                </c:pt>
                <c:pt idx="16">
                  <c:v>Apr-2025</c:v>
                </c:pt>
                <c:pt idx="17">
                  <c:v>May-2025</c:v>
                </c:pt>
                <c:pt idx="18">
                  <c:v>Jun-2025</c:v>
                </c:pt>
                <c:pt idx="19">
                  <c:v>Jul-2025</c:v>
                </c:pt>
                <c:pt idx="20">
                  <c:v>Aug-2025</c:v>
                </c:pt>
                <c:pt idx="21">
                  <c:v>Sep-2025</c:v>
                </c:pt>
                <c:pt idx="22">
                  <c:v>Oct-2025</c:v>
                </c:pt>
                <c:pt idx="23">
                  <c:v>Nov-2025</c:v>
                </c:pt>
                <c:pt idx="24">
                  <c:v>Dec-2025</c:v>
                </c:pt>
                <c:pt idx="25">
                  <c:v>Jan-2026</c:v>
                </c:pt>
                <c:pt idx="26">
                  <c:v>Feb-2026</c:v>
                </c:pt>
                <c:pt idx="27">
                  <c:v>Mar-2026</c:v>
                </c:pt>
                <c:pt idx="28">
                  <c:v>Apr-2026</c:v>
                </c:pt>
                <c:pt idx="29">
                  <c:v>May-2026</c:v>
                </c:pt>
                <c:pt idx="30">
                  <c:v>Jun-2026</c:v>
                </c:pt>
                <c:pt idx="31">
                  <c:v>Jul-2026</c:v>
                </c:pt>
                <c:pt idx="32">
                  <c:v>Aug-2026</c:v>
                </c:pt>
                <c:pt idx="33">
                  <c:v>Sep-2026</c:v>
                </c:pt>
                <c:pt idx="34">
                  <c:v>Oct-2026</c:v>
                </c:pt>
                <c:pt idx="35">
                  <c:v>Nov-2026</c:v>
                </c:pt>
                <c:pt idx="36">
                  <c:v>Dec-2026</c:v>
                </c:pt>
                <c:pt idx="37">
                  <c:v>Jan-2027</c:v>
                </c:pt>
                <c:pt idx="38">
                  <c:v>Feb-2027</c:v>
                </c:pt>
                <c:pt idx="39">
                  <c:v>Mar-2027</c:v>
                </c:pt>
                <c:pt idx="40">
                  <c:v>Apr-2027</c:v>
                </c:pt>
                <c:pt idx="41">
                  <c:v>May-2027</c:v>
                </c:pt>
                <c:pt idx="42">
                  <c:v>Jun-2027</c:v>
                </c:pt>
                <c:pt idx="43">
                  <c:v>Jul-2027</c:v>
                </c:pt>
                <c:pt idx="44">
                  <c:v>Aug-2027</c:v>
                </c:pt>
                <c:pt idx="45">
                  <c:v>Sep-2027</c:v>
                </c:pt>
                <c:pt idx="46">
                  <c:v>Oct-2027</c:v>
                </c:pt>
                <c:pt idx="47">
                  <c:v>Nov-2027</c:v>
                </c:pt>
                <c:pt idx="48">
                  <c:v>Dec-2027</c:v>
                </c:pt>
              </c:strCache>
            </c:strRef>
          </c:cat>
          <c:val>
            <c:numRef>
              <c:f>'Token v4 - Dynamic Supply  Stab'!$AT$38:$AT$86</c:f>
              <c:numCache>
                <c:formatCode>#,##0</c:formatCode>
                <c:ptCount val="49"/>
                <c:pt idx="0">
                  <c:v>450000</c:v>
                </c:pt>
                <c:pt idx="1">
                  <c:v>743750</c:v>
                </c:pt>
                <c:pt idx="2">
                  <c:v>1037500</c:v>
                </c:pt>
                <c:pt idx="3">
                  <c:v>1331250</c:v>
                </c:pt>
                <c:pt idx="4">
                  <c:v>1625000</c:v>
                </c:pt>
                <c:pt idx="5">
                  <c:v>1918750</c:v>
                </c:pt>
                <c:pt idx="6">
                  <c:v>2212500</c:v>
                </c:pt>
                <c:pt idx="7">
                  <c:v>2506250</c:v>
                </c:pt>
                <c:pt idx="8">
                  <c:v>2800000</c:v>
                </c:pt>
                <c:pt idx="9">
                  <c:v>3093750</c:v>
                </c:pt>
                <c:pt idx="10">
                  <c:v>3387500</c:v>
                </c:pt>
                <c:pt idx="11">
                  <c:v>3681250</c:v>
                </c:pt>
                <c:pt idx="12">
                  <c:v>3975000</c:v>
                </c:pt>
                <c:pt idx="13">
                  <c:v>4268750</c:v>
                </c:pt>
                <c:pt idx="14">
                  <c:v>4562500</c:v>
                </c:pt>
                <c:pt idx="15">
                  <c:v>4856250</c:v>
                </c:pt>
                <c:pt idx="16">
                  <c:v>5150000</c:v>
                </c:pt>
                <c:pt idx="17">
                  <c:v>5443750</c:v>
                </c:pt>
                <c:pt idx="18">
                  <c:v>5737500</c:v>
                </c:pt>
                <c:pt idx="19">
                  <c:v>6031250</c:v>
                </c:pt>
                <c:pt idx="20">
                  <c:v>6325000</c:v>
                </c:pt>
                <c:pt idx="21">
                  <c:v>6618750</c:v>
                </c:pt>
                <c:pt idx="22">
                  <c:v>6912500</c:v>
                </c:pt>
                <c:pt idx="23">
                  <c:v>7206250</c:v>
                </c:pt>
                <c:pt idx="24">
                  <c:v>7500000</c:v>
                </c:pt>
                <c:pt idx="25">
                  <c:v>7500000</c:v>
                </c:pt>
                <c:pt idx="26">
                  <c:v>7500000</c:v>
                </c:pt>
                <c:pt idx="27">
                  <c:v>7500000</c:v>
                </c:pt>
                <c:pt idx="28">
                  <c:v>7500000</c:v>
                </c:pt>
                <c:pt idx="29">
                  <c:v>7500000</c:v>
                </c:pt>
                <c:pt idx="30">
                  <c:v>7500000</c:v>
                </c:pt>
                <c:pt idx="31">
                  <c:v>7500000</c:v>
                </c:pt>
                <c:pt idx="32">
                  <c:v>7500000</c:v>
                </c:pt>
                <c:pt idx="33">
                  <c:v>7500000</c:v>
                </c:pt>
                <c:pt idx="34">
                  <c:v>7500000</c:v>
                </c:pt>
                <c:pt idx="35">
                  <c:v>7500000</c:v>
                </c:pt>
                <c:pt idx="36">
                  <c:v>7500000</c:v>
                </c:pt>
                <c:pt idx="37">
                  <c:v>7500000</c:v>
                </c:pt>
                <c:pt idx="38">
                  <c:v>7500000</c:v>
                </c:pt>
                <c:pt idx="39">
                  <c:v>7500000</c:v>
                </c:pt>
                <c:pt idx="40">
                  <c:v>7500000</c:v>
                </c:pt>
                <c:pt idx="41">
                  <c:v>7500000</c:v>
                </c:pt>
                <c:pt idx="42">
                  <c:v>7500000</c:v>
                </c:pt>
                <c:pt idx="43">
                  <c:v>7500000</c:v>
                </c:pt>
                <c:pt idx="44">
                  <c:v>7500000</c:v>
                </c:pt>
                <c:pt idx="45">
                  <c:v>7500000</c:v>
                </c:pt>
                <c:pt idx="46">
                  <c:v>7500000</c:v>
                </c:pt>
                <c:pt idx="47">
                  <c:v>7500000</c:v>
                </c:pt>
                <c:pt idx="48">
                  <c:v>7500000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D9-1844-85CE-53C5E30BBFDC}"/>
            </c:ext>
          </c:extLst>
        </c:ser>
        <c:ser>
          <c:idx val="3"/>
          <c:order val="3"/>
          <c:tx>
            <c:v>Private</c:v>
          </c:tx>
          <c:spPr>
            <a:solidFill>
              <a:srgbClr val="FFC000">
                <a:alpha val="30000"/>
              </a:srgbClr>
            </a:solidFill>
            <a:ln cmpd="sng">
              <a:solidFill>
                <a:srgbClr val="FFC000"/>
              </a:solidFill>
            </a:ln>
          </c:spPr>
          <c:cat>
            <c:strRef>
              <c:f>'Token v4 - Dynamic Supply  Stab'!$AQ$38:$AQ$86</c:f>
              <c:strCache>
                <c:ptCount val="49"/>
                <c:pt idx="0">
                  <c:v>TGE</c:v>
                </c:pt>
                <c:pt idx="1">
                  <c:v>Jan-2024</c:v>
                </c:pt>
                <c:pt idx="2">
                  <c:v>Feb-2024</c:v>
                </c:pt>
                <c:pt idx="3">
                  <c:v>Mar-2024</c:v>
                </c:pt>
                <c:pt idx="4">
                  <c:v>Apr-2024</c:v>
                </c:pt>
                <c:pt idx="5">
                  <c:v>May-2024</c:v>
                </c:pt>
                <c:pt idx="6">
                  <c:v>Jun-2024</c:v>
                </c:pt>
                <c:pt idx="7">
                  <c:v>Jul-2024</c:v>
                </c:pt>
                <c:pt idx="8">
                  <c:v>Aug-2024</c:v>
                </c:pt>
                <c:pt idx="9">
                  <c:v>Sep-2024</c:v>
                </c:pt>
                <c:pt idx="10">
                  <c:v>Oct-2024</c:v>
                </c:pt>
                <c:pt idx="11">
                  <c:v>Nov-2024</c:v>
                </c:pt>
                <c:pt idx="12">
                  <c:v>Dec-2024</c:v>
                </c:pt>
                <c:pt idx="13">
                  <c:v>Jan-2025</c:v>
                </c:pt>
                <c:pt idx="14">
                  <c:v>Feb-2025</c:v>
                </c:pt>
                <c:pt idx="15">
                  <c:v>Mar-2025</c:v>
                </c:pt>
                <c:pt idx="16">
                  <c:v>Apr-2025</c:v>
                </c:pt>
                <c:pt idx="17">
                  <c:v>May-2025</c:v>
                </c:pt>
                <c:pt idx="18">
                  <c:v>Jun-2025</c:v>
                </c:pt>
                <c:pt idx="19">
                  <c:v>Jul-2025</c:v>
                </c:pt>
                <c:pt idx="20">
                  <c:v>Aug-2025</c:v>
                </c:pt>
                <c:pt idx="21">
                  <c:v>Sep-2025</c:v>
                </c:pt>
                <c:pt idx="22">
                  <c:v>Oct-2025</c:v>
                </c:pt>
                <c:pt idx="23">
                  <c:v>Nov-2025</c:v>
                </c:pt>
                <c:pt idx="24">
                  <c:v>Dec-2025</c:v>
                </c:pt>
                <c:pt idx="25">
                  <c:v>Jan-2026</c:v>
                </c:pt>
                <c:pt idx="26">
                  <c:v>Feb-2026</c:v>
                </c:pt>
                <c:pt idx="27">
                  <c:v>Mar-2026</c:v>
                </c:pt>
                <c:pt idx="28">
                  <c:v>Apr-2026</c:v>
                </c:pt>
                <c:pt idx="29">
                  <c:v>May-2026</c:v>
                </c:pt>
                <c:pt idx="30">
                  <c:v>Jun-2026</c:v>
                </c:pt>
                <c:pt idx="31">
                  <c:v>Jul-2026</c:v>
                </c:pt>
                <c:pt idx="32">
                  <c:v>Aug-2026</c:v>
                </c:pt>
                <c:pt idx="33">
                  <c:v>Sep-2026</c:v>
                </c:pt>
                <c:pt idx="34">
                  <c:v>Oct-2026</c:v>
                </c:pt>
                <c:pt idx="35">
                  <c:v>Nov-2026</c:v>
                </c:pt>
                <c:pt idx="36">
                  <c:v>Dec-2026</c:v>
                </c:pt>
                <c:pt idx="37">
                  <c:v>Jan-2027</c:v>
                </c:pt>
                <c:pt idx="38">
                  <c:v>Feb-2027</c:v>
                </c:pt>
                <c:pt idx="39">
                  <c:v>Mar-2027</c:v>
                </c:pt>
                <c:pt idx="40">
                  <c:v>Apr-2027</c:v>
                </c:pt>
                <c:pt idx="41">
                  <c:v>May-2027</c:v>
                </c:pt>
                <c:pt idx="42">
                  <c:v>Jun-2027</c:v>
                </c:pt>
                <c:pt idx="43">
                  <c:v>Jul-2027</c:v>
                </c:pt>
                <c:pt idx="44">
                  <c:v>Aug-2027</c:v>
                </c:pt>
                <c:pt idx="45">
                  <c:v>Sep-2027</c:v>
                </c:pt>
                <c:pt idx="46">
                  <c:v>Oct-2027</c:v>
                </c:pt>
                <c:pt idx="47">
                  <c:v>Nov-2027</c:v>
                </c:pt>
                <c:pt idx="48">
                  <c:v>Dec-2027</c:v>
                </c:pt>
              </c:strCache>
            </c:strRef>
          </c:cat>
          <c:val>
            <c:numRef>
              <c:f>'Token v4 - Dynamic Supply  Stab'!$AU$38:$AU$86</c:f>
              <c:numCache>
                <c:formatCode>#,##0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D9-1844-85CE-53C5E30BB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455539"/>
        <c:axId val="1248295943"/>
      </c:areaChart>
      <c:catAx>
        <c:axId val="9044555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48295943"/>
        <c:crosses val="autoZero"/>
        <c:auto val="1"/>
        <c:lblAlgn val="ctr"/>
        <c:lblOffset val="100"/>
        <c:noMultiLvlLbl val="1"/>
      </c:catAx>
      <c:valAx>
        <c:axId val="1248295943"/>
        <c:scaling>
          <c:orientation val="minMax"/>
          <c:max val="20000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04455539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3495752204167818"/>
          <c:y val="9.7611826110129321E-2"/>
        </c:manualLayout>
      </c:layout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0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Monthly  Dillution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'Token v4 - Dynamic Supply  Stab'!$B$38:$B$86</c:f>
              <c:strCache>
                <c:ptCount val="49"/>
                <c:pt idx="0">
                  <c:v>TGE</c:v>
                </c:pt>
                <c:pt idx="1">
                  <c:v>Jan-2024</c:v>
                </c:pt>
                <c:pt idx="2">
                  <c:v>Feb-2024</c:v>
                </c:pt>
                <c:pt idx="3">
                  <c:v>Mar-2024</c:v>
                </c:pt>
                <c:pt idx="4">
                  <c:v>Apr-2024</c:v>
                </c:pt>
                <c:pt idx="5">
                  <c:v>May-2024</c:v>
                </c:pt>
                <c:pt idx="6">
                  <c:v>Jun-2024</c:v>
                </c:pt>
                <c:pt idx="7">
                  <c:v>Jul-2024</c:v>
                </c:pt>
                <c:pt idx="8">
                  <c:v>Aug-2024</c:v>
                </c:pt>
                <c:pt idx="9">
                  <c:v>Sep-2024</c:v>
                </c:pt>
                <c:pt idx="10">
                  <c:v>Oct-2024</c:v>
                </c:pt>
                <c:pt idx="11">
                  <c:v>Nov-2024</c:v>
                </c:pt>
                <c:pt idx="12">
                  <c:v>Dec-2024</c:v>
                </c:pt>
                <c:pt idx="13">
                  <c:v>Jan-2025</c:v>
                </c:pt>
                <c:pt idx="14">
                  <c:v>Feb-2025</c:v>
                </c:pt>
                <c:pt idx="15">
                  <c:v>Mar-2025</c:v>
                </c:pt>
                <c:pt idx="16">
                  <c:v>Apr-2025</c:v>
                </c:pt>
                <c:pt idx="17">
                  <c:v>May-2025</c:v>
                </c:pt>
                <c:pt idx="18">
                  <c:v>Jun-2025</c:v>
                </c:pt>
                <c:pt idx="19">
                  <c:v>Jul-2025</c:v>
                </c:pt>
                <c:pt idx="20">
                  <c:v>Aug-2025</c:v>
                </c:pt>
                <c:pt idx="21">
                  <c:v>Sep-2025</c:v>
                </c:pt>
                <c:pt idx="22">
                  <c:v>Oct-2025</c:v>
                </c:pt>
                <c:pt idx="23">
                  <c:v>Nov-2025</c:v>
                </c:pt>
                <c:pt idx="24">
                  <c:v>Dec-2025</c:v>
                </c:pt>
                <c:pt idx="25">
                  <c:v>Jan-2026</c:v>
                </c:pt>
                <c:pt idx="26">
                  <c:v>Feb-2026</c:v>
                </c:pt>
                <c:pt idx="27">
                  <c:v>Mar-2026</c:v>
                </c:pt>
                <c:pt idx="28">
                  <c:v>Apr-2026</c:v>
                </c:pt>
                <c:pt idx="29">
                  <c:v>May-2026</c:v>
                </c:pt>
                <c:pt idx="30">
                  <c:v>Jun-2026</c:v>
                </c:pt>
                <c:pt idx="31">
                  <c:v>Jul-2026</c:v>
                </c:pt>
                <c:pt idx="32">
                  <c:v>Aug-2026</c:v>
                </c:pt>
                <c:pt idx="33">
                  <c:v>Sep-2026</c:v>
                </c:pt>
                <c:pt idx="34">
                  <c:v>Oct-2026</c:v>
                </c:pt>
                <c:pt idx="35">
                  <c:v>Nov-2026</c:v>
                </c:pt>
                <c:pt idx="36">
                  <c:v>Dec-2026</c:v>
                </c:pt>
                <c:pt idx="37">
                  <c:v>Jan-2027</c:v>
                </c:pt>
                <c:pt idx="38">
                  <c:v>Feb-2027</c:v>
                </c:pt>
                <c:pt idx="39">
                  <c:v>Mar-2027</c:v>
                </c:pt>
                <c:pt idx="40">
                  <c:v>Apr-2027</c:v>
                </c:pt>
                <c:pt idx="41">
                  <c:v>May-2027</c:v>
                </c:pt>
                <c:pt idx="42">
                  <c:v>Jun-2027</c:v>
                </c:pt>
                <c:pt idx="43">
                  <c:v>Jul-2027</c:v>
                </c:pt>
                <c:pt idx="44">
                  <c:v>Aug-2027</c:v>
                </c:pt>
                <c:pt idx="45">
                  <c:v>Sep-2027</c:v>
                </c:pt>
                <c:pt idx="46">
                  <c:v>Oct-2027</c:v>
                </c:pt>
                <c:pt idx="47">
                  <c:v>Nov-2027</c:v>
                </c:pt>
                <c:pt idx="48">
                  <c:v>Dec-2027</c:v>
                </c:pt>
              </c:strCache>
            </c:strRef>
          </c:cat>
          <c:val>
            <c:numRef>
              <c:f>'Token v4 - Dynamic Supply  Stab'!$S$38:$S$86</c:f>
              <c:numCache>
                <c:formatCode>#,##0</c:formatCode>
                <c:ptCount val="49"/>
                <c:pt idx="0">
                  <c:v>6450000</c:v>
                </c:pt>
                <c:pt idx="1">
                  <c:v>960416.66666666663</c:v>
                </c:pt>
                <c:pt idx="2">
                  <c:v>8460416.666666666</c:v>
                </c:pt>
                <c:pt idx="3">
                  <c:v>2515972.222222222</c:v>
                </c:pt>
                <c:pt idx="4">
                  <c:v>2515972.222222222</c:v>
                </c:pt>
                <c:pt idx="5">
                  <c:v>2515972.222222222</c:v>
                </c:pt>
                <c:pt idx="6">
                  <c:v>2515972.222222222</c:v>
                </c:pt>
                <c:pt idx="7">
                  <c:v>2515972.222222222</c:v>
                </c:pt>
                <c:pt idx="8">
                  <c:v>2515972.222222222</c:v>
                </c:pt>
                <c:pt idx="9">
                  <c:v>11087400.793650793</c:v>
                </c:pt>
                <c:pt idx="10">
                  <c:v>6642956.3492063489</c:v>
                </c:pt>
                <c:pt idx="11">
                  <c:v>6642956.3492063489</c:v>
                </c:pt>
                <c:pt idx="12">
                  <c:v>6642956.3492063489</c:v>
                </c:pt>
                <c:pt idx="13">
                  <c:v>6642956.3492063489</c:v>
                </c:pt>
                <c:pt idx="14">
                  <c:v>6642956.3492063489</c:v>
                </c:pt>
                <c:pt idx="15">
                  <c:v>6642956.3492063489</c:v>
                </c:pt>
                <c:pt idx="16">
                  <c:v>6642956.3492063489</c:v>
                </c:pt>
                <c:pt idx="17">
                  <c:v>6642956.3492063489</c:v>
                </c:pt>
                <c:pt idx="18">
                  <c:v>6642956.3492063489</c:v>
                </c:pt>
                <c:pt idx="19">
                  <c:v>6642956.3492063489</c:v>
                </c:pt>
                <c:pt idx="20">
                  <c:v>6642956.3492063489</c:v>
                </c:pt>
                <c:pt idx="21">
                  <c:v>6642956.3492063489</c:v>
                </c:pt>
                <c:pt idx="22">
                  <c:v>6642956.3492063489</c:v>
                </c:pt>
                <c:pt idx="23">
                  <c:v>6642956.3492063489</c:v>
                </c:pt>
                <c:pt idx="24">
                  <c:v>6642956.3492063489</c:v>
                </c:pt>
                <c:pt idx="25">
                  <c:v>6349206.3492063489</c:v>
                </c:pt>
                <c:pt idx="26">
                  <c:v>6349206.3492063489</c:v>
                </c:pt>
                <c:pt idx="27">
                  <c:v>6349206.3492063489</c:v>
                </c:pt>
                <c:pt idx="28">
                  <c:v>6349206.3492063489</c:v>
                </c:pt>
                <c:pt idx="29">
                  <c:v>6349206.3492063489</c:v>
                </c:pt>
                <c:pt idx="30">
                  <c:v>6349206.3492063489</c:v>
                </c:pt>
                <c:pt idx="31">
                  <c:v>6349206.3492063489</c:v>
                </c:pt>
                <c:pt idx="32">
                  <c:v>6349206.3492063489</c:v>
                </c:pt>
                <c:pt idx="33">
                  <c:v>6349206.3492063489</c:v>
                </c:pt>
                <c:pt idx="34">
                  <c:v>6349206.3492063489</c:v>
                </c:pt>
                <c:pt idx="35">
                  <c:v>6349206.3492063489</c:v>
                </c:pt>
                <c:pt idx="36">
                  <c:v>6349206.3492063489</c:v>
                </c:pt>
                <c:pt idx="37">
                  <c:v>555555.5555555555</c:v>
                </c:pt>
                <c:pt idx="38">
                  <c:v>555555.5555555555</c:v>
                </c:pt>
                <c:pt idx="39">
                  <c:v>555555.5555555555</c:v>
                </c:pt>
                <c:pt idx="40">
                  <c:v>555555.5555555555</c:v>
                </c:pt>
                <c:pt idx="41">
                  <c:v>555555.5555555555</c:v>
                </c:pt>
                <c:pt idx="42">
                  <c:v>555555.5555555555</c:v>
                </c:pt>
                <c:pt idx="43">
                  <c:v>555555.5555555555</c:v>
                </c:pt>
                <c:pt idx="44">
                  <c:v>555555.5555555555</c:v>
                </c:pt>
                <c:pt idx="45">
                  <c:v>555555.5555555555</c:v>
                </c:pt>
                <c:pt idx="46">
                  <c:v>555555.5555555555</c:v>
                </c:pt>
                <c:pt idx="47">
                  <c:v>555555.5555555555</c:v>
                </c:pt>
                <c:pt idx="48">
                  <c:v>555555.5555555555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19-DE44-9C3D-8D3FDDD9B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082740"/>
        <c:axId val="405179860"/>
      </c:lineChart>
      <c:catAx>
        <c:axId val="2770827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05179860"/>
        <c:crosses val="autoZero"/>
        <c:auto val="1"/>
        <c:lblAlgn val="ctr"/>
        <c:lblOffset val="100"/>
        <c:noMultiLvlLbl val="1"/>
      </c:catAx>
      <c:valAx>
        <c:axId val="405179860"/>
        <c:scaling>
          <c:orientation val="minMax"/>
          <c:max val="10000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77082740"/>
        <c:crosses val="autoZero"/>
        <c:crossBetween val="between"/>
        <c:majorUnit val="40000000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Token Allocation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4EAA-5148-BD02-365D3D018BC4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3-4EAA-5148-BD02-365D3D018BC4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5-4EAA-5148-BD02-365D3D018BC4}"/>
              </c:ext>
            </c:extLst>
          </c:dPt>
          <c:dPt>
            <c:idx val="3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7-4EAA-5148-BD02-365D3D018BC4}"/>
              </c:ext>
            </c:extLst>
          </c:dPt>
          <c:dPt>
            <c:idx val="4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9-4EAA-5148-BD02-365D3D018BC4}"/>
              </c:ext>
            </c:extLst>
          </c:dPt>
          <c:dPt>
            <c:idx val="5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B-4EAA-5148-BD02-365D3D018BC4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C-4EAA-5148-BD02-365D3D018BC4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D-4EAA-5148-BD02-365D3D018BC4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E-4EAA-5148-BD02-365D3D018BC4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'Token v4 - Dynamic Supply  Stab'!$B$17:$B$25</c:f>
              <c:strCache>
                <c:ptCount val="6"/>
                <c:pt idx="0">
                  <c:v>Team</c:v>
                </c:pt>
                <c:pt idx="1">
                  <c:v>First Batch</c:v>
                </c:pt>
                <c:pt idx="2">
                  <c:v>Marketing/Airdrop</c:v>
                </c:pt>
                <c:pt idx="3">
                  <c:v>Future Reserves*</c:v>
                </c:pt>
                <c:pt idx="4">
                  <c:v>Launchpad</c:v>
                </c:pt>
                <c:pt idx="5">
                  <c:v>Treasury &amp; Property Buyer Reserves</c:v>
                </c:pt>
              </c:strCache>
            </c:strRef>
          </c:cat>
          <c:val>
            <c:numRef>
              <c:f>'Token v4 - Dynamic Supply  Stab'!$C$17:$C$25</c:f>
              <c:numCache>
                <c:formatCode>0%</c:formatCode>
                <c:ptCount val="9"/>
                <c:pt idx="0">
                  <c:v>0.04</c:v>
                </c:pt>
                <c:pt idx="1">
                  <c:v>0.2</c:v>
                </c:pt>
                <c:pt idx="2" formatCode="0.0%">
                  <c:v>1.4999999999999999E-2</c:v>
                </c:pt>
                <c:pt idx="3">
                  <c:v>0.67</c:v>
                </c:pt>
                <c:pt idx="4" formatCode="0.0%">
                  <c:v>1.4999999999999999E-2</c:v>
                </c:pt>
                <c:pt idx="5">
                  <c:v>0.06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EAA-5148-BD02-365D3D018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67168541975127671"/>
          <c:y val="0.28667211043064061"/>
        </c:manualLayout>
      </c:layout>
      <c:overlay val="0"/>
      <c:txPr>
        <a:bodyPr/>
        <a:lstStyle/>
        <a:p>
          <a:pPr lvl="0">
            <a:defRPr sz="8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v>MoM Inflation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'Token v4 - Dynamic Supply  Stab'!$B$38:$B$86</c:f>
              <c:strCache>
                <c:ptCount val="49"/>
                <c:pt idx="0">
                  <c:v>TGE</c:v>
                </c:pt>
                <c:pt idx="1">
                  <c:v>Jan-2024</c:v>
                </c:pt>
                <c:pt idx="2">
                  <c:v>Feb-2024</c:v>
                </c:pt>
                <c:pt idx="3">
                  <c:v>Mar-2024</c:v>
                </c:pt>
                <c:pt idx="4">
                  <c:v>Apr-2024</c:v>
                </c:pt>
                <c:pt idx="5">
                  <c:v>May-2024</c:v>
                </c:pt>
                <c:pt idx="6">
                  <c:v>Jun-2024</c:v>
                </c:pt>
                <c:pt idx="7">
                  <c:v>Jul-2024</c:v>
                </c:pt>
                <c:pt idx="8">
                  <c:v>Aug-2024</c:v>
                </c:pt>
                <c:pt idx="9">
                  <c:v>Sep-2024</c:v>
                </c:pt>
                <c:pt idx="10">
                  <c:v>Oct-2024</c:v>
                </c:pt>
                <c:pt idx="11">
                  <c:v>Nov-2024</c:v>
                </c:pt>
                <c:pt idx="12">
                  <c:v>Dec-2024</c:v>
                </c:pt>
                <c:pt idx="13">
                  <c:v>Jan-2025</c:v>
                </c:pt>
                <c:pt idx="14">
                  <c:v>Feb-2025</c:v>
                </c:pt>
                <c:pt idx="15">
                  <c:v>Mar-2025</c:v>
                </c:pt>
                <c:pt idx="16">
                  <c:v>Apr-2025</c:v>
                </c:pt>
                <c:pt idx="17">
                  <c:v>May-2025</c:v>
                </c:pt>
                <c:pt idx="18">
                  <c:v>Jun-2025</c:v>
                </c:pt>
                <c:pt idx="19">
                  <c:v>Jul-2025</c:v>
                </c:pt>
                <c:pt idx="20">
                  <c:v>Aug-2025</c:v>
                </c:pt>
                <c:pt idx="21">
                  <c:v>Sep-2025</c:v>
                </c:pt>
                <c:pt idx="22">
                  <c:v>Oct-2025</c:v>
                </c:pt>
                <c:pt idx="23">
                  <c:v>Nov-2025</c:v>
                </c:pt>
                <c:pt idx="24">
                  <c:v>Dec-2025</c:v>
                </c:pt>
                <c:pt idx="25">
                  <c:v>Jan-2026</c:v>
                </c:pt>
                <c:pt idx="26">
                  <c:v>Feb-2026</c:v>
                </c:pt>
                <c:pt idx="27">
                  <c:v>Mar-2026</c:v>
                </c:pt>
                <c:pt idx="28">
                  <c:v>Apr-2026</c:v>
                </c:pt>
                <c:pt idx="29">
                  <c:v>May-2026</c:v>
                </c:pt>
                <c:pt idx="30">
                  <c:v>Jun-2026</c:v>
                </c:pt>
                <c:pt idx="31">
                  <c:v>Jul-2026</c:v>
                </c:pt>
                <c:pt idx="32">
                  <c:v>Aug-2026</c:v>
                </c:pt>
                <c:pt idx="33">
                  <c:v>Sep-2026</c:v>
                </c:pt>
                <c:pt idx="34">
                  <c:v>Oct-2026</c:v>
                </c:pt>
                <c:pt idx="35">
                  <c:v>Nov-2026</c:v>
                </c:pt>
                <c:pt idx="36">
                  <c:v>Dec-2026</c:v>
                </c:pt>
                <c:pt idx="37">
                  <c:v>Jan-2027</c:v>
                </c:pt>
                <c:pt idx="38">
                  <c:v>Feb-2027</c:v>
                </c:pt>
                <c:pt idx="39">
                  <c:v>Mar-2027</c:v>
                </c:pt>
                <c:pt idx="40">
                  <c:v>Apr-2027</c:v>
                </c:pt>
                <c:pt idx="41">
                  <c:v>May-2027</c:v>
                </c:pt>
                <c:pt idx="42">
                  <c:v>Jun-2027</c:v>
                </c:pt>
                <c:pt idx="43">
                  <c:v>Jul-2027</c:v>
                </c:pt>
                <c:pt idx="44">
                  <c:v>Aug-2027</c:v>
                </c:pt>
                <c:pt idx="45">
                  <c:v>Sep-2027</c:v>
                </c:pt>
                <c:pt idx="46">
                  <c:v>Oct-2027</c:v>
                </c:pt>
                <c:pt idx="47">
                  <c:v>Nov-2027</c:v>
                </c:pt>
                <c:pt idx="48">
                  <c:v>Dec-2027</c:v>
                </c:pt>
              </c:strCache>
            </c:strRef>
          </c:cat>
          <c:val>
            <c:numRef>
              <c:f>'Token v4 - Dynamic Supply  Stab'!$X$38:$X$86</c:f>
              <c:numCache>
                <c:formatCode>0.0%</c:formatCode>
                <c:ptCount val="49"/>
                <c:pt idx="1">
                  <c:v>0.14890180878552983</c:v>
                </c:pt>
                <c:pt idx="2">
                  <c:v>1.1416924374472868</c:v>
                </c:pt>
                <c:pt idx="3">
                  <c:v>0.15852804760654582</c:v>
                </c:pt>
                <c:pt idx="4">
                  <c:v>0.13683574423084188</c:v>
                </c:pt>
                <c:pt idx="5">
                  <c:v>0.12036544850498343</c:v>
                </c:pt>
                <c:pt idx="6">
                  <c:v>0.1074340954244879</c:v>
                </c:pt>
                <c:pt idx="7">
                  <c:v>9.7011728163658884E-2</c:v>
                </c:pt>
                <c:pt idx="8">
                  <c:v>8.8432717420488638E-2</c:v>
                </c:pt>
                <c:pt idx="9">
                  <c:v>0.35804308267978868</c:v>
                </c:pt>
                <c:pt idx="10">
                  <c:v>0.15796227928427364</c:v>
                </c:pt>
                <c:pt idx="11">
                  <c:v>0.1364140111557941</c:v>
                </c:pt>
                <c:pt idx="12">
                  <c:v>0.12003900850980687</c:v>
                </c:pt>
                <c:pt idx="13">
                  <c:v>0.10717395340499491</c:v>
                </c:pt>
                <c:pt idx="14">
                  <c:v>9.6799561690728675E-2</c:v>
                </c:pt>
                <c:pt idx="15">
                  <c:v>8.825638254405499E-2</c:v>
                </c:pt>
                <c:pt idx="16">
                  <c:v>8.1098888055896268E-2</c:v>
                </c:pt>
                <c:pt idx="17">
                  <c:v>7.5015235841869865E-2</c:v>
                </c:pt>
                <c:pt idx="18">
                  <c:v>6.9780625744456204E-2</c:v>
                </c:pt>
                <c:pt idx="19">
                  <c:v>6.5228911484441987E-2</c:v>
                </c:pt>
                <c:pt idx="20">
                  <c:v>6.1234642414598861E-2</c:v>
                </c:pt>
                <c:pt idx="21">
                  <c:v>5.7701322560742341E-2</c:v>
                </c:pt>
                <c:pt idx="22">
                  <c:v>5.4553512726111419E-2</c:v>
                </c:pt>
                <c:pt idx="23">
                  <c:v>5.1731384010172965E-2</c:v>
                </c:pt>
                <c:pt idx="24">
                  <c:v>4.9186878699887471E-2</c:v>
                </c:pt>
                <c:pt idx="25">
                  <c:v>4.4807886187969048E-2</c:v>
                </c:pt>
                <c:pt idx="26">
                  <c:v>4.288624423716092E-2</c:v>
                </c:pt>
                <c:pt idx="27">
                  <c:v>4.1122648298550502E-2</c:v>
                </c:pt>
                <c:pt idx="28">
                  <c:v>3.9498370692208962E-2</c:v>
                </c:pt>
                <c:pt idx="29">
                  <c:v>3.7997530160539528E-2</c:v>
                </c:pt>
                <c:pt idx="30">
                  <c:v>3.6606570879472944E-2</c:v>
                </c:pt>
                <c:pt idx="31">
                  <c:v>3.5313851858391532E-2</c:v>
                </c:pt>
                <c:pt idx="32">
                  <c:v>3.4109320371791707E-2</c:v>
                </c:pt>
                <c:pt idx="33">
                  <c:v>3.2984250020615224E-2</c:v>
                </c:pt>
                <c:pt idx="34">
                  <c:v>3.1931028977408848E-2</c:v>
                </c:pt>
                <c:pt idx="35">
                  <c:v>3.0942987545447442E-2</c:v>
                </c:pt>
                <c:pt idx="36">
                  <c:v>3.0014256771966785E-2</c:v>
                </c:pt>
                <c:pt idx="37">
                  <c:v>2.5497195308514797E-3</c:v>
                </c:pt>
                <c:pt idx="38">
                  <c:v>2.5432349949134903E-3</c:v>
                </c:pt>
                <c:pt idx="39">
                  <c:v>2.5367833587011113E-3</c:v>
                </c:pt>
                <c:pt idx="40">
                  <c:v>2.5303643724696734E-3</c:v>
                </c:pt>
                <c:pt idx="41">
                  <c:v>2.5239777889953796E-3</c:v>
                </c:pt>
                <c:pt idx="42">
                  <c:v>2.5176233635448853E-3</c:v>
                </c:pt>
                <c:pt idx="43">
                  <c:v>2.5113008538422132E-3</c:v>
                </c:pt>
                <c:pt idx="44">
                  <c:v>2.5050100200401104E-3</c:v>
                </c:pt>
                <c:pt idx="45">
                  <c:v>2.498750624687629E-3</c:v>
                </c:pt>
                <c:pt idx="46">
                  <c:v>2.4925224327019269E-3</c:v>
                </c:pt>
                <c:pt idx="47">
                  <c:v>2.4863252113376255E-3</c:v>
                </c:pt>
                <c:pt idx="48">
                  <c:v>2.4801587301586103E-3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DF-5045-B882-13D86E78B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5828867"/>
        <c:axId val="1336687600"/>
      </c:lineChart>
      <c:catAx>
        <c:axId val="9158288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36687600"/>
        <c:crosses val="autoZero"/>
        <c:auto val="1"/>
        <c:lblAlgn val="ctr"/>
        <c:lblOffset val="100"/>
        <c:noMultiLvlLbl val="1"/>
      </c:catAx>
      <c:valAx>
        <c:axId val="1336687600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15828867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Inflation Analysis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0965151423800522"/>
          <c:y val="0.26475255235166201"/>
          <c:w val="0.79334773342700382"/>
          <c:h val="0.61348770282129184"/>
        </c:manualLayout>
      </c:layout>
      <c:barChart>
        <c:barDir val="col"/>
        <c:grouping val="clustered"/>
        <c:varyColors val="1"/>
        <c:ser>
          <c:idx val="0"/>
          <c:order val="0"/>
          <c:tx>
            <c:v>Inflation YoY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0-9DD6-5942-ABF0-A16CA1DCE855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900" b="0" i="0"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0-9DD6-5942-ABF0-A16CA1DCE8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'Token v4 - Dynamic Supply  Stab'!$D$92:$G$92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'Token v4 - Dynamic Supply  Stab'!$D$94:$G$94</c:f>
              <c:numCache>
                <c:formatCode>0%</c:formatCode>
                <c:ptCount val="4"/>
                <c:pt idx="0">
                  <c:v>8.6097575981296917</c:v>
                </c:pt>
                <c:pt idx="1">
                  <c:v>1.286087440859939</c:v>
                </c:pt>
                <c:pt idx="2">
                  <c:v>0.53769463425562991</c:v>
                </c:pt>
                <c:pt idx="3">
                  <c:v>3.0596634370219089E-2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DD6-5942-ABF0-A16CA1DCE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3240836"/>
        <c:axId val="1449047928"/>
      </c:barChart>
      <c:lineChart>
        <c:grouping val="standard"/>
        <c:varyColors val="0"/>
        <c:ser>
          <c:idx val="1"/>
          <c:order val="1"/>
          <c:tx>
            <c:v>Inflation Cummulative</c:v>
          </c:tx>
          <c:spPr>
            <a:ln w="19050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9DD6-5942-ABF0-A16CA1DCE855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900" b="0" i="0"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9DD6-5942-ABF0-A16CA1DCE8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'Token v4 - Dynamic Supply  Stab'!$D$92:$G$92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'Token v4 - Dynamic Supply  Stab'!$D$95:$G$95</c:f>
              <c:numCache>
                <c:formatCode>0%</c:formatCode>
                <c:ptCount val="4"/>
                <c:pt idx="0">
                  <c:v>8.6097575981296917</c:v>
                </c:pt>
                <c:pt idx="1">
                  <c:v>20.968746154792662</c:v>
                </c:pt>
                <c:pt idx="2">
                  <c:v>32.781223083548674</c:v>
                </c:pt>
                <c:pt idx="3">
                  <c:v>33.814814814814817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D6-5942-ABF0-A16CA1DCE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240836"/>
        <c:axId val="1449047928"/>
      </c:lineChart>
      <c:catAx>
        <c:axId val="1332408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49047928"/>
        <c:crosses val="autoZero"/>
        <c:auto val="1"/>
        <c:lblAlgn val="ctr"/>
        <c:lblOffset val="100"/>
        <c:noMultiLvlLbl val="1"/>
      </c:catAx>
      <c:valAx>
        <c:axId val="14490479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3240836"/>
        <c:crosses val="autoZero"/>
        <c:crossBetween val="between"/>
      </c:valAx>
    </c:plotArea>
    <c:legend>
      <c:legendPos val="t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sz="1100" b="0" i="0">
                <a:solidFill>
                  <a:srgbClr val="757575"/>
                </a:solidFill>
                <a:latin typeface="+mn-lt"/>
              </a:defRPr>
            </a:pPr>
            <a:r>
              <a:rPr sz="1100" b="0" i="0">
                <a:solidFill>
                  <a:srgbClr val="757575"/>
                </a:solidFill>
                <a:latin typeface="+mn-lt"/>
              </a:rPr>
              <a:t>Adressable Markets</a:t>
            </a:r>
          </a:p>
        </c:rich>
      </c:tx>
      <c:layout>
        <c:manualLayout>
          <c:xMode val="edge"/>
          <c:yMode val="edge"/>
          <c:x val="0.3788855982022537"/>
          <c:y val="4.3775643507704395E-2"/>
        </c:manualLayout>
      </c:layout>
      <c:overlay val="0"/>
    </c:title>
    <c:autoTitleDeleted val="0"/>
    <c:plotArea>
      <c:layout>
        <c:manualLayout>
          <c:xMode val="edge"/>
          <c:yMode val="edge"/>
          <c:x val="0.13454011416035819"/>
          <c:y val="0.15517296293019556"/>
          <c:w val="0.83728185473972838"/>
          <c:h val="0.65445476618793441"/>
        </c:manualLayout>
      </c:layout>
      <c:barChart>
        <c:barDir val="col"/>
        <c:grouping val="stacked"/>
        <c:varyColors val="1"/>
        <c:ser>
          <c:idx val="0"/>
          <c:order val="0"/>
          <c:tx>
            <c:v>Market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'P&amp;L Simulation'!$E$5:$N$5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EAD-9B47-ABA2-2CF3BDE57DF3}"/>
            </c:ext>
          </c:extLst>
        </c:ser>
        <c:ser>
          <c:idx val="1"/>
          <c:order val="1"/>
          <c:tx>
            <c:v>Food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'P&amp;L Simulation'!$E$6:$N$6</c:f>
              <c:numCache>
                <c:formatCode>#,##0</c:formatCode>
                <c:ptCount val="10"/>
                <c:pt idx="0">
                  <c:v>95000000</c:v>
                </c:pt>
                <c:pt idx="1">
                  <c:v>99750000</c:v>
                </c:pt>
                <c:pt idx="2">
                  <c:v>104737500</c:v>
                </c:pt>
                <c:pt idx="3">
                  <c:v>109974375</c:v>
                </c:pt>
                <c:pt idx="4">
                  <c:v>115473093.75</c:v>
                </c:pt>
                <c:pt idx="5">
                  <c:v>121246748.4375</c:v>
                </c:pt>
                <c:pt idx="6">
                  <c:v>127309085.859375</c:v>
                </c:pt>
                <c:pt idx="7">
                  <c:v>133674540.15234375</c:v>
                </c:pt>
                <c:pt idx="8">
                  <c:v>140358267.15996096</c:v>
                </c:pt>
                <c:pt idx="9">
                  <c:v>147376180.517959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EAD-9B47-ABA2-2CF3BDE57DF3}"/>
            </c:ext>
          </c:extLst>
        </c:ser>
        <c:ser>
          <c:idx val="2"/>
          <c:order val="2"/>
          <c:tx>
            <c:v>Beverage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'P&amp;L Simulation'!$E$7:$N$7</c:f>
              <c:numCache>
                <c:formatCode>#,##0</c:formatCode>
                <c:ptCount val="10"/>
                <c:pt idx="0">
                  <c:v>91000000</c:v>
                </c:pt>
                <c:pt idx="1">
                  <c:v>96460000</c:v>
                </c:pt>
                <c:pt idx="2">
                  <c:v>102247600</c:v>
                </c:pt>
                <c:pt idx="3">
                  <c:v>108382456</c:v>
                </c:pt>
                <c:pt idx="4">
                  <c:v>114885403.36</c:v>
                </c:pt>
                <c:pt idx="5">
                  <c:v>121778527.5616</c:v>
                </c:pt>
                <c:pt idx="6">
                  <c:v>129085239.215296</c:v>
                </c:pt>
                <c:pt idx="7">
                  <c:v>136830353.56821376</c:v>
                </c:pt>
                <c:pt idx="8">
                  <c:v>145040174.78230658</c:v>
                </c:pt>
                <c:pt idx="9">
                  <c:v>153742585.269245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0EAD-9B47-ABA2-2CF3BDE57DF3}"/>
            </c:ext>
          </c:extLst>
        </c:ser>
        <c:ser>
          <c:idx val="3"/>
          <c:order val="3"/>
          <c:tx>
            <c:v>Apparel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'P&amp;L Simulation'!$E$8:$N$8</c:f>
              <c:numCache>
                <c:formatCode>#,##0</c:formatCode>
                <c:ptCount val="10"/>
                <c:pt idx="0">
                  <c:v>81200000</c:v>
                </c:pt>
                <c:pt idx="1">
                  <c:v>86884000</c:v>
                </c:pt>
                <c:pt idx="2">
                  <c:v>92965880</c:v>
                </c:pt>
                <c:pt idx="3">
                  <c:v>99473491.600000009</c:v>
                </c:pt>
                <c:pt idx="4">
                  <c:v>106436636.01200001</c:v>
                </c:pt>
                <c:pt idx="5">
                  <c:v>113887200.53284001</c:v>
                </c:pt>
                <c:pt idx="6">
                  <c:v>121859304.57013883</c:v>
                </c:pt>
                <c:pt idx="7">
                  <c:v>130389455.89004855</c:v>
                </c:pt>
                <c:pt idx="8">
                  <c:v>139516717.80235195</c:v>
                </c:pt>
                <c:pt idx="9">
                  <c:v>149282888.0485166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0EAD-9B47-ABA2-2CF3BDE57DF3}"/>
            </c:ext>
          </c:extLst>
        </c:ser>
        <c:ser>
          <c:idx val="4"/>
          <c:order val="4"/>
          <c:tx>
            <c:v>Finance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'P&amp;L Simulation'!$E$9:$N$9</c:f>
              <c:numCache>
                <c:formatCode>#,##0</c:formatCode>
                <c:ptCount val="10"/>
                <c:pt idx="0">
                  <c:v>31700000</c:v>
                </c:pt>
                <c:pt idx="1">
                  <c:v>34236000</c:v>
                </c:pt>
                <c:pt idx="2">
                  <c:v>36974880</c:v>
                </c:pt>
                <c:pt idx="3">
                  <c:v>39932870.400000006</c:v>
                </c:pt>
                <c:pt idx="4">
                  <c:v>43127500.032000013</c:v>
                </c:pt>
                <c:pt idx="5">
                  <c:v>46577700.034560017</c:v>
                </c:pt>
                <c:pt idx="6">
                  <c:v>50303916.037324823</c:v>
                </c:pt>
                <c:pt idx="7">
                  <c:v>54328229.320310816</c:v>
                </c:pt>
                <c:pt idx="8">
                  <c:v>58674487.665935688</c:v>
                </c:pt>
                <c:pt idx="9">
                  <c:v>63368446.679210544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0EAD-9B47-ABA2-2CF3BDE57DF3}"/>
            </c:ext>
          </c:extLst>
        </c:ser>
        <c:ser>
          <c:idx val="5"/>
          <c:order val="5"/>
          <c:tx>
            <c:v>Sales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'P&amp;L Simulation'!$E$10:$N$10</c:f>
              <c:numCache>
                <c:formatCode>#,##0</c:formatCode>
                <c:ptCount val="10"/>
                <c:pt idx="0">
                  <c:v>20700000</c:v>
                </c:pt>
                <c:pt idx="1">
                  <c:v>22563000</c:v>
                </c:pt>
                <c:pt idx="2">
                  <c:v>24593670</c:v>
                </c:pt>
                <c:pt idx="3">
                  <c:v>26807100.300000001</c:v>
                </c:pt>
                <c:pt idx="4">
                  <c:v>29219739.327000003</c:v>
                </c:pt>
                <c:pt idx="5">
                  <c:v>31849515.866430007</c:v>
                </c:pt>
                <c:pt idx="6">
                  <c:v>34715972.294408709</c:v>
                </c:pt>
                <c:pt idx="7">
                  <c:v>37840409.800905496</c:v>
                </c:pt>
                <c:pt idx="8">
                  <c:v>41246046.682986997</c:v>
                </c:pt>
                <c:pt idx="9">
                  <c:v>44958190.88445583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0EAD-9B47-ABA2-2CF3BDE57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5302408"/>
        <c:axId val="982775263"/>
      </c:barChart>
      <c:catAx>
        <c:axId val="83530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82775263"/>
        <c:crosses val="autoZero"/>
        <c:auto val="1"/>
        <c:lblAlgn val="ctr"/>
        <c:lblOffset val="100"/>
        <c:noMultiLvlLbl val="1"/>
      </c:catAx>
      <c:valAx>
        <c:axId val="9827752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#,,&quot;M USD&quot;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8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35302408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8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sz="1100" b="0" i="0">
                <a:solidFill>
                  <a:srgbClr val="757575"/>
                </a:solidFill>
                <a:latin typeface="+mn-lt"/>
              </a:defRPr>
            </a:pPr>
            <a:r>
              <a:rPr sz="1100" b="0" i="0">
                <a:solidFill>
                  <a:srgbClr val="757575"/>
                </a:solidFill>
                <a:latin typeface="+mn-lt"/>
              </a:rPr>
              <a:t>Gross Revenue</a:t>
            </a:r>
          </a:p>
        </c:rich>
      </c:tx>
      <c:layout>
        <c:manualLayout>
          <c:xMode val="edge"/>
          <c:yMode val="edge"/>
          <c:x val="0.3788855982022537"/>
          <c:y val="4.3775643507704395E-2"/>
        </c:manualLayout>
      </c:layout>
      <c:overlay val="0"/>
    </c:title>
    <c:autoTitleDeleted val="0"/>
    <c:plotArea>
      <c:layout>
        <c:manualLayout>
          <c:xMode val="edge"/>
          <c:yMode val="edge"/>
          <c:x val="0.13454011416035819"/>
          <c:y val="0.15517296293019556"/>
          <c:w val="0.83728185473972838"/>
          <c:h val="0.65445476618793441"/>
        </c:manualLayout>
      </c:layout>
      <c:barChart>
        <c:barDir val="col"/>
        <c:grouping val="stacked"/>
        <c:varyColors val="1"/>
        <c:ser>
          <c:idx val="0"/>
          <c:order val="0"/>
          <c:tx>
            <c:v>Food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'P&amp;L Simulation'!$E$18:$N$18</c:f>
              <c:numCache>
                <c:formatCode>#,##0</c:formatCode>
                <c:ptCount val="10"/>
                <c:pt idx="0">
                  <c:v>95000</c:v>
                </c:pt>
                <c:pt idx="1">
                  <c:v>308018.79652649479</c:v>
                </c:pt>
                <c:pt idx="2">
                  <c:v>1047375</c:v>
                </c:pt>
                <c:pt idx="3">
                  <c:v>3561452.7522207228</c:v>
                </c:pt>
                <c:pt idx="4">
                  <c:v>7923257.078918241</c:v>
                </c:pt>
                <c:pt idx="5">
                  <c:v>11033454.1078125</c:v>
                </c:pt>
                <c:pt idx="6">
                  <c:v>12465098.96088667</c:v>
                </c:pt>
                <c:pt idx="7">
                  <c:v>13306312.0480684</c:v>
                </c:pt>
                <c:pt idx="8">
                  <c:v>14021945.129134124</c:v>
                </c:pt>
                <c:pt idx="9">
                  <c:v>14737618.0517959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31C-2842-A1A2-3EB89BAC7F38}"/>
            </c:ext>
          </c:extLst>
        </c:ser>
        <c:ser>
          <c:idx val="1"/>
          <c:order val="1"/>
          <c:tx>
            <c:v>Beverage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'P&amp;L Simulation'!$E$19:$N$19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31C-2842-A1A2-3EB89BAC7F38}"/>
            </c:ext>
          </c:extLst>
        </c:ser>
        <c:ser>
          <c:idx val="2"/>
          <c:order val="2"/>
          <c:tx>
            <c:v>Apparel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'P&amp;L Simulation'!$E$20:$N$20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18593.175999999999</c:v>
                </c:pt>
                <c:pt idx="3">
                  <c:v>61432.992819890504</c:v>
                </c:pt>
                <c:pt idx="4">
                  <c:v>212873.27202400003</c:v>
                </c:pt>
                <c:pt idx="5">
                  <c:v>737633.44193662645</c:v>
                </c:pt>
                <c:pt idx="6">
                  <c:v>1672290.1694446139</c:v>
                </c:pt>
                <c:pt idx="7">
                  <c:v>2373088.0971988831</c:v>
                </c:pt>
                <c:pt idx="8">
                  <c:v>2732074.7492058915</c:v>
                </c:pt>
                <c:pt idx="9">
                  <c:v>2972001.5337948329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331C-2842-A1A2-3EB89BAC7F38}"/>
            </c:ext>
          </c:extLst>
        </c:ser>
        <c:ser>
          <c:idx val="3"/>
          <c:order val="3"/>
          <c:tx>
            <c:v>Finance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'P&amp;L Simulation'!$E$21:$N$21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27953.009280000009</c:v>
                </c:pt>
                <c:pt idx="4">
                  <c:v>93221.618645986033</c:v>
                </c:pt>
                <c:pt idx="5">
                  <c:v>326043.90024192014</c:v>
                </c:pt>
                <c:pt idx="6">
                  <c:v>1140343.0494879144</c:v>
                </c:pt>
                <c:pt idx="7">
                  <c:v>2609435.3194990274</c:v>
                </c:pt>
                <c:pt idx="8">
                  <c:v>3737564.8643201035</c:v>
                </c:pt>
                <c:pt idx="9">
                  <c:v>4343176.0385788959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331C-2842-A1A2-3EB89BAC7F38}"/>
            </c:ext>
          </c:extLst>
        </c:ser>
        <c:ser>
          <c:idx val="4"/>
          <c:order val="4"/>
          <c:tx>
            <c:v>Sales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'P&amp;L Simulation'!$E$22:$N$22</c:f>
              <c:numCache>
                <c:formatCode>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11687.895730800003</c:v>
                </c:pt>
                <c:pt idx="5">
                  <c:v>39339.346554904347</c:v>
                </c:pt>
                <c:pt idx="6">
                  <c:v>138863.88917763485</c:v>
                </c:pt>
                <c:pt idx="7">
                  <c:v>490175.39451565838</c:v>
                </c:pt>
                <c:pt idx="8">
                  <c:v>1132049.1059706069</c:v>
                </c:pt>
                <c:pt idx="9">
                  <c:v>1636478.148194192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331C-2842-A1A2-3EB89BAC7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2459700"/>
        <c:axId val="471580401"/>
      </c:barChart>
      <c:catAx>
        <c:axId val="20924597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71580401"/>
        <c:crosses val="autoZero"/>
        <c:auto val="1"/>
        <c:lblAlgn val="ctr"/>
        <c:lblOffset val="100"/>
        <c:noMultiLvlLbl val="1"/>
      </c:catAx>
      <c:valAx>
        <c:axId val="4715804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#,,&quot;M USD&quot;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8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9245970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8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>
        <c:manualLayout>
          <c:xMode val="edge"/>
          <c:yMode val="edge"/>
          <c:x val="0.13454011416035819"/>
          <c:y val="0.12023207991522999"/>
          <c:w val="0.83728185473972838"/>
          <c:h val="0.68939580929262945"/>
        </c:manualLayout>
      </c:layout>
      <c:lineChart>
        <c:grouping val="standard"/>
        <c:varyColors val="1"/>
        <c:ser>
          <c:idx val="0"/>
          <c:order val="0"/>
          <c:tx>
            <c:v>Net Revenue</c:v>
          </c:tx>
          <c:spPr>
            <a:ln w="19050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val>
            <c:numRef>
              <c:f>'P&amp;L Simulation'!$E$34:$N$34</c:f>
              <c:numCache>
                <c:formatCode>#,##0</c:formatCode>
                <c:ptCount val="10"/>
                <c:pt idx="0">
                  <c:v>2090</c:v>
                </c:pt>
                <c:pt idx="1">
                  <c:v>6776.4135235828853</c:v>
                </c:pt>
                <c:pt idx="2">
                  <c:v>23451.299872</c:v>
                </c:pt>
                <c:pt idx="3">
                  <c:v>80318.452595053488</c:v>
                </c:pt>
                <c:pt idx="4">
                  <c:v>181302.87703701857</c:v>
                </c:pt>
                <c:pt idx="5">
                  <c:v>267002.35752401093</c:v>
                </c:pt>
                <c:pt idx="6">
                  <c:v>339165.11351793038</c:v>
                </c:pt>
                <c:pt idx="7">
                  <c:v>413138.23890420335</c:v>
                </c:pt>
                <c:pt idx="8">
                  <c:v>475719.94466987601</c:v>
                </c:pt>
                <c:pt idx="9">
                  <c:v>521164.022992004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2D-D54E-82C5-DD8F476663E8}"/>
            </c:ext>
          </c:extLst>
        </c:ser>
        <c:ser>
          <c:idx val="1"/>
          <c:order val="1"/>
          <c:tx>
            <c:v>Cashflows via Token</c:v>
          </c:tx>
          <c:spPr>
            <a:ln w="19050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val>
            <c:numRef>
              <c:f>'P&amp;L Simulation'!$E$45:$N$45</c:f>
              <c:numCache>
                <c:formatCode>#,##0</c:formatCode>
                <c:ptCount val="10"/>
                <c:pt idx="0">
                  <c:v>24700</c:v>
                </c:pt>
                <c:pt idx="1">
                  <c:v>80084.887096888648</c:v>
                </c:pt>
                <c:pt idx="2">
                  <c:v>277151.72576</c:v>
                </c:pt>
                <c:pt idx="3">
                  <c:v>949218.07612335938</c:v>
                </c:pt>
                <c:pt idx="4">
                  <c:v>2142670.3649829468</c:v>
                </c:pt>
                <c:pt idx="5">
                  <c:v>3155482.4071019478</c:v>
                </c:pt>
                <c:pt idx="6">
                  <c:v>4008314.9779391768</c:v>
                </c:pt>
                <c:pt idx="7">
                  <c:v>4882542.8234133124</c:v>
                </c:pt>
                <c:pt idx="8">
                  <c:v>5622144.8006439889</c:v>
                </c:pt>
                <c:pt idx="9">
                  <c:v>6159211.1808145931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2D-D54E-82C5-DD8F476663E8}"/>
            </c:ext>
          </c:extLst>
        </c:ser>
        <c:ser>
          <c:idx val="2"/>
          <c:order val="2"/>
          <c:tx>
            <c:v>Gross Revenue</c:v>
          </c:tx>
          <c:spPr>
            <a:ln w="19050" cmpd="sng">
              <a:solidFill>
                <a:srgbClr val="A5A5A5">
                  <a:alpha val="100000"/>
                </a:srgbClr>
              </a:solidFill>
            </a:ln>
          </c:spPr>
          <c:marker>
            <c:symbol val="circle"/>
            <c:size val="5"/>
            <c:spPr>
              <a:solidFill>
                <a:srgbClr val="A5A5A5">
                  <a:alpha val="100000"/>
                </a:srgbClr>
              </a:solidFill>
              <a:ln cmpd="sng">
                <a:solidFill>
                  <a:srgbClr val="A5A5A5">
                    <a:alpha val="100000"/>
                  </a:srgbClr>
                </a:solidFill>
              </a:ln>
            </c:spPr>
          </c:marker>
          <c:val>
            <c:numRef>
              <c:f>'P&amp;L Simulation'!$E$23:$N$23</c:f>
              <c:numCache>
                <c:formatCode>#,##0</c:formatCode>
                <c:ptCount val="10"/>
                <c:pt idx="0">
                  <c:v>95000</c:v>
                </c:pt>
                <c:pt idx="1">
                  <c:v>308018.79652649479</c:v>
                </c:pt>
                <c:pt idx="2">
                  <c:v>1065968.176</c:v>
                </c:pt>
                <c:pt idx="3">
                  <c:v>3650838.7543206131</c:v>
                </c:pt>
                <c:pt idx="4">
                  <c:v>8241039.8653190266</c:v>
                </c:pt>
                <c:pt idx="5">
                  <c:v>12136470.796545953</c:v>
                </c:pt>
                <c:pt idx="6">
                  <c:v>15416596.068996834</c:v>
                </c:pt>
                <c:pt idx="7">
                  <c:v>18779010.859281972</c:v>
                </c:pt>
                <c:pt idx="8">
                  <c:v>21623633.848630726</c:v>
                </c:pt>
                <c:pt idx="9">
                  <c:v>23689273.772363819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2D-D54E-82C5-DD8F47666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2610211"/>
        <c:axId val="1242066634"/>
      </c:lineChart>
      <c:catAx>
        <c:axId val="8926102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42066634"/>
        <c:crosses val="autoZero"/>
        <c:auto val="1"/>
        <c:lblAlgn val="ctr"/>
        <c:lblOffset val="100"/>
        <c:noMultiLvlLbl val="1"/>
      </c:catAx>
      <c:valAx>
        <c:axId val="12420666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8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9261021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8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Staking APR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0567170412322442"/>
          <c:y val="0.18203901382877369"/>
          <c:w val="0.84322191087104548"/>
          <c:h val="0.65047798336270413"/>
        </c:manualLayout>
      </c:layout>
      <c:lineChart>
        <c:grouping val="standard"/>
        <c:varyColors val="1"/>
        <c:ser>
          <c:idx val="0"/>
          <c:order val="0"/>
          <c:tx>
            <c:v>5%</c:v>
          </c:tx>
          <c:spPr>
            <a:ln w="19050" cmpd="sng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'Staking Model'!$B$77:$B$124</c:f>
              <c:numCache>
                <c:formatCode>mmm\-yyyy</c:formatCode>
                <c:ptCount val="48"/>
                <c:pt idx="0">
                  <c:v>45292</c:v>
                </c:pt>
                <c:pt idx="1">
                  <c:v>45351</c:v>
                </c:pt>
                <c:pt idx="2">
                  <c:v>45382</c:v>
                </c:pt>
                <c:pt idx="3">
                  <c:v>45412</c:v>
                </c:pt>
                <c:pt idx="4">
                  <c:v>45443</c:v>
                </c:pt>
                <c:pt idx="5">
                  <c:v>45473</c:v>
                </c:pt>
                <c:pt idx="6">
                  <c:v>45504</c:v>
                </c:pt>
                <c:pt idx="7">
                  <c:v>45535</c:v>
                </c:pt>
                <c:pt idx="8">
                  <c:v>45565</c:v>
                </c:pt>
                <c:pt idx="9">
                  <c:v>45596</c:v>
                </c:pt>
                <c:pt idx="10">
                  <c:v>45626</c:v>
                </c:pt>
                <c:pt idx="11">
                  <c:v>45657</c:v>
                </c:pt>
                <c:pt idx="12">
                  <c:v>45688</c:v>
                </c:pt>
                <c:pt idx="13">
                  <c:v>45716</c:v>
                </c:pt>
                <c:pt idx="14">
                  <c:v>45747</c:v>
                </c:pt>
                <c:pt idx="15">
                  <c:v>45777</c:v>
                </c:pt>
                <c:pt idx="16">
                  <c:v>45808</c:v>
                </c:pt>
                <c:pt idx="17">
                  <c:v>45838</c:v>
                </c:pt>
                <c:pt idx="18">
                  <c:v>45869</c:v>
                </c:pt>
                <c:pt idx="19">
                  <c:v>45900</c:v>
                </c:pt>
                <c:pt idx="20">
                  <c:v>45930</c:v>
                </c:pt>
                <c:pt idx="21">
                  <c:v>45961</c:v>
                </c:pt>
                <c:pt idx="22">
                  <c:v>45991</c:v>
                </c:pt>
                <c:pt idx="23">
                  <c:v>46022</c:v>
                </c:pt>
                <c:pt idx="24">
                  <c:v>46053</c:v>
                </c:pt>
                <c:pt idx="25">
                  <c:v>46081</c:v>
                </c:pt>
                <c:pt idx="26">
                  <c:v>46112</c:v>
                </c:pt>
                <c:pt idx="27">
                  <c:v>46142</c:v>
                </c:pt>
                <c:pt idx="28">
                  <c:v>46173</c:v>
                </c:pt>
                <c:pt idx="29">
                  <c:v>46203</c:v>
                </c:pt>
                <c:pt idx="30">
                  <c:v>46234</c:v>
                </c:pt>
                <c:pt idx="31">
                  <c:v>46265</c:v>
                </c:pt>
                <c:pt idx="32">
                  <c:v>46295</c:v>
                </c:pt>
                <c:pt idx="33">
                  <c:v>46326</c:v>
                </c:pt>
                <c:pt idx="34">
                  <c:v>46356</c:v>
                </c:pt>
                <c:pt idx="35">
                  <c:v>46387</c:v>
                </c:pt>
                <c:pt idx="36">
                  <c:v>46418</c:v>
                </c:pt>
                <c:pt idx="37">
                  <c:v>46446</c:v>
                </c:pt>
                <c:pt idx="38">
                  <c:v>46477</c:v>
                </c:pt>
                <c:pt idx="39">
                  <c:v>46507</c:v>
                </c:pt>
                <c:pt idx="40">
                  <c:v>46538</c:v>
                </c:pt>
                <c:pt idx="41">
                  <c:v>46568</c:v>
                </c:pt>
                <c:pt idx="42">
                  <c:v>46599</c:v>
                </c:pt>
                <c:pt idx="43">
                  <c:v>46630</c:v>
                </c:pt>
                <c:pt idx="44">
                  <c:v>46660</c:v>
                </c:pt>
                <c:pt idx="45">
                  <c:v>46691</c:v>
                </c:pt>
                <c:pt idx="46">
                  <c:v>46721</c:v>
                </c:pt>
                <c:pt idx="47">
                  <c:v>46752</c:v>
                </c:pt>
              </c:numCache>
            </c:numRef>
          </c:cat>
          <c:val>
            <c:numRef>
              <c:f>'Staking Model'!$C$77:$C$124</c:f>
              <c:numCache>
                <c:formatCode>0%</c:formatCode>
                <c:ptCount val="48"/>
                <c:pt idx="0">
                  <c:v>3.3885542168674694</c:v>
                </c:pt>
                <c:pt idx="1">
                  <c:v>1.9003378378378375</c:v>
                </c:pt>
                <c:pt idx="2">
                  <c:v>1.7942583732057413</c:v>
                </c:pt>
                <c:pt idx="3">
                  <c:v>1.6993957703927491</c:v>
                </c:pt>
                <c:pt idx="4">
                  <c:v>1.6140602582496413</c:v>
                </c:pt>
                <c:pt idx="5">
                  <c:v>1.5368852459016391</c:v>
                </c:pt>
                <c:pt idx="6">
                  <c:v>1.4667535853976532</c:v>
                </c:pt>
                <c:pt idx="7">
                  <c:v>1.4027431421446386</c:v>
                </c:pt>
                <c:pt idx="8">
                  <c:v>1.104449353108236</c:v>
                </c:pt>
                <c:pt idx="9">
                  <c:v>0.9823489053826483</c:v>
                </c:pt>
                <c:pt idx="10">
                  <c:v>0.88455814214708939</c:v>
                </c:pt>
                <c:pt idx="11">
                  <c:v>0.8044744100520993</c:v>
                </c:pt>
                <c:pt idx="12">
                  <c:v>0.73768764197559777</c:v>
                </c:pt>
                <c:pt idx="13">
                  <c:v>0.68113999048566376</c:v>
                </c:pt>
                <c:pt idx="14">
                  <c:v>0.632644453816955</c:v>
                </c:pt>
                <c:pt idx="15">
                  <c:v>0.59059547022648884</c:v>
                </c:pt>
                <c:pt idx="16">
                  <c:v>0.55378773228318789</c:v>
                </c:pt>
                <c:pt idx="17">
                  <c:v>0.52129877867143304</c:v>
                </c:pt>
                <c:pt idx="18">
                  <c:v>0.49241062356380255</c:v>
                </c:pt>
                <c:pt idx="19">
                  <c:v>0.46655607559689577</c:v>
                </c:pt>
                <c:pt idx="20">
                  <c:v>0.44328112466753938</c:v>
                </c:pt>
                <c:pt idx="21">
                  <c:v>0.42221805216738623</c:v>
                </c:pt>
                <c:pt idx="22">
                  <c:v>0.40306585968189812</c:v>
                </c:pt>
                <c:pt idx="23">
                  <c:v>0.38557579318448909</c:v>
                </c:pt>
                <c:pt idx="24">
                  <c:v>0.37027023850105228</c:v>
                </c:pt>
                <c:pt idx="25">
                  <c:v>0.35613340870548355</c:v>
                </c:pt>
                <c:pt idx="26">
                  <c:v>0.34303636185435676</c:v>
                </c:pt>
                <c:pt idx="27">
                  <c:v>0.33086845090542433</c:v>
                </c:pt>
                <c:pt idx="28">
                  <c:v>0.31953419015834711</c:v>
                </c:pt>
                <c:pt idx="29">
                  <c:v>0.30895074442417481</c:v>
                </c:pt>
                <c:pt idx="30">
                  <c:v>0.29904590117244995</c:v>
                </c:pt>
                <c:pt idx="31">
                  <c:v>0.28975642063433665</c:v>
                </c:pt>
                <c:pt idx="32">
                  <c:v>0.28102668415277154</c:v>
                </c:pt>
                <c:pt idx="33">
                  <c:v>0.27280757972043723</c:v>
                </c:pt>
                <c:pt idx="34">
                  <c:v>0.26505557752665287</c:v>
                </c:pt>
                <c:pt idx="35">
                  <c:v>0.25773195876288663</c:v>
                </c:pt>
                <c:pt idx="36">
                  <c:v>0.25706940874035994</c:v>
                </c:pt>
                <c:pt idx="37">
                  <c:v>0.25641025641025644</c:v>
                </c:pt>
                <c:pt idx="38">
                  <c:v>0.25575447570332488</c:v>
                </c:pt>
                <c:pt idx="39">
                  <c:v>0.25510204081632659</c:v>
                </c:pt>
                <c:pt idx="40">
                  <c:v>0.25445292620865145</c:v>
                </c:pt>
                <c:pt idx="41">
                  <c:v>0.25380710659898481</c:v>
                </c:pt>
                <c:pt idx="42">
                  <c:v>0.25316455696202539</c:v>
                </c:pt>
                <c:pt idx="43">
                  <c:v>0.2525252525252526</c:v>
                </c:pt>
                <c:pt idx="44">
                  <c:v>0.25188916876574313</c:v>
                </c:pt>
                <c:pt idx="45">
                  <c:v>0.25125628140703521</c:v>
                </c:pt>
                <c:pt idx="46">
                  <c:v>0.25062656641604014</c:v>
                </c:pt>
                <c:pt idx="47">
                  <c:v>0.25000000000000006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0C-4A42-8110-C07E098E31FB}"/>
            </c:ext>
          </c:extLst>
        </c:ser>
        <c:ser>
          <c:idx val="1"/>
          <c:order val="1"/>
          <c:tx>
            <c:v>10%</c:v>
          </c:tx>
          <c:spPr>
            <a:ln w="19050" cmpd="sng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'Staking Model'!$B$77:$B$124</c:f>
              <c:numCache>
                <c:formatCode>mmm\-yyyy</c:formatCode>
                <c:ptCount val="48"/>
                <c:pt idx="0">
                  <c:v>45292</c:v>
                </c:pt>
                <c:pt idx="1">
                  <c:v>45351</c:v>
                </c:pt>
                <c:pt idx="2">
                  <c:v>45382</c:v>
                </c:pt>
                <c:pt idx="3">
                  <c:v>45412</c:v>
                </c:pt>
                <c:pt idx="4">
                  <c:v>45443</c:v>
                </c:pt>
                <c:pt idx="5">
                  <c:v>45473</c:v>
                </c:pt>
                <c:pt idx="6">
                  <c:v>45504</c:v>
                </c:pt>
                <c:pt idx="7">
                  <c:v>45535</c:v>
                </c:pt>
                <c:pt idx="8">
                  <c:v>45565</c:v>
                </c:pt>
                <c:pt idx="9">
                  <c:v>45596</c:v>
                </c:pt>
                <c:pt idx="10">
                  <c:v>45626</c:v>
                </c:pt>
                <c:pt idx="11">
                  <c:v>45657</c:v>
                </c:pt>
                <c:pt idx="12">
                  <c:v>45688</c:v>
                </c:pt>
                <c:pt idx="13">
                  <c:v>45716</c:v>
                </c:pt>
                <c:pt idx="14">
                  <c:v>45747</c:v>
                </c:pt>
                <c:pt idx="15">
                  <c:v>45777</c:v>
                </c:pt>
                <c:pt idx="16">
                  <c:v>45808</c:v>
                </c:pt>
                <c:pt idx="17">
                  <c:v>45838</c:v>
                </c:pt>
                <c:pt idx="18">
                  <c:v>45869</c:v>
                </c:pt>
                <c:pt idx="19">
                  <c:v>45900</c:v>
                </c:pt>
                <c:pt idx="20">
                  <c:v>45930</c:v>
                </c:pt>
                <c:pt idx="21">
                  <c:v>45961</c:v>
                </c:pt>
                <c:pt idx="22">
                  <c:v>45991</c:v>
                </c:pt>
                <c:pt idx="23">
                  <c:v>46022</c:v>
                </c:pt>
                <c:pt idx="24">
                  <c:v>46053</c:v>
                </c:pt>
                <c:pt idx="25">
                  <c:v>46081</c:v>
                </c:pt>
                <c:pt idx="26">
                  <c:v>46112</c:v>
                </c:pt>
                <c:pt idx="27">
                  <c:v>46142</c:v>
                </c:pt>
                <c:pt idx="28">
                  <c:v>46173</c:v>
                </c:pt>
                <c:pt idx="29">
                  <c:v>46203</c:v>
                </c:pt>
                <c:pt idx="30">
                  <c:v>46234</c:v>
                </c:pt>
                <c:pt idx="31">
                  <c:v>46265</c:v>
                </c:pt>
                <c:pt idx="32">
                  <c:v>46295</c:v>
                </c:pt>
                <c:pt idx="33">
                  <c:v>46326</c:v>
                </c:pt>
                <c:pt idx="34">
                  <c:v>46356</c:v>
                </c:pt>
                <c:pt idx="35">
                  <c:v>46387</c:v>
                </c:pt>
                <c:pt idx="36">
                  <c:v>46418</c:v>
                </c:pt>
                <c:pt idx="37">
                  <c:v>46446</c:v>
                </c:pt>
                <c:pt idx="38">
                  <c:v>46477</c:v>
                </c:pt>
                <c:pt idx="39">
                  <c:v>46507</c:v>
                </c:pt>
                <c:pt idx="40">
                  <c:v>46538</c:v>
                </c:pt>
                <c:pt idx="41">
                  <c:v>46568</c:v>
                </c:pt>
                <c:pt idx="42">
                  <c:v>46599</c:v>
                </c:pt>
                <c:pt idx="43">
                  <c:v>46630</c:v>
                </c:pt>
                <c:pt idx="44">
                  <c:v>46660</c:v>
                </c:pt>
                <c:pt idx="45">
                  <c:v>46691</c:v>
                </c:pt>
                <c:pt idx="46">
                  <c:v>46721</c:v>
                </c:pt>
                <c:pt idx="47">
                  <c:v>46752</c:v>
                </c:pt>
              </c:numCache>
            </c:numRef>
          </c:cat>
          <c:val>
            <c:numRef>
              <c:f>'Staking Model'!$D$77:$D$124</c:f>
              <c:numCache>
                <c:formatCode>0%</c:formatCode>
                <c:ptCount val="48"/>
                <c:pt idx="0">
                  <c:v>1.6942771084337347</c:v>
                </c:pt>
                <c:pt idx="1">
                  <c:v>0.95016891891891875</c:v>
                </c:pt>
                <c:pt idx="2">
                  <c:v>0.89712918660287067</c:v>
                </c:pt>
                <c:pt idx="3">
                  <c:v>0.84969788519637457</c:v>
                </c:pt>
                <c:pt idx="4">
                  <c:v>0.80703012912482064</c:v>
                </c:pt>
                <c:pt idx="5">
                  <c:v>0.76844262295081955</c:v>
                </c:pt>
                <c:pt idx="6">
                  <c:v>0.73337679269882661</c:v>
                </c:pt>
                <c:pt idx="7">
                  <c:v>0.70137157107231929</c:v>
                </c:pt>
                <c:pt idx="8">
                  <c:v>0.552224676554118</c:v>
                </c:pt>
                <c:pt idx="9">
                  <c:v>0.49117445269132415</c:v>
                </c:pt>
                <c:pt idx="10">
                  <c:v>0.44227907107354469</c:v>
                </c:pt>
                <c:pt idx="11">
                  <c:v>0.40223720502604965</c:v>
                </c:pt>
                <c:pt idx="12">
                  <c:v>0.36884382098779889</c:v>
                </c:pt>
                <c:pt idx="13">
                  <c:v>0.34056999524283188</c:v>
                </c:pt>
                <c:pt idx="14">
                  <c:v>0.3163222269084775</c:v>
                </c:pt>
                <c:pt idx="15">
                  <c:v>0.29529773511324442</c:v>
                </c:pt>
                <c:pt idx="16">
                  <c:v>0.27689386614159395</c:v>
                </c:pt>
                <c:pt idx="17">
                  <c:v>0.26064938933571652</c:v>
                </c:pt>
                <c:pt idx="18">
                  <c:v>0.24620531178190128</c:v>
                </c:pt>
                <c:pt idx="19">
                  <c:v>0.23327803779844788</c:v>
                </c:pt>
                <c:pt idx="20">
                  <c:v>0.22164056233376969</c:v>
                </c:pt>
                <c:pt idx="21">
                  <c:v>0.21110902608369311</c:v>
                </c:pt>
                <c:pt idx="22">
                  <c:v>0.20153292984094906</c:v>
                </c:pt>
                <c:pt idx="23">
                  <c:v>0.19278789659224455</c:v>
                </c:pt>
                <c:pt idx="24">
                  <c:v>0.18513511925052614</c:v>
                </c:pt>
                <c:pt idx="25">
                  <c:v>0.17806670435274177</c:v>
                </c:pt>
                <c:pt idx="26">
                  <c:v>0.17151818092717838</c:v>
                </c:pt>
                <c:pt idx="27">
                  <c:v>0.16543422545271216</c:v>
                </c:pt>
                <c:pt idx="28">
                  <c:v>0.15976709507917355</c:v>
                </c:pt>
                <c:pt idx="29">
                  <c:v>0.1544753722120874</c:v>
                </c:pt>
                <c:pt idx="30">
                  <c:v>0.14952295058622497</c:v>
                </c:pt>
                <c:pt idx="31">
                  <c:v>0.14487821031716833</c:v>
                </c:pt>
                <c:pt idx="32">
                  <c:v>0.14051334207638577</c:v>
                </c:pt>
                <c:pt idx="33">
                  <c:v>0.13640378986021862</c:v>
                </c:pt>
                <c:pt idx="34">
                  <c:v>0.13252778876332644</c:v>
                </c:pt>
                <c:pt idx="35">
                  <c:v>0.12886597938144331</c:v>
                </c:pt>
                <c:pt idx="36">
                  <c:v>0.12853470437017997</c:v>
                </c:pt>
                <c:pt idx="37">
                  <c:v>0.12820512820512822</c:v>
                </c:pt>
                <c:pt idx="38">
                  <c:v>0.12787723785166244</c:v>
                </c:pt>
                <c:pt idx="39">
                  <c:v>0.1275510204081633</c:v>
                </c:pt>
                <c:pt idx="40">
                  <c:v>0.12722646310432573</c:v>
                </c:pt>
                <c:pt idx="41">
                  <c:v>0.12690355329949241</c:v>
                </c:pt>
                <c:pt idx="42">
                  <c:v>0.12658227848101269</c:v>
                </c:pt>
                <c:pt idx="43">
                  <c:v>0.1262626262626263</c:v>
                </c:pt>
                <c:pt idx="44">
                  <c:v>0.12594458438287157</c:v>
                </c:pt>
                <c:pt idx="45">
                  <c:v>0.1256281407035176</c:v>
                </c:pt>
                <c:pt idx="46">
                  <c:v>0.12531328320802007</c:v>
                </c:pt>
                <c:pt idx="47">
                  <c:v>0.12500000000000003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0C-4A42-8110-C07E098E31FB}"/>
            </c:ext>
          </c:extLst>
        </c:ser>
        <c:ser>
          <c:idx val="2"/>
          <c:order val="2"/>
          <c:tx>
            <c:v>25%</c:v>
          </c:tx>
          <c:spPr>
            <a:ln w="19050" cmpd="sng">
              <a:solidFill>
                <a:srgbClr val="A5A5A5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'Staking Model'!$B$77:$B$124</c:f>
              <c:numCache>
                <c:formatCode>mmm\-yyyy</c:formatCode>
                <c:ptCount val="48"/>
                <c:pt idx="0">
                  <c:v>45292</c:v>
                </c:pt>
                <c:pt idx="1">
                  <c:v>45351</c:v>
                </c:pt>
                <c:pt idx="2">
                  <c:v>45382</c:v>
                </c:pt>
                <c:pt idx="3">
                  <c:v>45412</c:v>
                </c:pt>
                <c:pt idx="4">
                  <c:v>45443</c:v>
                </c:pt>
                <c:pt idx="5">
                  <c:v>45473</c:v>
                </c:pt>
                <c:pt idx="6">
                  <c:v>45504</c:v>
                </c:pt>
                <c:pt idx="7">
                  <c:v>45535</c:v>
                </c:pt>
                <c:pt idx="8">
                  <c:v>45565</c:v>
                </c:pt>
                <c:pt idx="9">
                  <c:v>45596</c:v>
                </c:pt>
                <c:pt idx="10">
                  <c:v>45626</c:v>
                </c:pt>
                <c:pt idx="11">
                  <c:v>45657</c:v>
                </c:pt>
                <c:pt idx="12">
                  <c:v>45688</c:v>
                </c:pt>
                <c:pt idx="13">
                  <c:v>45716</c:v>
                </c:pt>
                <c:pt idx="14">
                  <c:v>45747</c:v>
                </c:pt>
                <c:pt idx="15">
                  <c:v>45777</c:v>
                </c:pt>
                <c:pt idx="16">
                  <c:v>45808</c:v>
                </c:pt>
                <c:pt idx="17">
                  <c:v>45838</c:v>
                </c:pt>
                <c:pt idx="18">
                  <c:v>45869</c:v>
                </c:pt>
                <c:pt idx="19">
                  <c:v>45900</c:v>
                </c:pt>
                <c:pt idx="20">
                  <c:v>45930</c:v>
                </c:pt>
                <c:pt idx="21">
                  <c:v>45961</c:v>
                </c:pt>
                <c:pt idx="22">
                  <c:v>45991</c:v>
                </c:pt>
                <c:pt idx="23">
                  <c:v>46022</c:v>
                </c:pt>
                <c:pt idx="24">
                  <c:v>46053</c:v>
                </c:pt>
                <c:pt idx="25">
                  <c:v>46081</c:v>
                </c:pt>
                <c:pt idx="26">
                  <c:v>46112</c:v>
                </c:pt>
                <c:pt idx="27">
                  <c:v>46142</c:v>
                </c:pt>
                <c:pt idx="28">
                  <c:v>46173</c:v>
                </c:pt>
                <c:pt idx="29">
                  <c:v>46203</c:v>
                </c:pt>
                <c:pt idx="30">
                  <c:v>46234</c:v>
                </c:pt>
                <c:pt idx="31">
                  <c:v>46265</c:v>
                </c:pt>
                <c:pt idx="32">
                  <c:v>46295</c:v>
                </c:pt>
                <c:pt idx="33">
                  <c:v>46326</c:v>
                </c:pt>
                <c:pt idx="34">
                  <c:v>46356</c:v>
                </c:pt>
                <c:pt idx="35">
                  <c:v>46387</c:v>
                </c:pt>
                <c:pt idx="36">
                  <c:v>46418</c:v>
                </c:pt>
                <c:pt idx="37">
                  <c:v>46446</c:v>
                </c:pt>
                <c:pt idx="38">
                  <c:v>46477</c:v>
                </c:pt>
                <c:pt idx="39">
                  <c:v>46507</c:v>
                </c:pt>
                <c:pt idx="40">
                  <c:v>46538</c:v>
                </c:pt>
                <c:pt idx="41">
                  <c:v>46568</c:v>
                </c:pt>
                <c:pt idx="42">
                  <c:v>46599</c:v>
                </c:pt>
                <c:pt idx="43">
                  <c:v>46630</c:v>
                </c:pt>
                <c:pt idx="44">
                  <c:v>46660</c:v>
                </c:pt>
                <c:pt idx="45">
                  <c:v>46691</c:v>
                </c:pt>
                <c:pt idx="46">
                  <c:v>46721</c:v>
                </c:pt>
                <c:pt idx="47">
                  <c:v>46752</c:v>
                </c:pt>
              </c:numCache>
            </c:numRef>
          </c:cat>
          <c:val>
            <c:numRef>
              <c:f>'Staking Model'!$G$77:$G$124</c:f>
              <c:numCache>
                <c:formatCode>0%</c:formatCode>
                <c:ptCount val="48"/>
                <c:pt idx="0">
                  <c:v>0.67771084337349397</c:v>
                </c:pt>
                <c:pt idx="1">
                  <c:v>0.38006756756756754</c:v>
                </c:pt>
                <c:pt idx="2">
                  <c:v>0.35885167464114831</c:v>
                </c:pt>
                <c:pt idx="3">
                  <c:v>0.33987915407854985</c:v>
                </c:pt>
                <c:pt idx="4">
                  <c:v>0.32281205164992827</c:v>
                </c:pt>
                <c:pt idx="5">
                  <c:v>0.30737704918032782</c:v>
                </c:pt>
                <c:pt idx="6">
                  <c:v>0.29335071707953064</c:v>
                </c:pt>
                <c:pt idx="7">
                  <c:v>0.28054862842892769</c:v>
                </c:pt>
                <c:pt idx="8">
                  <c:v>0.22088987062164722</c:v>
                </c:pt>
                <c:pt idx="9">
                  <c:v>0.19646978107652968</c:v>
                </c:pt>
                <c:pt idx="10">
                  <c:v>0.17691162842941788</c:v>
                </c:pt>
                <c:pt idx="11">
                  <c:v>0.16089488201041988</c:v>
                </c:pt>
                <c:pt idx="12">
                  <c:v>0.14753752839511955</c:v>
                </c:pt>
                <c:pt idx="13">
                  <c:v>0.13622799809713274</c:v>
                </c:pt>
                <c:pt idx="14">
                  <c:v>0.12652889076339099</c:v>
                </c:pt>
                <c:pt idx="15">
                  <c:v>0.11811909404529777</c:v>
                </c:pt>
                <c:pt idx="16">
                  <c:v>0.11075754645663759</c:v>
                </c:pt>
                <c:pt idx="17">
                  <c:v>0.10425975573428661</c:v>
                </c:pt>
                <c:pt idx="18">
                  <c:v>9.8482124712760521E-2</c:v>
                </c:pt>
                <c:pt idx="19">
                  <c:v>9.3311215119379162E-2</c:v>
                </c:pt>
                <c:pt idx="20">
                  <c:v>8.8656224933507888E-2</c:v>
                </c:pt>
                <c:pt idx="21">
                  <c:v>8.4443610433477256E-2</c:v>
                </c:pt>
                <c:pt idx="22">
                  <c:v>8.0613171936379624E-2</c:v>
                </c:pt>
                <c:pt idx="23">
                  <c:v>7.7115158636897815E-2</c:v>
                </c:pt>
                <c:pt idx="24">
                  <c:v>7.4054047700210457E-2</c:v>
                </c:pt>
                <c:pt idx="25">
                  <c:v>7.1226681741096712E-2</c:v>
                </c:pt>
                <c:pt idx="26">
                  <c:v>6.8607272370871344E-2</c:v>
                </c:pt>
                <c:pt idx="27">
                  <c:v>6.6173690181084863E-2</c:v>
                </c:pt>
                <c:pt idx="28">
                  <c:v>6.3906838031669425E-2</c:v>
                </c:pt>
                <c:pt idx="29">
                  <c:v>6.1790148884834958E-2</c:v>
                </c:pt>
                <c:pt idx="30">
                  <c:v>5.9809180234489986E-2</c:v>
                </c:pt>
                <c:pt idx="31">
                  <c:v>5.7951284126867342E-2</c:v>
                </c:pt>
                <c:pt idx="32">
                  <c:v>5.6205336830554314E-2</c:v>
                </c:pt>
                <c:pt idx="33">
                  <c:v>5.4561515944087459E-2</c:v>
                </c:pt>
                <c:pt idx="34">
                  <c:v>5.301111550533058E-2</c:v>
                </c:pt>
                <c:pt idx="35">
                  <c:v>5.1546391752577338E-2</c:v>
                </c:pt>
                <c:pt idx="36">
                  <c:v>5.1413881748071995E-2</c:v>
                </c:pt>
                <c:pt idx="37">
                  <c:v>5.1282051282051301E-2</c:v>
                </c:pt>
                <c:pt idx="38">
                  <c:v>5.1150895140664975E-2</c:v>
                </c:pt>
                <c:pt idx="39">
                  <c:v>5.1020408163265321E-2</c:v>
                </c:pt>
                <c:pt idx="40">
                  <c:v>5.0890585241730298E-2</c:v>
                </c:pt>
                <c:pt idx="41">
                  <c:v>5.0761421319796968E-2</c:v>
                </c:pt>
                <c:pt idx="42">
                  <c:v>5.0632911392405076E-2</c:v>
                </c:pt>
                <c:pt idx="43">
                  <c:v>5.0505050505050518E-2</c:v>
                </c:pt>
                <c:pt idx="44">
                  <c:v>5.0377833753148631E-2</c:v>
                </c:pt>
                <c:pt idx="45">
                  <c:v>5.0251256281407052E-2</c:v>
                </c:pt>
                <c:pt idx="46">
                  <c:v>5.0125313283208038E-2</c:v>
                </c:pt>
                <c:pt idx="47">
                  <c:v>5.0000000000000017E-2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0C-4A42-8110-C07E098E31FB}"/>
            </c:ext>
          </c:extLst>
        </c:ser>
        <c:ser>
          <c:idx val="3"/>
          <c:order val="3"/>
          <c:tx>
            <c:v>50%</c:v>
          </c:tx>
          <c:spPr>
            <a:ln w="19050" cmpd="sng">
              <a:solidFill>
                <a:srgbClr val="FFC00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'Staking Model'!$B$77:$B$124</c:f>
              <c:numCache>
                <c:formatCode>mmm\-yyyy</c:formatCode>
                <c:ptCount val="48"/>
                <c:pt idx="0">
                  <c:v>45292</c:v>
                </c:pt>
                <c:pt idx="1">
                  <c:v>45351</c:v>
                </c:pt>
                <c:pt idx="2">
                  <c:v>45382</c:v>
                </c:pt>
                <c:pt idx="3">
                  <c:v>45412</c:v>
                </c:pt>
                <c:pt idx="4">
                  <c:v>45443</c:v>
                </c:pt>
                <c:pt idx="5">
                  <c:v>45473</c:v>
                </c:pt>
                <c:pt idx="6">
                  <c:v>45504</c:v>
                </c:pt>
                <c:pt idx="7">
                  <c:v>45535</c:v>
                </c:pt>
                <c:pt idx="8">
                  <c:v>45565</c:v>
                </c:pt>
                <c:pt idx="9">
                  <c:v>45596</c:v>
                </c:pt>
                <c:pt idx="10">
                  <c:v>45626</c:v>
                </c:pt>
                <c:pt idx="11">
                  <c:v>45657</c:v>
                </c:pt>
                <c:pt idx="12">
                  <c:v>45688</c:v>
                </c:pt>
                <c:pt idx="13">
                  <c:v>45716</c:v>
                </c:pt>
                <c:pt idx="14">
                  <c:v>45747</c:v>
                </c:pt>
                <c:pt idx="15">
                  <c:v>45777</c:v>
                </c:pt>
                <c:pt idx="16">
                  <c:v>45808</c:v>
                </c:pt>
                <c:pt idx="17">
                  <c:v>45838</c:v>
                </c:pt>
                <c:pt idx="18">
                  <c:v>45869</c:v>
                </c:pt>
                <c:pt idx="19">
                  <c:v>45900</c:v>
                </c:pt>
                <c:pt idx="20">
                  <c:v>45930</c:v>
                </c:pt>
                <c:pt idx="21">
                  <c:v>45961</c:v>
                </c:pt>
                <c:pt idx="22">
                  <c:v>45991</c:v>
                </c:pt>
                <c:pt idx="23">
                  <c:v>46022</c:v>
                </c:pt>
                <c:pt idx="24">
                  <c:v>46053</c:v>
                </c:pt>
                <c:pt idx="25">
                  <c:v>46081</c:v>
                </c:pt>
                <c:pt idx="26">
                  <c:v>46112</c:v>
                </c:pt>
                <c:pt idx="27">
                  <c:v>46142</c:v>
                </c:pt>
                <c:pt idx="28">
                  <c:v>46173</c:v>
                </c:pt>
                <c:pt idx="29">
                  <c:v>46203</c:v>
                </c:pt>
                <c:pt idx="30">
                  <c:v>46234</c:v>
                </c:pt>
                <c:pt idx="31">
                  <c:v>46265</c:v>
                </c:pt>
                <c:pt idx="32">
                  <c:v>46295</c:v>
                </c:pt>
                <c:pt idx="33">
                  <c:v>46326</c:v>
                </c:pt>
                <c:pt idx="34">
                  <c:v>46356</c:v>
                </c:pt>
                <c:pt idx="35">
                  <c:v>46387</c:v>
                </c:pt>
                <c:pt idx="36">
                  <c:v>46418</c:v>
                </c:pt>
                <c:pt idx="37">
                  <c:v>46446</c:v>
                </c:pt>
                <c:pt idx="38">
                  <c:v>46477</c:v>
                </c:pt>
                <c:pt idx="39">
                  <c:v>46507</c:v>
                </c:pt>
                <c:pt idx="40">
                  <c:v>46538</c:v>
                </c:pt>
                <c:pt idx="41">
                  <c:v>46568</c:v>
                </c:pt>
                <c:pt idx="42">
                  <c:v>46599</c:v>
                </c:pt>
                <c:pt idx="43">
                  <c:v>46630</c:v>
                </c:pt>
                <c:pt idx="44">
                  <c:v>46660</c:v>
                </c:pt>
                <c:pt idx="45">
                  <c:v>46691</c:v>
                </c:pt>
                <c:pt idx="46">
                  <c:v>46721</c:v>
                </c:pt>
                <c:pt idx="47">
                  <c:v>46752</c:v>
                </c:pt>
              </c:numCache>
            </c:numRef>
          </c:cat>
          <c:val>
            <c:numRef>
              <c:f>'Staking Model'!$L$77:$L$124</c:f>
              <c:numCache>
                <c:formatCode>0%</c:formatCode>
                <c:ptCount val="48"/>
                <c:pt idx="0">
                  <c:v>0.33885542168674704</c:v>
                </c:pt>
                <c:pt idx="1">
                  <c:v>0.1900337837837838</c:v>
                </c:pt>
                <c:pt idx="2">
                  <c:v>0.17942583732057418</c:v>
                </c:pt>
                <c:pt idx="3">
                  <c:v>0.16993957703927492</c:v>
                </c:pt>
                <c:pt idx="4">
                  <c:v>0.16140602582496413</c:v>
                </c:pt>
                <c:pt idx="5">
                  <c:v>0.15368852459016394</c:v>
                </c:pt>
                <c:pt idx="6">
                  <c:v>0.14667535853976535</c:v>
                </c:pt>
                <c:pt idx="7">
                  <c:v>0.14027431421446387</c:v>
                </c:pt>
                <c:pt idx="8">
                  <c:v>0.11044493531082364</c:v>
                </c:pt>
                <c:pt idx="9">
                  <c:v>9.8234890538264855E-2</c:v>
                </c:pt>
                <c:pt idx="10">
                  <c:v>8.8455814214708953E-2</c:v>
                </c:pt>
                <c:pt idx="11">
                  <c:v>8.0447441005209952E-2</c:v>
                </c:pt>
                <c:pt idx="12">
                  <c:v>7.3768764197559802E-2</c:v>
                </c:pt>
                <c:pt idx="13">
                  <c:v>6.8113999048566382E-2</c:v>
                </c:pt>
                <c:pt idx="14">
                  <c:v>6.3264445381695511E-2</c:v>
                </c:pt>
                <c:pt idx="15">
                  <c:v>5.9059547022648901E-2</c:v>
                </c:pt>
                <c:pt idx="16">
                  <c:v>5.5378773228318801E-2</c:v>
                </c:pt>
                <c:pt idx="17">
                  <c:v>5.2129877867143314E-2</c:v>
                </c:pt>
                <c:pt idx="18">
                  <c:v>4.9241062356380268E-2</c:v>
                </c:pt>
                <c:pt idx="19">
                  <c:v>4.6655607559689588E-2</c:v>
                </c:pt>
                <c:pt idx="20">
                  <c:v>4.4328112466753944E-2</c:v>
                </c:pt>
                <c:pt idx="21">
                  <c:v>4.2221805216738628E-2</c:v>
                </c:pt>
                <c:pt idx="22">
                  <c:v>4.0306585968189819E-2</c:v>
                </c:pt>
                <c:pt idx="23">
                  <c:v>3.8557579318448915E-2</c:v>
                </c:pt>
                <c:pt idx="24">
                  <c:v>3.7027023850105235E-2</c:v>
                </c:pt>
                <c:pt idx="25">
                  <c:v>3.5613340870548363E-2</c:v>
                </c:pt>
                <c:pt idx="26">
                  <c:v>3.4303636185435679E-2</c:v>
                </c:pt>
                <c:pt idx="27">
                  <c:v>3.3086845090542438E-2</c:v>
                </c:pt>
                <c:pt idx="28">
                  <c:v>3.1953419015834719E-2</c:v>
                </c:pt>
                <c:pt idx="29">
                  <c:v>3.0895074442417486E-2</c:v>
                </c:pt>
                <c:pt idx="30">
                  <c:v>2.9904590117244997E-2</c:v>
                </c:pt>
                <c:pt idx="31">
                  <c:v>2.8975642063433678E-2</c:v>
                </c:pt>
                <c:pt idx="32">
                  <c:v>2.8102668415277161E-2</c:v>
                </c:pt>
                <c:pt idx="33">
                  <c:v>2.7280757972043733E-2</c:v>
                </c:pt>
                <c:pt idx="34">
                  <c:v>2.6505557752665294E-2</c:v>
                </c:pt>
                <c:pt idx="35">
                  <c:v>2.5773195876288672E-2</c:v>
                </c:pt>
                <c:pt idx="36">
                  <c:v>2.5706940874036001E-2</c:v>
                </c:pt>
                <c:pt idx="37">
                  <c:v>2.5641025641025654E-2</c:v>
                </c:pt>
                <c:pt idx="38">
                  <c:v>2.5575447570332494E-2</c:v>
                </c:pt>
                <c:pt idx="39">
                  <c:v>2.5510204081632664E-2</c:v>
                </c:pt>
                <c:pt idx="40">
                  <c:v>2.5445292620865152E-2</c:v>
                </c:pt>
                <c:pt idx="41">
                  <c:v>2.5380710659898487E-2</c:v>
                </c:pt>
                <c:pt idx="42">
                  <c:v>2.5316455696202542E-2</c:v>
                </c:pt>
                <c:pt idx="43">
                  <c:v>2.5252525252525262E-2</c:v>
                </c:pt>
                <c:pt idx="44">
                  <c:v>2.5188916876574319E-2</c:v>
                </c:pt>
                <c:pt idx="45">
                  <c:v>2.5125628140703529E-2</c:v>
                </c:pt>
                <c:pt idx="46">
                  <c:v>2.5062656641604023E-2</c:v>
                </c:pt>
                <c:pt idx="47">
                  <c:v>2.5000000000000012E-2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0C-4A42-8110-C07E098E31FB}"/>
            </c:ext>
          </c:extLst>
        </c:ser>
        <c:ser>
          <c:idx val="4"/>
          <c:order val="4"/>
          <c:tx>
            <c:v>75%</c:v>
          </c:tx>
          <c:spPr>
            <a:ln cmpd="sng">
              <a:solidFill>
                <a:srgbClr val="5B9BD5"/>
              </a:solidFill>
            </a:ln>
          </c:spPr>
          <c:marker>
            <c:symbol val="none"/>
          </c:marker>
          <c:cat>
            <c:numRef>
              <c:f>'Staking Model'!$B$77:$B$124</c:f>
              <c:numCache>
                <c:formatCode>mmm\-yyyy</c:formatCode>
                <c:ptCount val="48"/>
                <c:pt idx="0">
                  <c:v>45292</c:v>
                </c:pt>
                <c:pt idx="1">
                  <c:v>45351</c:v>
                </c:pt>
                <c:pt idx="2">
                  <c:v>45382</c:v>
                </c:pt>
                <c:pt idx="3">
                  <c:v>45412</c:v>
                </c:pt>
                <c:pt idx="4">
                  <c:v>45443</c:v>
                </c:pt>
                <c:pt idx="5">
                  <c:v>45473</c:v>
                </c:pt>
                <c:pt idx="6">
                  <c:v>45504</c:v>
                </c:pt>
                <c:pt idx="7">
                  <c:v>45535</c:v>
                </c:pt>
                <c:pt idx="8">
                  <c:v>45565</c:v>
                </c:pt>
                <c:pt idx="9">
                  <c:v>45596</c:v>
                </c:pt>
                <c:pt idx="10">
                  <c:v>45626</c:v>
                </c:pt>
                <c:pt idx="11">
                  <c:v>45657</c:v>
                </c:pt>
                <c:pt idx="12">
                  <c:v>45688</c:v>
                </c:pt>
                <c:pt idx="13">
                  <c:v>45716</c:v>
                </c:pt>
                <c:pt idx="14">
                  <c:v>45747</c:v>
                </c:pt>
                <c:pt idx="15">
                  <c:v>45777</c:v>
                </c:pt>
                <c:pt idx="16">
                  <c:v>45808</c:v>
                </c:pt>
                <c:pt idx="17">
                  <c:v>45838</c:v>
                </c:pt>
                <c:pt idx="18">
                  <c:v>45869</c:v>
                </c:pt>
                <c:pt idx="19">
                  <c:v>45900</c:v>
                </c:pt>
                <c:pt idx="20">
                  <c:v>45930</c:v>
                </c:pt>
                <c:pt idx="21">
                  <c:v>45961</c:v>
                </c:pt>
                <c:pt idx="22">
                  <c:v>45991</c:v>
                </c:pt>
                <c:pt idx="23">
                  <c:v>46022</c:v>
                </c:pt>
                <c:pt idx="24">
                  <c:v>46053</c:v>
                </c:pt>
                <c:pt idx="25">
                  <c:v>46081</c:v>
                </c:pt>
                <c:pt idx="26">
                  <c:v>46112</c:v>
                </c:pt>
                <c:pt idx="27">
                  <c:v>46142</c:v>
                </c:pt>
                <c:pt idx="28">
                  <c:v>46173</c:v>
                </c:pt>
                <c:pt idx="29">
                  <c:v>46203</c:v>
                </c:pt>
                <c:pt idx="30">
                  <c:v>46234</c:v>
                </c:pt>
                <c:pt idx="31">
                  <c:v>46265</c:v>
                </c:pt>
                <c:pt idx="32">
                  <c:v>46295</c:v>
                </c:pt>
                <c:pt idx="33">
                  <c:v>46326</c:v>
                </c:pt>
                <c:pt idx="34">
                  <c:v>46356</c:v>
                </c:pt>
                <c:pt idx="35">
                  <c:v>46387</c:v>
                </c:pt>
                <c:pt idx="36">
                  <c:v>46418</c:v>
                </c:pt>
                <c:pt idx="37">
                  <c:v>46446</c:v>
                </c:pt>
                <c:pt idx="38">
                  <c:v>46477</c:v>
                </c:pt>
                <c:pt idx="39">
                  <c:v>46507</c:v>
                </c:pt>
                <c:pt idx="40">
                  <c:v>46538</c:v>
                </c:pt>
                <c:pt idx="41">
                  <c:v>46568</c:v>
                </c:pt>
                <c:pt idx="42">
                  <c:v>46599</c:v>
                </c:pt>
                <c:pt idx="43">
                  <c:v>46630</c:v>
                </c:pt>
                <c:pt idx="44">
                  <c:v>46660</c:v>
                </c:pt>
                <c:pt idx="45">
                  <c:v>46691</c:v>
                </c:pt>
                <c:pt idx="46">
                  <c:v>46721</c:v>
                </c:pt>
                <c:pt idx="47">
                  <c:v>46752</c:v>
                </c:pt>
              </c:numCache>
            </c:numRef>
          </c:cat>
          <c:val>
            <c:numRef>
              <c:f>'Staking Model'!$Q$77:$Q$124</c:f>
              <c:numCache>
                <c:formatCode>0%</c:formatCode>
                <c:ptCount val="48"/>
                <c:pt idx="0">
                  <c:v>0.2259036144578313</c:v>
                </c:pt>
                <c:pt idx="1">
                  <c:v>0.12668918918918917</c:v>
                </c:pt>
                <c:pt idx="2">
                  <c:v>0.11961722488038275</c:v>
                </c:pt>
                <c:pt idx="3">
                  <c:v>0.11329305135951659</c:v>
                </c:pt>
                <c:pt idx="4">
                  <c:v>0.10760401721664273</c:v>
                </c:pt>
                <c:pt idx="5">
                  <c:v>0.10245901639344261</c:v>
                </c:pt>
                <c:pt idx="6">
                  <c:v>9.7783572359843529E-2</c:v>
                </c:pt>
                <c:pt idx="7">
                  <c:v>9.3516209476309217E-2</c:v>
                </c:pt>
                <c:pt idx="8">
                  <c:v>7.3629956873882393E-2</c:v>
                </c:pt>
                <c:pt idx="9">
                  <c:v>6.5489927025509875E-2</c:v>
                </c:pt>
                <c:pt idx="10">
                  <c:v>5.8970542809805959E-2</c:v>
                </c:pt>
                <c:pt idx="11">
                  <c:v>5.3631627336806618E-2</c:v>
                </c:pt>
                <c:pt idx="12">
                  <c:v>4.9179176131706512E-2</c:v>
                </c:pt>
                <c:pt idx="13">
                  <c:v>4.5409332699044243E-2</c:v>
                </c:pt>
                <c:pt idx="14">
                  <c:v>4.2176296921130327E-2</c:v>
                </c:pt>
                <c:pt idx="15">
                  <c:v>3.9373031348432584E-2</c:v>
                </c:pt>
                <c:pt idx="16">
                  <c:v>3.6919182152212522E-2</c:v>
                </c:pt>
                <c:pt idx="17">
                  <c:v>3.4753251911428862E-2</c:v>
                </c:pt>
                <c:pt idx="18">
                  <c:v>3.2827374904253498E-2</c:v>
                </c:pt>
                <c:pt idx="19">
                  <c:v>3.1103738373126379E-2</c:v>
                </c:pt>
                <c:pt idx="20">
                  <c:v>2.9552074977835956E-2</c:v>
                </c:pt>
                <c:pt idx="21">
                  <c:v>2.8147870144492413E-2</c:v>
                </c:pt>
                <c:pt idx="22">
                  <c:v>2.6871057312126537E-2</c:v>
                </c:pt>
                <c:pt idx="23">
                  <c:v>2.5705052878965937E-2</c:v>
                </c:pt>
                <c:pt idx="24">
                  <c:v>2.4684682566736813E-2</c:v>
                </c:pt>
                <c:pt idx="25">
                  <c:v>2.3742227247032233E-2</c:v>
                </c:pt>
                <c:pt idx="26">
                  <c:v>2.2869090790290446E-2</c:v>
                </c:pt>
                <c:pt idx="27">
                  <c:v>2.2057896727028285E-2</c:v>
                </c:pt>
                <c:pt idx="28">
                  <c:v>2.1302279343889802E-2</c:v>
                </c:pt>
                <c:pt idx="29">
                  <c:v>2.0596716294944983E-2</c:v>
                </c:pt>
                <c:pt idx="30">
                  <c:v>1.993639341149666E-2</c:v>
                </c:pt>
                <c:pt idx="31">
                  <c:v>1.9317094708955779E-2</c:v>
                </c:pt>
                <c:pt idx="32">
                  <c:v>1.8735112276851436E-2</c:v>
                </c:pt>
                <c:pt idx="33">
                  <c:v>1.8187171981362483E-2</c:v>
                </c:pt>
                <c:pt idx="34">
                  <c:v>1.767037183511019E-2</c:v>
                </c:pt>
                <c:pt idx="35">
                  <c:v>1.7182130584192445E-2</c:v>
                </c:pt>
                <c:pt idx="36">
                  <c:v>1.7137960582690664E-2</c:v>
                </c:pt>
                <c:pt idx="37">
                  <c:v>1.7094017094017099E-2</c:v>
                </c:pt>
                <c:pt idx="38">
                  <c:v>1.7050298380221658E-2</c:v>
                </c:pt>
                <c:pt idx="39">
                  <c:v>1.700680272108844E-2</c:v>
                </c:pt>
                <c:pt idx="40">
                  <c:v>1.6963528413910096E-2</c:v>
                </c:pt>
                <c:pt idx="41">
                  <c:v>1.6920473773265655E-2</c:v>
                </c:pt>
                <c:pt idx="42">
                  <c:v>1.687763713080169E-2</c:v>
                </c:pt>
                <c:pt idx="43">
                  <c:v>1.6835016835016838E-2</c:v>
                </c:pt>
                <c:pt idx="44">
                  <c:v>1.6792611251049541E-2</c:v>
                </c:pt>
                <c:pt idx="45">
                  <c:v>1.6750418760469014E-2</c:v>
                </c:pt>
                <c:pt idx="46">
                  <c:v>1.6708437761069343E-2</c:v>
                </c:pt>
                <c:pt idx="47">
                  <c:v>1.666666666666667E-2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0C-4A42-8110-C07E098E3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6631336"/>
        <c:axId val="707760434"/>
      </c:lineChart>
      <c:dateAx>
        <c:axId val="1776631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mmm\-yyyy" sourceLinked="1"/>
        <c:majorTickMark val="out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07760434"/>
        <c:crosses val="autoZero"/>
        <c:auto val="1"/>
        <c:lblOffset val="100"/>
        <c:baseTimeUnit val="months"/>
      </c:dateAx>
      <c:valAx>
        <c:axId val="7077604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76631336"/>
        <c:crosses val="autoZero"/>
        <c:crossBetween val="between"/>
      </c:valAx>
    </c:plotArea>
    <c:legend>
      <c:legendPos val="t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GB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Average Monthly Reward per User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8.3935397692774735E-2"/>
          <c:y val="0.18203901382877369"/>
          <c:w val="0.86660570734669096"/>
          <c:h val="0.65047798336270413"/>
        </c:manualLayout>
      </c:layout>
      <c:lineChart>
        <c:grouping val="standard"/>
        <c:varyColors val="1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669240"/>
        <c:axId val="903129411"/>
      </c:lineChart>
      <c:catAx>
        <c:axId val="157669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03129411"/>
        <c:crosses val="autoZero"/>
        <c:auto val="1"/>
        <c:lblAlgn val="ctr"/>
        <c:lblOffset val="100"/>
        <c:noMultiLvlLbl val="1"/>
      </c:catAx>
      <c:valAx>
        <c:axId val="903129411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157669240"/>
        <c:crosses val="autoZero"/>
        <c:crossBetween val="between"/>
      </c:valAx>
    </c:plotArea>
    <c:legend>
      <c:legendPos val="t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GB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Staking APR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8.8561991499696416E-2"/>
          <c:y val="0.18203901382877369"/>
          <c:w val="0.89282307225258029"/>
          <c:h val="0.65047798336270413"/>
        </c:manualLayout>
      </c:layout>
      <c:lineChart>
        <c:grouping val="standard"/>
        <c:varyColors val="1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1329651"/>
        <c:axId val="800636846"/>
      </c:lineChart>
      <c:catAx>
        <c:axId val="8713296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00636846"/>
        <c:crosses val="autoZero"/>
        <c:auto val="1"/>
        <c:lblAlgn val="ctr"/>
        <c:lblOffset val="100"/>
        <c:noMultiLvlLbl val="1"/>
      </c:catAx>
      <c:valAx>
        <c:axId val="800636846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871329651"/>
        <c:crosses val="autoZero"/>
        <c:crossBetween val="between"/>
      </c:valAx>
    </c:plotArea>
    <c:legend>
      <c:legendPos val="t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sz="1100" b="0" i="0">
                <a:solidFill>
                  <a:srgbClr val="757575"/>
                </a:solidFill>
                <a:latin typeface="+mn-lt"/>
              </a:defRPr>
            </a:pPr>
            <a:r>
              <a:rPr sz="1100" b="0" i="0">
                <a:solidFill>
                  <a:srgbClr val="757575"/>
                </a:solidFill>
                <a:latin typeface="+mn-lt"/>
              </a:rPr>
              <a:t>Selected Adoption Curve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0213151449714271"/>
          <c:y val="0.16062695924764889"/>
          <c:w val="0.85092302425407529"/>
          <c:h val="0.73345148470861221"/>
        </c:manualLayout>
      </c:layout>
      <c:lineChart>
        <c:grouping val="standard"/>
        <c:varyColors val="0"/>
        <c:ser>
          <c:idx val="0"/>
          <c:order val="0"/>
          <c:tx>
            <c:v>Used Curve</c:v>
          </c:tx>
          <c:spPr>
            <a:ln w="19050" cmpd="sng">
              <a:solidFill>
                <a:schemeClr val="accent1"/>
              </a:solidFill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numRef>
              <c:f>Statistics!$D$9:$M$9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Statistics!$D$15:$M$15</c:f>
              <c:numCache>
                <c:formatCode>0.00%</c:formatCode>
                <c:ptCount val="10"/>
                <c:pt idx="0">
                  <c:v>0.01</c:v>
                </c:pt>
                <c:pt idx="1">
                  <c:v>3.0879077346014513E-2</c:v>
                </c:pt>
                <c:pt idx="2">
                  <c:v>9.9999999999999992E-2</c:v>
                </c:pt>
                <c:pt idx="3">
                  <c:v>0.32384387292228056</c:v>
                </c:pt>
                <c:pt idx="4">
                  <c:v>0.68615612707771945</c:v>
                </c:pt>
                <c:pt idx="5">
                  <c:v>0.90999999999999992</c:v>
                </c:pt>
                <c:pt idx="6">
                  <c:v>0.97912092265398543</c:v>
                </c:pt>
                <c:pt idx="7">
                  <c:v>0.99542605741554879</c:v>
                </c:pt>
                <c:pt idx="8">
                  <c:v>0.99901098901098917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60-764C-BA9B-60F980B24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4803146"/>
        <c:axId val="1028646800"/>
      </c:lineChart>
      <c:catAx>
        <c:axId val="17548031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8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28646800"/>
        <c:crosses val="autoZero"/>
        <c:auto val="1"/>
        <c:lblAlgn val="ctr"/>
        <c:lblOffset val="100"/>
        <c:noMultiLvlLbl val="1"/>
      </c:catAx>
      <c:valAx>
        <c:axId val="1028646800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8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54803146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sz="1100" b="0" i="0">
                <a:solidFill>
                  <a:srgbClr val="757575"/>
                </a:solidFill>
                <a:latin typeface="+mn-lt"/>
              </a:defRPr>
            </a:pPr>
            <a:r>
              <a:rPr sz="1100" b="0" i="0">
                <a:solidFill>
                  <a:srgbClr val="757575"/>
                </a:solidFill>
                <a:latin typeface="+mn-lt"/>
              </a:rPr>
              <a:t>Adoption Curve Comparison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0213151449714271"/>
          <c:y val="0.16062695924764889"/>
          <c:w val="0.85092302425407529"/>
          <c:h val="0.73345148470861221"/>
        </c:manualLayout>
      </c:layout>
      <c:lineChart>
        <c:grouping val="standard"/>
        <c:varyColors val="1"/>
        <c:ser>
          <c:idx val="0"/>
          <c:order val="0"/>
          <c:tx>
            <c:v>Linear</c:v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numRef>
              <c:f>Statistics!$D$9:$M$9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Statistics!$D$10:$M$10</c:f>
              <c:numCache>
                <c:formatCode>0.0%</c:formatCode>
                <c:ptCount val="10"/>
                <c:pt idx="0">
                  <c:v>0.01</c:v>
                </c:pt>
                <c:pt idx="1">
                  <c:v>0.11999999999999998</c:v>
                </c:pt>
                <c:pt idx="2">
                  <c:v>0.22999999999999998</c:v>
                </c:pt>
                <c:pt idx="3">
                  <c:v>0.33999999999999997</c:v>
                </c:pt>
                <c:pt idx="4">
                  <c:v>0.44999999999999996</c:v>
                </c:pt>
                <c:pt idx="5">
                  <c:v>0.56000000000000005</c:v>
                </c:pt>
                <c:pt idx="6">
                  <c:v>0.66999999999999993</c:v>
                </c:pt>
                <c:pt idx="7">
                  <c:v>0.78</c:v>
                </c:pt>
                <c:pt idx="8">
                  <c:v>0.8899999999999999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74-BC47-97AD-8B8394F41902}"/>
            </c:ext>
          </c:extLst>
        </c:ser>
        <c:ser>
          <c:idx val="1"/>
          <c:order val="1"/>
          <c:tx>
            <c:v>Logit</c:v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numRef>
              <c:f>Statistics!$D$9:$M$9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Statistics!$D$13:$M$13</c:f>
              <c:numCache>
                <c:formatCode>0.0%</c:formatCode>
                <c:ptCount val="10"/>
                <c:pt idx="0">
                  <c:v>0.01</c:v>
                </c:pt>
                <c:pt idx="1">
                  <c:v>0.16728041383210601</c:v>
                </c:pt>
                <c:pt idx="2">
                  <c:v>0.505</c:v>
                </c:pt>
                <c:pt idx="3">
                  <c:v>0.842719586167894</c:v>
                </c:pt>
                <c:pt idx="4">
                  <c:v>0.96589925629045104</c:v>
                </c:pt>
                <c:pt idx="5">
                  <c:v>0.9933740775849581</c:v>
                </c:pt>
                <c:pt idx="6">
                  <c:v>0.99874169389954948</c:v>
                </c:pt>
                <c:pt idx="7">
                  <c:v>0.99976209140430927</c:v>
                </c:pt>
                <c:pt idx="8">
                  <c:v>0.99995505610998459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74-BC47-97AD-8B8394F41902}"/>
            </c:ext>
          </c:extLst>
        </c:ser>
        <c:ser>
          <c:idx val="2"/>
          <c:order val="2"/>
          <c:tx>
            <c:v>Exponential</c:v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cat>
            <c:numRef>
              <c:f>Statistics!$D$9:$M$9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Statistics!$D$11:$M$11</c:f>
              <c:numCache>
                <c:formatCode>0.0%</c:formatCode>
                <c:ptCount val="10"/>
                <c:pt idx="0">
                  <c:v>0.01</c:v>
                </c:pt>
                <c:pt idx="1">
                  <c:v>1.3867187499999999E-2</c:v>
                </c:pt>
                <c:pt idx="2">
                  <c:v>1.7734375E-2</c:v>
                </c:pt>
                <c:pt idx="3">
                  <c:v>2.5468749999999998E-2</c:v>
                </c:pt>
                <c:pt idx="4">
                  <c:v>4.0937500000000002E-2</c:v>
                </c:pt>
                <c:pt idx="5">
                  <c:v>7.1874999999999994E-2</c:v>
                </c:pt>
                <c:pt idx="6">
                  <c:v>0.13375000000000001</c:v>
                </c:pt>
                <c:pt idx="7">
                  <c:v>0.25750000000000001</c:v>
                </c:pt>
                <c:pt idx="8">
                  <c:v>0.505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74-BC47-97AD-8B8394F41902}"/>
            </c:ext>
          </c:extLst>
        </c:ser>
        <c:ser>
          <c:idx val="3"/>
          <c:order val="3"/>
          <c:tx>
            <c:v>Logarithmic</c:v>
          </c:tx>
          <c:spPr>
            <a:ln cmpd="sng">
              <a:solidFill>
                <a:srgbClr val="FFC000"/>
              </a:solidFill>
            </a:ln>
          </c:spPr>
          <c:marker>
            <c:symbol val="none"/>
          </c:marker>
          <c:cat>
            <c:numRef>
              <c:f>Statistics!$D$9:$M$9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Statistics!$D$12:$M$12</c:f>
              <c:numCache>
                <c:formatCode>0.0%</c:formatCode>
                <c:ptCount val="10"/>
                <c:pt idx="0">
                  <c:v>0.01</c:v>
                </c:pt>
                <c:pt idx="1">
                  <c:v>0.505</c:v>
                </c:pt>
                <c:pt idx="2">
                  <c:v>0.75249999999999995</c:v>
                </c:pt>
                <c:pt idx="3">
                  <c:v>0.87624999999999997</c:v>
                </c:pt>
                <c:pt idx="4">
                  <c:v>0.93812499999999999</c:v>
                </c:pt>
                <c:pt idx="5">
                  <c:v>0.96906250000000005</c:v>
                </c:pt>
                <c:pt idx="6">
                  <c:v>0.98453124999999997</c:v>
                </c:pt>
                <c:pt idx="7">
                  <c:v>0.99226562500000004</c:v>
                </c:pt>
                <c:pt idx="8">
                  <c:v>0.99613281249999996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74-BC47-97AD-8B8394F41902}"/>
            </c:ext>
          </c:extLst>
        </c:ser>
        <c:ser>
          <c:idx val="4"/>
          <c:order val="4"/>
          <c:tx>
            <c:v>S-Curve</c:v>
          </c:tx>
          <c:spPr>
            <a:ln cmpd="sng">
              <a:solidFill>
                <a:srgbClr val="5B9BD5"/>
              </a:solidFill>
            </a:ln>
          </c:spPr>
          <c:marker>
            <c:symbol val="none"/>
          </c:marker>
          <c:cat>
            <c:numRef>
              <c:f>Statistics!$D$9:$M$9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Statistics!$D$14:$M$14</c:f>
              <c:numCache>
                <c:formatCode>0.0%</c:formatCode>
                <c:ptCount val="10"/>
                <c:pt idx="0">
                  <c:v>0.01</c:v>
                </c:pt>
                <c:pt idx="1">
                  <c:v>3.0879077346014513E-2</c:v>
                </c:pt>
                <c:pt idx="2">
                  <c:v>9.9999999999999992E-2</c:v>
                </c:pt>
                <c:pt idx="3">
                  <c:v>0.32384387292228056</c:v>
                </c:pt>
                <c:pt idx="4">
                  <c:v>0.68615612707771945</c:v>
                </c:pt>
                <c:pt idx="5">
                  <c:v>0.90999999999999992</c:v>
                </c:pt>
                <c:pt idx="6">
                  <c:v>0.97912092265398543</c:v>
                </c:pt>
                <c:pt idx="7">
                  <c:v>0.99542605741554879</c:v>
                </c:pt>
                <c:pt idx="8">
                  <c:v>0.99901098901098917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974-BC47-97AD-8B8394F41902}"/>
            </c:ext>
          </c:extLst>
        </c:ser>
        <c:ser>
          <c:idx val="5"/>
          <c:order val="5"/>
          <c:tx>
            <c:v>Used Curve</c:v>
          </c:tx>
          <c:spPr>
            <a:ln cmpd="sng">
              <a:solidFill>
                <a:srgbClr val="70AD47"/>
              </a:solidFill>
            </a:ln>
          </c:spPr>
          <c:marker>
            <c:symbol val="none"/>
          </c:marker>
          <c:cat>
            <c:numRef>
              <c:f>Statistics!$D$9:$M$9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Statistics!$D$15:$M$15</c:f>
              <c:numCache>
                <c:formatCode>0.00%</c:formatCode>
                <c:ptCount val="10"/>
                <c:pt idx="0">
                  <c:v>0.01</c:v>
                </c:pt>
                <c:pt idx="1">
                  <c:v>3.0879077346014513E-2</c:v>
                </c:pt>
                <c:pt idx="2">
                  <c:v>9.9999999999999992E-2</c:v>
                </c:pt>
                <c:pt idx="3">
                  <c:v>0.32384387292228056</c:v>
                </c:pt>
                <c:pt idx="4">
                  <c:v>0.68615612707771945</c:v>
                </c:pt>
                <c:pt idx="5">
                  <c:v>0.90999999999999992</c:v>
                </c:pt>
                <c:pt idx="6">
                  <c:v>0.97912092265398543</c:v>
                </c:pt>
                <c:pt idx="7">
                  <c:v>0.99542605741554879</c:v>
                </c:pt>
                <c:pt idx="8">
                  <c:v>0.99901098901098917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974-BC47-97AD-8B8394F41902}"/>
            </c:ext>
          </c:extLst>
        </c:ser>
        <c:ser>
          <c:idx val="6"/>
          <c:order val="6"/>
          <c:tx>
            <c:v>Used Curve</c:v>
          </c:tx>
          <c:spPr>
            <a:ln w="19050" cmpd="sng">
              <a:solidFill>
                <a:schemeClr val="accent1"/>
              </a:solidFill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numRef>
              <c:f>Statistics!$D$9:$M$9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Statistics!$D$15:$M$15</c:f>
              <c:numCache>
                <c:formatCode>0.00%</c:formatCode>
                <c:ptCount val="10"/>
                <c:pt idx="0">
                  <c:v>0.01</c:v>
                </c:pt>
                <c:pt idx="1">
                  <c:v>3.0879077346014513E-2</c:v>
                </c:pt>
                <c:pt idx="2">
                  <c:v>9.9999999999999992E-2</c:v>
                </c:pt>
                <c:pt idx="3">
                  <c:v>0.32384387292228056</c:v>
                </c:pt>
                <c:pt idx="4">
                  <c:v>0.68615612707771945</c:v>
                </c:pt>
                <c:pt idx="5">
                  <c:v>0.90999999999999992</c:v>
                </c:pt>
                <c:pt idx="6">
                  <c:v>0.97912092265398543</c:v>
                </c:pt>
                <c:pt idx="7">
                  <c:v>0.99542605741554879</c:v>
                </c:pt>
                <c:pt idx="8">
                  <c:v>0.99901098901098917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974-BC47-97AD-8B8394F41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9800526"/>
        <c:axId val="2073240619"/>
      </c:lineChart>
      <c:catAx>
        <c:axId val="20698005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8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73240619"/>
        <c:crosses val="autoZero"/>
        <c:auto val="1"/>
        <c:lblAlgn val="ctr"/>
        <c:lblOffset val="100"/>
        <c:noMultiLvlLbl val="1"/>
      </c:catAx>
      <c:valAx>
        <c:axId val="2073240619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8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69800526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600075</xdr:colOff>
      <xdr:row>59</xdr:row>
      <xdr:rowOff>142875</xdr:rowOff>
    </xdr:from>
    <xdr:ext cx="8839200" cy="2457450"/>
    <xdr:graphicFrame macro="">
      <xdr:nvGraphicFramePr>
        <xdr:cNvPr id="976488312" name="Chart 1" title="Tabela">
          <a:extLst>
            <a:ext uri="{FF2B5EF4-FFF2-40B4-BE49-F238E27FC236}">
              <a16:creationId xmlns:a16="http://schemas.microsoft.com/office/drawing/2014/main" id="{00000000-0008-0000-0100-0000780734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26</xdr:col>
      <xdr:colOff>0</xdr:colOff>
      <xdr:row>73</xdr:row>
      <xdr:rowOff>114300</xdr:rowOff>
    </xdr:from>
    <xdr:ext cx="8839200" cy="2286000"/>
    <xdr:graphicFrame macro="">
      <xdr:nvGraphicFramePr>
        <xdr:cNvPr id="978570751" name="Chart 2" title="Tabela">
          <a:extLst>
            <a:ext uri="{FF2B5EF4-FFF2-40B4-BE49-F238E27FC236}">
              <a16:creationId xmlns:a16="http://schemas.microsoft.com/office/drawing/2014/main" id="{00000000-0008-0000-0100-0000FFCD53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8</xdr:col>
      <xdr:colOff>561975</xdr:colOff>
      <xdr:row>111</xdr:row>
      <xdr:rowOff>95250</xdr:rowOff>
    </xdr:from>
    <xdr:ext cx="4562475" cy="2657475"/>
    <xdr:graphicFrame macro="">
      <xdr:nvGraphicFramePr>
        <xdr:cNvPr id="14880383" name="Chart 3">
          <a:extLst>
            <a:ext uri="{FF2B5EF4-FFF2-40B4-BE49-F238E27FC236}">
              <a16:creationId xmlns:a16="http://schemas.microsoft.com/office/drawing/2014/main" id="{00000000-0008-0000-0100-00007F0EE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25</xdr:col>
      <xdr:colOff>495300</xdr:colOff>
      <xdr:row>36</xdr:row>
      <xdr:rowOff>9525</xdr:rowOff>
    </xdr:from>
    <xdr:ext cx="9220200" cy="4143375"/>
    <xdr:graphicFrame macro="">
      <xdr:nvGraphicFramePr>
        <xdr:cNvPr id="593905714" name="Chart 4" title="Tabela">
          <a:extLst>
            <a:ext uri="{FF2B5EF4-FFF2-40B4-BE49-F238E27FC236}">
              <a16:creationId xmlns:a16="http://schemas.microsoft.com/office/drawing/2014/main" id="{00000000-0008-0000-0100-0000324866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15</xdr:col>
      <xdr:colOff>590550</xdr:colOff>
      <xdr:row>21</xdr:row>
      <xdr:rowOff>95250</xdr:rowOff>
    </xdr:from>
    <xdr:ext cx="4581525" cy="2495550"/>
    <xdr:graphicFrame macro="">
      <xdr:nvGraphicFramePr>
        <xdr:cNvPr id="1888186210" name="Chart 5" title="Tabela">
          <a:extLst>
            <a:ext uri="{FF2B5EF4-FFF2-40B4-BE49-F238E27FC236}">
              <a16:creationId xmlns:a16="http://schemas.microsoft.com/office/drawing/2014/main" id="{00000000-0008-0000-0100-0000626F8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29</xdr:col>
      <xdr:colOff>457200</xdr:colOff>
      <xdr:row>36</xdr:row>
      <xdr:rowOff>323850</xdr:rowOff>
    </xdr:from>
    <xdr:ext cx="19050" cy="3971925"/>
    <xdr:grpSp>
      <xdr:nvGrpSpPr>
        <xdr:cNvPr id="2" name="Shape 2" title="Risba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35128200" y="8769350"/>
          <a:ext cx="19050" cy="3971925"/>
          <a:chOff x="3872750" y="650450"/>
          <a:chExt cx="0" cy="3952800"/>
        </a:xfrm>
      </xdr:grpSpPr>
      <xdr:cxnSp macro="">
        <xdr:nvCxnSpPr>
          <xdr:cNvPr id="3" name="Shape 3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CxnSpPr/>
        </xdr:nvCxnSpPr>
        <xdr:spPr>
          <a:xfrm>
            <a:off x="3872750" y="650450"/>
            <a:ext cx="0" cy="39528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cxnSp>
    </xdr:grpSp>
    <xdr:clientData fLocksWithSheet="0"/>
  </xdr:oneCellAnchor>
  <xdr:oneCellAnchor>
    <xdr:from>
      <xdr:col>28</xdr:col>
      <xdr:colOff>790575</xdr:colOff>
      <xdr:row>39</xdr:row>
      <xdr:rowOff>184150</xdr:rowOff>
    </xdr:from>
    <xdr:ext cx="1990725" cy="41910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34585275" y="9480550"/>
          <a:ext cx="199072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 b="1"/>
            <a:t>4-year Period</a:t>
          </a:r>
          <a:endParaRPr sz="1400" b="1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9525</xdr:colOff>
      <xdr:row>36</xdr:row>
      <xdr:rowOff>38100</xdr:rowOff>
    </xdr:from>
    <xdr:ext cx="8829675" cy="4591050"/>
    <xdr:graphicFrame macro="">
      <xdr:nvGraphicFramePr>
        <xdr:cNvPr id="1240697405" name="Chart 6" title="Tabela">
          <a:extLst>
            <a:ext uri="{FF2B5EF4-FFF2-40B4-BE49-F238E27FC236}">
              <a16:creationId xmlns:a16="http://schemas.microsoft.com/office/drawing/2014/main" id="{00000000-0008-0000-0400-00003D8AF3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24</xdr:col>
      <xdr:colOff>600075</xdr:colOff>
      <xdr:row>59</xdr:row>
      <xdr:rowOff>142875</xdr:rowOff>
    </xdr:from>
    <xdr:ext cx="8839200" cy="2457450"/>
    <xdr:graphicFrame macro="">
      <xdr:nvGraphicFramePr>
        <xdr:cNvPr id="327510414" name="Chart 7" title="Tabela">
          <a:extLst>
            <a:ext uri="{FF2B5EF4-FFF2-40B4-BE49-F238E27FC236}">
              <a16:creationId xmlns:a16="http://schemas.microsoft.com/office/drawing/2014/main" id="{00000000-0008-0000-0400-00008E6985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19</xdr:col>
      <xdr:colOff>1266825</xdr:colOff>
      <xdr:row>13</xdr:row>
      <xdr:rowOff>238125</xdr:rowOff>
    </xdr:from>
    <xdr:ext cx="4457700" cy="2647950"/>
    <xdr:graphicFrame macro="">
      <xdr:nvGraphicFramePr>
        <xdr:cNvPr id="1106687000" name="Chart 8" title="Tabela">
          <a:extLst>
            <a:ext uri="{FF2B5EF4-FFF2-40B4-BE49-F238E27FC236}">
              <a16:creationId xmlns:a16="http://schemas.microsoft.com/office/drawing/2014/main" id="{00000000-0008-0000-0400-000018B4F6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25</xdr:col>
      <xdr:colOff>0</xdr:colOff>
      <xdr:row>73</xdr:row>
      <xdr:rowOff>114300</xdr:rowOff>
    </xdr:from>
    <xdr:ext cx="8839200" cy="2286000"/>
    <xdr:graphicFrame macro="">
      <xdr:nvGraphicFramePr>
        <xdr:cNvPr id="696228328" name="Chart 9" title="Tabela">
          <a:extLst>
            <a:ext uri="{FF2B5EF4-FFF2-40B4-BE49-F238E27FC236}">
              <a16:creationId xmlns:a16="http://schemas.microsoft.com/office/drawing/2014/main" id="{00000000-0008-0000-0400-0000E8997F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7</xdr:col>
      <xdr:colOff>561975</xdr:colOff>
      <xdr:row>90</xdr:row>
      <xdr:rowOff>95250</xdr:rowOff>
    </xdr:from>
    <xdr:ext cx="4562475" cy="2657475"/>
    <xdr:graphicFrame macro="">
      <xdr:nvGraphicFramePr>
        <xdr:cNvPr id="265288317" name="Chart 10">
          <a:extLst>
            <a:ext uri="{FF2B5EF4-FFF2-40B4-BE49-F238E27FC236}">
              <a16:creationId xmlns:a16="http://schemas.microsoft.com/office/drawing/2014/main" id="{00000000-0008-0000-0400-00007DFACF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9525</xdr:colOff>
      <xdr:row>36</xdr:row>
      <xdr:rowOff>38100</xdr:rowOff>
    </xdr:from>
    <xdr:ext cx="8829675" cy="4591050"/>
    <xdr:graphicFrame macro="">
      <xdr:nvGraphicFramePr>
        <xdr:cNvPr id="170280764" name="Chart 11" title="Tabela">
          <a:extLst>
            <a:ext uri="{FF2B5EF4-FFF2-40B4-BE49-F238E27FC236}">
              <a16:creationId xmlns:a16="http://schemas.microsoft.com/office/drawing/2014/main" id="{00000000-0008-0000-0500-00003C4726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24</xdr:col>
      <xdr:colOff>600075</xdr:colOff>
      <xdr:row>59</xdr:row>
      <xdr:rowOff>142875</xdr:rowOff>
    </xdr:from>
    <xdr:ext cx="8839200" cy="2457450"/>
    <xdr:graphicFrame macro="">
      <xdr:nvGraphicFramePr>
        <xdr:cNvPr id="1491856141" name="Chart 12" title="Tabela">
          <a:extLst>
            <a:ext uri="{FF2B5EF4-FFF2-40B4-BE49-F238E27FC236}">
              <a16:creationId xmlns:a16="http://schemas.microsoft.com/office/drawing/2014/main" id="{00000000-0008-0000-0500-00000DEBE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19</xdr:col>
      <xdr:colOff>1266825</xdr:colOff>
      <xdr:row>13</xdr:row>
      <xdr:rowOff>238125</xdr:rowOff>
    </xdr:from>
    <xdr:ext cx="4457700" cy="2647950"/>
    <xdr:graphicFrame macro="">
      <xdr:nvGraphicFramePr>
        <xdr:cNvPr id="26886459" name="Chart 13" title="Tabela">
          <a:extLst>
            <a:ext uri="{FF2B5EF4-FFF2-40B4-BE49-F238E27FC236}">
              <a16:creationId xmlns:a16="http://schemas.microsoft.com/office/drawing/2014/main" id="{00000000-0008-0000-0500-00003B419A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25</xdr:col>
      <xdr:colOff>0</xdr:colOff>
      <xdr:row>73</xdr:row>
      <xdr:rowOff>114300</xdr:rowOff>
    </xdr:from>
    <xdr:ext cx="8839200" cy="2286000"/>
    <xdr:graphicFrame macro="">
      <xdr:nvGraphicFramePr>
        <xdr:cNvPr id="950725303" name="Chart 14" title="Tabela">
          <a:extLst>
            <a:ext uri="{FF2B5EF4-FFF2-40B4-BE49-F238E27FC236}">
              <a16:creationId xmlns:a16="http://schemas.microsoft.com/office/drawing/2014/main" id="{00000000-0008-0000-0500-0000B7EAAA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7</xdr:col>
      <xdr:colOff>561975</xdr:colOff>
      <xdr:row>90</xdr:row>
      <xdr:rowOff>95250</xdr:rowOff>
    </xdr:from>
    <xdr:ext cx="4562475" cy="2657475"/>
    <xdr:graphicFrame macro="">
      <xdr:nvGraphicFramePr>
        <xdr:cNvPr id="232301604" name="Chart 15">
          <a:extLst>
            <a:ext uri="{FF2B5EF4-FFF2-40B4-BE49-F238E27FC236}">
              <a16:creationId xmlns:a16="http://schemas.microsoft.com/office/drawing/2014/main" id="{00000000-0008-0000-0500-000024A4D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9525</xdr:colOff>
      <xdr:row>36</xdr:row>
      <xdr:rowOff>38100</xdr:rowOff>
    </xdr:from>
    <xdr:ext cx="8829675" cy="4591050"/>
    <xdr:graphicFrame macro="">
      <xdr:nvGraphicFramePr>
        <xdr:cNvPr id="1779290818" name="Chart 16" title="Tabela">
          <a:extLst>
            <a:ext uri="{FF2B5EF4-FFF2-40B4-BE49-F238E27FC236}">
              <a16:creationId xmlns:a16="http://schemas.microsoft.com/office/drawing/2014/main" id="{00000000-0008-0000-0600-0000C2D20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24</xdr:col>
      <xdr:colOff>600075</xdr:colOff>
      <xdr:row>59</xdr:row>
      <xdr:rowOff>142875</xdr:rowOff>
    </xdr:from>
    <xdr:ext cx="8839200" cy="2457450"/>
    <xdr:graphicFrame macro="">
      <xdr:nvGraphicFramePr>
        <xdr:cNvPr id="1243277327" name="Chart 17" title="Tabela">
          <a:extLst>
            <a:ext uri="{FF2B5EF4-FFF2-40B4-BE49-F238E27FC236}">
              <a16:creationId xmlns:a16="http://schemas.microsoft.com/office/drawing/2014/main" id="{00000000-0008-0000-0600-00000FE81A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19</xdr:col>
      <xdr:colOff>1266825</xdr:colOff>
      <xdr:row>13</xdr:row>
      <xdr:rowOff>238125</xdr:rowOff>
    </xdr:from>
    <xdr:ext cx="4457700" cy="2647950"/>
    <xdr:graphicFrame macro="">
      <xdr:nvGraphicFramePr>
        <xdr:cNvPr id="377709656" name="Chart 18" title="Tabela">
          <a:extLst>
            <a:ext uri="{FF2B5EF4-FFF2-40B4-BE49-F238E27FC236}">
              <a16:creationId xmlns:a16="http://schemas.microsoft.com/office/drawing/2014/main" id="{00000000-0008-0000-0600-0000586483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25</xdr:col>
      <xdr:colOff>0</xdr:colOff>
      <xdr:row>73</xdr:row>
      <xdr:rowOff>114300</xdr:rowOff>
    </xdr:from>
    <xdr:ext cx="8839200" cy="2286000"/>
    <xdr:graphicFrame macro="">
      <xdr:nvGraphicFramePr>
        <xdr:cNvPr id="602842440" name="Chart 19" title="Tabela">
          <a:extLst>
            <a:ext uri="{FF2B5EF4-FFF2-40B4-BE49-F238E27FC236}">
              <a16:creationId xmlns:a16="http://schemas.microsoft.com/office/drawing/2014/main" id="{00000000-0008-0000-0600-000048A5EE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7</xdr:col>
      <xdr:colOff>561975</xdr:colOff>
      <xdr:row>90</xdr:row>
      <xdr:rowOff>95250</xdr:rowOff>
    </xdr:from>
    <xdr:ext cx="4562475" cy="2657475"/>
    <xdr:graphicFrame macro="">
      <xdr:nvGraphicFramePr>
        <xdr:cNvPr id="737038449" name="Chart 20">
          <a:extLst>
            <a:ext uri="{FF2B5EF4-FFF2-40B4-BE49-F238E27FC236}">
              <a16:creationId xmlns:a16="http://schemas.microsoft.com/office/drawing/2014/main" id="{00000000-0008-0000-0600-00007150E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9525</xdr:colOff>
      <xdr:row>36</xdr:row>
      <xdr:rowOff>38100</xdr:rowOff>
    </xdr:from>
    <xdr:ext cx="8829675" cy="4591050"/>
    <xdr:graphicFrame macro="">
      <xdr:nvGraphicFramePr>
        <xdr:cNvPr id="606538436" name="Chart 21" title="Tabela">
          <a:extLst>
            <a:ext uri="{FF2B5EF4-FFF2-40B4-BE49-F238E27FC236}">
              <a16:creationId xmlns:a16="http://schemas.microsoft.com/office/drawing/2014/main" id="{00000000-0008-0000-0700-0000C40A2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24</xdr:col>
      <xdr:colOff>600075</xdr:colOff>
      <xdr:row>59</xdr:row>
      <xdr:rowOff>142875</xdr:rowOff>
    </xdr:from>
    <xdr:ext cx="8839200" cy="2457450"/>
    <xdr:graphicFrame macro="">
      <xdr:nvGraphicFramePr>
        <xdr:cNvPr id="1349776953" name="Chart 22" title="Tabela">
          <a:extLst>
            <a:ext uri="{FF2B5EF4-FFF2-40B4-BE49-F238E27FC236}">
              <a16:creationId xmlns:a16="http://schemas.microsoft.com/office/drawing/2014/main" id="{00000000-0008-0000-0700-000039F67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19</xdr:col>
      <xdr:colOff>1266825</xdr:colOff>
      <xdr:row>13</xdr:row>
      <xdr:rowOff>238125</xdr:rowOff>
    </xdr:from>
    <xdr:ext cx="4457700" cy="2647950"/>
    <xdr:graphicFrame macro="">
      <xdr:nvGraphicFramePr>
        <xdr:cNvPr id="1084598899" name="Chart 23" title="Tabela">
          <a:extLst>
            <a:ext uri="{FF2B5EF4-FFF2-40B4-BE49-F238E27FC236}">
              <a16:creationId xmlns:a16="http://schemas.microsoft.com/office/drawing/2014/main" id="{00000000-0008-0000-0700-000073AAA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25</xdr:col>
      <xdr:colOff>0</xdr:colOff>
      <xdr:row>73</xdr:row>
      <xdr:rowOff>114300</xdr:rowOff>
    </xdr:from>
    <xdr:ext cx="8839200" cy="2286000"/>
    <xdr:graphicFrame macro="">
      <xdr:nvGraphicFramePr>
        <xdr:cNvPr id="1823242967" name="Chart 24" title="Tabela">
          <a:extLst>
            <a:ext uri="{FF2B5EF4-FFF2-40B4-BE49-F238E27FC236}">
              <a16:creationId xmlns:a16="http://schemas.microsoft.com/office/drawing/2014/main" id="{00000000-0008-0000-0700-0000D77AA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7</xdr:col>
      <xdr:colOff>561975</xdr:colOff>
      <xdr:row>90</xdr:row>
      <xdr:rowOff>95250</xdr:rowOff>
    </xdr:from>
    <xdr:ext cx="4562475" cy="2657475"/>
    <xdr:graphicFrame macro="">
      <xdr:nvGraphicFramePr>
        <xdr:cNvPr id="1776022712" name="Chart 25">
          <a:extLst>
            <a:ext uri="{FF2B5EF4-FFF2-40B4-BE49-F238E27FC236}">
              <a16:creationId xmlns:a16="http://schemas.microsoft.com/office/drawing/2014/main" id="{00000000-0008-0000-0700-0000B8F4DB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257175</xdr:colOff>
      <xdr:row>2</xdr:row>
      <xdr:rowOff>104775</xdr:rowOff>
    </xdr:from>
    <xdr:ext cx="4724400" cy="2609850"/>
    <xdr:graphicFrame macro="">
      <xdr:nvGraphicFramePr>
        <xdr:cNvPr id="204556434" name="Chart 26">
          <a:extLst>
            <a:ext uri="{FF2B5EF4-FFF2-40B4-BE49-F238E27FC236}">
              <a16:creationId xmlns:a16="http://schemas.microsoft.com/office/drawing/2014/main" id="{00000000-0008-0000-0900-0000924831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14</xdr:col>
      <xdr:colOff>285750</xdr:colOff>
      <xdr:row>15</xdr:row>
      <xdr:rowOff>38100</xdr:rowOff>
    </xdr:from>
    <xdr:ext cx="4724400" cy="2600325"/>
    <xdr:graphicFrame macro="">
      <xdr:nvGraphicFramePr>
        <xdr:cNvPr id="1927274990" name="Chart 27">
          <a:extLst>
            <a:ext uri="{FF2B5EF4-FFF2-40B4-BE49-F238E27FC236}">
              <a16:creationId xmlns:a16="http://schemas.microsoft.com/office/drawing/2014/main" id="{00000000-0008-0000-0900-0000EEE1DF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14</xdr:col>
      <xdr:colOff>295275</xdr:colOff>
      <xdr:row>27</xdr:row>
      <xdr:rowOff>47625</xdr:rowOff>
    </xdr:from>
    <xdr:ext cx="4724400" cy="2628900"/>
    <xdr:graphicFrame macro="">
      <xdr:nvGraphicFramePr>
        <xdr:cNvPr id="868092526" name="Chart 28">
          <a:extLst>
            <a:ext uri="{FF2B5EF4-FFF2-40B4-BE49-F238E27FC236}">
              <a16:creationId xmlns:a16="http://schemas.microsoft.com/office/drawing/2014/main" id="{00000000-0008-0000-0900-00006E0ABE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581025</xdr:colOff>
      <xdr:row>73</xdr:row>
      <xdr:rowOff>171450</xdr:rowOff>
    </xdr:from>
    <xdr:ext cx="8191500" cy="5162550"/>
    <xdr:graphicFrame macro="">
      <xdr:nvGraphicFramePr>
        <xdr:cNvPr id="1139762093" name="Chart 29">
          <a:extLst>
            <a:ext uri="{FF2B5EF4-FFF2-40B4-BE49-F238E27FC236}">
              <a16:creationId xmlns:a16="http://schemas.microsoft.com/office/drawing/2014/main" id="{00000000-0008-0000-0C00-0000AD63EF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46</xdr:col>
      <xdr:colOff>0</xdr:colOff>
      <xdr:row>20</xdr:row>
      <xdr:rowOff>0</xdr:rowOff>
    </xdr:from>
    <xdr:ext cx="7515225" cy="5143500"/>
    <xdr:graphicFrame macro="">
      <xdr:nvGraphicFramePr>
        <xdr:cNvPr id="131719422" name="Chart 30" title="Tabela">
          <a:extLst>
            <a:ext uri="{FF2B5EF4-FFF2-40B4-BE49-F238E27FC236}">
              <a16:creationId xmlns:a16="http://schemas.microsoft.com/office/drawing/2014/main" id="{00000000-0008-0000-0C00-0000FEE0D9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46</xdr:col>
      <xdr:colOff>0</xdr:colOff>
      <xdr:row>44</xdr:row>
      <xdr:rowOff>95250</xdr:rowOff>
    </xdr:from>
    <xdr:ext cx="7515225" cy="5124450"/>
    <xdr:graphicFrame macro="">
      <xdr:nvGraphicFramePr>
        <xdr:cNvPr id="323545525" name="Chart 31">
          <a:extLst>
            <a:ext uri="{FF2B5EF4-FFF2-40B4-BE49-F238E27FC236}">
              <a16:creationId xmlns:a16="http://schemas.microsoft.com/office/drawing/2014/main" id="{00000000-0008-0000-0C00-0000B5E94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19050</xdr:colOff>
      <xdr:row>17</xdr:row>
      <xdr:rowOff>19050</xdr:rowOff>
    </xdr:from>
    <xdr:ext cx="5248275" cy="3190875"/>
    <xdr:graphicFrame macro="">
      <xdr:nvGraphicFramePr>
        <xdr:cNvPr id="2024008496" name="Chart 32">
          <a:extLst>
            <a:ext uri="{FF2B5EF4-FFF2-40B4-BE49-F238E27FC236}">
              <a16:creationId xmlns:a16="http://schemas.microsoft.com/office/drawing/2014/main" id="{00000000-0008-0000-0D00-000030EBA3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6</xdr:col>
      <xdr:colOff>466725</xdr:colOff>
      <xdr:row>17</xdr:row>
      <xdr:rowOff>28575</xdr:rowOff>
    </xdr:from>
    <xdr:ext cx="5467350" cy="3190875"/>
    <xdr:graphicFrame macro="">
      <xdr:nvGraphicFramePr>
        <xdr:cNvPr id="1780186594" name="Chart 33">
          <a:extLst>
            <a:ext uri="{FF2B5EF4-FFF2-40B4-BE49-F238E27FC236}">
              <a16:creationId xmlns:a16="http://schemas.microsoft.com/office/drawing/2014/main" id="{00000000-0008-0000-0D00-0000E27D1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1F3864"/>
  </sheetPr>
  <dimension ref="A1:BH1004"/>
  <sheetViews>
    <sheetView showGridLines="0" tabSelected="1" workbookViewId="0">
      <selection activeCell="T107" sqref="C87:T107"/>
    </sheetView>
  </sheetViews>
  <sheetFormatPr baseColWidth="10" defaultColWidth="14.5" defaultRowHeight="15" customHeight="1" outlineLevelCol="1" x14ac:dyDescent="0.2"/>
  <cols>
    <col min="1" max="2" width="9.5" customWidth="1"/>
    <col min="3" max="3" width="24.6640625" customWidth="1"/>
    <col min="4" max="4" width="20.6640625" customWidth="1"/>
    <col min="5" max="5" width="15.5" customWidth="1"/>
    <col min="6" max="6" width="17.1640625" customWidth="1"/>
    <col min="7" max="8" width="15.5" customWidth="1"/>
    <col min="9" max="9" width="17.5" customWidth="1"/>
    <col min="10" max="13" width="15.5" customWidth="1"/>
    <col min="14" max="14" width="67.6640625" customWidth="1"/>
    <col min="15" max="18" width="9.1640625" customWidth="1"/>
    <col min="19" max="19" width="13.5" customWidth="1"/>
    <col min="20" max="20" width="15.5" customWidth="1"/>
    <col min="21" max="21" width="19.33203125" customWidth="1"/>
    <col min="22" max="22" width="16.5" customWidth="1"/>
    <col min="23" max="24" width="13.5" customWidth="1"/>
    <col min="25" max="25" width="11.83203125" customWidth="1"/>
    <col min="26" max="27" width="9.1640625" customWidth="1"/>
    <col min="28" max="28" width="9.6640625" customWidth="1"/>
    <col min="29" max="42" width="11.5" customWidth="1"/>
    <col min="43" max="47" width="11.5" customWidth="1" outlineLevel="1"/>
    <col min="48" max="48" width="9.1640625" customWidth="1" outlineLevel="1"/>
    <col min="49" max="49" width="13.5" customWidth="1" outlineLevel="1"/>
    <col min="50" max="50" width="9.1640625" customWidth="1" outlineLevel="1"/>
    <col min="51" max="51" width="16" customWidth="1" outlineLevel="1"/>
    <col min="52" max="60" width="9.1640625" customWidth="1" outlineLevel="1"/>
  </cols>
  <sheetData>
    <row r="1" spans="1:60" ht="39" customHeight="1" x14ac:dyDescent="0.2">
      <c r="A1" s="2"/>
      <c r="B1" s="3"/>
      <c r="C1" s="4" t="s">
        <v>1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</row>
    <row r="2" spans="1:60" ht="24.75" customHeight="1" x14ac:dyDescent="0.2">
      <c r="A2" s="5"/>
      <c r="B2" s="6"/>
      <c r="C2" s="7"/>
      <c r="D2" s="6"/>
      <c r="E2" s="6"/>
      <c r="F2" s="6"/>
      <c r="G2" s="6"/>
      <c r="H2" s="6"/>
      <c r="I2" s="8"/>
      <c r="J2" s="8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</row>
    <row r="3" spans="1:60" ht="21.75" customHeight="1" x14ac:dyDescent="0.2">
      <c r="A3" s="5"/>
      <c r="B3" s="6"/>
      <c r="C3" s="512" t="s">
        <v>2</v>
      </c>
      <c r="D3" s="513"/>
      <c r="E3" s="6"/>
      <c r="F3" s="512" t="s">
        <v>3</v>
      </c>
      <c r="G3" s="513"/>
      <c r="H3" s="9"/>
      <c r="I3" s="8"/>
      <c r="J3" s="8"/>
      <c r="K3" s="10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</row>
    <row r="4" spans="1:60" x14ac:dyDescent="0.2">
      <c r="A4" s="5"/>
      <c r="B4" s="6"/>
      <c r="C4" s="11" t="s">
        <v>4</v>
      </c>
      <c r="D4" s="12" t="s">
        <v>0</v>
      </c>
      <c r="E4" s="9"/>
      <c r="F4" s="11" t="s">
        <v>5</v>
      </c>
      <c r="G4" s="13">
        <v>8.1000000000000003E-2</v>
      </c>
      <c r="H4" s="10"/>
      <c r="I4" s="8"/>
      <c r="J4" s="8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</row>
    <row r="5" spans="1:60" x14ac:dyDescent="0.2">
      <c r="A5" s="5"/>
      <c r="B5" s="6"/>
      <c r="C5" s="14" t="s">
        <v>6</v>
      </c>
      <c r="D5" s="15" t="s">
        <v>7</v>
      </c>
      <c r="E5" s="9"/>
      <c r="F5" s="16" t="s">
        <v>8</v>
      </c>
      <c r="G5" s="17">
        <v>8.7999999999999995E-2</v>
      </c>
      <c r="H5" s="10"/>
      <c r="I5" s="8"/>
      <c r="J5" s="8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</row>
    <row r="6" spans="1:60" x14ac:dyDescent="0.2">
      <c r="A6" s="5"/>
      <c r="B6" s="6"/>
      <c r="C6" s="14" t="s">
        <v>9</v>
      </c>
      <c r="D6" s="18">
        <v>45292</v>
      </c>
      <c r="E6" s="9"/>
      <c r="F6" s="19" t="s">
        <v>10</v>
      </c>
      <c r="G6" s="20">
        <v>0.1</v>
      </c>
      <c r="H6" s="10"/>
      <c r="I6" s="8"/>
      <c r="J6" s="8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</row>
    <row r="7" spans="1:60" x14ac:dyDescent="0.2">
      <c r="A7" s="5"/>
      <c r="B7" s="6"/>
      <c r="C7" s="21" t="s">
        <v>11</v>
      </c>
      <c r="D7" s="22">
        <f>E16</f>
        <v>1000000000</v>
      </c>
      <c r="E7" s="6"/>
      <c r="F7" s="23" t="s">
        <v>12</v>
      </c>
      <c r="G7" s="24">
        <v>0.125</v>
      </c>
      <c r="H7" s="6"/>
      <c r="I7" s="8"/>
      <c r="J7" s="8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</row>
    <row r="8" spans="1:60" x14ac:dyDescent="0.2">
      <c r="A8" s="5"/>
      <c r="B8" s="6"/>
      <c r="C8" s="6"/>
      <c r="D8" s="6"/>
      <c r="E8" s="6"/>
      <c r="F8" s="6"/>
      <c r="G8" s="6"/>
      <c r="H8" s="6"/>
      <c r="I8" s="8"/>
      <c r="J8" s="8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</row>
    <row r="9" spans="1:60" x14ac:dyDescent="0.2">
      <c r="A9" s="5"/>
      <c r="B9" s="6"/>
      <c r="C9" s="6"/>
      <c r="D9" s="6"/>
      <c r="E9" s="6"/>
      <c r="F9" s="6"/>
      <c r="G9" s="6"/>
      <c r="H9" s="6"/>
      <c r="I9" s="8"/>
      <c r="J9" s="8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</row>
    <row r="10" spans="1:60" x14ac:dyDescent="0.2">
      <c r="A10" s="5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</row>
    <row r="11" spans="1:60" x14ac:dyDescent="0.2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</row>
    <row r="12" spans="1:60" ht="19.5" customHeight="1" x14ac:dyDescent="0.2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</row>
    <row r="13" spans="1:60" ht="39" customHeight="1" x14ac:dyDescent="0.2">
      <c r="A13" s="25"/>
      <c r="B13" s="25"/>
      <c r="C13" s="26" t="s">
        <v>13</v>
      </c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6" t="s">
        <v>14</v>
      </c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</row>
    <row r="14" spans="1:60" ht="20.25" customHeight="1" x14ac:dyDescent="0.2"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</row>
    <row r="15" spans="1:60" ht="35.25" customHeight="1" x14ac:dyDescent="0.2">
      <c r="C15" s="28"/>
      <c r="D15" s="28"/>
      <c r="E15" s="29" t="s">
        <v>15</v>
      </c>
      <c r="F15" s="30" t="s">
        <v>16</v>
      </c>
      <c r="G15" s="29" t="s">
        <v>17</v>
      </c>
      <c r="H15" s="30" t="s">
        <v>18</v>
      </c>
      <c r="I15" s="30" t="s">
        <v>19</v>
      </c>
      <c r="J15" s="30" t="s">
        <v>20</v>
      </c>
      <c r="K15" s="31" t="s">
        <v>21</v>
      </c>
      <c r="L15" s="31" t="s">
        <v>22</v>
      </c>
      <c r="M15" s="30" t="s">
        <v>23</v>
      </c>
      <c r="N15" s="31" t="s">
        <v>24</v>
      </c>
      <c r="O15" s="27"/>
      <c r="P15" s="27"/>
      <c r="Q15" s="514" t="s">
        <v>25</v>
      </c>
      <c r="R15" s="515"/>
      <c r="S15" s="515"/>
      <c r="T15" s="515"/>
      <c r="U15" s="513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</row>
    <row r="16" spans="1:60" ht="18.75" customHeight="1" x14ac:dyDescent="0.2">
      <c r="C16" s="32" t="s">
        <v>26</v>
      </c>
      <c r="D16" s="33">
        <f>SUM(D17:D32)</f>
        <v>1</v>
      </c>
      <c r="E16" s="34">
        <v>1000000000</v>
      </c>
      <c r="F16" s="35"/>
      <c r="G16" s="35"/>
      <c r="H16" s="36"/>
      <c r="I16" s="37"/>
      <c r="J16" s="37"/>
      <c r="K16" s="38"/>
      <c r="L16" s="39">
        <f>SUM(L18:L20)</f>
        <v>7070000</v>
      </c>
      <c r="M16" s="37">
        <f>E16*$G$7</f>
        <v>125000000</v>
      </c>
      <c r="N16" s="37"/>
      <c r="O16" s="27"/>
      <c r="P16" s="27"/>
      <c r="Q16" s="40" t="s">
        <v>27</v>
      </c>
      <c r="R16" s="41"/>
      <c r="S16" s="42"/>
      <c r="T16" s="43">
        <v>0.86</v>
      </c>
      <c r="U16" s="44">
        <f>T16*L16</f>
        <v>6080200</v>
      </c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</row>
    <row r="17" spans="2:60" x14ac:dyDescent="0.2">
      <c r="C17" s="16" t="s">
        <v>28</v>
      </c>
      <c r="D17" s="45">
        <v>0.11</v>
      </c>
      <c r="E17" s="46">
        <f t="shared" ref="E17:E32" si="0">IF(D17="","",+D17*$E$16)</f>
        <v>110000000</v>
      </c>
      <c r="F17" s="47">
        <v>48</v>
      </c>
      <c r="G17" s="47">
        <v>12</v>
      </c>
      <c r="H17" s="46">
        <f t="shared" ref="H17:H20" si="1">IFERROR(IF(E17="","",E17/(F17-G17)),0)</f>
        <v>3055555.5555555555</v>
      </c>
      <c r="I17" s="46">
        <v>0</v>
      </c>
      <c r="J17" s="46" t="str">
        <f>IFERROR(VLOOKUP(C17,$F$4:$G$6,2,FALSE),"")</f>
        <v/>
      </c>
      <c r="K17" s="48"/>
      <c r="L17" s="48"/>
      <c r="M17" s="46">
        <f t="shared" ref="M17:M23" si="2">IFERROR(E17*$G$7,"")</f>
        <v>13750000</v>
      </c>
      <c r="N17" s="49"/>
      <c r="O17" s="27"/>
      <c r="P17" s="27"/>
      <c r="Q17" s="50" t="s">
        <v>29</v>
      </c>
      <c r="R17" s="51"/>
      <c r="S17" s="52"/>
      <c r="T17" s="53">
        <v>0.14000000000000001</v>
      </c>
      <c r="U17" s="54">
        <f>L16*T17</f>
        <v>989800.00000000012</v>
      </c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</row>
    <row r="18" spans="2:60" x14ac:dyDescent="0.2">
      <c r="B18" s="516" t="s">
        <v>30</v>
      </c>
      <c r="C18" s="55" t="s">
        <v>5</v>
      </c>
      <c r="D18" s="56">
        <v>0.03</v>
      </c>
      <c r="E18" s="57">
        <f t="shared" si="0"/>
        <v>30000000</v>
      </c>
      <c r="F18" s="58">
        <v>48</v>
      </c>
      <c r="G18" s="58">
        <v>12</v>
      </c>
      <c r="H18" s="57">
        <f t="shared" si="1"/>
        <v>833333.33333333337</v>
      </c>
      <c r="I18" s="57">
        <v>0</v>
      </c>
      <c r="J18" s="59">
        <f>G4</f>
        <v>8.1000000000000003E-2</v>
      </c>
      <c r="K18" s="60">
        <f t="shared" ref="K18:K20" si="3">1-J18/$G$7</f>
        <v>0.35199999999999998</v>
      </c>
      <c r="L18" s="61">
        <f t="shared" ref="L18:L20" si="4">IFERROR(J18*E18,"")</f>
        <v>2430000</v>
      </c>
      <c r="M18" s="57">
        <f t="shared" si="2"/>
        <v>3750000</v>
      </c>
      <c r="N18" s="62"/>
      <c r="O18" s="27"/>
      <c r="P18" s="27"/>
      <c r="Q18" s="50"/>
      <c r="R18" s="51"/>
      <c r="S18" s="52"/>
      <c r="T18" s="53"/>
      <c r="U18" s="54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</row>
    <row r="19" spans="2:60" x14ac:dyDescent="0.2">
      <c r="B19" s="517"/>
      <c r="C19" s="63" t="s">
        <v>8</v>
      </c>
      <c r="D19" s="64">
        <v>0.03</v>
      </c>
      <c r="E19" s="65">
        <f t="shared" si="0"/>
        <v>30000000</v>
      </c>
      <c r="F19" s="66">
        <v>48</v>
      </c>
      <c r="G19" s="66">
        <v>12</v>
      </c>
      <c r="H19" s="65">
        <f t="shared" si="1"/>
        <v>833333.33333333337</v>
      </c>
      <c r="I19" s="65">
        <v>0</v>
      </c>
      <c r="J19" s="67">
        <f>IFERROR(VLOOKUP(C19,$F$4:$G$6,2,FALSE),"")</f>
        <v>8.7999999999999995E-2</v>
      </c>
      <c r="K19" s="68">
        <f t="shared" si="3"/>
        <v>0.29600000000000004</v>
      </c>
      <c r="L19" s="69">
        <f t="shared" si="4"/>
        <v>2640000</v>
      </c>
      <c r="M19" s="65">
        <f t="shared" si="2"/>
        <v>3750000</v>
      </c>
      <c r="N19" s="70"/>
      <c r="O19" s="27"/>
      <c r="P19" s="27"/>
      <c r="Q19" s="50"/>
      <c r="R19" s="51"/>
      <c r="S19" s="52"/>
      <c r="T19" s="71"/>
      <c r="U19" s="71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</row>
    <row r="20" spans="2:60" x14ac:dyDescent="0.2">
      <c r="B20" s="518"/>
      <c r="C20" s="72" t="s">
        <v>10</v>
      </c>
      <c r="D20" s="73">
        <v>0.02</v>
      </c>
      <c r="E20" s="74">
        <f t="shared" si="0"/>
        <v>20000000</v>
      </c>
      <c r="F20" s="75">
        <v>48</v>
      </c>
      <c r="G20" s="75">
        <v>12</v>
      </c>
      <c r="H20" s="74">
        <f t="shared" si="1"/>
        <v>555555.5555555555</v>
      </c>
      <c r="I20" s="74">
        <v>0</v>
      </c>
      <c r="J20" s="76">
        <f>G6</f>
        <v>0.1</v>
      </c>
      <c r="K20" s="77">
        <f t="shared" si="3"/>
        <v>0.19999999999999996</v>
      </c>
      <c r="L20" s="78">
        <f t="shared" si="4"/>
        <v>2000000</v>
      </c>
      <c r="M20" s="74">
        <f t="shared" si="2"/>
        <v>2500000</v>
      </c>
      <c r="N20" s="79"/>
      <c r="O20" s="27"/>
      <c r="P20" s="27"/>
      <c r="Q20" s="50"/>
      <c r="R20" s="51"/>
      <c r="S20" s="52"/>
      <c r="T20" s="80"/>
      <c r="U20" s="80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</row>
    <row r="21" spans="2:60" ht="15.75" customHeight="1" x14ac:dyDescent="0.2">
      <c r="C21" s="81" t="s">
        <v>31</v>
      </c>
      <c r="D21" s="82">
        <v>0.09</v>
      </c>
      <c r="E21" s="83">
        <f t="shared" si="0"/>
        <v>90000000</v>
      </c>
      <c r="F21" s="84">
        <v>36</v>
      </c>
      <c r="G21" s="84">
        <v>0</v>
      </c>
      <c r="H21" s="83">
        <f t="shared" ref="H21:H22" si="5">IFERROR(IF(E21="","",E21/F21),0)</f>
        <v>2500000</v>
      </c>
      <c r="I21" s="83">
        <f t="shared" ref="I21:I22" si="6">IFERROR(+H21*G21,"")</f>
        <v>0</v>
      </c>
      <c r="J21" s="85" t="str">
        <f>IFERROR(VLOOKUP(C21,$F$4:$G$6,2,FALSE),"")</f>
        <v/>
      </c>
      <c r="K21" s="86"/>
      <c r="L21" s="87"/>
      <c r="M21" s="83">
        <f t="shared" si="2"/>
        <v>11250000</v>
      </c>
      <c r="N21" s="88"/>
      <c r="O21" s="27"/>
      <c r="P21" s="27"/>
      <c r="Q21" s="519"/>
      <c r="R21" s="520"/>
      <c r="S21" s="521"/>
      <c r="T21" s="90"/>
      <c r="U21" s="90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</row>
    <row r="22" spans="2:60" ht="15.75" customHeight="1" x14ac:dyDescent="0.2">
      <c r="C22" s="91" t="s">
        <v>32</v>
      </c>
      <c r="D22" s="92">
        <v>0.2</v>
      </c>
      <c r="E22" s="93">
        <f t="shared" si="0"/>
        <v>200000000</v>
      </c>
      <c r="F22" s="94">
        <v>24</v>
      </c>
      <c r="G22" s="94">
        <v>0</v>
      </c>
      <c r="H22" s="93">
        <f t="shared" si="5"/>
        <v>8333333.333333333</v>
      </c>
      <c r="I22" s="93">
        <f t="shared" si="6"/>
        <v>0</v>
      </c>
      <c r="J22" s="95">
        <f>G7</f>
        <v>0.125</v>
      </c>
      <c r="K22" s="96"/>
      <c r="L22" s="97"/>
      <c r="M22" s="93">
        <f t="shared" si="2"/>
        <v>25000000</v>
      </c>
      <c r="N22" s="98" t="s">
        <v>33</v>
      </c>
      <c r="O22" s="27"/>
      <c r="P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</row>
    <row r="23" spans="2:60" ht="15.75" customHeight="1" x14ac:dyDescent="0.2">
      <c r="C23" s="14" t="s">
        <v>34</v>
      </c>
      <c r="D23" s="99">
        <v>0.52</v>
      </c>
      <c r="E23" s="54">
        <f t="shared" si="0"/>
        <v>520000000</v>
      </c>
      <c r="F23" s="100">
        <v>0</v>
      </c>
      <c r="G23" s="100">
        <v>0</v>
      </c>
      <c r="H23" s="54"/>
      <c r="I23" s="54"/>
      <c r="J23" s="101"/>
      <c r="K23" s="102"/>
      <c r="L23" s="103"/>
      <c r="M23" s="54">
        <f t="shared" si="2"/>
        <v>65000000</v>
      </c>
      <c r="N23" s="104" t="s">
        <v>35</v>
      </c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</row>
    <row r="24" spans="2:60" ht="15.75" customHeight="1" x14ac:dyDescent="0.2">
      <c r="C24" s="14"/>
      <c r="D24" s="99"/>
      <c r="E24" s="54" t="str">
        <f t="shared" si="0"/>
        <v/>
      </c>
      <c r="F24" s="100"/>
      <c r="G24" s="100"/>
      <c r="H24" s="54"/>
      <c r="I24" s="54"/>
      <c r="J24" s="54"/>
      <c r="K24" s="103"/>
      <c r="L24" s="103"/>
      <c r="M24" s="54"/>
      <c r="N24" s="105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</row>
    <row r="25" spans="2:60" ht="15.75" customHeight="1" x14ac:dyDescent="0.2">
      <c r="C25" s="14"/>
      <c r="D25" s="99"/>
      <c r="E25" s="54" t="str">
        <f t="shared" si="0"/>
        <v/>
      </c>
      <c r="F25" s="100"/>
      <c r="G25" s="100"/>
      <c r="H25" s="54"/>
      <c r="I25" s="54"/>
      <c r="J25" s="54"/>
      <c r="K25" s="103"/>
      <c r="L25" s="103"/>
      <c r="M25" s="54"/>
      <c r="N25" s="105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</row>
    <row r="26" spans="2:60" ht="15.75" customHeight="1" x14ac:dyDescent="0.2">
      <c r="C26" s="14"/>
      <c r="D26" s="99"/>
      <c r="E26" s="54" t="str">
        <f t="shared" si="0"/>
        <v/>
      </c>
      <c r="F26" s="100"/>
      <c r="G26" s="100"/>
      <c r="H26" s="54"/>
      <c r="I26" s="54"/>
      <c r="J26" s="54"/>
      <c r="K26" s="103"/>
      <c r="L26" s="103"/>
      <c r="M26" s="54"/>
      <c r="N26" s="105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</row>
    <row r="27" spans="2:60" ht="15.75" customHeight="1" x14ac:dyDescent="0.2">
      <c r="C27" s="14"/>
      <c r="D27" s="99"/>
      <c r="E27" s="54" t="str">
        <f t="shared" si="0"/>
        <v/>
      </c>
      <c r="F27" s="100"/>
      <c r="G27" s="100"/>
      <c r="H27" s="54"/>
      <c r="I27" s="54"/>
      <c r="J27" s="54"/>
      <c r="K27" s="103"/>
      <c r="L27" s="103"/>
      <c r="M27" s="54"/>
      <c r="N27" s="105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</row>
    <row r="28" spans="2:60" ht="15.75" customHeight="1" x14ac:dyDescent="0.2">
      <c r="C28" s="14"/>
      <c r="D28" s="99"/>
      <c r="E28" s="54" t="str">
        <f t="shared" si="0"/>
        <v/>
      </c>
      <c r="F28" s="100"/>
      <c r="G28" s="100"/>
      <c r="H28" s="54"/>
      <c r="I28" s="54"/>
      <c r="J28" s="54"/>
      <c r="K28" s="103"/>
      <c r="L28" s="103"/>
      <c r="M28" s="54"/>
      <c r="N28" s="105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</row>
    <row r="29" spans="2:60" ht="15.75" customHeight="1" x14ac:dyDescent="0.2">
      <c r="C29" s="14"/>
      <c r="D29" s="99"/>
      <c r="E29" s="54" t="str">
        <f t="shared" si="0"/>
        <v/>
      </c>
      <c r="F29" s="100"/>
      <c r="G29" s="100"/>
      <c r="H29" s="54"/>
      <c r="I29" s="54"/>
      <c r="J29" s="54"/>
      <c r="K29" s="103"/>
      <c r="L29" s="103"/>
      <c r="M29" s="54"/>
      <c r="N29" s="105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</row>
    <row r="30" spans="2:60" ht="15.75" customHeight="1" x14ac:dyDescent="0.2">
      <c r="C30" s="14"/>
      <c r="D30" s="99"/>
      <c r="E30" s="54" t="str">
        <f t="shared" si="0"/>
        <v/>
      </c>
      <c r="F30" s="100"/>
      <c r="G30" s="100"/>
      <c r="H30" s="54"/>
      <c r="I30" s="54"/>
      <c r="J30" s="54"/>
      <c r="K30" s="103"/>
      <c r="L30" s="103"/>
      <c r="M30" s="54"/>
      <c r="N30" s="105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</row>
    <row r="31" spans="2:60" ht="15.75" customHeight="1" x14ac:dyDescent="0.2">
      <c r="C31" s="14"/>
      <c r="D31" s="99"/>
      <c r="E31" s="54" t="str">
        <f t="shared" si="0"/>
        <v/>
      </c>
      <c r="F31" s="100"/>
      <c r="G31" s="100"/>
      <c r="H31" s="54"/>
      <c r="I31" s="54"/>
      <c r="J31" s="54"/>
      <c r="K31" s="103"/>
      <c r="L31" s="103"/>
      <c r="M31" s="54"/>
      <c r="N31" s="105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</row>
    <row r="32" spans="2:60" ht="15.75" customHeight="1" x14ac:dyDescent="0.2">
      <c r="C32" s="21"/>
      <c r="D32" s="106"/>
      <c r="E32" s="107" t="str">
        <f t="shared" si="0"/>
        <v/>
      </c>
      <c r="F32" s="108"/>
      <c r="G32" s="108"/>
      <c r="H32" s="109"/>
      <c r="I32" s="109"/>
      <c r="J32" s="109"/>
      <c r="K32" s="110"/>
      <c r="L32" s="111"/>
      <c r="M32" s="107"/>
      <c r="N32" s="112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</row>
    <row r="33" spans="1:60" ht="15.75" customHeight="1" x14ac:dyDescent="0.2">
      <c r="C33" s="113" t="s">
        <v>36</v>
      </c>
      <c r="D33" s="114" t="str">
        <f t="shared" ref="D33:E33" si="7">IF(SUM(D17:D32)-D16=0,"OK","Error")</f>
        <v>OK</v>
      </c>
      <c r="E33" s="115" t="str">
        <f t="shared" si="7"/>
        <v>OK</v>
      </c>
      <c r="F33" s="116"/>
      <c r="G33" s="116"/>
      <c r="H33" s="117"/>
      <c r="I33" s="117"/>
      <c r="J33" s="117"/>
      <c r="K33" s="118"/>
      <c r="L33" s="118"/>
      <c r="M33" s="119"/>
      <c r="N33" s="11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</row>
    <row r="34" spans="1:60" ht="21" customHeight="1" x14ac:dyDescent="0.2">
      <c r="C34" s="120"/>
      <c r="D34" s="121"/>
      <c r="E34" s="119"/>
      <c r="F34" s="116"/>
      <c r="G34" s="116"/>
      <c r="H34" s="117"/>
      <c r="I34" s="117"/>
      <c r="J34" s="117"/>
      <c r="K34" s="118"/>
      <c r="L34" s="118"/>
      <c r="M34" s="119"/>
      <c r="N34" s="11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</row>
    <row r="35" spans="1:60" ht="39" customHeight="1" x14ac:dyDescent="0.2">
      <c r="A35" s="25"/>
      <c r="B35" s="25"/>
      <c r="C35" s="26" t="s">
        <v>37</v>
      </c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122" t="s">
        <v>38</v>
      </c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</row>
    <row r="36" spans="1:60" ht="15.75" customHeight="1" x14ac:dyDescent="0.2">
      <c r="C36" s="120"/>
      <c r="D36" s="121"/>
      <c r="E36" s="119"/>
      <c r="F36" s="116"/>
      <c r="G36" s="116"/>
      <c r="H36" s="117"/>
      <c r="I36" s="117"/>
      <c r="J36" s="117"/>
      <c r="K36" s="118"/>
      <c r="L36" s="118"/>
      <c r="M36" s="119"/>
      <c r="N36" s="11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</row>
    <row r="37" spans="1:60" ht="37.5" customHeight="1" x14ac:dyDescent="0.2">
      <c r="C37" s="123" t="s">
        <v>39</v>
      </c>
      <c r="D37" s="124" t="str">
        <f>+C17</f>
        <v>Team &amp; Advisors</v>
      </c>
      <c r="E37" s="125" t="str">
        <f>+C18</f>
        <v>Seed</v>
      </c>
      <c r="F37" s="125" t="str">
        <f>+C19</f>
        <v>Private</v>
      </c>
      <c r="G37" s="125" t="str">
        <f>C20</f>
        <v>Venture</v>
      </c>
      <c r="H37" s="125" t="str">
        <f>C21</f>
        <v>Marketing/Airdrops</v>
      </c>
      <c r="I37" s="125" t="str">
        <f>C22</f>
        <v>Launchpad/Liquidity</v>
      </c>
      <c r="J37" s="125" t="str">
        <f>+C23</f>
        <v>Future Reserves*</v>
      </c>
      <c r="K37" s="125">
        <f>+C24</f>
        <v>0</v>
      </c>
      <c r="L37" s="125">
        <f>+C25</f>
        <v>0</v>
      </c>
      <c r="M37" s="125" t="str">
        <f>IF(C26="","")</f>
        <v/>
      </c>
      <c r="N37" s="125" t="str">
        <f>IF(C27="","")</f>
        <v/>
      </c>
      <c r="O37" s="125" t="str">
        <f>IF(C28="","")</f>
        <v/>
      </c>
      <c r="P37" s="125" t="str">
        <f>IF(C29="","")</f>
        <v/>
      </c>
      <c r="Q37" s="125" t="str">
        <f>IF(C30="","")</f>
        <v/>
      </c>
      <c r="R37" s="125" t="str">
        <f>IF(C31="","")</f>
        <v/>
      </c>
      <c r="S37" s="126" t="str">
        <f>IF(C32="","")</f>
        <v/>
      </c>
      <c r="T37" s="127" t="s">
        <v>26</v>
      </c>
      <c r="U37" s="128" t="s">
        <v>40</v>
      </c>
      <c r="V37" s="129" t="s">
        <v>41</v>
      </c>
      <c r="W37" s="129" t="s">
        <v>42</v>
      </c>
      <c r="X37" s="130" t="s">
        <v>43</v>
      </c>
      <c r="Y37" s="130" t="s">
        <v>44</v>
      </c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131"/>
      <c r="AR37" s="132" t="s">
        <v>39</v>
      </c>
      <c r="AS37" s="133" t="str">
        <f t="shared" ref="AS37:BH37" si="8">+D37</f>
        <v>Team &amp; Advisors</v>
      </c>
      <c r="AT37" s="134" t="str">
        <f t="shared" si="8"/>
        <v>Seed</v>
      </c>
      <c r="AU37" s="134" t="str">
        <f t="shared" si="8"/>
        <v>Private</v>
      </c>
      <c r="AV37" s="134" t="str">
        <f t="shared" si="8"/>
        <v>Venture</v>
      </c>
      <c r="AW37" s="134" t="str">
        <f t="shared" si="8"/>
        <v>Marketing/Airdrops</v>
      </c>
      <c r="AX37" s="135" t="str">
        <f t="shared" si="8"/>
        <v>Launchpad/Liquidity</v>
      </c>
      <c r="AY37" s="135" t="str">
        <f t="shared" si="8"/>
        <v>Future Reserves*</v>
      </c>
      <c r="AZ37" s="135">
        <f t="shared" si="8"/>
        <v>0</v>
      </c>
      <c r="BA37" s="135">
        <f t="shared" si="8"/>
        <v>0</v>
      </c>
      <c r="BB37" s="135" t="str">
        <f t="shared" si="8"/>
        <v/>
      </c>
      <c r="BC37" s="135" t="str">
        <f t="shared" si="8"/>
        <v/>
      </c>
      <c r="BD37" s="135" t="str">
        <f t="shared" si="8"/>
        <v/>
      </c>
      <c r="BE37" s="135" t="str">
        <f t="shared" si="8"/>
        <v/>
      </c>
      <c r="BF37" s="135" t="str">
        <f t="shared" si="8"/>
        <v/>
      </c>
      <c r="BG37" s="135" t="str">
        <f t="shared" si="8"/>
        <v/>
      </c>
      <c r="BH37" s="136" t="str">
        <f t="shared" si="8"/>
        <v/>
      </c>
    </row>
    <row r="38" spans="1:60" ht="15" customHeight="1" x14ac:dyDescent="0.2">
      <c r="C38" s="137" t="s">
        <v>12</v>
      </c>
      <c r="D38" s="138"/>
      <c r="E38" s="139"/>
      <c r="F38" s="139"/>
      <c r="G38" s="139"/>
      <c r="H38" s="139"/>
      <c r="I38" s="139">
        <f>10%*E22</f>
        <v>20000000</v>
      </c>
      <c r="J38" s="140"/>
      <c r="K38" s="139" t="str">
        <f>+E24</f>
        <v/>
      </c>
      <c r="L38" s="140"/>
      <c r="M38" s="140"/>
      <c r="N38" s="140"/>
      <c r="O38" s="140"/>
      <c r="P38" s="140"/>
      <c r="Q38" s="140"/>
      <c r="R38" s="140"/>
      <c r="S38" s="141"/>
      <c r="T38" s="142">
        <f t="shared" ref="T38:T109" si="9">SUM(D38:S38)</f>
        <v>20000000</v>
      </c>
      <c r="U38" s="143">
        <f>+T38</f>
        <v>20000000</v>
      </c>
      <c r="V38" s="48">
        <f>U38*G7</f>
        <v>2500000</v>
      </c>
      <c r="W38" s="144"/>
      <c r="X38" s="144"/>
      <c r="Y38" s="144"/>
      <c r="Z38" s="27"/>
      <c r="AA38" s="27"/>
      <c r="AB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131"/>
      <c r="AR38" s="145" t="s">
        <v>12</v>
      </c>
      <c r="AS38" s="146">
        <f t="shared" ref="AS38:BH38" si="10">+D38</f>
        <v>0</v>
      </c>
      <c r="AT38" s="147">
        <f t="shared" si="10"/>
        <v>0</v>
      </c>
      <c r="AU38" s="147">
        <f t="shared" si="10"/>
        <v>0</v>
      </c>
      <c r="AV38" s="147">
        <f t="shared" si="10"/>
        <v>0</v>
      </c>
      <c r="AW38" s="147">
        <f t="shared" si="10"/>
        <v>0</v>
      </c>
      <c r="AX38" s="147">
        <f t="shared" si="10"/>
        <v>20000000</v>
      </c>
      <c r="AY38" s="147">
        <f t="shared" si="10"/>
        <v>0</v>
      </c>
      <c r="AZ38" s="147" t="str">
        <f t="shared" si="10"/>
        <v/>
      </c>
      <c r="BA38" s="147">
        <f t="shared" si="10"/>
        <v>0</v>
      </c>
      <c r="BB38" s="147">
        <f t="shared" si="10"/>
        <v>0</v>
      </c>
      <c r="BC38" s="147">
        <f t="shared" si="10"/>
        <v>0</v>
      </c>
      <c r="BD38" s="147">
        <f t="shared" si="10"/>
        <v>0</v>
      </c>
      <c r="BE38" s="147">
        <f t="shared" si="10"/>
        <v>0</v>
      </c>
      <c r="BF38" s="147">
        <f t="shared" si="10"/>
        <v>0</v>
      </c>
      <c r="BG38" s="147">
        <f t="shared" si="10"/>
        <v>0</v>
      </c>
      <c r="BH38" s="148">
        <f t="shared" si="10"/>
        <v>0</v>
      </c>
    </row>
    <row r="39" spans="1:60" ht="15" customHeight="1" x14ac:dyDescent="0.2">
      <c r="C39" s="145">
        <f>+D6</f>
        <v>45292</v>
      </c>
      <c r="D39" s="149"/>
      <c r="E39" s="150"/>
      <c r="F39" s="150"/>
      <c r="G39" s="150"/>
      <c r="H39" s="150">
        <f>H21</f>
        <v>2500000</v>
      </c>
      <c r="I39" s="150">
        <f>(E22-I38)/F22</f>
        <v>7500000</v>
      </c>
      <c r="J39" s="151"/>
      <c r="K39" s="151"/>
      <c r="L39" s="150"/>
      <c r="M39" s="151"/>
      <c r="N39" s="151"/>
      <c r="O39" s="151"/>
      <c r="P39" s="151"/>
      <c r="Q39" s="151"/>
      <c r="R39" s="151"/>
      <c r="S39" s="152"/>
      <c r="T39" s="153">
        <f t="shared" si="9"/>
        <v>10000000</v>
      </c>
      <c r="U39" s="143">
        <f>+T39+U38</f>
        <v>30000000</v>
      </c>
      <c r="V39" s="48">
        <f t="shared" ref="V39:V107" si="11">U39*$G$7</f>
        <v>3750000</v>
      </c>
      <c r="W39" s="144">
        <f t="shared" ref="W39:W107" si="12">+U39/$U$107</f>
        <v>3.0000000005859204E-2</v>
      </c>
      <c r="X39" s="144">
        <f t="shared" ref="X39:X107" si="13">T39/$T$108</f>
        <v>1.0000000001953075E-2</v>
      </c>
      <c r="Y39" s="144">
        <v>0</v>
      </c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131"/>
      <c r="AR39" s="145">
        <f>+C39</f>
        <v>45292</v>
      </c>
      <c r="AS39" s="154">
        <f t="shared" ref="AS39:BH39" si="14">+D39+AS38</f>
        <v>0</v>
      </c>
      <c r="AT39" s="155">
        <f t="shared" si="14"/>
        <v>0</v>
      </c>
      <c r="AU39" s="155">
        <f t="shared" si="14"/>
        <v>0</v>
      </c>
      <c r="AV39" s="155">
        <f t="shared" si="14"/>
        <v>0</v>
      </c>
      <c r="AW39" s="155">
        <f t="shared" si="14"/>
        <v>2500000</v>
      </c>
      <c r="AX39" s="155">
        <f t="shared" si="14"/>
        <v>27500000</v>
      </c>
      <c r="AY39" s="155">
        <f t="shared" si="14"/>
        <v>0</v>
      </c>
      <c r="AZ39" s="155" t="e">
        <f t="shared" si="14"/>
        <v>#VALUE!</v>
      </c>
      <c r="BA39" s="155">
        <f t="shared" si="14"/>
        <v>0</v>
      </c>
      <c r="BB39" s="155">
        <f t="shared" si="14"/>
        <v>0</v>
      </c>
      <c r="BC39" s="155">
        <f t="shared" si="14"/>
        <v>0</v>
      </c>
      <c r="BD39" s="155">
        <f t="shared" si="14"/>
        <v>0</v>
      </c>
      <c r="BE39" s="155">
        <f t="shared" si="14"/>
        <v>0</v>
      </c>
      <c r="BF39" s="155">
        <f t="shared" si="14"/>
        <v>0</v>
      </c>
      <c r="BG39" s="155">
        <f t="shared" si="14"/>
        <v>0</v>
      </c>
      <c r="BH39" s="156">
        <f t="shared" si="14"/>
        <v>0</v>
      </c>
    </row>
    <row r="40" spans="1:60" ht="15" customHeight="1" x14ac:dyDescent="0.2">
      <c r="C40" s="157">
        <f t="shared" ref="C40:C86" si="15">EOMONTH(C39,1)</f>
        <v>45351</v>
      </c>
      <c r="D40" s="158"/>
      <c r="E40" s="159"/>
      <c r="F40" s="159"/>
      <c r="G40" s="159"/>
      <c r="H40" s="159">
        <f t="shared" ref="H40:I40" si="16">H39</f>
        <v>2500000</v>
      </c>
      <c r="I40" s="159">
        <f t="shared" si="16"/>
        <v>7500000</v>
      </c>
      <c r="J40" s="160"/>
      <c r="K40" s="160"/>
      <c r="L40" s="159"/>
      <c r="M40" s="160"/>
      <c r="N40" s="160"/>
      <c r="O40" s="160"/>
      <c r="P40" s="160"/>
      <c r="Q40" s="160"/>
      <c r="R40" s="160"/>
      <c r="S40" s="161"/>
      <c r="T40" s="153">
        <f t="shared" si="9"/>
        <v>10000000</v>
      </c>
      <c r="U40" s="162">
        <f t="shared" ref="U40:U107" si="17">+U39+T40</f>
        <v>40000000</v>
      </c>
      <c r="V40" s="163">
        <f t="shared" si="11"/>
        <v>5000000</v>
      </c>
      <c r="W40" s="164">
        <f t="shared" si="12"/>
        <v>4.0000000007812272E-2</v>
      </c>
      <c r="X40" s="164">
        <f t="shared" si="13"/>
        <v>1.0000000001953075E-2</v>
      </c>
      <c r="Y40" s="164">
        <f t="shared" ref="Y40:Y107" si="18">+U40/U39-1</f>
        <v>0.33333333333333326</v>
      </c>
      <c r="Z40" s="165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131"/>
      <c r="AR40" s="157">
        <f t="shared" ref="AR40:AR294" si="19">EOMONTH(AR39,1)</f>
        <v>45351</v>
      </c>
      <c r="AS40" s="154">
        <f t="shared" ref="AS40:BH40" si="20">+D40+AS39</f>
        <v>0</v>
      </c>
      <c r="AT40" s="155">
        <f t="shared" si="20"/>
        <v>0</v>
      </c>
      <c r="AU40" s="155">
        <f t="shared" si="20"/>
        <v>0</v>
      </c>
      <c r="AV40" s="155">
        <f t="shared" si="20"/>
        <v>0</v>
      </c>
      <c r="AW40" s="155">
        <f t="shared" si="20"/>
        <v>5000000</v>
      </c>
      <c r="AX40" s="155">
        <f t="shared" si="20"/>
        <v>35000000</v>
      </c>
      <c r="AY40" s="155">
        <f t="shared" si="20"/>
        <v>0</v>
      </c>
      <c r="AZ40" s="155" t="e">
        <f t="shared" si="20"/>
        <v>#VALUE!</v>
      </c>
      <c r="BA40" s="155">
        <f t="shared" si="20"/>
        <v>0</v>
      </c>
      <c r="BB40" s="155">
        <f t="shared" si="20"/>
        <v>0</v>
      </c>
      <c r="BC40" s="155">
        <f t="shared" si="20"/>
        <v>0</v>
      </c>
      <c r="BD40" s="155">
        <f t="shared" si="20"/>
        <v>0</v>
      </c>
      <c r="BE40" s="155">
        <f t="shared" si="20"/>
        <v>0</v>
      </c>
      <c r="BF40" s="155">
        <f t="shared" si="20"/>
        <v>0</v>
      </c>
      <c r="BG40" s="155">
        <f t="shared" si="20"/>
        <v>0</v>
      </c>
      <c r="BH40" s="156">
        <f t="shared" si="20"/>
        <v>0</v>
      </c>
    </row>
    <row r="41" spans="1:60" ht="15" customHeight="1" x14ac:dyDescent="0.2">
      <c r="C41" s="157">
        <f t="shared" si="15"/>
        <v>45382</v>
      </c>
      <c r="D41" s="158"/>
      <c r="E41" s="159"/>
      <c r="F41" s="159"/>
      <c r="G41" s="159"/>
      <c r="H41" s="159">
        <f t="shared" ref="H41:I41" si="21">H40</f>
        <v>2500000</v>
      </c>
      <c r="I41" s="159">
        <f t="shared" si="21"/>
        <v>7500000</v>
      </c>
      <c r="J41" s="159"/>
      <c r="K41" s="159"/>
      <c r="L41" s="159"/>
      <c r="M41" s="159"/>
      <c r="N41" s="159"/>
      <c r="O41" s="159"/>
      <c r="P41" s="159"/>
      <c r="Q41" s="159"/>
      <c r="R41" s="159"/>
      <c r="S41" s="166"/>
      <c r="T41" s="153">
        <f t="shared" si="9"/>
        <v>10000000</v>
      </c>
      <c r="U41" s="162">
        <f t="shared" si="17"/>
        <v>50000000</v>
      </c>
      <c r="V41" s="163">
        <f t="shared" si="11"/>
        <v>6250000</v>
      </c>
      <c r="W41" s="164">
        <f t="shared" si="12"/>
        <v>5.0000000009765337E-2</v>
      </c>
      <c r="X41" s="164">
        <f t="shared" si="13"/>
        <v>1.0000000001953075E-2</v>
      </c>
      <c r="Y41" s="164">
        <f t="shared" si="18"/>
        <v>0.25</v>
      </c>
      <c r="Z41" s="165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131"/>
      <c r="AR41" s="157">
        <f t="shared" si="19"/>
        <v>45382</v>
      </c>
      <c r="AS41" s="154">
        <f t="shared" ref="AS41:BH41" si="22">+D41+AS40</f>
        <v>0</v>
      </c>
      <c r="AT41" s="155">
        <f t="shared" si="22"/>
        <v>0</v>
      </c>
      <c r="AU41" s="155">
        <f t="shared" si="22"/>
        <v>0</v>
      </c>
      <c r="AV41" s="155">
        <f t="shared" si="22"/>
        <v>0</v>
      </c>
      <c r="AW41" s="155">
        <f t="shared" si="22"/>
        <v>7500000</v>
      </c>
      <c r="AX41" s="155">
        <f t="shared" si="22"/>
        <v>42500000</v>
      </c>
      <c r="AY41" s="155">
        <f t="shared" si="22"/>
        <v>0</v>
      </c>
      <c r="AZ41" s="155" t="e">
        <f t="shared" si="22"/>
        <v>#VALUE!</v>
      </c>
      <c r="BA41" s="155">
        <f t="shared" si="22"/>
        <v>0</v>
      </c>
      <c r="BB41" s="155">
        <f t="shared" si="22"/>
        <v>0</v>
      </c>
      <c r="BC41" s="155">
        <f t="shared" si="22"/>
        <v>0</v>
      </c>
      <c r="BD41" s="155">
        <f t="shared" si="22"/>
        <v>0</v>
      </c>
      <c r="BE41" s="155">
        <f t="shared" si="22"/>
        <v>0</v>
      </c>
      <c r="BF41" s="155">
        <f t="shared" si="22"/>
        <v>0</v>
      </c>
      <c r="BG41" s="155">
        <f t="shared" si="22"/>
        <v>0</v>
      </c>
      <c r="BH41" s="156">
        <f t="shared" si="22"/>
        <v>0</v>
      </c>
    </row>
    <row r="42" spans="1:60" ht="15" customHeight="1" x14ac:dyDescent="0.2">
      <c r="C42" s="157">
        <f t="shared" si="15"/>
        <v>45412</v>
      </c>
      <c r="D42" s="158"/>
      <c r="E42" s="159"/>
      <c r="F42" s="159"/>
      <c r="G42" s="159"/>
      <c r="H42" s="159">
        <f t="shared" ref="H42:I42" si="23">H41</f>
        <v>2500000</v>
      </c>
      <c r="I42" s="159">
        <f t="shared" si="23"/>
        <v>7500000</v>
      </c>
      <c r="J42" s="159"/>
      <c r="K42" s="159"/>
      <c r="L42" s="159"/>
      <c r="M42" s="159"/>
      <c r="N42" s="159"/>
      <c r="O42" s="159"/>
      <c r="P42" s="159"/>
      <c r="Q42" s="159"/>
      <c r="R42" s="159"/>
      <c r="S42" s="166"/>
      <c r="T42" s="153">
        <f t="shared" si="9"/>
        <v>10000000</v>
      </c>
      <c r="U42" s="162">
        <f t="shared" si="17"/>
        <v>60000000</v>
      </c>
      <c r="V42" s="163">
        <f t="shared" si="11"/>
        <v>7500000</v>
      </c>
      <c r="W42" s="164">
        <f t="shared" si="12"/>
        <v>6.0000000011718409E-2</v>
      </c>
      <c r="X42" s="164">
        <f t="shared" si="13"/>
        <v>1.0000000001953075E-2</v>
      </c>
      <c r="Y42" s="164">
        <f t="shared" si="18"/>
        <v>0.19999999999999996</v>
      </c>
      <c r="Z42" s="165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131"/>
      <c r="AR42" s="157">
        <f t="shared" si="19"/>
        <v>45412</v>
      </c>
      <c r="AS42" s="154">
        <f t="shared" ref="AS42:BH42" si="24">+D42+AS41</f>
        <v>0</v>
      </c>
      <c r="AT42" s="155">
        <f t="shared" si="24"/>
        <v>0</v>
      </c>
      <c r="AU42" s="155">
        <f t="shared" si="24"/>
        <v>0</v>
      </c>
      <c r="AV42" s="155">
        <f t="shared" si="24"/>
        <v>0</v>
      </c>
      <c r="AW42" s="155">
        <f t="shared" si="24"/>
        <v>10000000</v>
      </c>
      <c r="AX42" s="155">
        <f t="shared" si="24"/>
        <v>50000000</v>
      </c>
      <c r="AY42" s="155">
        <f t="shared" si="24"/>
        <v>0</v>
      </c>
      <c r="AZ42" s="155" t="e">
        <f t="shared" si="24"/>
        <v>#VALUE!</v>
      </c>
      <c r="BA42" s="155">
        <f t="shared" si="24"/>
        <v>0</v>
      </c>
      <c r="BB42" s="155">
        <f t="shared" si="24"/>
        <v>0</v>
      </c>
      <c r="BC42" s="155">
        <f t="shared" si="24"/>
        <v>0</v>
      </c>
      <c r="BD42" s="155">
        <f t="shared" si="24"/>
        <v>0</v>
      </c>
      <c r="BE42" s="155">
        <f t="shared" si="24"/>
        <v>0</v>
      </c>
      <c r="BF42" s="155">
        <f t="shared" si="24"/>
        <v>0</v>
      </c>
      <c r="BG42" s="155">
        <f t="shared" si="24"/>
        <v>0</v>
      </c>
      <c r="BH42" s="156">
        <f t="shared" si="24"/>
        <v>0</v>
      </c>
    </row>
    <row r="43" spans="1:60" ht="15" customHeight="1" x14ac:dyDescent="0.2">
      <c r="C43" s="157">
        <f t="shared" si="15"/>
        <v>45443</v>
      </c>
      <c r="D43" s="158"/>
      <c r="E43" s="159"/>
      <c r="F43" s="159"/>
      <c r="G43" s="159"/>
      <c r="H43" s="159">
        <f t="shared" ref="H43:I43" si="25">H42</f>
        <v>2500000</v>
      </c>
      <c r="I43" s="159">
        <f t="shared" si="25"/>
        <v>7500000</v>
      </c>
      <c r="J43" s="159"/>
      <c r="K43" s="159"/>
      <c r="L43" s="159"/>
      <c r="M43" s="159"/>
      <c r="N43" s="159"/>
      <c r="O43" s="159"/>
      <c r="P43" s="159"/>
      <c r="Q43" s="159"/>
      <c r="R43" s="159"/>
      <c r="S43" s="166"/>
      <c r="T43" s="153">
        <f t="shared" si="9"/>
        <v>10000000</v>
      </c>
      <c r="U43" s="162">
        <f t="shared" si="17"/>
        <v>70000000</v>
      </c>
      <c r="V43" s="163">
        <f t="shared" si="11"/>
        <v>8750000</v>
      </c>
      <c r="W43" s="164">
        <f t="shared" si="12"/>
        <v>7.0000000013671473E-2</v>
      </c>
      <c r="X43" s="164">
        <f t="shared" si="13"/>
        <v>1.0000000001953075E-2</v>
      </c>
      <c r="Y43" s="164">
        <f t="shared" si="18"/>
        <v>0.16666666666666674</v>
      </c>
      <c r="Z43" s="165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131"/>
      <c r="AR43" s="157">
        <f t="shared" si="19"/>
        <v>45443</v>
      </c>
      <c r="AS43" s="154">
        <f t="shared" ref="AS43:BH43" si="26">+D43+AS42</f>
        <v>0</v>
      </c>
      <c r="AT43" s="155">
        <f t="shared" si="26"/>
        <v>0</v>
      </c>
      <c r="AU43" s="155">
        <f t="shared" si="26"/>
        <v>0</v>
      </c>
      <c r="AV43" s="155">
        <f t="shared" si="26"/>
        <v>0</v>
      </c>
      <c r="AW43" s="155">
        <f t="shared" si="26"/>
        <v>12500000</v>
      </c>
      <c r="AX43" s="155">
        <f t="shared" si="26"/>
        <v>57500000</v>
      </c>
      <c r="AY43" s="155">
        <f t="shared" si="26"/>
        <v>0</v>
      </c>
      <c r="AZ43" s="155" t="e">
        <f t="shared" si="26"/>
        <v>#VALUE!</v>
      </c>
      <c r="BA43" s="155">
        <f t="shared" si="26"/>
        <v>0</v>
      </c>
      <c r="BB43" s="155">
        <f t="shared" si="26"/>
        <v>0</v>
      </c>
      <c r="BC43" s="155">
        <f t="shared" si="26"/>
        <v>0</v>
      </c>
      <c r="BD43" s="155">
        <f t="shared" si="26"/>
        <v>0</v>
      </c>
      <c r="BE43" s="155">
        <f t="shared" si="26"/>
        <v>0</v>
      </c>
      <c r="BF43" s="155">
        <f t="shared" si="26"/>
        <v>0</v>
      </c>
      <c r="BG43" s="155">
        <f t="shared" si="26"/>
        <v>0</v>
      </c>
      <c r="BH43" s="156">
        <f t="shared" si="26"/>
        <v>0</v>
      </c>
    </row>
    <row r="44" spans="1:60" ht="15" customHeight="1" x14ac:dyDescent="0.2">
      <c r="C44" s="157">
        <f t="shared" si="15"/>
        <v>45473</v>
      </c>
      <c r="D44" s="158"/>
      <c r="E44" s="159"/>
      <c r="F44" s="159"/>
      <c r="G44" s="159"/>
      <c r="H44" s="159">
        <f t="shared" ref="H44:I44" si="27">H43</f>
        <v>2500000</v>
      </c>
      <c r="I44" s="159">
        <f t="shared" si="27"/>
        <v>7500000</v>
      </c>
      <c r="J44" s="159"/>
      <c r="K44" s="159"/>
      <c r="L44" s="159"/>
      <c r="M44" s="159"/>
      <c r="N44" s="159"/>
      <c r="O44" s="159"/>
      <c r="P44" s="159"/>
      <c r="Q44" s="159"/>
      <c r="R44" s="159"/>
      <c r="S44" s="166"/>
      <c r="T44" s="153">
        <f t="shared" si="9"/>
        <v>10000000</v>
      </c>
      <c r="U44" s="162">
        <f t="shared" si="17"/>
        <v>80000000</v>
      </c>
      <c r="V44" s="163">
        <f t="shared" si="11"/>
        <v>10000000</v>
      </c>
      <c r="W44" s="164">
        <f t="shared" si="12"/>
        <v>8.0000000015624545E-2</v>
      </c>
      <c r="X44" s="164">
        <f t="shared" si="13"/>
        <v>1.0000000001953075E-2</v>
      </c>
      <c r="Y44" s="164">
        <f t="shared" si="18"/>
        <v>0.14285714285714279</v>
      </c>
      <c r="Z44" s="165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131"/>
      <c r="AR44" s="157">
        <f t="shared" si="19"/>
        <v>45473</v>
      </c>
      <c r="AS44" s="154">
        <f t="shared" ref="AS44:BH44" si="28">+D44+AS43</f>
        <v>0</v>
      </c>
      <c r="AT44" s="155">
        <f t="shared" si="28"/>
        <v>0</v>
      </c>
      <c r="AU44" s="155">
        <f t="shared" si="28"/>
        <v>0</v>
      </c>
      <c r="AV44" s="155">
        <f t="shared" si="28"/>
        <v>0</v>
      </c>
      <c r="AW44" s="155">
        <f t="shared" si="28"/>
        <v>15000000</v>
      </c>
      <c r="AX44" s="155">
        <f t="shared" si="28"/>
        <v>65000000</v>
      </c>
      <c r="AY44" s="155">
        <f t="shared" si="28"/>
        <v>0</v>
      </c>
      <c r="AZ44" s="155" t="e">
        <f t="shared" si="28"/>
        <v>#VALUE!</v>
      </c>
      <c r="BA44" s="155">
        <f t="shared" si="28"/>
        <v>0</v>
      </c>
      <c r="BB44" s="155">
        <f t="shared" si="28"/>
        <v>0</v>
      </c>
      <c r="BC44" s="155">
        <f t="shared" si="28"/>
        <v>0</v>
      </c>
      <c r="BD44" s="155">
        <f t="shared" si="28"/>
        <v>0</v>
      </c>
      <c r="BE44" s="155">
        <f t="shared" si="28"/>
        <v>0</v>
      </c>
      <c r="BF44" s="155">
        <f t="shared" si="28"/>
        <v>0</v>
      </c>
      <c r="BG44" s="155">
        <f t="shared" si="28"/>
        <v>0</v>
      </c>
      <c r="BH44" s="156">
        <f t="shared" si="28"/>
        <v>0</v>
      </c>
    </row>
    <row r="45" spans="1:60" ht="15" customHeight="1" x14ac:dyDescent="0.2">
      <c r="C45" s="157">
        <f t="shared" si="15"/>
        <v>45504</v>
      </c>
      <c r="D45" s="158"/>
      <c r="E45" s="159"/>
      <c r="F45" s="159"/>
      <c r="G45" s="159"/>
      <c r="H45" s="159">
        <f t="shared" ref="H45:I45" si="29">H44</f>
        <v>2500000</v>
      </c>
      <c r="I45" s="159">
        <f t="shared" si="29"/>
        <v>7500000</v>
      </c>
      <c r="J45" s="159"/>
      <c r="K45" s="159"/>
      <c r="L45" s="159"/>
      <c r="M45" s="159"/>
      <c r="N45" s="159"/>
      <c r="O45" s="159"/>
      <c r="P45" s="159"/>
      <c r="Q45" s="159"/>
      <c r="R45" s="159"/>
      <c r="S45" s="166"/>
      <c r="T45" s="153">
        <f t="shared" si="9"/>
        <v>10000000</v>
      </c>
      <c r="U45" s="162">
        <f t="shared" si="17"/>
        <v>90000000</v>
      </c>
      <c r="V45" s="163">
        <f t="shared" si="11"/>
        <v>11250000</v>
      </c>
      <c r="W45" s="164">
        <f t="shared" si="12"/>
        <v>9.0000000017577617E-2</v>
      </c>
      <c r="X45" s="164">
        <f t="shared" si="13"/>
        <v>1.0000000001953075E-2</v>
      </c>
      <c r="Y45" s="164">
        <f t="shared" si="18"/>
        <v>0.125</v>
      </c>
      <c r="Z45" s="165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131"/>
      <c r="AR45" s="157">
        <f t="shared" si="19"/>
        <v>45504</v>
      </c>
      <c r="AS45" s="154">
        <f t="shared" ref="AS45:BH45" si="30">+D45+AS44</f>
        <v>0</v>
      </c>
      <c r="AT45" s="155">
        <f t="shared" si="30"/>
        <v>0</v>
      </c>
      <c r="AU45" s="155">
        <f t="shared" si="30"/>
        <v>0</v>
      </c>
      <c r="AV45" s="155">
        <f t="shared" si="30"/>
        <v>0</v>
      </c>
      <c r="AW45" s="155">
        <f t="shared" si="30"/>
        <v>17500000</v>
      </c>
      <c r="AX45" s="155">
        <f t="shared" si="30"/>
        <v>72500000</v>
      </c>
      <c r="AY45" s="155">
        <f t="shared" si="30"/>
        <v>0</v>
      </c>
      <c r="AZ45" s="155" t="e">
        <f t="shared" si="30"/>
        <v>#VALUE!</v>
      </c>
      <c r="BA45" s="155">
        <f t="shared" si="30"/>
        <v>0</v>
      </c>
      <c r="BB45" s="155">
        <f t="shared" si="30"/>
        <v>0</v>
      </c>
      <c r="BC45" s="155">
        <f t="shared" si="30"/>
        <v>0</v>
      </c>
      <c r="BD45" s="155">
        <f t="shared" si="30"/>
        <v>0</v>
      </c>
      <c r="BE45" s="155">
        <f t="shared" si="30"/>
        <v>0</v>
      </c>
      <c r="BF45" s="155">
        <f t="shared" si="30"/>
        <v>0</v>
      </c>
      <c r="BG45" s="155">
        <f t="shared" si="30"/>
        <v>0</v>
      </c>
      <c r="BH45" s="156">
        <f t="shared" si="30"/>
        <v>0</v>
      </c>
    </row>
    <row r="46" spans="1:60" ht="15" customHeight="1" x14ac:dyDescent="0.2">
      <c r="C46" s="157">
        <f t="shared" si="15"/>
        <v>45535</v>
      </c>
      <c r="D46" s="158"/>
      <c r="E46" s="159"/>
      <c r="F46" s="159"/>
      <c r="G46" s="159"/>
      <c r="H46" s="159">
        <f t="shared" ref="H46:I46" si="31">H45</f>
        <v>2500000</v>
      </c>
      <c r="I46" s="159">
        <f t="shared" si="31"/>
        <v>7500000</v>
      </c>
      <c r="J46" s="159"/>
      <c r="K46" s="159"/>
      <c r="L46" s="159"/>
      <c r="M46" s="159"/>
      <c r="N46" s="159"/>
      <c r="O46" s="159"/>
      <c r="P46" s="159"/>
      <c r="Q46" s="159"/>
      <c r="R46" s="159"/>
      <c r="S46" s="166"/>
      <c r="T46" s="153">
        <f t="shared" si="9"/>
        <v>10000000</v>
      </c>
      <c r="U46" s="162">
        <f t="shared" si="17"/>
        <v>100000000</v>
      </c>
      <c r="V46" s="163">
        <f t="shared" si="11"/>
        <v>12500000</v>
      </c>
      <c r="W46" s="164">
        <f t="shared" si="12"/>
        <v>0.10000000001953067</v>
      </c>
      <c r="X46" s="164">
        <f t="shared" si="13"/>
        <v>1.0000000001953075E-2</v>
      </c>
      <c r="Y46" s="164">
        <f t="shared" si="18"/>
        <v>0.11111111111111116</v>
      </c>
      <c r="Z46" s="165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131"/>
      <c r="AR46" s="157">
        <f t="shared" si="19"/>
        <v>45535</v>
      </c>
      <c r="AS46" s="154">
        <f t="shared" ref="AS46:BH46" si="32">+D46+AS45</f>
        <v>0</v>
      </c>
      <c r="AT46" s="155">
        <f t="shared" si="32"/>
        <v>0</v>
      </c>
      <c r="AU46" s="155">
        <f t="shared" si="32"/>
        <v>0</v>
      </c>
      <c r="AV46" s="155">
        <f t="shared" si="32"/>
        <v>0</v>
      </c>
      <c r="AW46" s="155">
        <f t="shared" si="32"/>
        <v>20000000</v>
      </c>
      <c r="AX46" s="155">
        <f t="shared" si="32"/>
        <v>80000000</v>
      </c>
      <c r="AY46" s="155">
        <f t="shared" si="32"/>
        <v>0</v>
      </c>
      <c r="AZ46" s="155" t="e">
        <f t="shared" si="32"/>
        <v>#VALUE!</v>
      </c>
      <c r="BA46" s="155">
        <f t="shared" si="32"/>
        <v>0</v>
      </c>
      <c r="BB46" s="155">
        <f t="shared" si="32"/>
        <v>0</v>
      </c>
      <c r="BC46" s="155">
        <f t="shared" si="32"/>
        <v>0</v>
      </c>
      <c r="BD46" s="155">
        <f t="shared" si="32"/>
        <v>0</v>
      </c>
      <c r="BE46" s="155">
        <f t="shared" si="32"/>
        <v>0</v>
      </c>
      <c r="BF46" s="155">
        <f t="shared" si="32"/>
        <v>0</v>
      </c>
      <c r="BG46" s="155">
        <f t="shared" si="32"/>
        <v>0</v>
      </c>
      <c r="BH46" s="156">
        <f t="shared" si="32"/>
        <v>0</v>
      </c>
    </row>
    <row r="47" spans="1:60" ht="15" customHeight="1" x14ac:dyDescent="0.2">
      <c r="C47" s="157">
        <f t="shared" si="15"/>
        <v>45565</v>
      </c>
      <c r="D47" s="158"/>
      <c r="E47" s="159"/>
      <c r="F47" s="159"/>
      <c r="G47" s="159"/>
      <c r="H47" s="159">
        <f t="shared" ref="H47:I47" si="33">H46</f>
        <v>2500000</v>
      </c>
      <c r="I47" s="159">
        <f t="shared" si="33"/>
        <v>7500000</v>
      </c>
      <c r="J47" s="159"/>
      <c r="K47" s="159"/>
      <c r="L47" s="159"/>
      <c r="M47" s="159"/>
      <c r="N47" s="159"/>
      <c r="O47" s="159"/>
      <c r="P47" s="159"/>
      <c r="Q47" s="159"/>
      <c r="R47" s="159"/>
      <c r="S47" s="166"/>
      <c r="T47" s="153">
        <f t="shared" si="9"/>
        <v>10000000</v>
      </c>
      <c r="U47" s="162">
        <f t="shared" si="17"/>
        <v>110000000</v>
      </c>
      <c r="V47" s="163">
        <f t="shared" si="11"/>
        <v>13750000</v>
      </c>
      <c r="W47" s="164">
        <f t="shared" si="12"/>
        <v>0.11000000002148375</v>
      </c>
      <c r="X47" s="164">
        <f t="shared" si="13"/>
        <v>1.0000000001953075E-2</v>
      </c>
      <c r="Y47" s="164">
        <f t="shared" si="18"/>
        <v>0.10000000000000009</v>
      </c>
      <c r="Z47" s="165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131"/>
      <c r="AR47" s="157">
        <f t="shared" si="19"/>
        <v>45565</v>
      </c>
      <c r="AS47" s="154">
        <f t="shared" ref="AS47:BH47" si="34">+D47+AS46</f>
        <v>0</v>
      </c>
      <c r="AT47" s="155">
        <f t="shared" si="34"/>
        <v>0</v>
      </c>
      <c r="AU47" s="155">
        <f t="shared" si="34"/>
        <v>0</v>
      </c>
      <c r="AV47" s="155">
        <f t="shared" si="34"/>
        <v>0</v>
      </c>
      <c r="AW47" s="155">
        <f t="shared" si="34"/>
        <v>22500000</v>
      </c>
      <c r="AX47" s="155">
        <f t="shared" si="34"/>
        <v>87500000</v>
      </c>
      <c r="AY47" s="155">
        <f t="shared" si="34"/>
        <v>0</v>
      </c>
      <c r="AZ47" s="155" t="e">
        <f t="shared" si="34"/>
        <v>#VALUE!</v>
      </c>
      <c r="BA47" s="155">
        <f t="shared" si="34"/>
        <v>0</v>
      </c>
      <c r="BB47" s="155">
        <f t="shared" si="34"/>
        <v>0</v>
      </c>
      <c r="BC47" s="155">
        <f t="shared" si="34"/>
        <v>0</v>
      </c>
      <c r="BD47" s="155">
        <f t="shared" si="34"/>
        <v>0</v>
      </c>
      <c r="BE47" s="155">
        <f t="shared" si="34"/>
        <v>0</v>
      </c>
      <c r="BF47" s="155">
        <f t="shared" si="34"/>
        <v>0</v>
      </c>
      <c r="BG47" s="155">
        <f t="shared" si="34"/>
        <v>0</v>
      </c>
      <c r="BH47" s="156">
        <f t="shared" si="34"/>
        <v>0</v>
      </c>
    </row>
    <row r="48" spans="1:60" ht="15" customHeight="1" x14ac:dyDescent="0.2">
      <c r="C48" s="157">
        <f t="shared" si="15"/>
        <v>45596</v>
      </c>
      <c r="D48" s="158"/>
      <c r="E48" s="159"/>
      <c r="F48" s="159"/>
      <c r="G48" s="159"/>
      <c r="H48" s="159">
        <f t="shared" ref="H48:I48" si="35">H47</f>
        <v>2500000</v>
      </c>
      <c r="I48" s="159">
        <f t="shared" si="35"/>
        <v>7500000</v>
      </c>
      <c r="J48" s="159"/>
      <c r="K48" s="159"/>
      <c r="L48" s="159"/>
      <c r="M48" s="159"/>
      <c r="N48" s="159"/>
      <c r="O48" s="159"/>
      <c r="P48" s="159"/>
      <c r="Q48" s="159"/>
      <c r="R48" s="159"/>
      <c r="S48" s="166"/>
      <c r="T48" s="153">
        <f t="shared" si="9"/>
        <v>10000000</v>
      </c>
      <c r="U48" s="162">
        <f t="shared" si="17"/>
        <v>120000000</v>
      </c>
      <c r="V48" s="163">
        <f t="shared" si="11"/>
        <v>15000000</v>
      </c>
      <c r="W48" s="164">
        <f t="shared" si="12"/>
        <v>0.12000000002343682</v>
      </c>
      <c r="X48" s="164">
        <f t="shared" si="13"/>
        <v>1.0000000001953075E-2</v>
      </c>
      <c r="Y48" s="164">
        <f t="shared" si="18"/>
        <v>9.0909090909090828E-2</v>
      </c>
      <c r="Z48" s="165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131"/>
      <c r="AR48" s="157">
        <f t="shared" si="19"/>
        <v>45596</v>
      </c>
      <c r="AS48" s="154">
        <f t="shared" ref="AS48:BH48" si="36">+D48+AS47</f>
        <v>0</v>
      </c>
      <c r="AT48" s="155">
        <f t="shared" si="36"/>
        <v>0</v>
      </c>
      <c r="AU48" s="155">
        <f t="shared" si="36"/>
        <v>0</v>
      </c>
      <c r="AV48" s="155">
        <f t="shared" si="36"/>
        <v>0</v>
      </c>
      <c r="AW48" s="155">
        <f t="shared" si="36"/>
        <v>25000000</v>
      </c>
      <c r="AX48" s="155">
        <f t="shared" si="36"/>
        <v>95000000</v>
      </c>
      <c r="AY48" s="155">
        <f t="shared" si="36"/>
        <v>0</v>
      </c>
      <c r="AZ48" s="155" t="e">
        <f t="shared" si="36"/>
        <v>#VALUE!</v>
      </c>
      <c r="BA48" s="155">
        <f t="shared" si="36"/>
        <v>0</v>
      </c>
      <c r="BB48" s="155">
        <f t="shared" si="36"/>
        <v>0</v>
      </c>
      <c r="BC48" s="155">
        <f t="shared" si="36"/>
        <v>0</v>
      </c>
      <c r="BD48" s="155">
        <f t="shared" si="36"/>
        <v>0</v>
      </c>
      <c r="BE48" s="155">
        <f t="shared" si="36"/>
        <v>0</v>
      </c>
      <c r="BF48" s="155">
        <f t="shared" si="36"/>
        <v>0</v>
      </c>
      <c r="BG48" s="155">
        <f t="shared" si="36"/>
        <v>0</v>
      </c>
      <c r="BH48" s="156">
        <f t="shared" si="36"/>
        <v>0</v>
      </c>
    </row>
    <row r="49" spans="1:60" ht="15" customHeight="1" x14ac:dyDescent="0.2">
      <c r="C49" s="157">
        <f t="shared" si="15"/>
        <v>45626</v>
      </c>
      <c r="D49" s="158">
        <f>D48</f>
        <v>0</v>
      </c>
      <c r="E49" s="159"/>
      <c r="F49" s="159"/>
      <c r="G49" s="159"/>
      <c r="H49" s="159">
        <f t="shared" ref="H49:I49" si="37">H48</f>
        <v>2500000</v>
      </c>
      <c r="I49" s="159">
        <f t="shared" si="37"/>
        <v>7500000</v>
      </c>
      <c r="J49" s="159"/>
      <c r="K49" s="159"/>
      <c r="L49" s="159"/>
      <c r="M49" s="159"/>
      <c r="N49" s="159"/>
      <c r="O49" s="159"/>
      <c r="P49" s="159"/>
      <c r="Q49" s="159"/>
      <c r="R49" s="159"/>
      <c r="S49" s="166"/>
      <c r="T49" s="153">
        <f t="shared" si="9"/>
        <v>10000000</v>
      </c>
      <c r="U49" s="162">
        <f t="shared" si="17"/>
        <v>130000000</v>
      </c>
      <c r="V49" s="163">
        <f t="shared" si="11"/>
        <v>16250000</v>
      </c>
      <c r="W49" s="164">
        <f t="shared" si="12"/>
        <v>0.13000000002538989</v>
      </c>
      <c r="X49" s="164">
        <f t="shared" si="13"/>
        <v>1.0000000001953075E-2</v>
      </c>
      <c r="Y49" s="164">
        <f t="shared" si="18"/>
        <v>8.3333333333333259E-2</v>
      </c>
      <c r="Z49" s="165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131"/>
      <c r="AR49" s="157">
        <f t="shared" si="19"/>
        <v>45626</v>
      </c>
      <c r="AS49" s="154">
        <f t="shared" ref="AS49:BH49" si="38">+D49+AS48</f>
        <v>0</v>
      </c>
      <c r="AT49" s="155">
        <f t="shared" si="38"/>
        <v>0</v>
      </c>
      <c r="AU49" s="155">
        <f t="shared" si="38"/>
        <v>0</v>
      </c>
      <c r="AV49" s="155">
        <f t="shared" si="38"/>
        <v>0</v>
      </c>
      <c r="AW49" s="155">
        <f t="shared" si="38"/>
        <v>27500000</v>
      </c>
      <c r="AX49" s="155">
        <f t="shared" si="38"/>
        <v>102500000</v>
      </c>
      <c r="AY49" s="155">
        <f t="shared" si="38"/>
        <v>0</v>
      </c>
      <c r="AZ49" s="155" t="e">
        <f t="shared" si="38"/>
        <v>#VALUE!</v>
      </c>
      <c r="BA49" s="155">
        <f t="shared" si="38"/>
        <v>0</v>
      </c>
      <c r="BB49" s="155">
        <f t="shared" si="38"/>
        <v>0</v>
      </c>
      <c r="BC49" s="155">
        <f t="shared" si="38"/>
        <v>0</v>
      </c>
      <c r="BD49" s="155">
        <f t="shared" si="38"/>
        <v>0</v>
      </c>
      <c r="BE49" s="155">
        <f t="shared" si="38"/>
        <v>0</v>
      </c>
      <c r="BF49" s="155">
        <f t="shared" si="38"/>
        <v>0</v>
      </c>
      <c r="BG49" s="155">
        <f t="shared" si="38"/>
        <v>0</v>
      </c>
      <c r="BH49" s="156">
        <f t="shared" si="38"/>
        <v>0</v>
      </c>
    </row>
    <row r="50" spans="1:60" ht="15" customHeight="1" x14ac:dyDescent="0.2">
      <c r="A50" s="167"/>
      <c r="B50" s="167">
        <v>1</v>
      </c>
      <c r="C50" s="168">
        <f t="shared" si="15"/>
        <v>45657</v>
      </c>
      <c r="D50" s="169"/>
      <c r="E50" s="170"/>
      <c r="F50" s="170"/>
      <c r="G50" s="170"/>
      <c r="H50" s="170">
        <f t="shared" ref="H50:I50" si="39">H49</f>
        <v>2500000</v>
      </c>
      <c r="I50" s="170">
        <f t="shared" si="39"/>
        <v>7500000</v>
      </c>
      <c r="J50" s="170"/>
      <c r="K50" s="170"/>
      <c r="L50" s="170"/>
      <c r="M50" s="170"/>
      <c r="N50" s="170"/>
      <c r="O50" s="170"/>
      <c r="P50" s="170"/>
      <c r="Q50" s="170"/>
      <c r="R50" s="170"/>
      <c r="S50" s="171"/>
      <c r="T50" s="172">
        <f t="shared" si="9"/>
        <v>10000000</v>
      </c>
      <c r="U50" s="173">
        <f t="shared" si="17"/>
        <v>140000000</v>
      </c>
      <c r="V50" s="174">
        <f t="shared" si="11"/>
        <v>17500000</v>
      </c>
      <c r="W50" s="175">
        <f t="shared" si="12"/>
        <v>0.14000000002734295</v>
      </c>
      <c r="X50" s="164">
        <f t="shared" si="13"/>
        <v>1.0000000001953075E-2</v>
      </c>
      <c r="Y50" s="164">
        <f t="shared" si="18"/>
        <v>7.6923076923076872E-2</v>
      </c>
      <c r="Z50" s="165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131"/>
      <c r="AR50" s="157">
        <f t="shared" si="19"/>
        <v>45657</v>
      </c>
      <c r="AS50" s="154">
        <f t="shared" ref="AS50:BH50" si="40">+D50+AS49</f>
        <v>0</v>
      </c>
      <c r="AT50" s="155">
        <f t="shared" si="40"/>
        <v>0</v>
      </c>
      <c r="AU50" s="155">
        <f t="shared" si="40"/>
        <v>0</v>
      </c>
      <c r="AV50" s="155">
        <f t="shared" si="40"/>
        <v>0</v>
      </c>
      <c r="AW50" s="155">
        <f t="shared" si="40"/>
        <v>30000000</v>
      </c>
      <c r="AX50" s="155">
        <f t="shared" si="40"/>
        <v>110000000</v>
      </c>
      <c r="AY50" s="155">
        <f t="shared" si="40"/>
        <v>0</v>
      </c>
      <c r="AZ50" s="155" t="e">
        <f t="shared" si="40"/>
        <v>#VALUE!</v>
      </c>
      <c r="BA50" s="155">
        <f t="shared" si="40"/>
        <v>0</v>
      </c>
      <c r="BB50" s="155">
        <f t="shared" si="40"/>
        <v>0</v>
      </c>
      <c r="BC50" s="155">
        <f t="shared" si="40"/>
        <v>0</v>
      </c>
      <c r="BD50" s="155">
        <f t="shared" si="40"/>
        <v>0</v>
      </c>
      <c r="BE50" s="155">
        <f t="shared" si="40"/>
        <v>0</v>
      </c>
      <c r="BF50" s="155">
        <f t="shared" si="40"/>
        <v>0</v>
      </c>
      <c r="BG50" s="155">
        <f t="shared" si="40"/>
        <v>0</v>
      </c>
      <c r="BH50" s="156">
        <f t="shared" si="40"/>
        <v>0</v>
      </c>
    </row>
    <row r="51" spans="1:60" ht="15" customHeight="1" x14ac:dyDescent="0.2">
      <c r="A51" s="167"/>
      <c r="B51" s="167"/>
      <c r="C51" s="176">
        <f t="shared" si="15"/>
        <v>45688</v>
      </c>
      <c r="D51" s="177">
        <f>H17</f>
        <v>3055555.5555555555</v>
      </c>
      <c r="E51" s="178">
        <f>H18</f>
        <v>833333.33333333337</v>
      </c>
      <c r="F51" s="178">
        <f>H19</f>
        <v>833333.33333333337</v>
      </c>
      <c r="G51" s="178">
        <f>H20</f>
        <v>555555.5555555555</v>
      </c>
      <c r="H51" s="178">
        <f t="shared" ref="H51:I51" si="41">H50</f>
        <v>2500000</v>
      </c>
      <c r="I51" s="178">
        <f t="shared" si="41"/>
        <v>7500000</v>
      </c>
      <c r="J51" s="178"/>
      <c r="K51" s="178"/>
      <c r="L51" s="178"/>
      <c r="M51" s="178"/>
      <c r="N51" s="178"/>
      <c r="O51" s="178"/>
      <c r="P51" s="178"/>
      <c r="Q51" s="178"/>
      <c r="R51" s="178"/>
      <c r="S51" s="179"/>
      <c r="T51" s="180">
        <f t="shared" si="9"/>
        <v>15277777.777777778</v>
      </c>
      <c r="U51" s="143">
        <f t="shared" si="17"/>
        <v>155277777.77777779</v>
      </c>
      <c r="V51" s="48">
        <f t="shared" si="11"/>
        <v>19409722.222222224</v>
      </c>
      <c r="W51" s="144">
        <f t="shared" si="12"/>
        <v>0.15527777780810459</v>
      </c>
      <c r="X51" s="164">
        <f t="shared" si="13"/>
        <v>1.5277777780761642E-2</v>
      </c>
      <c r="Y51" s="164">
        <f t="shared" si="18"/>
        <v>0.10912698412698418</v>
      </c>
      <c r="Z51" s="165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131"/>
      <c r="AR51" s="157">
        <f t="shared" si="19"/>
        <v>45688</v>
      </c>
      <c r="AS51" s="154">
        <f t="shared" ref="AS51:BH51" si="42">+D51+AS50</f>
        <v>3055555.5555555555</v>
      </c>
      <c r="AT51" s="155">
        <f t="shared" si="42"/>
        <v>833333.33333333337</v>
      </c>
      <c r="AU51" s="155">
        <f t="shared" si="42"/>
        <v>833333.33333333337</v>
      </c>
      <c r="AV51" s="155">
        <f t="shared" si="42"/>
        <v>555555.5555555555</v>
      </c>
      <c r="AW51" s="155">
        <f t="shared" si="42"/>
        <v>32500000</v>
      </c>
      <c r="AX51" s="155">
        <f t="shared" si="42"/>
        <v>117500000</v>
      </c>
      <c r="AY51" s="155">
        <f t="shared" si="42"/>
        <v>0</v>
      </c>
      <c r="AZ51" s="155" t="e">
        <f t="shared" si="42"/>
        <v>#VALUE!</v>
      </c>
      <c r="BA51" s="155">
        <f t="shared" si="42"/>
        <v>0</v>
      </c>
      <c r="BB51" s="155">
        <f t="shared" si="42"/>
        <v>0</v>
      </c>
      <c r="BC51" s="155">
        <f t="shared" si="42"/>
        <v>0</v>
      </c>
      <c r="BD51" s="155">
        <f t="shared" si="42"/>
        <v>0</v>
      </c>
      <c r="BE51" s="155">
        <f t="shared" si="42"/>
        <v>0</v>
      </c>
      <c r="BF51" s="155">
        <f t="shared" si="42"/>
        <v>0</v>
      </c>
      <c r="BG51" s="155">
        <f t="shared" si="42"/>
        <v>0</v>
      </c>
      <c r="BH51" s="156">
        <f t="shared" si="42"/>
        <v>0</v>
      </c>
    </row>
    <row r="52" spans="1:60" ht="15" customHeight="1" x14ac:dyDescent="0.2">
      <c r="A52" s="167"/>
      <c r="B52" s="167"/>
      <c r="C52" s="157">
        <f t="shared" si="15"/>
        <v>45716</v>
      </c>
      <c r="D52" s="158">
        <f t="shared" ref="D52:I52" si="43">D51</f>
        <v>3055555.5555555555</v>
      </c>
      <c r="E52" s="159">
        <f t="shared" si="43"/>
        <v>833333.33333333337</v>
      </c>
      <c r="F52" s="159">
        <f t="shared" si="43"/>
        <v>833333.33333333337</v>
      </c>
      <c r="G52" s="159">
        <f t="shared" si="43"/>
        <v>555555.5555555555</v>
      </c>
      <c r="H52" s="159">
        <f t="shared" si="43"/>
        <v>2500000</v>
      </c>
      <c r="I52" s="159">
        <f t="shared" si="43"/>
        <v>7500000</v>
      </c>
      <c r="J52" s="159"/>
      <c r="K52" s="159"/>
      <c r="L52" s="159"/>
      <c r="M52" s="159"/>
      <c r="N52" s="159"/>
      <c r="O52" s="159"/>
      <c r="P52" s="159"/>
      <c r="Q52" s="159"/>
      <c r="R52" s="159"/>
      <c r="S52" s="166"/>
      <c r="T52" s="153">
        <f t="shared" si="9"/>
        <v>15277777.777777778</v>
      </c>
      <c r="U52" s="162">
        <f t="shared" si="17"/>
        <v>170555555.55555558</v>
      </c>
      <c r="V52" s="163">
        <f t="shared" si="11"/>
        <v>21319444.444444448</v>
      </c>
      <c r="W52" s="164">
        <f t="shared" si="12"/>
        <v>0.17055555558886623</v>
      </c>
      <c r="X52" s="164">
        <f t="shared" si="13"/>
        <v>1.5277777780761642E-2</v>
      </c>
      <c r="Y52" s="164">
        <f t="shared" si="18"/>
        <v>9.8389982110912433E-2</v>
      </c>
      <c r="Z52" s="165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131"/>
      <c r="AR52" s="157">
        <f t="shared" si="19"/>
        <v>45716</v>
      </c>
      <c r="AS52" s="154">
        <f t="shared" ref="AS52:BH52" si="44">+D52+AS51</f>
        <v>6111111.111111111</v>
      </c>
      <c r="AT52" s="155">
        <f t="shared" si="44"/>
        <v>1666666.6666666667</v>
      </c>
      <c r="AU52" s="155">
        <f t="shared" si="44"/>
        <v>1666666.6666666667</v>
      </c>
      <c r="AV52" s="155">
        <f t="shared" si="44"/>
        <v>1111111.111111111</v>
      </c>
      <c r="AW52" s="155">
        <f t="shared" si="44"/>
        <v>35000000</v>
      </c>
      <c r="AX52" s="155">
        <f t="shared" si="44"/>
        <v>125000000</v>
      </c>
      <c r="AY52" s="155">
        <f t="shared" si="44"/>
        <v>0</v>
      </c>
      <c r="AZ52" s="155" t="e">
        <f t="shared" si="44"/>
        <v>#VALUE!</v>
      </c>
      <c r="BA52" s="155">
        <f t="shared" si="44"/>
        <v>0</v>
      </c>
      <c r="BB52" s="155">
        <f t="shared" si="44"/>
        <v>0</v>
      </c>
      <c r="BC52" s="155">
        <f t="shared" si="44"/>
        <v>0</v>
      </c>
      <c r="BD52" s="155">
        <f t="shared" si="44"/>
        <v>0</v>
      </c>
      <c r="BE52" s="155">
        <f t="shared" si="44"/>
        <v>0</v>
      </c>
      <c r="BF52" s="155">
        <f t="shared" si="44"/>
        <v>0</v>
      </c>
      <c r="BG52" s="155">
        <f t="shared" si="44"/>
        <v>0</v>
      </c>
      <c r="BH52" s="156">
        <f t="shared" si="44"/>
        <v>0</v>
      </c>
    </row>
    <row r="53" spans="1:60" ht="15" customHeight="1" x14ac:dyDescent="0.2">
      <c r="A53" s="167"/>
      <c r="B53" s="167"/>
      <c r="C53" s="157">
        <f t="shared" si="15"/>
        <v>45747</v>
      </c>
      <c r="D53" s="158">
        <f t="shared" ref="D53:I53" si="45">D52</f>
        <v>3055555.5555555555</v>
      </c>
      <c r="E53" s="159">
        <f t="shared" si="45"/>
        <v>833333.33333333337</v>
      </c>
      <c r="F53" s="159">
        <f t="shared" si="45"/>
        <v>833333.33333333337</v>
      </c>
      <c r="G53" s="159">
        <f t="shared" si="45"/>
        <v>555555.5555555555</v>
      </c>
      <c r="H53" s="159">
        <f t="shared" si="45"/>
        <v>2500000</v>
      </c>
      <c r="I53" s="159">
        <f t="shared" si="45"/>
        <v>7500000</v>
      </c>
      <c r="J53" s="159"/>
      <c r="K53" s="159"/>
      <c r="L53" s="159"/>
      <c r="M53" s="159"/>
      <c r="N53" s="159"/>
      <c r="O53" s="159"/>
      <c r="P53" s="159"/>
      <c r="Q53" s="159"/>
      <c r="R53" s="159"/>
      <c r="S53" s="166"/>
      <c r="T53" s="153">
        <f t="shared" si="9"/>
        <v>15277777.777777778</v>
      </c>
      <c r="U53" s="162">
        <f t="shared" si="17"/>
        <v>185833333.33333337</v>
      </c>
      <c r="V53" s="163">
        <f t="shared" si="11"/>
        <v>23229166.666666672</v>
      </c>
      <c r="W53" s="164">
        <f t="shared" si="12"/>
        <v>0.18583333336962787</v>
      </c>
      <c r="X53" s="164">
        <f t="shared" si="13"/>
        <v>1.5277777780761642E-2</v>
      </c>
      <c r="Y53" s="164">
        <f t="shared" si="18"/>
        <v>8.9576547231270398E-2</v>
      </c>
      <c r="Z53" s="165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131"/>
      <c r="AR53" s="157">
        <f t="shared" si="19"/>
        <v>45747</v>
      </c>
      <c r="AS53" s="154">
        <f t="shared" ref="AS53:BH53" si="46">+D53+AS52</f>
        <v>9166666.666666666</v>
      </c>
      <c r="AT53" s="155">
        <f t="shared" si="46"/>
        <v>2500000</v>
      </c>
      <c r="AU53" s="155">
        <f t="shared" si="46"/>
        <v>2500000</v>
      </c>
      <c r="AV53" s="155">
        <f t="shared" si="46"/>
        <v>1666666.6666666665</v>
      </c>
      <c r="AW53" s="155">
        <f t="shared" si="46"/>
        <v>37500000</v>
      </c>
      <c r="AX53" s="155">
        <f t="shared" si="46"/>
        <v>132500000</v>
      </c>
      <c r="AY53" s="155">
        <f t="shared" si="46"/>
        <v>0</v>
      </c>
      <c r="AZ53" s="155" t="e">
        <f t="shared" si="46"/>
        <v>#VALUE!</v>
      </c>
      <c r="BA53" s="155">
        <f t="shared" si="46"/>
        <v>0</v>
      </c>
      <c r="BB53" s="155">
        <f t="shared" si="46"/>
        <v>0</v>
      </c>
      <c r="BC53" s="155">
        <f t="shared" si="46"/>
        <v>0</v>
      </c>
      <c r="BD53" s="155">
        <f t="shared" si="46"/>
        <v>0</v>
      </c>
      <c r="BE53" s="155">
        <f t="shared" si="46"/>
        <v>0</v>
      </c>
      <c r="BF53" s="155">
        <f t="shared" si="46"/>
        <v>0</v>
      </c>
      <c r="BG53" s="155">
        <f t="shared" si="46"/>
        <v>0</v>
      </c>
      <c r="BH53" s="156">
        <f t="shared" si="46"/>
        <v>0</v>
      </c>
    </row>
    <row r="54" spans="1:60" ht="15" customHeight="1" x14ac:dyDescent="0.2">
      <c r="A54" s="167"/>
      <c r="B54" s="167"/>
      <c r="C54" s="157">
        <f t="shared" si="15"/>
        <v>45777</v>
      </c>
      <c r="D54" s="158">
        <f t="shared" ref="D54:I54" si="47">D53</f>
        <v>3055555.5555555555</v>
      </c>
      <c r="E54" s="159">
        <f t="shared" si="47"/>
        <v>833333.33333333337</v>
      </c>
      <c r="F54" s="159">
        <f t="shared" si="47"/>
        <v>833333.33333333337</v>
      </c>
      <c r="G54" s="159">
        <f t="shared" si="47"/>
        <v>555555.5555555555</v>
      </c>
      <c r="H54" s="159">
        <f t="shared" si="47"/>
        <v>2500000</v>
      </c>
      <c r="I54" s="159">
        <f t="shared" si="47"/>
        <v>7500000</v>
      </c>
      <c r="J54" s="159"/>
      <c r="K54" s="159"/>
      <c r="L54" s="159"/>
      <c r="M54" s="159"/>
      <c r="N54" s="159"/>
      <c r="O54" s="159"/>
      <c r="P54" s="159"/>
      <c r="Q54" s="159"/>
      <c r="R54" s="159"/>
      <c r="S54" s="166"/>
      <c r="T54" s="153">
        <f t="shared" si="9"/>
        <v>15277777.777777778</v>
      </c>
      <c r="U54" s="162">
        <f t="shared" si="17"/>
        <v>201111111.11111116</v>
      </c>
      <c r="V54" s="163">
        <f t="shared" si="11"/>
        <v>25138888.888888896</v>
      </c>
      <c r="W54" s="164">
        <f t="shared" si="12"/>
        <v>0.20111111115038952</v>
      </c>
      <c r="X54" s="164">
        <f t="shared" si="13"/>
        <v>1.5277777780761642E-2</v>
      </c>
      <c r="Y54" s="164">
        <f t="shared" si="18"/>
        <v>8.2212257100149566E-2</v>
      </c>
      <c r="Z54" s="165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131"/>
      <c r="AR54" s="157">
        <f t="shared" si="19"/>
        <v>45777</v>
      </c>
      <c r="AS54" s="154">
        <f t="shared" ref="AS54:BH54" si="48">+D54+AS53</f>
        <v>12222222.222222222</v>
      </c>
      <c r="AT54" s="155">
        <f t="shared" si="48"/>
        <v>3333333.3333333335</v>
      </c>
      <c r="AU54" s="155">
        <f t="shared" si="48"/>
        <v>3333333.3333333335</v>
      </c>
      <c r="AV54" s="155">
        <f t="shared" si="48"/>
        <v>2222222.222222222</v>
      </c>
      <c r="AW54" s="155">
        <f t="shared" si="48"/>
        <v>40000000</v>
      </c>
      <c r="AX54" s="155">
        <f t="shared" si="48"/>
        <v>140000000</v>
      </c>
      <c r="AY54" s="155">
        <f t="shared" si="48"/>
        <v>0</v>
      </c>
      <c r="AZ54" s="155" t="e">
        <f t="shared" si="48"/>
        <v>#VALUE!</v>
      </c>
      <c r="BA54" s="155">
        <f t="shared" si="48"/>
        <v>0</v>
      </c>
      <c r="BB54" s="155">
        <f t="shared" si="48"/>
        <v>0</v>
      </c>
      <c r="BC54" s="155">
        <f t="shared" si="48"/>
        <v>0</v>
      </c>
      <c r="BD54" s="155">
        <f t="shared" si="48"/>
        <v>0</v>
      </c>
      <c r="BE54" s="155">
        <f t="shared" si="48"/>
        <v>0</v>
      </c>
      <c r="BF54" s="155">
        <f t="shared" si="48"/>
        <v>0</v>
      </c>
      <c r="BG54" s="155">
        <f t="shared" si="48"/>
        <v>0</v>
      </c>
      <c r="BH54" s="156">
        <f t="shared" si="48"/>
        <v>0</v>
      </c>
    </row>
    <row r="55" spans="1:60" ht="15" customHeight="1" x14ac:dyDescent="0.2">
      <c r="A55" s="167"/>
      <c r="B55" s="167"/>
      <c r="C55" s="157">
        <f t="shared" si="15"/>
        <v>45808</v>
      </c>
      <c r="D55" s="158">
        <f t="shared" ref="D55:I55" si="49">D54</f>
        <v>3055555.5555555555</v>
      </c>
      <c r="E55" s="159">
        <f t="shared" si="49"/>
        <v>833333.33333333337</v>
      </c>
      <c r="F55" s="159">
        <f t="shared" si="49"/>
        <v>833333.33333333337</v>
      </c>
      <c r="G55" s="159">
        <f t="shared" si="49"/>
        <v>555555.5555555555</v>
      </c>
      <c r="H55" s="159">
        <f t="shared" si="49"/>
        <v>2500000</v>
      </c>
      <c r="I55" s="159">
        <f t="shared" si="49"/>
        <v>7500000</v>
      </c>
      <c r="J55" s="159"/>
      <c r="K55" s="159"/>
      <c r="L55" s="159"/>
      <c r="M55" s="159"/>
      <c r="N55" s="159"/>
      <c r="O55" s="159"/>
      <c r="P55" s="159"/>
      <c r="Q55" s="159"/>
      <c r="R55" s="159"/>
      <c r="S55" s="166"/>
      <c r="T55" s="153">
        <f t="shared" si="9"/>
        <v>15277777.777777778</v>
      </c>
      <c r="U55" s="162">
        <f t="shared" si="17"/>
        <v>216388888.88888896</v>
      </c>
      <c r="V55" s="163">
        <f t="shared" si="11"/>
        <v>27048611.111111119</v>
      </c>
      <c r="W55" s="164">
        <f t="shared" si="12"/>
        <v>0.21638888893115119</v>
      </c>
      <c r="X55" s="164">
        <f t="shared" si="13"/>
        <v>1.5277777780761642E-2</v>
      </c>
      <c r="Y55" s="164">
        <f t="shared" si="18"/>
        <v>7.5966850828729227E-2</v>
      </c>
      <c r="Z55" s="165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131"/>
      <c r="AR55" s="157">
        <f t="shared" si="19"/>
        <v>45808</v>
      </c>
      <c r="AS55" s="154">
        <f t="shared" ref="AS55:BH55" si="50">+D55+AS54</f>
        <v>15277777.777777778</v>
      </c>
      <c r="AT55" s="155">
        <f t="shared" si="50"/>
        <v>4166666.666666667</v>
      </c>
      <c r="AU55" s="155">
        <f t="shared" si="50"/>
        <v>4166666.666666667</v>
      </c>
      <c r="AV55" s="155">
        <f t="shared" si="50"/>
        <v>2777777.7777777775</v>
      </c>
      <c r="AW55" s="155">
        <f t="shared" si="50"/>
        <v>42500000</v>
      </c>
      <c r="AX55" s="155">
        <f t="shared" si="50"/>
        <v>147500000</v>
      </c>
      <c r="AY55" s="155">
        <f t="shared" si="50"/>
        <v>0</v>
      </c>
      <c r="AZ55" s="155" t="e">
        <f t="shared" si="50"/>
        <v>#VALUE!</v>
      </c>
      <c r="BA55" s="155">
        <f t="shared" si="50"/>
        <v>0</v>
      </c>
      <c r="BB55" s="155">
        <f t="shared" si="50"/>
        <v>0</v>
      </c>
      <c r="BC55" s="155">
        <f t="shared" si="50"/>
        <v>0</v>
      </c>
      <c r="BD55" s="155">
        <f t="shared" si="50"/>
        <v>0</v>
      </c>
      <c r="BE55" s="155">
        <f t="shared" si="50"/>
        <v>0</v>
      </c>
      <c r="BF55" s="155">
        <f t="shared" si="50"/>
        <v>0</v>
      </c>
      <c r="BG55" s="155">
        <f t="shared" si="50"/>
        <v>0</v>
      </c>
      <c r="BH55" s="156">
        <f t="shared" si="50"/>
        <v>0</v>
      </c>
    </row>
    <row r="56" spans="1:60" ht="15" customHeight="1" x14ac:dyDescent="0.2">
      <c r="A56" s="167"/>
      <c r="B56" s="167"/>
      <c r="C56" s="157">
        <f t="shared" si="15"/>
        <v>45838</v>
      </c>
      <c r="D56" s="158">
        <f t="shared" ref="D56:I56" si="51">D55</f>
        <v>3055555.5555555555</v>
      </c>
      <c r="E56" s="159">
        <f t="shared" si="51"/>
        <v>833333.33333333337</v>
      </c>
      <c r="F56" s="159">
        <f t="shared" si="51"/>
        <v>833333.33333333337</v>
      </c>
      <c r="G56" s="159">
        <f t="shared" si="51"/>
        <v>555555.5555555555</v>
      </c>
      <c r="H56" s="159">
        <f t="shared" si="51"/>
        <v>2500000</v>
      </c>
      <c r="I56" s="159">
        <f t="shared" si="51"/>
        <v>7500000</v>
      </c>
      <c r="J56" s="159"/>
      <c r="K56" s="159"/>
      <c r="L56" s="159"/>
      <c r="M56" s="159"/>
      <c r="N56" s="159"/>
      <c r="O56" s="159"/>
      <c r="P56" s="159"/>
      <c r="Q56" s="159"/>
      <c r="R56" s="159"/>
      <c r="S56" s="166"/>
      <c r="T56" s="153">
        <f t="shared" si="9"/>
        <v>15277777.777777778</v>
      </c>
      <c r="U56" s="162">
        <f t="shared" si="17"/>
        <v>231666666.66666675</v>
      </c>
      <c r="V56" s="163">
        <f t="shared" si="11"/>
        <v>28958333.333333343</v>
      </c>
      <c r="W56" s="164">
        <f t="shared" si="12"/>
        <v>0.23166666671191283</v>
      </c>
      <c r="X56" s="164">
        <f t="shared" si="13"/>
        <v>1.5277777780761642E-2</v>
      </c>
      <c r="Y56" s="164">
        <f t="shared" si="18"/>
        <v>7.0603337612323624E-2</v>
      </c>
      <c r="Z56" s="165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131"/>
      <c r="AR56" s="157">
        <f t="shared" si="19"/>
        <v>45838</v>
      </c>
      <c r="AS56" s="154">
        <f t="shared" ref="AS56:BH56" si="52">+D56+AS55</f>
        <v>18333333.333333332</v>
      </c>
      <c r="AT56" s="155">
        <f t="shared" si="52"/>
        <v>5000000</v>
      </c>
      <c r="AU56" s="155">
        <f t="shared" si="52"/>
        <v>5000000</v>
      </c>
      <c r="AV56" s="155">
        <f t="shared" si="52"/>
        <v>3333333.333333333</v>
      </c>
      <c r="AW56" s="155">
        <f t="shared" si="52"/>
        <v>45000000</v>
      </c>
      <c r="AX56" s="155">
        <f t="shared" si="52"/>
        <v>155000000</v>
      </c>
      <c r="AY56" s="155">
        <f t="shared" si="52"/>
        <v>0</v>
      </c>
      <c r="AZ56" s="155" t="e">
        <f t="shared" si="52"/>
        <v>#VALUE!</v>
      </c>
      <c r="BA56" s="155">
        <f t="shared" si="52"/>
        <v>0</v>
      </c>
      <c r="BB56" s="155">
        <f t="shared" si="52"/>
        <v>0</v>
      </c>
      <c r="BC56" s="155">
        <f t="shared" si="52"/>
        <v>0</v>
      </c>
      <c r="BD56" s="155">
        <f t="shared" si="52"/>
        <v>0</v>
      </c>
      <c r="BE56" s="155">
        <f t="shared" si="52"/>
        <v>0</v>
      </c>
      <c r="BF56" s="155">
        <f t="shared" si="52"/>
        <v>0</v>
      </c>
      <c r="BG56" s="155">
        <f t="shared" si="52"/>
        <v>0</v>
      </c>
      <c r="BH56" s="156">
        <f t="shared" si="52"/>
        <v>0</v>
      </c>
    </row>
    <row r="57" spans="1:60" ht="15" customHeight="1" x14ac:dyDescent="0.2">
      <c r="A57" s="167"/>
      <c r="B57" s="167"/>
      <c r="C57" s="157">
        <f t="shared" si="15"/>
        <v>45869</v>
      </c>
      <c r="D57" s="158">
        <f t="shared" ref="D57:I57" si="53">D56</f>
        <v>3055555.5555555555</v>
      </c>
      <c r="E57" s="159">
        <f t="shared" si="53"/>
        <v>833333.33333333337</v>
      </c>
      <c r="F57" s="159">
        <f t="shared" si="53"/>
        <v>833333.33333333337</v>
      </c>
      <c r="G57" s="159">
        <f t="shared" si="53"/>
        <v>555555.5555555555</v>
      </c>
      <c r="H57" s="159">
        <f t="shared" si="53"/>
        <v>2500000</v>
      </c>
      <c r="I57" s="159">
        <f t="shared" si="53"/>
        <v>7500000</v>
      </c>
      <c r="J57" s="159"/>
      <c r="K57" s="159"/>
      <c r="L57" s="159"/>
      <c r="M57" s="159"/>
      <c r="N57" s="159"/>
      <c r="O57" s="159"/>
      <c r="P57" s="159"/>
      <c r="Q57" s="159"/>
      <c r="R57" s="159"/>
      <c r="S57" s="166"/>
      <c r="T57" s="153">
        <f t="shared" si="9"/>
        <v>15277777.777777778</v>
      </c>
      <c r="U57" s="162">
        <f t="shared" si="17"/>
        <v>246944444.44444454</v>
      </c>
      <c r="V57" s="163">
        <f t="shared" si="11"/>
        <v>30868055.555555567</v>
      </c>
      <c r="W57" s="164">
        <f t="shared" si="12"/>
        <v>0.24694444449267447</v>
      </c>
      <c r="X57" s="164">
        <f t="shared" si="13"/>
        <v>1.5277777780761642E-2</v>
      </c>
      <c r="Y57" s="164">
        <f t="shared" si="18"/>
        <v>6.5947242206235046E-2</v>
      </c>
      <c r="Z57" s="165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131"/>
      <c r="AR57" s="157">
        <f t="shared" si="19"/>
        <v>45869</v>
      </c>
      <c r="AS57" s="154">
        <f t="shared" ref="AS57:BH57" si="54">+D57+AS56</f>
        <v>21388888.888888888</v>
      </c>
      <c r="AT57" s="155">
        <f t="shared" si="54"/>
        <v>5833333.333333333</v>
      </c>
      <c r="AU57" s="155">
        <f t="shared" si="54"/>
        <v>5833333.333333333</v>
      </c>
      <c r="AV57" s="155">
        <f t="shared" si="54"/>
        <v>3888888.8888888885</v>
      </c>
      <c r="AW57" s="155">
        <f t="shared" si="54"/>
        <v>47500000</v>
      </c>
      <c r="AX57" s="155">
        <f t="shared" si="54"/>
        <v>162500000</v>
      </c>
      <c r="AY57" s="155">
        <f t="shared" si="54"/>
        <v>0</v>
      </c>
      <c r="AZ57" s="155" t="e">
        <f t="shared" si="54"/>
        <v>#VALUE!</v>
      </c>
      <c r="BA57" s="155">
        <f t="shared" si="54"/>
        <v>0</v>
      </c>
      <c r="BB57" s="155">
        <f t="shared" si="54"/>
        <v>0</v>
      </c>
      <c r="BC57" s="155">
        <f t="shared" si="54"/>
        <v>0</v>
      </c>
      <c r="BD57" s="155">
        <f t="shared" si="54"/>
        <v>0</v>
      </c>
      <c r="BE57" s="155">
        <f t="shared" si="54"/>
        <v>0</v>
      </c>
      <c r="BF57" s="155">
        <f t="shared" si="54"/>
        <v>0</v>
      </c>
      <c r="BG57" s="155">
        <f t="shared" si="54"/>
        <v>0</v>
      </c>
      <c r="BH57" s="156">
        <f t="shared" si="54"/>
        <v>0</v>
      </c>
    </row>
    <row r="58" spans="1:60" ht="15" customHeight="1" x14ac:dyDescent="0.2">
      <c r="A58" s="167"/>
      <c r="B58" s="167"/>
      <c r="C58" s="157">
        <f t="shared" si="15"/>
        <v>45900</v>
      </c>
      <c r="D58" s="158">
        <f t="shared" ref="D58:I58" si="55">D57</f>
        <v>3055555.5555555555</v>
      </c>
      <c r="E58" s="159">
        <f t="shared" si="55"/>
        <v>833333.33333333337</v>
      </c>
      <c r="F58" s="159">
        <f t="shared" si="55"/>
        <v>833333.33333333337</v>
      </c>
      <c r="G58" s="159">
        <f t="shared" si="55"/>
        <v>555555.5555555555</v>
      </c>
      <c r="H58" s="159">
        <f t="shared" si="55"/>
        <v>2500000</v>
      </c>
      <c r="I58" s="159">
        <f t="shared" si="55"/>
        <v>7500000</v>
      </c>
      <c r="J58" s="159"/>
      <c r="K58" s="159"/>
      <c r="L58" s="159"/>
      <c r="M58" s="159"/>
      <c r="N58" s="159"/>
      <c r="O58" s="159"/>
      <c r="P58" s="159"/>
      <c r="Q58" s="159"/>
      <c r="R58" s="159"/>
      <c r="S58" s="166"/>
      <c r="T58" s="153">
        <f t="shared" si="9"/>
        <v>15277777.777777778</v>
      </c>
      <c r="U58" s="162">
        <f t="shared" si="17"/>
        <v>262222222.22222233</v>
      </c>
      <c r="V58" s="163">
        <f t="shared" si="11"/>
        <v>32777777.777777791</v>
      </c>
      <c r="W58" s="164">
        <f t="shared" si="12"/>
        <v>0.26222222227343611</v>
      </c>
      <c r="X58" s="164">
        <f t="shared" si="13"/>
        <v>1.5277777780761642E-2</v>
      </c>
      <c r="Y58" s="164">
        <f t="shared" si="18"/>
        <v>6.1867266591675962E-2</v>
      </c>
      <c r="Z58" s="165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131"/>
      <c r="AR58" s="157">
        <f t="shared" si="19"/>
        <v>45900</v>
      </c>
      <c r="AS58" s="154">
        <f t="shared" ref="AS58:BH58" si="56">+D58+AS57</f>
        <v>24444444.444444444</v>
      </c>
      <c r="AT58" s="155">
        <f t="shared" si="56"/>
        <v>6666666.666666666</v>
      </c>
      <c r="AU58" s="155">
        <f t="shared" si="56"/>
        <v>6666666.666666666</v>
      </c>
      <c r="AV58" s="155">
        <f t="shared" si="56"/>
        <v>4444444.444444444</v>
      </c>
      <c r="AW58" s="155">
        <f t="shared" si="56"/>
        <v>50000000</v>
      </c>
      <c r="AX58" s="155">
        <f t="shared" si="56"/>
        <v>170000000</v>
      </c>
      <c r="AY58" s="155">
        <f t="shared" si="56"/>
        <v>0</v>
      </c>
      <c r="AZ58" s="155" t="e">
        <f t="shared" si="56"/>
        <v>#VALUE!</v>
      </c>
      <c r="BA58" s="155">
        <f t="shared" si="56"/>
        <v>0</v>
      </c>
      <c r="BB58" s="155">
        <f t="shared" si="56"/>
        <v>0</v>
      </c>
      <c r="BC58" s="155">
        <f t="shared" si="56"/>
        <v>0</v>
      </c>
      <c r="BD58" s="155">
        <f t="shared" si="56"/>
        <v>0</v>
      </c>
      <c r="BE58" s="155">
        <f t="shared" si="56"/>
        <v>0</v>
      </c>
      <c r="BF58" s="155">
        <f t="shared" si="56"/>
        <v>0</v>
      </c>
      <c r="BG58" s="155">
        <f t="shared" si="56"/>
        <v>0</v>
      </c>
      <c r="BH58" s="156">
        <f t="shared" si="56"/>
        <v>0</v>
      </c>
    </row>
    <row r="59" spans="1:60" ht="15" customHeight="1" x14ac:dyDescent="0.2">
      <c r="A59" s="167"/>
      <c r="B59" s="167"/>
      <c r="C59" s="157">
        <f t="shared" si="15"/>
        <v>45930</v>
      </c>
      <c r="D59" s="158">
        <f t="shared" ref="D59:I59" si="57">D58</f>
        <v>3055555.5555555555</v>
      </c>
      <c r="E59" s="159">
        <f t="shared" si="57"/>
        <v>833333.33333333337</v>
      </c>
      <c r="F59" s="159">
        <f t="shared" si="57"/>
        <v>833333.33333333337</v>
      </c>
      <c r="G59" s="159">
        <f t="shared" si="57"/>
        <v>555555.5555555555</v>
      </c>
      <c r="H59" s="159">
        <f t="shared" si="57"/>
        <v>2500000</v>
      </c>
      <c r="I59" s="159">
        <f t="shared" si="57"/>
        <v>7500000</v>
      </c>
      <c r="J59" s="159"/>
      <c r="K59" s="159"/>
      <c r="L59" s="159"/>
      <c r="M59" s="159"/>
      <c r="N59" s="159"/>
      <c r="O59" s="159"/>
      <c r="P59" s="159"/>
      <c r="Q59" s="159"/>
      <c r="R59" s="159"/>
      <c r="S59" s="166"/>
      <c r="T59" s="153">
        <f t="shared" si="9"/>
        <v>15277777.777777778</v>
      </c>
      <c r="U59" s="162">
        <f t="shared" si="17"/>
        <v>277500000.00000012</v>
      </c>
      <c r="V59" s="163">
        <f t="shared" si="11"/>
        <v>34687500.000000015</v>
      </c>
      <c r="W59" s="164">
        <f t="shared" si="12"/>
        <v>0.27750000005419773</v>
      </c>
      <c r="X59" s="164">
        <f t="shared" si="13"/>
        <v>1.5277777780761642E-2</v>
      </c>
      <c r="Y59" s="164">
        <f t="shared" si="18"/>
        <v>5.8262711864406791E-2</v>
      </c>
      <c r="Z59" s="165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131"/>
      <c r="AR59" s="157">
        <f t="shared" si="19"/>
        <v>45930</v>
      </c>
      <c r="AS59" s="154">
        <f t="shared" ref="AS59:BH59" si="58">+D59+AS58</f>
        <v>27500000</v>
      </c>
      <c r="AT59" s="155">
        <f t="shared" si="58"/>
        <v>7499999.9999999991</v>
      </c>
      <c r="AU59" s="155">
        <f t="shared" si="58"/>
        <v>7499999.9999999991</v>
      </c>
      <c r="AV59" s="155">
        <f t="shared" si="58"/>
        <v>5000000</v>
      </c>
      <c r="AW59" s="155">
        <f t="shared" si="58"/>
        <v>52500000</v>
      </c>
      <c r="AX59" s="155">
        <f t="shared" si="58"/>
        <v>177500000</v>
      </c>
      <c r="AY59" s="155">
        <f t="shared" si="58"/>
        <v>0</v>
      </c>
      <c r="AZ59" s="155" t="e">
        <f t="shared" si="58"/>
        <v>#VALUE!</v>
      </c>
      <c r="BA59" s="155">
        <f t="shared" si="58"/>
        <v>0</v>
      </c>
      <c r="BB59" s="155">
        <f t="shared" si="58"/>
        <v>0</v>
      </c>
      <c r="BC59" s="155">
        <f t="shared" si="58"/>
        <v>0</v>
      </c>
      <c r="BD59" s="155">
        <f t="shared" si="58"/>
        <v>0</v>
      </c>
      <c r="BE59" s="155">
        <f t="shared" si="58"/>
        <v>0</v>
      </c>
      <c r="BF59" s="155">
        <f t="shared" si="58"/>
        <v>0</v>
      </c>
      <c r="BG59" s="155">
        <f t="shared" si="58"/>
        <v>0</v>
      </c>
      <c r="BH59" s="156">
        <f t="shared" si="58"/>
        <v>0</v>
      </c>
    </row>
    <row r="60" spans="1:60" ht="15" customHeight="1" x14ac:dyDescent="0.2">
      <c r="A60" s="167"/>
      <c r="B60" s="167"/>
      <c r="C60" s="157">
        <f t="shared" si="15"/>
        <v>45961</v>
      </c>
      <c r="D60" s="158">
        <f t="shared" ref="D60:I60" si="59">D59</f>
        <v>3055555.5555555555</v>
      </c>
      <c r="E60" s="159">
        <f t="shared" si="59"/>
        <v>833333.33333333337</v>
      </c>
      <c r="F60" s="159">
        <f t="shared" si="59"/>
        <v>833333.33333333337</v>
      </c>
      <c r="G60" s="159">
        <f t="shared" si="59"/>
        <v>555555.5555555555</v>
      </c>
      <c r="H60" s="159">
        <f t="shared" si="59"/>
        <v>2500000</v>
      </c>
      <c r="I60" s="159">
        <f t="shared" si="59"/>
        <v>7500000</v>
      </c>
      <c r="J60" s="159"/>
      <c r="K60" s="159"/>
      <c r="L60" s="159"/>
      <c r="M60" s="159"/>
      <c r="N60" s="159"/>
      <c r="O60" s="159"/>
      <c r="P60" s="159"/>
      <c r="Q60" s="159"/>
      <c r="R60" s="159"/>
      <c r="S60" s="166"/>
      <c r="T60" s="153">
        <f t="shared" si="9"/>
        <v>15277777.777777778</v>
      </c>
      <c r="U60" s="162">
        <f t="shared" si="17"/>
        <v>292777777.77777791</v>
      </c>
      <c r="V60" s="163">
        <f t="shared" si="11"/>
        <v>36597222.222222239</v>
      </c>
      <c r="W60" s="164">
        <f t="shared" si="12"/>
        <v>0.2927777778349594</v>
      </c>
      <c r="X60" s="164">
        <f t="shared" si="13"/>
        <v>1.5277777780761642E-2</v>
      </c>
      <c r="Y60" s="164">
        <f t="shared" si="18"/>
        <v>5.5055055055055035E-2</v>
      </c>
      <c r="Z60" s="165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131"/>
      <c r="AR60" s="157">
        <f t="shared" si="19"/>
        <v>45961</v>
      </c>
      <c r="AS60" s="154">
        <f t="shared" ref="AS60:BH60" si="60">+D60+AS59</f>
        <v>30555555.555555556</v>
      </c>
      <c r="AT60" s="155">
        <f t="shared" si="60"/>
        <v>8333333.3333333321</v>
      </c>
      <c r="AU60" s="155">
        <f t="shared" si="60"/>
        <v>8333333.3333333321</v>
      </c>
      <c r="AV60" s="155">
        <f t="shared" si="60"/>
        <v>5555555.555555556</v>
      </c>
      <c r="AW60" s="155">
        <f t="shared" si="60"/>
        <v>55000000</v>
      </c>
      <c r="AX60" s="155">
        <f t="shared" si="60"/>
        <v>185000000</v>
      </c>
      <c r="AY60" s="155">
        <f t="shared" si="60"/>
        <v>0</v>
      </c>
      <c r="AZ60" s="155" t="e">
        <f t="shared" si="60"/>
        <v>#VALUE!</v>
      </c>
      <c r="BA60" s="155">
        <f t="shared" si="60"/>
        <v>0</v>
      </c>
      <c r="BB60" s="155">
        <f t="shared" si="60"/>
        <v>0</v>
      </c>
      <c r="BC60" s="155">
        <f t="shared" si="60"/>
        <v>0</v>
      </c>
      <c r="BD60" s="155">
        <f t="shared" si="60"/>
        <v>0</v>
      </c>
      <c r="BE60" s="155">
        <f t="shared" si="60"/>
        <v>0</v>
      </c>
      <c r="BF60" s="155">
        <f t="shared" si="60"/>
        <v>0</v>
      </c>
      <c r="BG60" s="155">
        <f t="shared" si="60"/>
        <v>0</v>
      </c>
      <c r="BH60" s="156">
        <f t="shared" si="60"/>
        <v>0</v>
      </c>
    </row>
    <row r="61" spans="1:60" ht="15" customHeight="1" x14ac:dyDescent="0.2">
      <c r="A61" s="167"/>
      <c r="B61" s="167"/>
      <c r="C61" s="157">
        <f t="shared" si="15"/>
        <v>45991</v>
      </c>
      <c r="D61" s="158">
        <f t="shared" ref="D61:I61" si="61">D60</f>
        <v>3055555.5555555555</v>
      </c>
      <c r="E61" s="159">
        <f t="shared" si="61"/>
        <v>833333.33333333337</v>
      </c>
      <c r="F61" s="159">
        <f t="shared" si="61"/>
        <v>833333.33333333337</v>
      </c>
      <c r="G61" s="159">
        <f t="shared" si="61"/>
        <v>555555.5555555555</v>
      </c>
      <c r="H61" s="159">
        <f t="shared" si="61"/>
        <v>2500000</v>
      </c>
      <c r="I61" s="159">
        <f t="shared" si="61"/>
        <v>7500000</v>
      </c>
      <c r="J61" s="159"/>
      <c r="K61" s="159"/>
      <c r="L61" s="159"/>
      <c r="M61" s="159"/>
      <c r="N61" s="159"/>
      <c r="O61" s="159"/>
      <c r="P61" s="159"/>
      <c r="Q61" s="159"/>
      <c r="R61" s="159"/>
      <c r="S61" s="166"/>
      <c r="T61" s="153">
        <f t="shared" si="9"/>
        <v>15277777.777777778</v>
      </c>
      <c r="U61" s="162">
        <f t="shared" si="17"/>
        <v>308055555.5555557</v>
      </c>
      <c r="V61" s="163">
        <f t="shared" si="11"/>
        <v>38506944.444444463</v>
      </c>
      <c r="W61" s="164">
        <f t="shared" si="12"/>
        <v>0.30805555561572107</v>
      </c>
      <c r="X61" s="164">
        <f t="shared" si="13"/>
        <v>1.5277777780761642E-2</v>
      </c>
      <c r="Y61" s="164">
        <f t="shared" si="18"/>
        <v>5.2182163187855846E-2</v>
      </c>
      <c r="Z61" s="165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131"/>
      <c r="AR61" s="157">
        <f t="shared" si="19"/>
        <v>45991</v>
      </c>
      <c r="AS61" s="154">
        <f t="shared" ref="AS61:BH61" si="62">+D61+AS60</f>
        <v>33611111.111111112</v>
      </c>
      <c r="AT61" s="155">
        <f t="shared" si="62"/>
        <v>9166666.666666666</v>
      </c>
      <c r="AU61" s="155">
        <f t="shared" si="62"/>
        <v>9166666.666666666</v>
      </c>
      <c r="AV61" s="155">
        <f t="shared" si="62"/>
        <v>6111111.1111111119</v>
      </c>
      <c r="AW61" s="155">
        <f t="shared" si="62"/>
        <v>57500000</v>
      </c>
      <c r="AX61" s="155">
        <f t="shared" si="62"/>
        <v>192500000</v>
      </c>
      <c r="AY61" s="155">
        <f t="shared" si="62"/>
        <v>0</v>
      </c>
      <c r="AZ61" s="155" t="e">
        <f t="shared" si="62"/>
        <v>#VALUE!</v>
      </c>
      <c r="BA61" s="155">
        <f t="shared" si="62"/>
        <v>0</v>
      </c>
      <c r="BB61" s="155">
        <f t="shared" si="62"/>
        <v>0</v>
      </c>
      <c r="BC61" s="155">
        <f t="shared" si="62"/>
        <v>0</v>
      </c>
      <c r="BD61" s="155">
        <f t="shared" si="62"/>
        <v>0</v>
      </c>
      <c r="BE61" s="155">
        <f t="shared" si="62"/>
        <v>0</v>
      </c>
      <c r="BF61" s="155">
        <f t="shared" si="62"/>
        <v>0</v>
      </c>
      <c r="BG61" s="155">
        <f t="shared" si="62"/>
        <v>0</v>
      </c>
      <c r="BH61" s="156">
        <f t="shared" si="62"/>
        <v>0</v>
      </c>
    </row>
    <row r="62" spans="1:60" ht="15" customHeight="1" x14ac:dyDescent="0.2">
      <c r="A62" s="167"/>
      <c r="B62" s="167">
        <v>2</v>
      </c>
      <c r="C62" s="168">
        <f t="shared" si="15"/>
        <v>46022</v>
      </c>
      <c r="D62" s="169">
        <f t="shared" ref="D62:I62" si="63">D61</f>
        <v>3055555.5555555555</v>
      </c>
      <c r="E62" s="170">
        <f t="shared" si="63"/>
        <v>833333.33333333337</v>
      </c>
      <c r="F62" s="170">
        <f t="shared" si="63"/>
        <v>833333.33333333337</v>
      </c>
      <c r="G62" s="170">
        <f t="shared" si="63"/>
        <v>555555.5555555555</v>
      </c>
      <c r="H62" s="170">
        <f t="shared" si="63"/>
        <v>2500000</v>
      </c>
      <c r="I62" s="170">
        <f t="shared" si="63"/>
        <v>7500000</v>
      </c>
      <c r="J62" s="170"/>
      <c r="K62" s="170"/>
      <c r="L62" s="170"/>
      <c r="M62" s="170"/>
      <c r="N62" s="170"/>
      <c r="O62" s="170"/>
      <c r="P62" s="170"/>
      <c r="Q62" s="170"/>
      <c r="R62" s="170"/>
      <c r="S62" s="171"/>
      <c r="T62" s="172">
        <f t="shared" si="9"/>
        <v>15277777.777777778</v>
      </c>
      <c r="U62" s="173">
        <f t="shared" si="17"/>
        <v>323333333.33333349</v>
      </c>
      <c r="V62" s="174">
        <f t="shared" si="11"/>
        <v>40416666.666666687</v>
      </c>
      <c r="W62" s="175">
        <f t="shared" si="12"/>
        <v>0.32333333339648268</v>
      </c>
      <c r="X62" s="164">
        <f t="shared" si="13"/>
        <v>1.5277777780761642E-2</v>
      </c>
      <c r="Y62" s="164">
        <f t="shared" si="18"/>
        <v>4.9594229035166748E-2</v>
      </c>
      <c r="Z62" s="165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131"/>
      <c r="AR62" s="157">
        <f t="shared" si="19"/>
        <v>46022</v>
      </c>
      <c r="AS62" s="154">
        <f t="shared" ref="AS62:BH62" si="64">+D62+AS61</f>
        <v>36666666.666666664</v>
      </c>
      <c r="AT62" s="155">
        <f t="shared" si="64"/>
        <v>10000000</v>
      </c>
      <c r="AU62" s="155">
        <f t="shared" si="64"/>
        <v>10000000</v>
      </c>
      <c r="AV62" s="155">
        <f t="shared" si="64"/>
        <v>6666666.6666666679</v>
      </c>
      <c r="AW62" s="155">
        <f t="shared" si="64"/>
        <v>60000000</v>
      </c>
      <c r="AX62" s="155">
        <f t="shared" si="64"/>
        <v>200000000</v>
      </c>
      <c r="AY62" s="155">
        <f t="shared" si="64"/>
        <v>0</v>
      </c>
      <c r="AZ62" s="155" t="e">
        <f t="shared" si="64"/>
        <v>#VALUE!</v>
      </c>
      <c r="BA62" s="155">
        <f t="shared" si="64"/>
        <v>0</v>
      </c>
      <c r="BB62" s="155">
        <f t="shared" si="64"/>
        <v>0</v>
      </c>
      <c r="BC62" s="155">
        <f t="shared" si="64"/>
        <v>0</v>
      </c>
      <c r="BD62" s="155">
        <f t="shared" si="64"/>
        <v>0</v>
      </c>
      <c r="BE62" s="155">
        <f t="shared" si="64"/>
        <v>0</v>
      </c>
      <c r="BF62" s="155">
        <f t="shared" si="64"/>
        <v>0</v>
      </c>
      <c r="BG62" s="155">
        <f t="shared" si="64"/>
        <v>0</v>
      </c>
      <c r="BH62" s="156">
        <f t="shared" si="64"/>
        <v>0</v>
      </c>
    </row>
    <row r="63" spans="1:60" ht="15" customHeight="1" x14ac:dyDescent="0.2">
      <c r="A63" s="167"/>
      <c r="B63" s="167"/>
      <c r="C63" s="176">
        <f t="shared" si="15"/>
        <v>46053</v>
      </c>
      <c r="D63" s="177">
        <f t="shared" ref="D63:H63" si="65">D62</f>
        <v>3055555.5555555555</v>
      </c>
      <c r="E63" s="178">
        <f t="shared" si="65"/>
        <v>833333.33333333337</v>
      </c>
      <c r="F63" s="178">
        <f t="shared" si="65"/>
        <v>833333.33333333337</v>
      </c>
      <c r="G63" s="178">
        <f t="shared" si="65"/>
        <v>555555.5555555555</v>
      </c>
      <c r="H63" s="178">
        <f t="shared" si="65"/>
        <v>2500000</v>
      </c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9"/>
      <c r="T63" s="180">
        <f t="shared" si="9"/>
        <v>7777777.777777778</v>
      </c>
      <c r="U63" s="143">
        <f t="shared" si="17"/>
        <v>331111111.11111128</v>
      </c>
      <c r="V63" s="48">
        <f t="shared" si="11"/>
        <v>41388888.88888891</v>
      </c>
      <c r="W63" s="144">
        <f t="shared" si="12"/>
        <v>0.33111111117577952</v>
      </c>
      <c r="X63" s="164">
        <f t="shared" si="13"/>
        <v>7.7777777792968359E-3</v>
      </c>
      <c r="Y63" s="164">
        <f t="shared" si="18"/>
        <v>2.4054982817869552E-2</v>
      </c>
      <c r="Z63" s="165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131"/>
      <c r="AR63" s="157">
        <f t="shared" si="19"/>
        <v>46053</v>
      </c>
      <c r="AS63" s="154">
        <f t="shared" ref="AS63:BH63" si="66">+D63+AS62</f>
        <v>39722222.222222216</v>
      </c>
      <c r="AT63" s="155">
        <f t="shared" si="66"/>
        <v>10833333.333333334</v>
      </c>
      <c r="AU63" s="155">
        <f t="shared" si="66"/>
        <v>10833333.333333334</v>
      </c>
      <c r="AV63" s="155">
        <f t="shared" si="66"/>
        <v>7222222.2222222239</v>
      </c>
      <c r="AW63" s="155">
        <f t="shared" si="66"/>
        <v>62500000</v>
      </c>
      <c r="AX63" s="155">
        <f t="shared" si="66"/>
        <v>200000000</v>
      </c>
      <c r="AY63" s="155">
        <f t="shared" si="66"/>
        <v>0</v>
      </c>
      <c r="AZ63" s="155" t="e">
        <f t="shared" si="66"/>
        <v>#VALUE!</v>
      </c>
      <c r="BA63" s="155">
        <f t="shared" si="66"/>
        <v>0</v>
      </c>
      <c r="BB63" s="155">
        <f t="shared" si="66"/>
        <v>0</v>
      </c>
      <c r="BC63" s="155">
        <f t="shared" si="66"/>
        <v>0</v>
      </c>
      <c r="BD63" s="155">
        <f t="shared" si="66"/>
        <v>0</v>
      </c>
      <c r="BE63" s="155">
        <f t="shared" si="66"/>
        <v>0</v>
      </c>
      <c r="BF63" s="155">
        <f t="shared" si="66"/>
        <v>0</v>
      </c>
      <c r="BG63" s="155">
        <f t="shared" si="66"/>
        <v>0</v>
      </c>
      <c r="BH63" s="156">
        <f t="shared" si="66"/>
        <v>0</v>
      </c>
    </row>
    <row r="64" spans="1:60" ht="15" customHeight="1" x14ac:dyDescent="0.2">
      <c r="A64" s="167"/>
      <c r="B64" s="167"/>
      <c r="C64" s="157">
        <f t="shared" si="15"/>
        <v>46081</v>
      </c>
      <c r="D64" s="158">
        <f t="shared" ref="D64:H64" si="67">D63</f>
        <v>3055555.5555555555</v>
      </c>
      <c r="E64" s="159">
        <f t="shared" si="67"/>
        <v>833333.33333333337</v>
      </c>
      <c r="F64" s="159">
        <f t="shared" si="67"/>
        <v>833333.33333333337</v>
      </c>
      <c r="G64" s="159">
        <f t="shared" si="67"/>
        <v>555555.5555555555</v>
      </c>
      <c r="H64" s="159">
        <f t="shared" si="67"/>
        <v>2500000</v>
      </c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66"/>
      <c r="T64" s="153">
        <f t="shared" si="9"/>
        <v>7777777.777777778</v>
      </c>
      <c r="U64" s="162">
        <f t="shared" si="17"/>
        <v>338888888.88888907</v>
      </c>
      <c r="V64" s="163">
        <f t="shared" si="11"/>
        <v>42361111.111111134</v>
      </c>
      <c r="W64" s="164">
        <f t="shared" si="12"/>
        <v>0.33888888895507635</v>
      </c>
      <c r="X64" s="164">
        <f t="shared" si="13"/>
        <v>7.7777777792968359E-3</v>
      </c>
      <c r="Y64" s="164">
        <f t="shared" si="18"/>
        <v>2.3489932885906173E-2</v>
      </c>
      <c r="Z64" s="165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131"/>
      <c r="AR64" s="157">
        <f t="shared" si="19"/>
        <v>46081</v>
      </c>
      <c r="AS64" s="154">
        <f t="shared" ref="AS64:BH64" si="68">+D64+AS63</f>
        <v>42777777.777777769</v>
      </c>
      <c r="AT64" s="155">
        <f t="shared" si="68"/>
        <v>11666666.666666668</v>
      </c>
      <c r="AU64" s="155">
        <f t="shared" si="68"/>
        <v>11666666.666666668</v>
      </c>
      <c r="AV64" s="155">
        <f t="shared" si="68"/>
        <v>7777777.7777777798</v>
      </c>
      <c r="AW64" s="155">
        <f t="shared" si="68"/>
        <v>65000000</v>
      </c>
      <c r="AX64" s="155">
        <f t="shared" si="68"/>
        <v>200000000</v>
      </c>
      <c r="AY64" s="155">
        <f t="shared" si="68"/>
        <v>0</v>
      </c>
      <c r="AZ64" s="155" t="e">
        <f t="shared" si="68"/>
        <v>#VALUE!</v>
      </c>
      <c r="BA64" s="155">
        <f t="shared" si="68"/>
        <v>0</v>
      </c>
      <c r="BB64" s="155">
        <f t="shared" si="68"/>
        <v>0</v>
      </c>
      <c r="BC64" s="155">
        <f t="shared" si="68"/>
        <v>0</v>
      </c>
      <c r="BD64" s="155">
        <f t="shared" si="68"/>
        <v>0</v>
      </c>
      <c r="BE64" s="155">
        <f t="shared" si="68"/>
        <v>0</v>
      </c>
      <c r="BF64" s="155">
        <f t="shared" si="68"/>
        <v>0</v>
      </c>
      <c r="BG64" s="155">
        <f t="shared" si="68"/>
        <v>0</v>
      </c>
      <c r="BH64" s="156">
        <f t="shared" si="68"/>
        <v>0</v>
      </c>
    </row>
    <row r="65" spans="1:60" ht="15" customHeight="1" x14ac:dyDescent="0.2">
      <c r="A65" s="167"/>
      <c r="B65" s="167"/>
      <c r="C65" s="157">
        <f t="shared" si="15"/>
        <v>46112</v>
      </c>
      <c r="D65" s="158">
        <f t="shared" ref="D65:H65" si="69">D64</f>
        <v>3055555.5555555555</v>
      </c>
      <c r="E65" s="159">
        <f t="shared" si="69"/>
        <v>833333.33333333337</v>
      </c>
      <c r="F65" s="159">
        <f t="shared" si="69"/>
        <v>833333.33333333337</v>
      </c>
      <c r="G65" s="159">
        <f t="shared" si="69"/>
        <v>555555.5555555555</v>
      </c>
      <c r="H65" s="159">
        <f t="shared" si="69"/>
        <v>2500000</v>
      </c>
      <c r="I65" s="159"/>
      <c r="J65" s="159"/>
      <c r="K65" s="159"/>
      <c r="L65" s="159"/>
      <c r="M65" s="159"/>
      <c r="N65" s="159"/>
      <c r="O65" s="159"/>
      <c r="P65" s="159"/>
      <c r="Q65" s="159"/>
      <c r="R65" s="159"/>
      <c r="S65" s="166"/>
      <c r="T65" s="153">
        <f t="shared" si="9"/>
        <v>7777777.777777778</v>
      </c>
      <c r="U65" s="162">
        <f t="shared" si="17"/>
        <v>346666666.66666687</v>
      </c>
      <c r="V65" s="163">
        <f t="shared" si="11"/>
        <v>43333333.333333358</v>
      </c>
      <c r="W65" s="164">
        <f t="shared" si="12"/>
        <v>0.34666666673437324</v>
      </c>
      <c r="X65" s="164">
        <f t="shared" si="13"/>
        <v>7.7777777792968359E-3</v>
      </c>
      <c r="Y65" s="164">
        <f t="shared" si="18"/>
        <v>2.2950819672131084E-2</v>
      </c>
      <c r="Z65" s="165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131"/>
      <c r="AR65" s="157">
        <f t="shared" si="19"/>
        <v>46112</v>
      </c>
      <c r="AS65" s="154">
        <f t="shared" ref="AS65:BH65" si="70">+D65+AS64</f>
        <v>45833333.333333321</v>
      </c>
      <c r="AT65" s="155">
        <f t="shared" si="70"/>
        <v>12500000.000000002</v>
      </c>
      <c r="AU65" s="155">
        <f t="shared" si="70"/>
        <v>12500000.000000002</v>
      </c>
      <c r="AV65" s="155">
        <f t="shared" si="70"/>
        <v>8333333.3333333358</v>
      </c>
      <c r="AW65" s="155">
        <f t="shared" si="70"/>
        <v>67500000</v>
      </c>
      <c r="AX65" s="155">
        <f t="shared" si="70"/>
        <v>200000000</v>
      </c>
      <c r="AY65" s="155">
        <f t="shared" si="70"/>
        <v>0</v>
      </c>
      <c r="AZ65" s="155" t="e">
        <f t="shared" si="70"/>
        <v>#VALUE!</v>
      </c>
      <c r="BA65" s="155">
        <f t="shared" si="70"/>
        <v>0</v>
      </c>
      <c r="BB65" s="155">
        <f t="shared" si="70"/>
        <v>0</v>
      </c>
      <c r="BC65" s="155">
        <f t="shared" si="70"/>
        <v>0</v>
      </c>
      <c r="BD65" s="155">
        <f t="shared" si="70"/>
        <v>0</v>
      </c>
      <c r="BE65" s="155">
        <f t="shared" si="70"/>
        <v>0</v>
      </c>
      <c r="BF65" s="155">
        <f t="shared" si="70"/>
        <v>0</v>
      </c>
      <c r="BG65" s="155">
        <f t="shared" si="70"/>
        <v>0</v>
      </c>
      <c r="BH65" s="156">
        <f t="shared" si="70"/>
        <v>0</v>
      </c>
    </row>
    <row r="66" spans="1:60" ht="15" customHeight="1" x14ac:dyDescent="0.2">
      <c r="A66" s="167"/>
      <c r="B66" s="167"/>
      <c r="C66" s="157">
        <f t="shared" si="15"/>
        <v>46142</v>
      </c>
      <c r="D66" s="158">
        <f t="shared" ref="D66:H66" si="71">D65</f>
        <v>3055555.5555555555</v>
      </c>
      <c r="E66" s="159">
        <f t="shared" si="71"/>
        <v>833333.33333333337</v>
      </c>
      <c r="F66" s="159">
        <f t="shared" si="71"/>
        <v>833333.33333333337</v>
      </c>
      <c r="G66" s="159">
        <f t="shared" si="71"/>
        <v>555555.5555555555</v>
      </c>
      <c r="H66" s="159">
        <f t="shared" si="71"/>
        <v>2500000</v>
      </c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66"/>
      <c r="T66" s="153">
        <f t="shared" si="9"/>
        <v>7777777.777777778</v>
      </c>
      <c r="U66" s="162">
        <f t="shared" si="17"/>
        <v>354444444.44444466</v>
      </c>
      <c r="V66" s="163">
        <f t="shared" si="11"/>
        <v>44305555.555555582</v>
      </c>
      <c r="W66" s="164">
        <f t="shared" si="12"/>
        <v>0.35444444451367008</v>
      </c>
      <c r="X66" s="164">
        <f t="shared" si="13"/>
        <v>7.7777777792968359E-3</v>
      </c>
      <c r="Y66" s="164">
        <f t="shared" si="18"/>
        <v>2.2435897435897356E-2</v>
      </c>
      <c r="Z66" s="165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131"/>
      <c r="AR66" s="157">
        <f t="shared" si="19"/>
        <v>46142</v>
      </c>
      <c r="AS66" s="154">
        <f t="shared" ref="AS66:BH66" si="72">+D66+AS65</f>
        <v>48888888.888888873</v>
      </c>
      <c r="AT66" s="155">
        <f t="shared" si="72"/>
        <v>13333333.333333336</v>
      </c>
      <c r="AU66" s="155">
        <f t="shared" si="72"/>
        <v>13333333.333333336</v>
      </c>
      <c r="AV66" s="155">
        <f t="shared" si="72"/>
        <v>8888888.8888888918</v>
      </c>
      <c r="AW66" s="155">
        <f t="shared" si="72"/>
        <v>70000000</v>
      </c>
      <c r="AX66" s="155">
        <f t="shared" si="72"/>
        <v>200000000</v>
      </c>
      <c r="AY66" s="155">
        <f t="shared" si="72"/>
        <v>0</v>
      </c>
      <c r="AZ66" s="155" t="e">
        <f t="shared" si="72"/>
        <v>#VALUE!</v>
      </c>
      <c r="BA66" s="155">
        <f t="shared" si="72"/>
        <v>0</v>
      </c>
      <c r="BB66" s="155">
        <f t="shared" si="72"/>
        <v>0</v>
      </c>
      <c r="BC66" s="155">
        <f t="shared" si="72"/>
        <v>0</v>
      </c>
      <c r="BD66" s="155">
        <f t="shared" si="72"/>
        <v>0</v>
      </c>
      <c r="BE66" s="155">
        <f t="shared" si="72"/>
        <v>0</v>
      </c>
      <c r="BF66" s="155">
        <f t="shared" si="72"/>
        <v>0</v>
      </c>
      <c r="BG66" s="155">
        <f t="shared" si="72"/>
        <v>0</v>
      </c>
      <c r="BH66" s="156">
        <f t="shared" si="72"/>
        <v>0</v>
      </c>
    </row>
    <row r="67" spans="1:60" ht="15" customHeight="1" x14ac:dyDescent="0.2">
      <c r="A67" s="167"/>
      <c r="B67" s="167"/>
      <c r="C67" s="157">
        <f t="shared" si="15"/>
        <v>46173</v>
      </c>
      <c r="D67" s="158">
        <f t="shared" ref="D67:H67" si="73">D66</f>
        <v>3055555.5555555555</v>
      </c>
      <c r="E67" s="159">
        <f t="shared" si="73"/>
        <v>833333.33333333337</v>
      </c>
      <c r="F67" s="159">
        <f t="shared" si="73"/>
        <v>833333.33333333337</v>
      </c>
      <c r="G67" s="159">
        <f t="shared" si="73"/>
        <v>555555.5555555555</v>
      </c>
      <c r="H67" s="159">
        <f t="shared" si="73"/>
        <v>2500000</v>
      </c>
      <c r="I67" s="159"/>
      <c r="J67" s="159"/>
      <c r="K67" s="159"/>
      <c r="L67" s="159"/>
      <c r="M67" s="159"/>
      <c r="N67" s="159"/>
      <c r="O67" s="159"/>
      <c r="P67" s="159"/>
      <c r="Q67" s="159"/>
      <c r="R67" s="159"/>
      <c r="S67" s="166"/>
      <c r="T67" s="153">
        <f t="shared" si="9"/>
        <v>7777777.777777778</v>
      </c>
      <c r="U67" s="162">
        <f t="shared" si="17"/>
        <v>362222222.22222245</v>
      </c>
      <c r="V67" s="163">
        <f t="shared" si="11"/>
        <v>45277777.777777806</v>
      </c>
      <c r="W67" s="164">
        <f t="shared" si="12"/>
        <v>0.36222222229296691</v>
      </c>
      <c r="X67" s="164">
        <f t="shared" si="13"/>
        <v>7.7777777792968359E-3</v>
      </c>
      <c r="Y67" s="164">
        <f t="shared" si="18"/>
        <v>2.1943573667711602E-2</v>
      </c>
      <c r="Z67" s="165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131"/>
      <c r="AR67" s="157">
        <f t="shared" si="19"/>
        <v>46173</v>
      </c>
      <c r="AS67" s="154">
        <f t="shared" ref="AS67:BH67" si="74">+D67+AS66</f>
        <v>51944444.444444425</v>
      </c>
      <c r="AT67" s="155">
        <f t="shared" si="74"/>
        <v>14166666.66666667</v>
      </c>
      <c r="AU67" s="155">
        <f t="shared" si="74"/>
        <v>14166666.66666667</v>
      </c>
      <c r="AV67" s="155">
        <f t="shared" si="74"/>
        <v>9444444.4444444478</v>
      </c>
      <c r="AW67" s="155">
        <f t="shared" si="74"/>
        <v>72500000</v>
      </c>
      <c r="AX67" s="155">
        <f t="shared" si="74"/>
        <v>200000000</v>
      </c>
      <c r="AY67" s="155">
        <f t="shared" si="74"/>
        <v>0</v>
      </c>
      <c r="AZ67" s="155" t="e">
        <f t="shared" si="74"/>
        <v>#VALUE!</v>
      </c>
      <c r="BA67" s="155">
        <f t="shared" si="74"/>
        <v>0</v>
      </c>
      <c r="BB67" s="155">
        <f t="shared" si="74"/>
        <v>0</v>
      </c>
      <c r="BC67" s="155">
        <f t="shared" si="74"/>
        <v>0</v>
      </c>
      <c r="BD67" s="155">
        <f t="shared" si="74"/>
        <v>0</v>
      </c>
      <c r="BE67" s="155">
        <f t="shared" si="74"/>
        <v>0</v>
      </c>
      <c r="BF67" s="155">
        <f t="shared" si="74"/>
        <v>0</v>
      </c>
      <c r="BG67" s="155">
        <f t="shared" si="74"/>
        <v>0</v>
      </c>
      <c r="BH67" s="156">
        <f t="shared" si="74"/>
        <v>0</v>
      </c>
    </row>
    <row r="68" spans="1:60" ht="15" customHeight="1" x14ac:dyDescent="0.2">
      <c r="A68" s="167"/>
      <c r="B68" s="167"/>
      <c r="C68" s="157">
        <f t="shared" si="15"/>
        <v>46203</v>
      </c>
      <c r="D68" s="158">
        <f t="shared" ref="D68:H68" si="75">D67</f>
        <v>3055555.5555555555</v>
      </c>
      <c r="E68" s="159">
        <f t="shared" si="75"/>
        <v>833333.33333333337</v>
      </c>
      <c r="F68" s="159">
        <f t="shared" si="75"/>
        <v>833333.33333333337</v>
      </c>
      <c r="G68" s="159">
        <f t="shared" si="75"/>
        <v>555555.5555555555</v>
      </c>
      <c r="H68" s="159">
        <f t="shared" si="75"/>
        <v>2500000</v>
      </c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66"/>
      <c r="T68" s="153">
        <f t="shared" si="9"/>
        <v>7777777.777777778</v>
      </c>
      <c r="U68" s="162">
        <f t="shared" si="17"/>
        <v>370000000.00000024</v>
      </c>
      <c r="V68" s="163">
        <f t="shared" si="11"/>
        <v>46250000.00000003</v>
      </c>
      <c r="W68" s="164">
        <f t="shared" si="12"/>
        <v>0.37000000007226375</v>
      </c>
      <c r="X68" s="164">
        <f t="shared" si="13"/>
        <v>7.7777777792968359E-3</v>
      </c>
      <c r="Y68" s="164">
        <f t="shared" si="18"/>
        <v>2.1472392638036908E-2</v>
      </c>
      <c r="Z68" s="165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131"/>
      <c r="AR68" s="157">
        <f t="shared" si="19"/>
        <v>46203</v>
      </c>
      <c r="AS68" s="154">
        <f t="shared" ref="AS68:BH68" si="76">+D68+AS67</f>
        <v>54999999.999999978</v>
      </c>
      <c r="AT68" s="155">
        <f t="shared" si="76"/>
        <v>15000000.000000004</v>
      </c>
      <c r="AU68" s="155">
        <f t="shared" si="76"/>
        <v>15000000.000000004</v>
      </c>
      <c r="AV68" s="155">
        <f t="shared" si="76"/>
        <v>10000000.000000004</v>
      </c>
      <c r="AW68" s="155">
        <f t="shared" si="76"/>
        <v>75000000</v>
      </c>
      <c r="AX68" s="155">
        <f t="shared" si="76"/>
        <v>200000000</v>
      </c>
      <c r="AY68" s="155">
        <f t="shared" si="76"/>
        <v>0</v>
      </c>
      <c r="AZ68" s="155" t="e">
        <f t="shared" si="76"/>
        <v>#VALUE!</v>
      </c>
      <c r="BA68" s="155">
        <f t="shared" si="76"/>
        <v>0</v>
      </c>
      <c r="BB68" s="155">
        <f t="shared" si="76"/>
        <v>0</v>
      </c>
      <c r="BC68" s="155">
        <f t="shared" si="76"/>
        <v>0</v>
      </c>
      <c r="BD68" s="155">
        <f t="shared" si="76"/>
        <v>0</v>
      </c>
      <c r="BE68" s="155">
        <f t="shared" si="76"/>
        <v>0</v>
      </c>
      <c r="BF68" s="155">
        <f t="shared" si="76"/>
        <v>0</v>
      </c>
      <c r="BG68" s="155">
        <f t="shared" si="76"/>
        <v>0</v>
      </c>
      <c r="BH68" s="156">
        <f t="shared" si="76"/>
        <v>0</v>
      </c>
    </row>
    <row r="69" spans="1:60" ht="15" customHeight="1" x14ac:dyDescent="0.2">
      <c r="A69" s="167"/>
      <c r="B69" s="167"/>
      <c r="C69" s="157">
        <f t="shared" si="15"/>
        <v>46234</v>
      </c>
      <c r="D69" s="158">
        <f t="shared" ref="D69:H69" si="77">D68</f>
        <v>3055555.5555555555</v>
      </c>
      <c r="E69" s="159">
        <f t="shared" si="77"/>
        <v>833333.33333333337</v>
      </c>
      <c r="F69" s="159">
        <f t="shared" si="77"/>
        <v>833333.33333333337</v>
      </c>
      <c r="G69" s="159">
        <f t="shared" si="77"/>
        <v>555555.5555555555</v>
      </c>
      <c r="H69" s="159">
        <f t="shared" si="77"/>
        <v>2500000</v>
      </c>
      <c r="I69" s="159"/>
      <c r="J69" s="159"/>
      <c r="K69" s="159"/>
      <c r="L69" s="159"/>
      <c r="M69" s="159"/>
      <c r="N69" s="159"/>
      <c r="O69" s="159"/>
      <c r="P69" s="159"/>
      <c r="Q69" s="159"/>
      <c r="R69" s="159"/>
      <c r="S69" s="166"/>
      <c r="T69" s="153">
        <f t="shared" si="9"/>
        <v>7777777.777777778</v>
      </c>
      <c r="U69" s="162">
        <f t="shared" si="17"/>
        <v>377777777.77777803</v>
      </c>
      <c r="V69" s="163">
        <f t="shared" si="11"/>
        <v>47222222.222222254</v>
      </c>
      <c r="W69" s="164">
        <f t="shared" si="12"/>
        <v>0.37777777785156058</v>
      </c>
      <c r="X69" s="164">
        <f t="shared" si="13"/>
        <v>7.7777777792968359E-3</v>
      </c>
      <c r="Y69" s="164">
        <f t="shared" si="18"/>
        <v>2.1021021021021102E-2</v>
      </c>
      <c r="Z69" s="165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131"/>
      <c r="AR69" s="157">
        <f t="shared" si="19"/>
        <v>46234</v>
      </c>
      <c r="AS69" s="154">
        <f t="shared" ref="AS69:BH69" si="78">+D69+AS68</f>
        <v>58055555.55555553</v>
      </c>
      <c r="AT69" s="155">
        <f t="shared" si="78"/>
        <v>15833333.333333338</v>
      </c>
      <c r="AU69" s="155">
        <f t="shared" si="78"/>
        <v>15833333.333333338</v>
      </c>
      <c r="AV69" s="155">
        <f t="shared" si="78"/>
        <v>10555555.55555556</v>
      </c>
      <c r="AW69" s="155">
        <f t="shared" si="78"/>
        <v>77500000</v>
      </c>
      <c r="AX69" s="155">
        <f t="shared" si="78"/>
        <v>200000000</v>
      </c>
      <c r="AY69" s="155">
        <f t="shared" si="78"/>
        <v>0</v>
      </c>
      <c r="AZ69" s="155" t="e">
        <f t="shared" si="78"/>
        <v>#VALUE!</v>
      </c>
      <c r="BA69" s="155">
        <f t="shared" si="78"/>
        <v>0</v>
      </c>
      <c r="BB69" s="155">
        <f t="shared" si="78"/>
        <v>0</v>
      </c>
      <c r="BC69" s="155">
        <f t="shared" si="78"/>
        <v>0</v>
      </c>
      <c r="BD69" s="155">
        <f t="shared" si="78"/>
        <v>0</v>
      </c>
      <c r="BE69" s="155">
        <f t="shared" si="78"/>
        <v>0</v>
      </c>
      <c r="BF69" s="155">
        <f t="shared" si="78"/>
        <v>0</v>
      </c>
      <c r="BG69" s="155">
        <f t="shared" si="78"/>
        <v>0</v>
      </c>
      <c r="BH69" s="156">
        <f t="shared" si="78"/>
        <v>0</v>
      </c>
    </row>
    <row r="70" spans="1:60" ht="15" customHeight="1" x14ac:dyDescent="0.2">
      <c r="A70" s="167"/>
      <c r="B70" s="167"/>
      <c r="C70" s="157">
        <f t="shared" si="15"/>
        <v>46265</v>
      </c>
      <c r="D70" s="158">
        <f t="shared" ref="D70:H70" si="79">D69</f>
        <v>3055555.5555555555</v>
      </c>
      <c r="E70" s="159">
        <f t="shared" si="79"/>
        <v>833333.33333333337</v>
      </c>
      <c r="F70" s="159">
        <f t="shared" si="79"/>
        <v>833333.33333333337</v>
      </c>
      <c r="G70" s="159">
        <f t="shared" si="79"/>
        <v>555555.5555555555</v>
      </c>
      <c r="H70" s="159">
        <f t="shared" si="79"/>
        <v>2500000</v>
      </c>
      <c r="I70" s="159"/>
      <c r="J70" s="159"/>
      <c r="K70" s="159"/>
      <c r="L70" s="159"/>
      <c r="M70" s="159"/>
      <c r="N70" s="159"/>
      <c r="O70" s="159"/>
      <c r="P70" s="159"/>
      <c r="Q70" s="159"/>
      <c r="R70" s="159"/>
      <c r="S70" s="166"/>
      <c r="T70" s="153">
        <f t="shared" si="9"/>
        <v>7777777.777777778</v>
      </c>
      <c r="U70" s="162">
        <f t="shared" si="17"/>
        <v>385555555.55555582</v>
      </c>
      <c r="V70" s="163">
        <f t="shared" si="11"/>
        <v>48194444.444444478</v>
      </c>
      <c r="W70" s="164">
        <f t="shared" si="12"/>
        <v>0.38555555563085742</v>
      </c>
      <c r="X70" s="164">
        <f t="shared" si="13"/>
        <v>7.7777777792968359E-3</v>
      </c>
      <c r="Y70" s="164">
        <f t="shared" si="18"/>
        <v>2.0588235294117574E-2</v>
      </c>
      <c r="Z70" s="165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131"/>
      <c r="AR70" s="157">
        <f t="shared" si="19"/>
        <v>46265</v>
      </c>
      <c r="AS70" s="154">
        <f t="shared" ref="AS70:BH70" si="80">+D70+AS69</f>
        <v>61111111.111111082</v>
      </c>
      <c r="AT70" s="155">
        <f t="shared" si="80"/>
        <v>16666666.666666672</v>
      </c>
      <c r="AU70" s="155">
        <f t="shared" si="80"/>
        <v>16666666.666666672</v>
      </c>
      <c r="AV70" s="155">
        <f t="shared" si="80"/>
        <v>11111111.111111116</v>
      </c>
      <c r="AW70" s="155">
        <f t="shared" si="80"/>
        <v>80000000</v>
      </c>
      <c r="AX70" s="155">
        <f t="shared" si="80"/>
        <v>200000000</v>
      </c>
      <c r="AY70" s="155">
        <f t="shared" si="80"/>
        <v>0</v>
      </c>
      <c r="AZ70" s="155" t="e">
        <f t="shared" si="80"/>
        <v>#VALUE!</v>
      </c>
      <c r="BA70" s="155">
        <f t="shared" si="80"/>
        <v>0</v>
      </c>
      <c r="BB70" s="155">
        <f t="shared" si="80"/>
        <v>0</v>
      </c>
      <c r="BC70" s="155">
        <f t="shared" si="80"/>
        <v>0</v>
      </c>
      <c r="BD70" s="155">
        <f t="shared" si="80"/>
        <v>0</v>
      </c>
      <c r="BE70" s="155">
        <f t="shared" si="80"/>
        <v>0</v>
      </c>
      <c r="BF70" s="155">
        <f t="shared" si="80"/>
        <v>0</v>
      </c>
      <c r="BG70" s="155">
        <f t="shared" si="80"/>
        <v>0</v>
      </c>
      <c r="BH70" s="156">
        <f t="shared" si="80"/>
        <v>0</v>
      </c>
    </row>
    <row r="71" spans="1:60" ht="15" customHeight="1" x14ac:dyDescent="0.2">
      <c r="A71" s="167"/>
      <c r="B71" s="167"/>
      <c r="C71" s="157">
        <f t="shared" si="15"/>
        <v>46295</v>
      </c>
      <c r="D71" s="158">
        <f t="shared" ref="D71:H71" si="81">D70</f>
        <v>3055555.5555555555</v>
      </c>
      <c r="E71" s="159">
        <f t="shared" si="81"/>
        <v>833333.33333333337</v>
      </c>
      <c r="F71" s="159">
        <f t="shared" si="81"/>
        <v>833333.33333333337</v>
      </c>
      <c r="G71" s="159">
        <f t="shared" si="81"/>
        <v>555555.5555555555</v>
      </c>
      <c r="H71" s="159">
        <f t="shared" si="81"/>
        <v>2500000</v>
      </c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66"/>
      <c r="T71" s="153">
        <f t="shared" si="9"/>
        <v>7777777.777777778</v>
      </c>
      <c r="U71" s="162">
        <f t="shared" si="17"/>
        <v>393333333.33333361</v>
      </c>
      <c r="V71" s="163">
        <f t="shared" si="11"/>
        <v>49166666.666666701</v>
      </c>
      <c r="W71" s="164">
        <f t="shared" si="12"/>
        <v>0.39333333341015425</v>
      </c>
      <c r="X71" s="164">
        <f t="shared" si="13"/>
        <v>7.7777777792968359E-3</v>
      </c>
      <c r="Y71" s="164">
        <f t="shared" si="18"/>
        <v>2.0172910662824117E-2</v>
      </c>
      <c r="Z71" s="165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131"/>
      <c r="AR71" s="157">
        <f t="shared" si="19"/>
        <v>46295</v>
      </c>
      <c r="AS71" s="154">
        <f t="shared" ref="AS71:BH71" si="82">+D71+AS70</f>
        <v>64166666.666666634</v>
      </c>
      <c r="AT71" s="155">
        <f t="shared" si="82"/>
        <v>17500000.000000004</v>
      </c>
      <c r="AU71" s="155">
        <f t="shared" si="82"/>
        <v>17500000.000000004</v>
      </c>
      <c r="AV71" s="155">
        <f t="shared" si="82"/>
        <v>11666666.666666672</v>
      </c>
      <c r="AW71" s="155">
        <f t="shared" si="82"/>
        <v>82500000</v>
      </c>
      <c r="AX71" s="155">
        <f t="shared" si="82"/>
        <v>200000000</v>
      </c>
      <c r="AY71" s="155">
        <f t="shared" si="82"/>
        <v>0</v>
      </c>
      <c r="AZ71" s="155" t="e">
        <f t="shared" si="82"/>
        <v>#VALUE!</v>
      </c>
      <c r="BA71" s="155">
        <f t="shared" si="82"/>
        <v>0</v>
      </c>
      <c r="BB71" s="155">
        <f t="shared" si="82"/>
        <v>0</v>
      </c>
      <c r="BC71" s="155">
        <f t="shared" si="82"/>
        <v>0</v>
      </c>
      <c r="BD71" s="155">
        <f t="shared" si="82"/>
        <v>0</v>
      </c>
      <c r="BE71" s="155">
        <f t="shared" si="82"/>
        <v>0</v>
      </c>
      <c r="BF71" s="155">
        <f t="shared" si="82"/>
        <v>0</v>
      </c>
      <c r="BG71" s="155">
        <f t="shared" si="82"/>
        <v>0</v>
      </c>
      <c r="BH71" s="156">
        <f t="shared" si="82"/>
        <v>0</v>
      </c>
    </row>
    <row r="72" spans="1:60" ht="15" customHeight="1" x14ac:dyDescent="0.2">
      <c r="A72" s="167"/>
      <c r="B72" s="167"/>
      <c r="C72" s="157">
        <f t="shared" si="15"/>
        <v>46326</v>
      </c>
      <c r="D72" s="158">
        <f t="shared" ref="D72:H72" si="83">D71</f>
        <v>3055555.5555555555</v>
      </c>
      <c r="E72" s="159">
        <f t="shared" si="83"/>
        <v>833333.33333333337</v>
      </c>
      <c r="F72" s="159">
        <f t="shared" si="83"/>
        <v>833333.33333333337</v>
      </c>
      <c r="G72" s="159">
        <f t="shared" si="83"/>
        <v>555555.5555555555</v>
      </c>
      <c r="H72" s="159">
        <f t="shared" si="83"/>
        <v>2500000</v>
      </c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66"/>
      <c r="T72" s="153">
        <f t="shared" si="9"/>
        <v>7777777.777777778</v>
      </c>
      <c r="U72" s="162">
        <f t="shared" si="17"/>
        <v>401111111.1111114</v>
      </c>
      <c r="V72" s="163">
        <f t="shared" si="11"/>
        <v>50138888.888888925</v>
      </c>
      <c r="W72" s="164">
        <f t="shared" si="12"/>
        <v>0.40111111118945114</v>
      </c>
      <c r="X72" s="164">
        <f t="shared" si="13"/>
        <v>7.7777777792968359E-3</v>
      </c>
      <c r="Y72" s="164">
        <f t="shared" si="18"/>
        <v>1.9774011299435124E-2</v>
      </c>
      <c r="Z72" s="165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131"/>
      <c r="AR72" s="157">
        <f t="shared" si="19"/>
        <v>46326</v>
      </c>
      <c r="AS72" s="154">
        <f t="shared" ref="AS72:BH72" si="84">+D72+AS71</f>
        <v>67222222.222222194</v>
      </c>
      <c r="AT72" s="155">
        <f t="shared" si="84"/>
        <v>18333333.333333336</v>
      </c>
      <c r="AU72" s="155">
        <f t="shared" si="84"/>
        <v>18333333.333333336</v>
      </c>
      <c r="AV72" s="155">
        <f t="shared" si="84"/>
        <v>12222222.222222228</v>
      </c>
      <c r="AW72" s="155">
        <f t="shared" si="84"/>
        <v>85000000</v>
      </c>
      <c r="AX72" s="155">
        <f t="shared" si="84"/>
        <v>200000000</v>
      </c>
      <c r="AY72" s="155">
        <f t="shared" si="84"/>
        <v>0</v>
      </c>
      <c r="AZ72" s="155" t="e">
        <f t="shared" si="84"/>
        <v>#VALUE!</v>
      </c>
      <c r="BA72" s="155">
        <f t="shared" si="84"/>
        <v>0</v>
      </c>
      <c r="BB72" s="155">
        <f t="shared" si="84"/>
        <v>0</v>
      </c>
      <c r="BC72" s="155">
        <f t="shared" si="84"/>
        <v>0</v>
      </c>
      <c r="BD72" s="155">
        <f t="shared" si="84"/>
        <v>0</v>
      </c>
      <c r="BE72" s="155">
        <f t="shared" si="84"/>
        <v>0</v>
      </c>
      <c r="BF72" s="155">
        <f t="shared" si="84"/>
        <v>0</v>
      </c>
      <c r="BG72" s="155">
        <f t="shared" si="84"/>
        <v>0</v>
      </c>
      <c r="BH72" s="156">
        <f t="shared" si="84"/>
        <v>0</v>
      </c>
    </row>
    <row r="73" spans="1:60" ht="15" customHeight="1" x14ac:dyDescent="0.2">
      <c r="A73" s="167"/>
      <c r="B73" s="167"/>
      <c r="C73" s="157">
        <f t="shared" si="15"/>
        <v>46356</v>
      </c>
      <c r="D73" s="158">
        <f t="shared" ref="D73:H73" si="85">D72</f>
        <v>3055555.5555555555</v>
      </c>
      <c r="E73" s="159">
        <f t="shared" si="85"/>
        <v>833333.33333333337</v>
      </c>
      <c r="F73" s="159">
        <f t="shared" si="85"/>
        <v>833333.33333333337</v>
      </c>
      <c r="G73" s="159">
        <f t="shared" si="85"/>
        <v>555555.5555555555</v>
      </c>
      <c r="H73" s="159">
        <f t="shared" si="85"/>
        <v>2500000</v>
      </c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66"/>
      <c r="T73" s="153">
        <f t="shared" si="9"/>
        <v>7777777.777777778</v>
      </c>
      <c r="U73" s="162">
        <f t="shared" si="17"/>
        <v>408888888.88888919</v>
      </c>
      <c r="V73" s="163">
        <f t="shared" si="11"/>
        <v>51111111.111111149</v>
      </c>
      <c r="W73" s="164">
        <f t="shared" si="12"/>
        <v>0.40888888896874798</v>
      </c>
      <c r="X73" s="164">
        <f t="shared" si="13"/>
        <v>7.7777777792968359E-3</v>
      </c>
      <c r="Y73" s="164">
        <f t="shared" si="18"/>
        <v>1.939058171745156E-2</v>
      </c>
      <c r="Z73" s="165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131"/>
      <c r="AR73" s="157">
        <f t="shared" si="19"/>
        <v>46356</v>
      </c>
      <c r="AS73" s="154">
        <f t="shared" ref="AS73:BH73" si="86">+D73+AS72</f>
        <v>70277777.777777746</v>
      </c>
      <c r="AT73" s="155">
        <f t="shared" si="86"/>
        <v>19166666.666666668</v>
      </c>
      <c r="AU73" s="155">
        <f t="shared" si="86"/>
        <v>19166666.666666668</v>
      </c>
      <c r="AV73" s="155">
        <f t="shared" si="86"/>
        <v>12777777.777777784</v>
      </c>
      <c r="AW73" s="155">
        <f t="shared" si="86"/>
        <v>87500000</v>
      </c>
      <c r="AX73" s="155">
        <f t="shared" si="86"/>
        <v>200000000</v>
      </c>
      <c r="AY73" s="155">
        <f t="shared" si="86"/>
        <v>0</v>
      </c>
      <c r="AZ73" s="155" t="e">
        <f t="shared" si="86"/>
        <v>#VALUE!</v>
      </c>
      <c r="BA73" s="155">
        <f t="shared" si="86"/>
        <v>0</v>
      </c>
      <c r="BB73" s="155">
        <f t="shared" si="86"/>
        <v>0</v>
      </c>
      <c r="BC73" s="155">
        <f t="shared" si="86"/>
        <v>0</v>
      </c>
      <c r="BD73" s="155">
        <f t="shared" si="86"/>
        <v>0</v>
      </c>
      <c r="BE73" s="155">
        <f t="shared" si="86"/>
        <v>0</v>
      </c>
      <c r="BF73" s="155">
        <f t="shared" si="86"/>
        <v>0</v>
      </c>
      <c r="BG73" s="155">
        <f t="shared" si="86"/>
        <v>0</v>
      </c>
      <c r="BH73" s="156">
        <f t="shared" si="86"/>
        <v>0</v>
      </c>
    </row>
    <row r="74" spans="1:60" ht="15" customHeight="1" x14ac:dyDescent="0.2">
      <c r="A74" s="167"/>
      <c r="B74" s="167">
        <v>3</v>
      </c>
      <c r="C74" s="168">
        <f t="shared" si="15"/>
        <v>46387</v>
      </c>
      <c r="D74" s="169">
        <f t="shared" ref="D74:H74" si="87">D73</f>
        <v>3055555.5555555555</v>
      </c>
      <c r="E74" s="170">
        <f t="shared" si="87"/>
        <v>833333.33333333337</v>
      </c>
      <c r="F74" s="170">
        <f t="shared" si="87"/>
        <v>833333.33333333337</v>
      </c>
      <c r="G74" s="170">
        <f t="shared" si="87"/>
        <v>555555.5555555555</v>
      </c>
      <c r="H74" s="170">
        <f t="shared" si="87"/>
        <v>2500000</v>
      </c>
      <c r="I74" s="170"/>
      <c r="J74" s="170"/>
      <c r="K74" s="170"/>
      <c r="L74" s="170"/>
      <c r="M74" s="170"/>
      <c r="N74" s="170"/>
      <c r="O74" s="170"/>
      <c r="P74" s="170"/>
      <c r="Q74" s="170"/>
      <c r="R74" s="170"/>
      <c r="S74" s="171"/>
      <c r="T74" s="172">
        <f t="shared" si="9"/>
        <v>7777777.777777778</v>
      </c>
      <c r="U74" s="173">
        <f t="shared" si="17"/>
        <v>416666666.66666698</v>
      </c>
      <c r="V74" s="174">
        <f t="shared" si="11"/>
        <v>52083333.333333373</v>
      </c>
      <c r="W74" s="175">
        <f t="shared" si="12"/>
        <v>0.41666666674804481</v>
      </c>
      <c r="X74" s="164">
        <f t="shared" si="13"/>
        <v>7.7777777792968359E-3</v>
      </c>
      <c r="Y74" s="164">
        <f t="shared" si="18"/>
        <v>1.9021739130434812E-2</v>
      </c>
      <c r="Z74" s="165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27"/>
      <c r="AQ74" s="131"/>
      <c r="AR74" s="157">
        <f t="shared" si="19"/>
        <v>46387</v>
      </c>
      <c r="AS74" s="154">
        <f t="shared" ref="AS74:BH74" si="88">+D74+AS73</f>
        <v>73333333.333333299</v>
      </c>
      <c r="AT74" s="155">
        <f t="shared" si="88"/>
        <v>20000000</v>
      </c>
      <c r="AU74" s="155">
        <f t="shared" si="88"/>
        <v>20000000</v>
      </c>
      <c r="AV74" s="155">
        <f t="shared" si="88"/>
        <v>13333333.33333334</v>
      </c>
      <c r="AW74" s="155">
        <f t="shared" si="88"/>
        <v>90000000</v>
      </c>
      <c r="AX74" s="155">
        <f t="shared" si="88"/>
        <v>200000000</v>
      </c>
      <c r="AY74" s="155">
        <f t="shared" si="88"/>
        <v>0</v>
      </c>
      <c r="AZ74" s="155" t="e">
        <f t="shared" si="88"/>
        <v>#VALUE!</v>
      </c>
      <c r="BA74" s="155">
        <f t="shared" si="88"/>
        <v>0</v>
      </c>
      <c r="BB74" s="155">
        <f t="shared" si="88"/>
        <v>0</v>
      </c>
      <c r="BC74" s="155">
        <f t="shared" si="88"/>
        <v>0</v>
      </c>
      <c r="BD74" s="155">
        <f t="shared" si="88"/>
        <v>0</v>
      </c>
      <c r="BE74" s="155">
        <f t="shared" si="88"/>
        <v>0</v>
      </c>
      <c r="BF74" s="155">
        <f t="shared" si="88"/>
        <v>0</v>
      </c>
      <c r="BG74" s="155">
        <f t="shared" si="88"/>
        <v>0</v>
      </c>
      <c r="BH74" s="156">
        <f t="shared" si="88"/>
        <v>0</v>
      </c>
    </row>
    <row r="75" spans="1:60" ht="15" customHeight="1" x14ac:dyDescent="0.2">
      <c r="A75" s="167"/>
      <c r="B75" s="167"/>
      <c r="C75" s="157">
        <f t="shared" si="15"/>
        <v>46418</v>
      </c>
      <c r="D75" s="158">
        <f t="shared" ref="D75:G75" si="89">D74</f>
        <v>3055555.5555555555</v>
      </c>
      <c r="E75" s="159">
        <f t="shared" si="89"/>
        <v>833333.33333333337</v>
      </c>
      <c r="F75" s="159">
        <f t="shared" si="89"/>
        <v>833333.33333333337</v>
      </c>
      <c r="G75" s="159">
        <f t="shared" si="89"/>
        <v>555555.5555555555</v>
      </c>
      <c r="H75" s="159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66"/>
      <c r="T75" s="153">
        <f t="shared" si="9"/>
        <v>5277777.777777778</v>
      </c>
      <c r="U75" s="162">
        <f t="shared" si="17"/>
        <v>421944444.44444478</v>
      </c>
      <c r="V75" s="163">
        <f t="shared" si="11"/>
        <v>52743055.555555597</v>
      </c>
      <c r="W75" s="164">
        <f t="shared" si="12"/>
        <v>0.42194444452685337</v>
      </c>
      <c r="X75" s="164">
        <f t="shared" si="13"/>
        <v>5.2777777788085671E-3</v>
      </c>
      <c r="Y75" s="164">
        <f t="shared" si="18"/>
        <v>1.2666666666666604E-2</v>
      </c>
      <c r="Z75" s="165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27"/>
      <c r="AQ75" s="131"/>
      <c r="AR75" s="157">
        <f t="shared" si="19"/>
        <v>46418</v>
      </c>
      <c r="AS75" s="154">
        <f t="shared" ref="AS75:BH75" si="90">+D75+AS74</f>
        <v>76388888.888888851</v>
      </c>
      <c r="AT75" s="155">
        <f t="shared" si="90"/>
        <v>20833333.333333332</v>
      </c>
      <c r="AU75" s="155">
        <f t="shared" si="90"/>
        <v>20833333.333333332</v>
      </c>
      <c r="AV75" s="155">
        <f t="shared" si="90"/>
        <v>13888888.888888896</v>
      </c>
      <c r="AW75" s="155">
        <f t="shared" si="90"/>
        <v>90000000</v>
      </c>
      <c r="AX75" s="155">
        <f t="shared" si="90"/>
        <v>200000000</v>
      </c>
      <c r="AY75" s="155">
        <f t="shared" si="90"/>
        <v>0</v>
      </c>
      <c r="AZ75" s="155" t="e">
        <f t="shared" si="90"/>
        <v>#VALUE!</v>
      </c>
      <c r="BA75" s="155">
        <f t="shared" si="90"/>
        <v>0</v>
      </c>
      <c r="BB75" s="155">
        <f t="shared" si="90"/>
        <v>0</v>
      </c>
      <c r="BC75" s="155">
        <f t="shared" si="90"/>
        <v>0</v>
      </c>
      <c r="BD75" s="155">
        <f t="shared" si="90"/>
        <v>0</v>
      </c>
      <c r="BE75" s="155">
        <f t="shared" si="90"/>
        <v>0</v>
      </c>
      <c r="BF75" s="155">
        <f t="shared" si="90"/>
        <v>0</v>
      </c>
      <c r="BG75" s="155">
        <f t="shared" si="90"/>
        <v>0</v>
      </c>
      <c r="BH75" s="156">
        <f t="shared" si="90"/>
        <v>0</v>
      </c>
    </row>
    <row r="76" spans="1:60" ht="15" customHeight="1" x14ac:dyDescent="0.2">
      <c r="A76" s="167"/>
      <c r="B76" s="167"/>
      <c r="C76" s="157">
        <f t="shared" si="15"/>
        <v>46446</v>
      </c>
      <c r="D76" s="158">
        <f t="shared" ref="D76:G76" si="91">D75</f>
        <v>3055555.5555555555</v>
      </c>
      <c r="E76" s="159">
        <f t="shared" si="91"/>
        <v>833333.33333333337</v>
      </c>
      <c r="F76" s="159">
        <f t="shared" si="91"/>
        <v>833333.33333333337</v>
      </c>
      <c r="G76" s="159">
        <f t="shared" si="91"/>
        <v>555555.5555555555</v>
      </c>
      <c r="H76" s="159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66"/>
      <c r="T76" s="153">
        <f t="shared" si="9"/>
        <v>5277777.777777778</v>
      </c>
      <c r="U76" s="162">
        <f t="shared" si="17"/>
        <v>427222222.22222257</v>
      </c>
      <c r="V76" s="163">
        <f t="shared" si="11"/>
        <v>53402777.777777821</v>
      </c>
      <c r="W76" s="164">
        <f t="shared" si="12"/>
        <v>0.42722222230566198</v>
      </c>
      <c r="X76" s="164">
        <f t="shared" si="13"/>
        <v>5.2777777788085671E-3</v>
      </c>
      <c r="Y76" s="164">
        <f t="shared" si="18"/>
        <v>1.2508229098090906E-2</v>
      </c>
      <c r="Z76" s="165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27"/>
      <c r="AQ76" s="131"/>
      <c r="AR76" s="157">
        <f t="shared" si="19"/>
        <v>46446</v>
      </c>
      <c r="AS76" s="154">
        <f t="shared" ref="AS76:BH76" si="92">+D76+AS75</f>
        <v>79444444.444444403</v>
      </c>
      <c r="AT76" s="155">
        <f t="shared" si="92"/>
        <v>21666666.666666664</v>
      </c>
      <c r="AU76" s="155">
        <f t="shared" si="92"/>
        <v>21666666.666666664</v>
      </c>
      <c r="AV76" s="155">
        <f t="shared" si="92"/>
        <v>14444444.444444451</v>
      </c>
      <c r="AW76" s="155">
        <f t="shared" si="92"/>
        <v>90000000</v>
      </c>
      <c r="AX76" s="155">
        <f t="shared" si="92"/>
        <v>200000000</v>
      </c>
      <c r="AY76" s="155">
        <f t="shared" si="92"/>
        <v>0</v>
      </c>
      <c r="AZ76" s="155" t="e">
        <f t="shared" si="92"/>
        <v>#VALUE!</v>
      </c>
      <c r="BA76" s="155">
        <f t="shared" si="92"/>
        <v>0</v>
      </c>
      <c r="BB76" s="155">
        <f t="shared" si="92"/>
        <v>0</v>
      </c>
      <c r="BC76" s="155">
        <f t="shared" si="92"/>
        <v>0</v>
      </c>
      <c r="BD76" s="155">
        <f t="shared" si="92"/>
        <v>0</v>
      </c>
      <c r="BE76" s="155">
        <f t="shared" si="92"/>
        <v>0</v>
      </c>
      <c r="BF76" s="155">
        <f t="shared" si="92"/>
        <v>0</v>
      </c>
      <c r="BG76" s="155">
        <f t="shared" si="92"/>
        <v>0</v>
      </c>
      <c r="BH76" s="156">
        <f t="shared" si="92"/>
        <v>0</v>
      </c>
    </row>
    <row r="77" spans="1:60" ht="15" customHeight="1" x14ac:dyDescent="0.2">
      <c r="A77" s="167"/>
      <c r="B77" s="167"/>
      <c r="C77" s="157">
        <f t="shared" si="15"/>
        <v>46477</v>
      </c>
      <c r="D77" s="158">
        <f t="shared" ref="D77:G77" si="93">D76</f>
        <v>3055555.5555555555</v>
      </c>
      <c r="E77" s="159">
        <f t="shared" si="93"/>
        <v>833333.33333333337</v>
      </c>
      <c r="F77" s="159">
        <f t="shared" si="93"/>
        <v>833333.33333333337</v>
      </c>
      <c r="G77" s="159">
        <f t="shared" si="93"/>
        <v>555555.5555555555</v>
      </c>
      <c r="H77" s="159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66"/>
      <c r="T77" s="153">
        <f t="shared" si="9"/>
        <v>5277777.777777778</v>
      </c>
      <c r="U77" s="162">
        <f t="shared" si="17"/>
        <v>432500000.00000036</v>
      </c>
      <c r="V77" s="163">
        <f t="shared" si="11"/>
        <v>54062500.000000045</v>
      </c>
      <c r="W77" s="164">
        <f t="shared" si="12"/>
        <v>0.43250000008447054</v>
      </c>
      <c r="X77" s="164">
        <f t="shared" si="13"/>
        <v>5.2777777788085671E-3</v>
      </c>
      <c r="Y77" s="164">
        <f t="shared" si="18"/>
        <v>1.2353706111833507E-2</v>
      </c>
      <c r="Z77" s="165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131"/>
      <c r="AR77" s="157">
        <f t="shared" si="19"/>
        <v>46477</v>
      </c>
      <c r="AS77" s="154">
        <f t="shared" ref="AS77:BH77" si="94">+D77+AS76</f>
        <v>82499999.999999955</v>
      </c>
      <c r="AT77" s="155">
        <f t="shared" si="94"/>
        <v>22499999.999999996</v>
      </c>
      <c r="AU77" s="155">
        <f t="shared" si="94"/>
        <v>22499999.999999996</v>
      </c>
      <c r="AV77" s="155">
        <f t="shared" si="94"/>
        <v>15000000.000000007</v>
      </c>
      <c r="AW77" s="155">
        <f t="shared" si="94"/>
        <v>90000000</v>
      </c>
      <c r="AX77" s="155">
        <f t="shared" si="94"/>
        <v>200000000</v>
      </c>
      <c r="AY77" s="155">
        <f t="shared" si="94"/>
        <v>0</v>
      </c>
      <c r="AZ77" s="155" t="e">
        <f t="shared" si="94"/>
        <v>#VALUE!</v>
      </c>
      <c r="BA77" s="155">
        <f t="shared" si="94"/>
        <v>0</v>
      </c>
      <c r="BB77" s="155">
        <f t="shared" si="94"/>
        <v>0</v>
      </c>
      <c r="BC77" s="155">
        <f t="shared" si="94"/>
        <v>0</v>
      </c>
      <c r="BD77" s="155">
        <f t="shared" si="94"/>
        <v>0</v>
      </c>
      <c r="BE77" s="155">
        <f t="shared" si="94"/>
        <v>0</v>
      </c>
      <c r="BF77" s="155">
        <f t="shared" si="94"/>
        <v>0</v>
      </c>
      <c r="BG77" s="155">
        <f t="shared" si="94"/>
        <v>0</v>
      </c>
      <c r="BH77" s="156">
        <f t="shared" si="94"/>
        <v>0</v>
      </c>
    </row>
    <row r="78" spans="1:60" ht="15" customHeight="1" x14ac:dyDescent="0.2">
      <c r="A78" s="167"/>
      <c r="B78" s="167"/>
      <c r="C78" s="157">
        <f t="shared" si="15"/>
        <v>46507</v>
      </c>
      <c r="D78" s="158">
        <f t="shared" ref="D78:G78" si="95">D77</f>
        <v>3055555.5555555555</v>
      </c>
      <c r="E78" s="159">
        <f t="shared" si="95"/>
        <v>833333.33333333337</v>
      </c>
      <c r="F78" s="159">
        <f t="shared" si="95"/>
        <v>833333.33333333337</v>
      </c>
      <c r="G78" s="159">
        <f t="shared" si="95"/>
        <v>555555.5555555555</v>
      </c>
      <c r="H78" s="159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66"/>
      <c r="T78" s="153">
        <f t="shared" si="9"/>
        <v>5277777.777777778</v>
      </c>
      <c r="U78" s="162">
        <f t="shared" si="17"/>
        <v>437777777.77777815</v>
      </c>
      <c r="V78" s="163">
        <f t="shared" si="11"/>
        <v>54722222.222222269</v>
      </c>
      <c r="W78" s="164">
        <f t="shared" si="12"/>
        <v>0.43777777786327909</v>
      </c>
      <c r="X78" s="164">
        <f t="shared" si="13"/>
        <v>5.2777777788085671E-3</v>
      </c>
      <c r="Y78" s="164">
        <f t="shared" si="18"/>
        <v>1.2202954399486154E-2</v>
      </c>
      <c r="Z78" s="165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131"/>
      <c r="AR78" s="157">
        <f t="shared" si="19"/>
        <v>46507</v>
      </c>
      <c r="AS78" s="154">
        <f t="shared" ref="AS78:BH78" si="96">+D78+AS77</f>
        <v>85555555.555555508</v>
      </c>
      <c r="AT78" s="155">
        <f t="shared" si="96"/>
        <v>23333333.333333328</v>
      </c>
      <c r="AU78" s="155">
        <f t="shared" si="96"/>
        <v>23333333.333333328</v>
      </c>
      <c r="AV78" s="155">
        <f t="shared" si="96"/>
        <v>15555555.555555563</v>
      </c>
      <c r="AW78" s="155">
        <f t="shared" si="96"/>
        <v>90000000</v>
      </c>
      <c r="AX78" s="155">
        <f t="shared" si="96"/>
        <v>200000000</v>
      </c>
      <c r="AY78" s="155">
        <f t="shared" si="96"/>
        <v>0</v>
      </c>
      <c r="AZ78" s="155" t="e">
        <f t="shared" si="96"/>
        <v>#VALUE!</v>
      </c>
      <c r="BA78" s="155">
        <f t="shared" si="96"/>
        <v>0</v>
      </c>
      <c r="BB78" s="155">
        <f t="shared" si="96"/>
        <v>0</v>
      </c>
      <c r="BC78" s="155">
        <f t="shared" si="96"/>
        <v>0</v>
      </c>
      <c r="BD78" s="155">
        <f t="shared" si="96"/>
        <v>0</v>
      </c>
      <c r="BE78" s="155">
        <f t="shared" si="96"/>
        <v>0</v>
      </c>
      <c r="BF78" s="155">
        <f t="shared" si="96"/>
        <v>0</v>
      </c>
      <c r="BG78" s="155">
        <f t="shared" si="96"/>
        <v>0</v>
      </c>
      <c r="BH78" s="156">
        <f t="shared" si="96"/>
        <v>0</v>
      </c>
    </row>
    <row r="79" spans="1:60" ht="15" customHeight="1" x14ac:dyDescent="0.2">
      <c r="A79" s="167"/>
      <c r="B79" s="167"/>
      <c r="C79" s="157">
        <f t="shared" si="15"/>
        <v>46538</v>
      </c>
      <c r="D79" s="158">
        <f t="shared" ref="D79:G79" si="97">D78</f>
        <v>3055555.5555555555</v>
      </c>
      <c r="E79" s="159">
        <f t="shared" si="97"/>
        <v>833333.33333333337</v>
      </c>
      <c r="F79" s="159">
        <f t="shared" si="97"/>
        <v>833333.33333333337</v>
      </c>
      <c r="G79" s="159">
        <f t="shared" si="97"/>
        <v>555555.5555555555</v>
      </c>
      <c r="H79" s="159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66"/>
      <c r="T79" s="153">
        <f t="shared" si="9"/>
        <v>5277777.777777778</v>
      </c>
      <c r="U79" s="162">
        <f t="shared" si="17"/>
        <v>443055555.55555594</v>
      </c>
      <c r="V79" s="163">
        <f t="shared" si="11"/>
        <v>55381944.444444492</v>
      </c>
      <c r="W79" s="164">
        <f t="shared" si="12"/>
        <v>0.44305555564208771</v>
      </c>
      <c r="X79" s="164">
        <f t="shared" si="13"/>
        <v>5.2777777788085671E-3</v>
      </c>
      <c r="Y79" s="164">
        <f t="shared" si="18"/>
        <v>1.2055837563451854E-2</v>
      </c>
      <c r="Z79" s="165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131"/>
      <c r="AR79" s="157">
        <f t="shared" si="19"/>
        <v>46538</v>
      </c>
      <c r="AS79" s="154">
        <f t="shared" ref="AS79:BH79" si="98">+D79+AS78</f>
        <v>88611111.11111106</v>
      </c>
      <c r="AT79" s="155">
        <f t="shared" si="98"/>
        <v>24166666.66666666</v>
      </c>
      <c r="AU79" s="155">
        <f t="shared" si="98"/>
        <v>24166666.66666666</v>
      </c>
      <c r="AV79" s="155">
        <f t="shared" si="98"/>
        <v>16111111.111111119</v>
      </c>
      <c r="AW79" s="155">
        <f t="shared" si="98"/>
        <v>90000000</v>
      </c>
      <c r="AX79" s="155">
        <f t="shared" si="98"/>
        <v>200000000</v>
      </c>
      <c r="AY79" s="155">
        <f t="shared" si="98"/>
        <v>0</v>
      </c>
      <c r="AZ79" s="155" t="e">
        <f t="shared" si="98"/>
        <v>#VALUE!</v>
      </c>
      <c r="BA79" s="155">
        <f t="shared" si="98"/>
        <v>0</v>
      </c>
      <c r="BB79" s="155">
        <f t="shared" si="98"/>
        <v>0</v>
      </c>
      <c r="BC79" s="155">
        <f t="shared" si="98"/>
        <v>0</v>
      </c>
      <c r="BD79" s="155">
        <f t="shared" si="98"/>
        <v>0</v>
      </c>
      <c r="BE79" s="155">
        <f t="shared" si="98"/>
        <v>0</v>
      </c>
      <c r="BF79" s="155">
        <f t="shared" si="98"/>
        <v>0</v>
      </c>
      <c r="BG79" s="155">
        <f t="shared" si="98"/>
        <v>0</v>
      </c>
      <c r="BH79" s="156">
        <f t="shared" si="98"/>
        <v>0</v>
      </c>
    </row>
    <row r="80" spans="1:60" ht="15" customHeight="1" x14ac:dyDescent="0.2">
      <c r="A80" s="167"/>
      <c r="B80" s="167"/>
      <c r="C80" s="157">
        <f t="shared" si="15"/>
        <v>46568</v>
      </c>
      <c r="D80" s="158">
        <f t="shared" ref="D80:G80" si="99">D79</f>
        <v>3055555.5555555555</v>
      </c>
      <c r="E80" s="159">
        <f t="shared" si="99"/>
        <v>833333.33333333337</v>
      </c>
      <c r="F80" s="159">
        <f t="shared" si="99"/>
        <v>833333.33333333337</v>
      </c>
      <c r="G80" s="159">
        <f t="shared" si="99"/>
        <v>555555.5555555555</v>
      </c>
      <c r="H80" s="159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66"/>
      <c r="T80" s="153">
        <f t="shared" si="9"/>
        <v>5277777.777777778</v>
      </c>
      <c r="U80" s="162">
        <f t="shared" si="17"/>
        <v>448333333.33333373</v>
      </c>
      <c r="V80" s="163">
        <f t="shared" si="11"/>
        <v>56041666.666666716</v>
      </c>
      <c r="W80" s="164">
        <f t="shared" si="12"/>
        <v>0.44833333342089626</v>
      </c>
      <c r="X80" s="164">
        <f t="shared" si="13"/>
        <v>5.2777777788085671E-3</v>
      </c>
      <c r="Y80" s="164">
        <f t="shared" si="18"/>
        <v>1.1912225705329238E-2</v>
      </c>
      <c r="Z80" s="165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131"/>
      <c r="AR80" s="157">
        <f t="shared" si="19"/>
        <v>46568</v>
      </c>
      <c r="AS80" s="154">
        <f t="shared" ref="AS80:BH80" si="100">+D80+AS79</f>
        <v>91666666.666666612</v>
      </c>
      <c r="AT80" s="155">
        <f t="shared" si="100"/>
        <v>24999999.999999993</v>
      </c>
      <c r="AU80" s="155">
        <f t="shared" si="100"/>
        <v>24999999.999999993</v>
      </c>
      <c r="AV80" s="155">
        <f t="shared" si="100"/>
        <v>16666666.666666675</v>
      </c>
      <c r="AW80" s="155">
        <f t="shared" si="100"/>
        <v>90000000</v>
      </c>
      <c r="AX80" s="155">
        <f t="shared" si="100"/>
        <v>200000000</v>
      </c>
      <c r="AY80" s="155">
        <f t="shared" si="100"/>
        <v>0</v>
      </c>
      <c r="AZ80" s="155" t="e">
        <f t="shared" si="100"/>
        <v>#VALUE!</v>
      </c>
      <c r="BA80" s="155">
        <f t="shared" si="100"/>
        <v>0</v>
      </c>
      <c r="BB80" s="155">
        <f t="shared" si="100"/>
        <v>0</v>
      </c>
      <c r="BC80" s="155">
        <f t="shared" si="100"/>
        <v>0</v>
      </c>
      <c r="BD80" s="155">
        <f t="shared" si="100"/>
        <v>0</v>
      </c>
      <c r="BE80" s="155">
        <f t="shared" si="100"/>
        <v>0</v>
      </c>
      <c r="BF80" s="155">
        <f t="shared" si="100"/>
        <v>0</v>
      </c>
      <c r="BG80" s="155">
        <f t="shared" si="100"/>
        <v>0</v>
      </c>
      <c r="BH80" s="156">
        <f t="shared" si="100"/>
        <v>0</v>
      </c>
    </row>
    <row r="81" spans="1:60" ht="15" customHeight="1" x14ac:dyDescent="0.2">
      <c r="A81" s="167"/>
      <c r="B81" s="167"/>
      <c r="C81" s="157">
        <f t="shared" si="15"/>
        <v>46599</v>
      </c>
      <c r="D81" s="158">
        <f t="shared" ref="D81:G81" si="101">D80</f>
        <v>3055555.5555555555</v>
      </c>
      <c r="E81" s="159">
        <f t="shared" si="101"/>
        <v>833333.33333333337</v>
      </c>
      <c r="F81" s="159">
        <f t="shared" si="101"/>
        <v>833333.33333333337</v>
      </c>
      <c r="G81" s="159">
        <f t="shared" si="101"/>
        <v>555555.5555555555</v>
      </c>
      <c r="H81" s="159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66"/>
      <c r="T81" s="153">
        <f t="shared" si="9"/>
        <v>5277777.777777778</v>
      </c>
      <c r="U81" s="162">
        <f t="shared" si="17"/>
        <v>453611111.11111152</v>
      </c>
      <c r="V81" s="163">
        <f t="shared" si="11"/>
        <v>56701388.88888894</v>
      </c>
      <c r="W81" s="164">
        <f t="shared" si="12"/>
        <v>0.45361111119970482</v>
      </c>
      <c r="X81" s="164">
        <f t="shared" si="13"/>
        <v>5.2777777788085671E-3</v>
      </c>
      <c r="Y81" s="164">
        <f t="shared" si="18"/>
        <v>1.1771995043370564E-2</v>
      </c>
      <c r="Z81" s="165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131"/>
      <c r="AR81" s="157">
        <f t="shared" si="19"/>
        <v>46599</v>
      </c>
      <c r="AS81" s="154">
        <f t="shared" ref="AS81:BH81" si="102">+D81+AS80</f>
        <v>94722222.222222164</v>
      </c>
      <c r="AT81" s="155">
        <f t="shared" si="102"/>
        <v>25833333.333333325</v>
      </c>
      <c r="AU81" s="155">
        <f t="shared" si="102"/>
        <v>25833333.333333325</v>
      </c>
      <c r="AV81" s="155">
        <f t="shared" si="102"/>
        <v>17222222.222222231</v>
      </c>
      <c r="AW81" s="155">
        <f t="shared" si="102"/>
        <v>90000000</v>
      </c>
      <c r="AX81" s="155">
        <f t="shared" si="102"/>
        <v>200000000</v>
      </c>
      <c r="AY81" s="155">
        <f t="shared" si="102"/>
        <v>0</v>
      </c>
      <c r="AZ81" s="155" t="e">
        <f t="shared" si="102"/>
        <v>#VALUE!</v>
      </c>
      <c r="BA81" s="155">
        <f t="shared" si="102"/>
        <v>0</v>
      </c>
      <c r="BB81" s="155">
        <f t="shared" si="102"/>
        <v>0</v>
      </c>
      <c r="BC81" s="155">
        <f t="shared" si="102"/>
        <v>0</v>
      </c>
      <c r="BD81" s="155">
        <f t="shared" si="102"/>
        <v>0</v>
      </c>
      <c r="BE81" s="155">
        <f t="shared" si="102"/>
        <v>0</v>
      </c>
      <c r="BF81" s="155">
        <f t="shared" si="102"/>
        <v>0</v>
      </c>
      <c r="BG81" s="155">
        <f t="shared" si="102"/>
        <v>0</v>
      </c>
      <c r="BH81" s="156">
        <f t="shared" si="102"/>
        <v>0</v>
      </c>
    </row>
    <row r="82" spans="1:60" ht="15" customHeight="1" x14ac:dyDescent="0.2">
      <c r="A82" s="167"/>
      <c r="B82" s="167"/>
      <c r="C82" s="157">
        <f t="shared" si="15"/>
        <v>46630</v>
      </c>
      <c r="D82" s="158">
        <f t="shared" ref="D82:G82" si="103">D81</f>
        <v>3055555.5555555555</v>
      </c>
      <c r="E82" s="159">
        <f t="shared" si="103"/>
        <v>833333.33333333337</v>
      </c>
      <c r="F82" s="159">
        <f t="shared" si="103"/>
        <v>833333.33333333337</v>
      </c>
      <c r="G82" s="159">
        <f t="shared" si="103"/>
        <v>555555.5555555555</v>
      </c>
      <c r="H82" s="159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66"/>
      <c r="T82" s="153">
        <f t="shared" si="9"/>
        <v>5277777.777777778</v>
      </c>
      <c r="U82" s="162">
        <f t="shared" si="17"/>
        <v>458888888.88888931</v>
      </c>
      <c r="V82" s="163">
        <f t="shared" si="11"/>
        <v>57361111.111111164</v>
      </c>
      <c r="W82" s="164">
        <f t="shared" si="12"/>
        <v>0.45888888897851343</v>
      </c>
      <c r="X82" s="164">
        <f t="shared" si="13"/>
        <v>5.2777777788085671E-3</v>
      </c>
      <c r="Y82" s="164">
        <f t="shared" si="18"/>
        <v>1.163502755664414E-2</v>
      </c>
      <c r="Z82" s="165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131"/>
      <c r="AR82" s="157">
        <f t="shared" si="19"/>
        <v>46630</v>
      </c>
      <c r="AS82" s="154">
        <f t="shared" ref="AS82:BH82" si="104">+D82+AS81</f>
        <v>97777777.777777717</v>
      </c>
      <c r="AT82" s="155">
        <f t="shared" si="104"/>
        <v>26666666.666666657</v>
      </c>
      <c r="AU82" s="155">
        <f t="shared" si="104"/>
        <v>26666666.666666657</v>
      </c>
      <c r="AV82" s="155">
        <f t="shared" si="104"/>
        <v>17777777.777777787</v>
      </c>
      <c r="AW82" s="155">
        <f t="shared" si="104"/>
        <v>90000000</v>
      </c>
      <c r="AX82" s="155">
        <f t="shared" si="104"/>
        <v>200000000</v>
      </c>
      <c r="AY82" s="155">
        <f t="shared" si="104"/>
        <v>0</v>
      </c>
      <c r="AZ82" s="155" t="e">
        <f t="shared" si="104"/>
        <v>#VALUE!</v>
      </c>
      <c r="BA82" s="155">
        <f t="shared" si="104"/>
        <v>0</v>
      </c>
      <c r="BB82" s="155">
        <f t="shared" si="104"/>
        <v>0</v>
      </c>
      <c r="BC82" s="155">
        <f t="shared" si="104"/>
        <v>0</v>
      </c>
      <c r="BD82" s="155">
        <f t="shared" si="104"/>
        <v>0</v>
      </c>
      <c r="BE82" s="155">
        <f t="shared" si="104"/>
        <v>0</v>
      </c>
      <c r="BF82" s="155">
        <f t="shared" si="104"/>
        <v>0</v>
      </c>
      <c r="BG82" s="155">
        <f t="shared" si="104"/>
        <v>0</v>
      </c>
      <c r="BH82" s="156">
        <f t="shared" si="104"/>
        <v>0</v>
      </c>
    </row>
    <row r="83" spans="1:60" ht="15" customHeight="1" x14ac:dyDescent="0.2">
      <c r="A83" s="167"/>
      <c r="B83" s="167"/>
      <c r="C83" s="157">
        <f t="shared" si="15"/>
        <v>46660</v>
      </c>
      <c r="D83" s="158">
        <f t="shared" ref="D83:G83" si="105">D82</f>
        <v>3055555.5555555555</v>
      </c>
      <c r="E83" s="159">
        <f t="shared" si="105"/>
        <v>833333.33333333337</v>
      </c>
      <c r="F83" s="159">
        <f t="shared" si="105"/>
        <v>833333.33333333337</v>
      </c>
      <c r="G83" s="159">
        <f t="shared" si="105"/>
        <v>555555.5555555555</v>
      </c>
      <c r="H83" s="159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66"/>
      <c r="T83" s="153">
        <f t="shared" si="9"/>
        <v>5277777.777777778</v>
      </c>
      <c r="U83" s="162">
        <f t="shared" si="17"/>
        <v>464166666.6666671</v>
      </c>
      <c r="V83" s="163">
        <f t="shared" si="11"/>
        <v>58020833.333333388</v>
      </c>
      <c r="W83" s="164">
        <f t="shared" si="12"/>
        <v>0.46416666675732199</v>
      </c>
      <c r="X83" s="164">
        <f t="shared" si="13"/>
        <v>5.2777777788085671E-3</v>
      </c>
      <c r="Y83" s="164">
        <f t="shared" si="18"/>
        <v>1.1501210653753091E-2</v>
      </c>
      <c r="Z83" s="165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131"/>
      <c r="AR83" s="157">
        <f t="shared" si="19"/>
        <v>46660</v>
      </c>
      <c r="AS83" s="154">
        <f t="shared" ref="AS83:BH83" si="106">+D83+AS82</f>
        <v>100833333.33333327</v>
      </c>
      <c r="AT83" s="155">
        <f t="shared" si="106"/>
        <v>27499999.999999989</v>
      </c>
      <c r="AU83" s="155">
        <f t="shared" si="106"/>
        <v>27499999.999999989</v>
      </c>
      <c r="AV83" s="155">
        <f t="shared" si="106"/>
        <v>18333333.333333343</v>
      </c>
      <c r="AW83" s="155">
        <f t="shared" si="106"/>
        <v>90000000</v>
      </c>
      <c r="AX83" s="155">
        <f t="shared" si="106"/>
        <v>200000000</v>
      </c>
      <c r="AY83" s="155">
        <f t="shared" si="106"/>
        <v>0</v>
      </c>
      <c r="AZ83" s="155" t="e">
        <f t="shared" si="106"/>
        <v>#VALUE!</v>
      </c>
      <c r="BA83" s="155">
        <f t="shared" si="106"/>
        <v>0</v>
      </c>
      <c r="BB83" s="155">
        <f t="shared" si="106"/>
        <v>0</v>
      </c>
      <c r="BC83" s="155">
        <f t="shared" si="106"/>
        <v>0</v>
      </c>
      <c r="BD83" s="155">
        <f t="shared" si="106"/>
        <v>0</v>
      </c>
      <c r="BE83" s="155">
        <f t="shared" si="106"/>
        <v>0</v>
      </c>
      <c r="BF83" s="155">
        <f t="shared" si="106"/>
        <v>0</v>
      </c>
      <c r="BG83" s="155">
        <f t="shared" si="106"/>
        <v>0</v>
      </c>
      <c r="BH83" s="156">
        <f t="shared" si="106"/>
        <v>0</v>
      </c>
    </row>
    <row r="84" spans="1:60" ht="15" customHeight="1" x14ac:dyDescent="0.2">
      <c r="A84" s="167"/>
      <c r="B84" s="167"/>
      <c r="C84" s="157">
        <f t="shared" si="15"/>
        <v>46691</v>
      </c>
      <c r="D84" s="158">
        <f t="shared" ref="D84:G84" si="107">D83</f>
        <v>3055555.5555555555</v>
      </c>
      <c r="E84" s="159">
        <f t="shared" si="107"/>
        <v>833333.33333333337</v>
      </c>
      <c r="F84" s="159">
        <f t="shared" si="107"/>
        <v>833333.33333333337</v>
      </c>
      <c r="G84" s="159">
        <f t="shared" si="107"/>
        <v>555555.5555555555</v>
      </c>
      <c r="H84" s="159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66"/>
      <c r="T84" s="153">
        <f t="shared" si="9"/>
        <v>5277777.777777778</v>
      </c>
      <c r="U84" s="162">
        <f t="shared" si="17"/>
        <v>469444444.44444489</v>
      </c>
      <c r="V84" s="163">
        <f t="shared" si="11"/>
        <v>58680555.555555612</v>
      </c>
      <c r="W84" s="164">
        <f t="shared" si="12"/>
        <v>0.4694444445361306</v>
      </c>
      <c r="X84" s="164">
        <f t="shared" si="13"/>
        <v>5.2777777788085671E-3</v>
      </c>
      <c r="Y84" s="164">
        <f t="shared" si="18"/>
        <v>1.1370436864153177E-2</v>
      </c>
      <c r="Z84" s="165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131"/>
      <c r="AR84" s="157">
        <f t="shared" si="19"/>
        <v>46691</v>
      </c>
      <c r="AS84" s="154">
        <f t="shared" ref="AS84:BH84" si="108">+D84+AS83</f>
        <v>103888888.88888882</v>
      </c>
      <c r="AT84" s="155">
        <f t="shared" si="108"/>
        <v>28333333.333333321</v>
      </c>
      <c r="AU84" s="155">
        <f t="shared" si="108"/>
        <v>28333333.333333321</v>
      </c>
      <c r="AV84" s="155">
        <f t="shared" si="108"/>
        <v>18888888.888888899</v>
      </c>
      <c r="AW84" s="155">
        <f t="shared" si="108"/>
        <v>90000000</v>
      </c>
      <c r="AX84" s="155">
        <f t="shared" si="108"/>
        <v>200000000</v>
      </c>
      <c r="AY84" s="155">
        <f t="shared" si="108"/>
        <v>0</v>
      </c>
      <c r="AZ84" s="155" t="e">
        <f t="shared" si="108"/>
        <v>#VALUE!</v>
      </c>
      <c r="BA84" s="155">
        <f t="shared" si="108"/>
        <v>0</v>
      </c>
      <c r="BB84" s="155">
        <f t="shared" si="108"/>
        <v>0</v>
      </c>
      <c r="BC84" s="155">
        <f t="shared" si="108"/>
        <v>0</v>
      </c>
      <c r="BD84" s="155">
        <f t="shared" si="108"/>
        <v>0</v>
      </c>
      <c r="BE84" s="155">
        <f t="shared" si="108"/>
        <v>0</v>
      </c>
      <c r="BF84" s="155">
        <f t="shared" si="108"/>
        <v>0</v>
      </c>
      <c r="BG84" s="155">
        <f t="shared" si="108"/>
        <v>0</v>
      </c>
      <c r="BH84" s="156">
        <f t="shared" si="108"/>
        <v>0</v>
      </c>
    </row>
    <row r="85" spans="1:60" ht="15" customHeight="1" x14ac:dyDescent="0.2">
      <c r="A85" s="167"/>
      <c r="B85" s="167"/>
      <c r="C85" s="157">
        <f t="shared" si="15"/>
        <v>46721</v>
      </c>
      <c r="D85" s="158">
        <f t="shared" ref="D85:G85" si="109">D84</f>
        <v>3055555.5555555555</v>
      </c>
      <c r="E85" s="159">
        <f t="shared" si="109"/>
        <v>833333.33333333337</v>
      </c>
      <c r="F85" s="159">
        <f t="shared" si="109"/>
        <v>833333.33333333337</v>
      </c>
      <c r="G85" s="159">
        <f t="shared" si="109"/>
        <v>555555.5555555555</v>
      </c>
      <c r="H85" s="159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66"/>
      <c r="T85" s="153">
        <f t="shared" si="9"/>
        <v>5277777.777777778</v>
      </c>
      <c r="U85" s="162">
        <f t="shared" si="17"/>
        <v>474722222.22222269</v>
      </c>
      <c r="V85" s="163">
        <f t="shared" si="11"/>
        <v>59340277.777777836</v>
      </c>
      <c r="W85" s="164">
        <f t="shared" si="12"/>
        <v>0.47472222231493916</v>
      </c>
      <c r="X85" s="164">
        <f t="shared" si="13"/>
        <v>5.2777777788085671E-3</v>
      </c>
      <c r="Y85" s="164">
        <f t="shared" si="18"/>
        <v>1.1242603550295938E-2</v>
      </c>
      <c r="Z85" s="165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131"/>
      <c r="AR85" s="157">
        <f t="shared" si="19"/>
        <v>46721</v>
      </c>
      <c r="AS85" s="154">
        <f t="shared" ref="AS85:BH85" si="110">+D85+AS84</f>
        <v>106944444.44444437</v>
      </c>
      <c r="AT85" s="155">
        <f t="shared" si="110"/>
        <v>29166666.666666653</v>
      </c>
      <c r="AU85" s="155">
        <f t="shared" si="110"/>
        <v>29166666.666666653</v>
      </c>
      <c r="AV85" s="155">
        <f t="shared" si="110"/>
        <v>19444444.444444455</v>
      </c>
      <c r="AW85" s="155">
        <f t="shared" si="110"/>
        <v>90000000</v>
      </c>
      <c r="AX85" s="155">
        <f t="shared" si="110"/>
        <v>200000000</v>
      </c>
      <c r="AY85" s="155">
        <f t="shared" si="110"/>
        <v>0</v>
      </c>
      <c r="AZ85" s="155" t="e">
        <f t="shared" si="110"/>
        <v>#VALUE!</v>
      </c>
      <c r="BA85" s="155">
        <f t="shared" si="110"/>
        <v>0</v>
      </c>
      <c r="BB85" s="155">
        <f t="shared" si="110"/>
        <v>0</v>
      </c>
      <c r="BC85" s="155">
        <f t="shared" si="110"/>
        <v>0</v>
      </c>
      <c r="BD85" s="155">
        <f t="shared" si="110"/>
        <v>0</v>
      </c>
      <c r="BE85" s="155">
        <f t="shared" si="110"/>
        <v>0</v>
      </c>
      <c r="BF85" s="155">
        <f t="shared" si="110"/>
        <v>0</v>
      </c>
      <c r="BG85" s="155">
        <f t="shared" si="110"/>
        <v>0</v>
      </c>
      <c r="BH85" s="156">
        <f t="shared" si="110"/>
        <v>0</v>
      </c>
    </row>
    <row r="86" spans="1:60" ht="15" customHeight="1" x14ac:dyDescent="0.2">
      <c r="A86" s="167"/>
      <c r="B86" s="167">
        <v>4</v>
      </c>
      <c r="C86" s="168">
        <f t="shared" si="15"/>
        <v>46752</v>
      </c>
      <c r="D86" s="169">
        <f t="shared" ref="D86:G86" si="111">D85</f>
        <v>3055555.5555555555</v>
      </c>
      <c r="E86" s="170">
        <f t="shared" si="111"/>
        <v>833333.33333333337</v>
      </c>
      <c r="F86" s="170">
        <f t="shared" si="111"/>
        <v>833333.33333333337</v>
      </c>
      <c r="G86" s="170">
        <f t="shared" si="111"/>
        <v>555555.5555555555</v>
      </c>
      <c r="H86" s="170"/>
      <c r="I86" s="170"/>
      <c r="J86" s="170"/>
      <c r="K86" s="170"/>
      <c r="L86" s="170"/>
      <c r="M86" s="170"/>
      <c r="N86" s="170"/>
      <c r="O86" s="170"/>
      <c r="P86" s="170"/>
      <c r="Q86" s="170"/>
      <c r="R86" s="170"/>
      <c r="S86" s="171"/>
      <c r="T86" s="172">
        <f t="shared" si="9"/>
        <v>5277777.777777778</v>
      </c>
      <c r="U86" s="173">
        <f t="shared" si="17"/>
        <v>480000000.00000048</v>
      </c>
      <c r="V86" s="174">
        <f t="shared" si="11"/>
        <v>60000000.00000006</v>
      </c>
      <c r="W86" s="175">
        <f t="shared" si="12"/>
        <v>0.48000000009374771</v>
      </c>
      <c r="X86" s="175">
        <f t="shared" si="13"/>
        <v>5.2777777788085671E-3</v>
      </c>
      <c r="Y86" s="175">
        <f t="shared" si="18"/>
        <v>1.1117612638970265E-2</v>
      </c>
      <c r="Z86" s="165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131"/>
      <c r="AR86" s="168">
        <f t="shared" si="19"/>
        <v>46752</v>
      </c>
      <c r="AS86" s="181">
        <f t="shared" ref="AS86:BH86" si="112">+D86+AS85</f>
        <v>109999999.99999993</v>
      </c>
      <c r="AT86" s="182">
        <f t="shared" si="112"/>
        <v>29999999.999999985</v>
      </c>
      <c r="AU86" s="182">
        <f t="shared" si="112"/>
        <v>29999999.999999985</v>
      </c>
      <c r="AV86" s="182">
        <f t="shared" si="112"/>
        <v>20000000.000000011</v>
      </c>
      <c r="AW86" s="155">
        <f t="shared" si="112"/>
        <v>90000000</v>
      </c>
      <c r="AX86" s="182">
        <f t="shared" si="112"/>
        <v>200000000</v>
      </c>
      <c r="AY86" s="182">
        <f t="shared" si="112"/>
        <v>0</v>
      </c>
      <c r="AZ86" s="182" t="e">
        <f t="shared" si="112"/>
        <v>#VALUE!</v>
      </c>
      <c r="BA86" s="182">
        <f t="shared" si="112"/>
        <v>0</v>
      </c>
      <c r="BB86" s="182">
        <f t="shared" si="112"/>
        <v>0</v>
      </c>
      <c r="BC86" s="182">
        <f t="shared" si="112"/>
        <v>0</v>
      </c>
      <c r="BD86" s="182">
        <f t="shared" si="112"/>
        <v>0</v>
      </c>
      <c r="BE86" s="182">
        <f t="shared" si="112"/>
        <v>0</v>
      </c>
      <c r="BF86" s="182">
        <f t="shared" si="112"/>
        <v>0</v>
      </c>
      <c r="BG86" s="182">
        <f t="shared" si="112"/>
        <v>0</v>
      </c>
      <c r="BH86" s="183">
        <f t="shared" si="112"/>
        <v>0</v>
      </c>
    </row>
    <row r="87" spans="1:60" ht="15" customHeight="1" x14ac:dyDescent="0.2">
      <c r="C87" s="120">
        <v>2028</v>
      </c>
      <c r="D87" s="184"/>
      <c r="E87" s="185"/>
      <c r="F87" s="185"/>
      <c r="G87" s="185"/>
      <c r="H87" s="185"/>
      <c r="I87" s="185"/>
      <c r="J87" s="186">
        <v>81906035.680000007</v>
      </c>
      <c r="K87" s="185"/>
      <c r="L87" s="185"/>
      <c r="M87" s="185"/>
      <c r="N87" s="185"/>
      <c r="O87" s="185"/>
      <c r="P87" s="185"/>
      <c r="Q87" s="185"/>
      <c r="R87" s="185"/>
      <c r="S87" s="185"/>
      <c r="T87" s="172">
        <v>81906035.680000007</v>
      </c>
      <c r="U87" s="173">
        <f t="shared" si="17"/>
        <v>561906035.68000054</v>
      </c>
      <c r="V87" s="174">
        <f t="shared" si="11"/>
        <v>70238254.460000068</v>
      </c>
      <c r="W87" s="175">
        <f t="shared" si="12"/>
        <v>0.56190603578974463</v>
      </c>
      <c r="X87" s="175">
        <f t="shared" si="13"/>
        <v>8.1906035695996873E-2</v>
      </c>
      <c r="Y87" s="175">
        <f t="shared" si="18"/>
        <v>0.17063757433333326</v>
      </c>
      <c r="Z87" s="187"/>
      <c r="AA87" s="188"/>
      <c r="AB87" s="188"/>
      <c r="AC87" s="188"/>
      <c r="AD87" s="188"/>
      <c r="AE87" s="188"/>
      <c r="AF87" s="188"/>
      <c r="AG87" s="188"/>
      <c r="AH87" s="188"/>
      <c r="AI87" s="188"/>
      <c r="AJ87" s="188"/>
      <c r="AK87" s="188"/>
      <c r="AL87" s="188"/>
      <c r="AM87" s="188"/>
      <c r="AN87" s="188"/>
      <c r="AO87" s="188"/>
      <c r="AP87" s="188"/>
      <c r="AQ87" s="188"/>
      <c r="AR87" s="157">
        <f t="shared" si="19"/>
        <v>46783</v>
      </c>
      <c r="AS87" s="189">
        <f t="shared" ref="AS87:AV87" si="113">AS86</f>
        <v>109999999.99999993</v>
      </c>
      <c r="AT87" s="189">
        <f t="shared" si="113"/>
        <v>29999999.999999985</v>
      </c>
      <c r="AU87" s="189">
        <f t="shared" si="113"/>
        <v>29999999.999999985</v>
      </c>
      <c r="AV87" s="189">
        <f t="shared" si="113"/>
        <v>20000000.000000011</v>
      </c>
      <c r="AW87" s="155">
        <f t="shared" ref="AW87:AX87" si="114">+H87+AW86</f>
        <v>90000000</v>
      </c>
      <c r="AX87" s="182">
        <f t="shared" si="114"/>
        <v>200000000</v>
      </c>
      <c r="AY87" s="188">
        <f>J87/12</f>
        <v>6825502.9733333336</v>
      </c>
      <c r="AZ87" s="188"/>
      <c r="BA87" s="188"/>
      <c r="BB87" s="27"/>
      <c r="BC87" s="27"/>
      <c r="BD87" s="27"/>
      <c r="BE87" s="27"/>
      <c r="BF87" s="27"/>
      <c r="BG87" s="27"/>
      <c r="BH87" s="27"/>
    </row>
    <row r="88" spans="1:60" ht="15" customHeight="1" x14ac:dyDescent="0.2">
      <c r="C88" s="120">
        <v>2029</v>
      </c>
      <c r="D88" s="184"/>
      <c r="E88" s="185"/>
      <c r="F88" s="185"/>
      <c r="G88" s="185"/>
      <c r="H88" s="185"/>
      <c r="I88" s="185"/>
      <c r="J88" s="186"/>
      <c r="K88" s="185"/>
      <c r="L88" s="185"/>
      <c r="M88" s="185"/>
      <c r="N88" s="185"/>
      <c r="O88" s="185"/>
      <c r="P88" s="185"/>
      <c r="Q88" s="185"/>
      <c r="R88" s="185"/>
      <c r="S88" s="185"/>
      <c r="T88" s="172">
        <v>0</v>
      </c>
      <c r="U88" s="173">
        <f t="shared" si="17"/>
        <v>561906035.68000054</v>
      </c>
      <c r="V88" s="174">
        <f t="shared" si="11"/>
        <v>70238254.460000068</v>
      </c>
      <c r="W88" s="175">
        <f t="shared" si="12"/>
        <v>0.56190603578974463</v>
      </c>
      <c r="X88" s="175">
        <f t="shared" si="13"/>
        <v>0</v>
      </c>
      <c r="Y88" s="175">
        <f t="shared" si="18"/>
        <v>0</v>
      </c>
      <c r="Z88" s="187"/>
      <c r="AA88" s="188"/>
      <c r="AB88" s="188"/>
      <c r="AC88" s="188"/>
      <c r="AD88" s="188"/>
      <c r="AE88" s="188"/>
      <c r="AF88" s="188"/>
      <c r="AG88" s="188"/>
      <c r="AH88" s="188"/>
      <c r="AI88" s="188"/>
      <c r="AJ88" s="188"/>
      <c r="AK88" s="188"/>
      <c r="AL88" s="188"/>
      <c r="AM88" s="188"/>
      <c r="AN88" s="188"/>
      <c r="AO88" s="188"/>
      <c r="AP88" s="188"/>
      <c r="AQ88" s="188"/>
      <c r="AR88" s="157">
        <f t="shared" si="19"/>
        <v>46812</v>
      </c>
      <c r="AS88" s="189">
        <f t="shared" ref="AS88:AV88" si="115">AS87</f>
        <v>109999999.99999993</v>
      </c>
      <c r="AT88" s="189">
        <f t="shared" si="115"/>
        <v>29999999.999999985</v>
      </c>
      <c r="AU88" s="189">
        <f t="shared" si="115"/>
        <v>29999999.999999985</v>
      </c>
      <c r="AV88" s="189">
        <f t="shared" si="115"/>
        <v>20000000.000000011</v>
      </c>
      <c r="AW88" s="155">
        <f t="shared" ref="AW88:AX88" si="116">+H88+AW87</f>
        <v>90000000</v>
      </c>
      <c r="AX88" s="182">
        <f t="shared" si="116"/>
        <v>200000000</v>
      </c>
      <c r="AY88" s="187">
        <f t="shared" ref="AY88:AY98" si="117">$AY$87+AY87</f>
        <v>13651005.946666667</v>
      </c>
      <c r="AZ88" s="188"/>
      <c r="BA88" s="188"/>
      <c r="BB88" s="27"/>
      <c r="BC88" s="27"/>
      <c r="BD88" s="27"/>
      <c r="BE88" s="27"/>
      <c r="BF88" s="27"/>
      <c r="BG88" s="27"/>
      <c r="BH88" s="27"/>
    </row>
    <row r="89" spans="1:60" ht="15" customHeight="1" x14ac:dyDescent="0.2">
      <c r="C89" s="120">
        <v>2030</v>
      </c>
      <c r="D89" s="184"/>
      <c r="E89" s="185"/>
      <c r="F89" s="185"/>
      <c r="G89" s="185"/>
      <c r="H89" s="185"/>
      <c r="I89" s="185"/>
      <c r="J89" s="186"/>
      <c r="K89" s="185"/>
      <c r="L89" s="185"/>
      <c r="M89" s="185"/>
      <c r="N89" s="185"/>
      <c r="O89" s="185"/>
      <c r="P89" s="185"/>
      <c r="Q89" s="185"/>
      <c r="R89" s="185"/>
      <c r="S89" s="185"/>
      <c r="T89" s="172">
        <v>0</v>
      </c>
      <c r="U89" s="173">
        <f t="shared" si="17"/>
        <v>561906035.68000054</v>
      </c>
      <c r="V89" s="174">
        <f t="shared" si="11"/>
        <v>70238254.460000068</v>
      </c>
      <c r="W89" s="175">
        <f t="shared" si="12"/>
        <v>0.56190603578974463</v>
      </c>
      <c r="X89" s="175">
        <f t="shared" si="13"/>
        <v>0</v>
      </c>
      <c r="Y89" s="175">
        <f t="shared" si="18"/>
        <v>0</v>
      </c>
      <c r="Z89" s="187"/>
      <c r="AA89" s="188"/>
      <c r="AB89" s="188"/>
      <c r="AC89" s="188"/>
      <c r="AD89" s="188"/>
      <c r="AE89" s="188"/>
      <c r="AF89" s="188"/>
      <c r="AG89" s="188"/>
      <c r="AH89" s="188"/>
      <c r="AI89" s="188"/>
      <c r="AJ89" s="188"/>
      <c r="AK89" s="188"/>
      <c r="AL89" s="188"/>
      <c r="AM89" s="188"/>
      <c r="AN89" s="188"/>
      <c r="AO89" s="188"/>
      <c r="AP89" s="188"/>
      <c r="AQ89" s="188"/>
      <c r="AR89" s="168">
        <f t="shared" si="19"/>
        <v>46843</v>
      </c>
      <c r="AS89" s="189">
        <f t="shared" ref="AS89:AV89" si="118">AS88</f>
        <v>109999999.99999993</v>
      </c>
      <c r="AT89" s="189">
        <f t="shared" si="118"/>
        <v>29999999.999999985</v>
      </c>
      <c r="AU89" s="189">
        <f t="shared" si="118"/>
        <v>29999999.999999985</v>
      </c>
      <c r="AV89" s="189">
        <f t="shared" si="118"/>
        <v>20000000.000000011</v>
      </c>
      <c r="AW89" s="155">
        <f t="shared" ref="AW89:AX89" si="119">+H89+AW88</f>
        <v>90000000</v>
      </c>
      <c r="AX89" s="182">
        <f t="shared" si="119"/>
        <v>200000000</v>
      </c>
      <c r="AY89" s="187">
        <f t="shared" si="117"/>
        <v>20476508.920000002</v>
      </c>
      <c r="AZ89" s="188"/>
      <c r="BA89" s="188"/>
      <c r="BB89" s="27"/>
      <c r="BC89" s="27"/>
      <c r="BD89" s="27"/>
      <c r="BE89" s="27"/>
      <c r="BF89" s="27"/>
      <c r="BG89" s="27"/>
      <c r="BH89" s="27"/>
    </row>
    <row r="90" spans="1:60" ht="15" customHeight="1" x14ac:dyDescent="0.2">
      <c r="C90" s="120">
        <v>2031</v>
      </c>
      <c r="D90" s="184"/>
      <c r="E90" s="185"/>
      <c r="F90" s="185"/>
      <c r="G90" s="185"/>
      <c r="H90" s="185"/>
      <c r="I90" s="185"/>
      <c r="J90" s="186"/>
      <c r="K90" s="185"/>
      <c r="L90" s="185"/>
      <c r="M90" s="185"/>
      <c r="N90" s="185"/>
      <c r="O90" s="185"/>
      <c r="P90" s="185"/>
      <c r="Q90" s="185"/>
      <c r="R90" s="185"/>
      <c r="S90" s="185"/>
      <c r="T90" s="172">
        <v>0</v>
      </c>
      <c r="U90" s="173">
        <f t="shared" si="17"/>
        <v>561906035.68000054</v>
      </c>
      <c r="V90" s="174">
        <f t="shared" si="11"/>
        <v>70238254.460000068</v>
      </c>
      <c r="W90" s="175">
        <f t="shared" si="12"/>
        <v>0.56190603578974463</v>
      </c>
      <c r="X90" s="175">
        <f t="shared" si="13"/>
        <v>0</v>
      </c>
      <c r="Y90" s="175">
        <f t="shared" si="18"/>
        <v>0</v>
      </c>
      <c r="Z90" s="187"/>
      <c r="AA90" s="188"/>
      <c r="AB90" s="188"/>
      <c r="AC90" s="188"/>
      <c r="AD90" s="188"/>
      <c r="AE90" s="188"/>
      <c r="AF90" s="188"/>
      <c r="AG90" s="188"/>
      <c r="AH90" s="188"/>
      <c r="AI90" s="188"/>
      <c r="AJ90" s="188"/>
      <c r="AK90" s="188"/>
      <c r="AL90" s="188"/>
      <c r="AM90" s="188"/>
      <c r="AN90" s="188"/>
      <c r="AO90" s="188"/>
      <c r="AP90" s="188"/>
      <c r="AQ90" s="188"/>
      <c r="AR90" s="157">
        <f t="shared" si="19"/>
        <v>46873</v>
      </c>
      <c r="AS90" s="189">
        <f t="shared" ref="AS90:AV90" si="120">AS89</f>
        <v>109999999.99999993</v>
      </c>
      <c r="AT90" s="189">
        <f t="shared" si="120"/>
        <v>29999999.999999985</v>
      </c>
      <c r="AU90" s="189">
        <f t="shared" si="120"/>
        <v>29999999.999999985</v>
      </c>
      <c r="AV90" s="189">
        <f t="shared" si="120"/>
        <v>20000000.000000011</v>
      </c>
      <c r="AW90" s="155">
        <f t="shared" ref="AW90:AX90" si="121">+H90+AW89</f>
        <v>90000000</v>
      </c>
      <c r="AX90" s="182">
        <f t="shared" si="121"/>
        <v>200000000</v>
      </c>
      <c r="AY90" s="187">
        <f t="shared" si="117"/>
        <v>27302011.893333334</v>
      </c>
      <c r="AZ90" s="188"/>
      <c r="BA90" s="188"/>
      <c r="BB90" s="27"/>
      <c r="BC90" s="27"/>
      <c r="BD90" s="27"/>
      <c r="BE90" s="27"/>
      <c r="BF90" s="27"/>
      <c r="BG90" s="27"/>
      <c r="BH90" s="27"/>
    </row>
    <row r="91" spans="1:60" ht="15" customHeight="1" x14ac:dyDescent="0.2">
      <c r="C91" s="120">
        <v>2032</v>
      </c>
      <c r="D91" s="184"/>
      <c r="E91" s="185"/>
      <c r="F91" s="185"/>
      <c r="G91" s="185"/>
      <c r="H91" s="185"/>
      <c r="I91" s="185"/>
      <c r="J91" s="186">
        <v>83857483.510167927</v>
      </c>
      <c r="K91" s="185"/>
      <c r="L91" s="185"/>
      <c r="M91" s="185"/>
      <c r="N91" s="185"/>
      <c r="O91" s="185"/>
      <c r="P91" s="185"/>
      <c r="Q91" s="185"/>
      <c r="R91" s="185"/>
      <c r="S91" s="185"/>
      <c r="T91" s="172">
        <v>83857483.510167927</v>
      </c>
      <c r="U91" s="173">
        <f t="shared" si="17"/>
        <v>645763519.1901685</v>
      </c>
      <c r="V91" s="174">
        <f t="shared" si="11"/>
        <v>80720439.898771062</v>
      </c>
      <c r="W91" s="175">
        <f t="shared" si="12"/>
        <v>0.6457635193162905</v>
      </c>
      <c r="X91" s="175">
        <f t="shared" si="13"/>
        <v>8.3857483526545915E-2</v>
      </c>
      <c r="Y91" s="175">
        <f t="shared" si="18"/>
        <v>0.14923755607765687</v>
      </c>
      <c r="Z91" s="187"/>
      <c r="AA91" s="188"/>
      <c r="AB91" s="188"/>
      <c r="AC91" s="188"/>
      <c r="AD91" s="188"/>
      <c r="AE91" s="188"/>
      <c r="AF91" s="188"/>
      <c r="AG91" s="188"/>
      <c r="AH91" s="188"/>
      <c r="AI91" s="188"/>
      <c r="AJ91" s="188"/>
      <c r="AK91" s="188"/>
      <c r="AL91" s="188"/>
      <c r="AM91" s="188"/>
      <c r="AN91" s="188"/>
      <c r="AO91" s="188"/>
      <c r="AP91" s="188"/>
      <c r="AQ91" s="188"/>
      <c r="AR91" s="157">
        <f t="shared" si="19"/>
        <v>46904</v>
      </c>
      <c r="AS91" s="189">
        <f t="shared" ref="AS91:AV91" si="122">AS90</f>
        <v>109999999.99999993</v>
      </c>
      <c r="AT91" s="189">
        <f t="shared" si="122"/>
        <v>29999999.999999985</v>
      </c>
      <c r="AU91" s="189">
        <f t="shared" si="122"/>
        <v>29999999.999999985</v>
      </c>
      <c r="AV91" s="189">
        <f t="shared" si="122"/>
        <v>20000000.000000011</v>
      </c>
      <c r="AW91" s="155">
        <f t="shared" ref="AW91:AX91" si="123">+H91+AW90</f>
        <v>90000000</v>
      </c>
      <c r="AX91" s="182">
        <f t="shared" si="123"/>
        <v>200000000</v>
      </c>
      <c r="AY91" s="187">
        <f t="shared" si="117"/>
        <v>34127514.866666667</v>
      </c>
      <c r="AZ91" s="188"/>
      <c r="BA91" s="188"/>
      <c r="BB91" s="27"/>
      <c r="BC91" s="27"/>
      <c r="BD91" s="27"/>
      <c r="BE91" s="27"/>
      <c r="BF91" s="27"/>
      <c r="BG91" s="27"/>
      <c r="BH91" s="27"/>
    </row>
    <row r="92" spans="1:60" ht="15" customHeight="1" x14ac:dyDescent="0.2">
      <c r="C92" s="120">
        <v>2033</v>
      </c>
      <c r="D92" s="184"/>
      <c r="E92" s="185"/>
      <c r="F92" s="185"/>
      <c r="G92" s="185"/>
      <c r="H92" s="185"/>
      <c r="I92" s="185"/>
      <c r="J92" s="186"/>
      <c r="K92" s="185"/>
      <c r="L92" s="185"/>
      <c r="M92" s="185"/>
      <c r="N92" s="185"/>
      <c r="O92" s="185"/>
      <c r="P92" s="185"/>
      <c r="Q92" s="185"/>
      <c r="R92" s="185"/>
      <c r="S92" s="185"/>
      <c r="T92" s="172">
        <v>0</v>
      </c>
      <c r="U92" s="173">
        <f t="shared" si="17"/>
        <v>645763519.1901685</v>
      </c>
      <c r="V92" s="174">
        <f t="shared" si="11"/>
        <v>80720439.898771062</v>
      </c>
      <c r="W92" s="175">
        <f t="shared" si="12"/>
        <v>0.6457635193162905</v>
      </c>
      <c r="X92" s="175">
        <f t="shared" si="13"/>
        <v>0</v>
      </c>
      <c r="Y92" s="175">
        <f t="shared" si="18"/>
        <v>0</v>
      </c>
      <c r="Z92" s="187"/>
      <c r="AA92" s="188"/>
      <c r="AB92" s="188"/>
      <c r="AC92" s="188"/>
      <c r="AD92" s="188"/>
      <c r="AE92" s="188"/>
      <c r="AF92" s="188"/>
      <c r="AG92" s="188"/>
      <c r="AH92" s="188"/>
      <c r="AI92" s="188"/>
      <c r="AJ92" s="188"/>
      <c r="AK92" s="188"/>
      <c r="AL92" s="188"/>
      <c r="AM92" s="188"/>
      <c r="AN92" s="188"/>
      <c r="AO92" s="188"/>
      <c r="AP92" s="188"/>
      <c r="AQ92" s="188"/>
      <c r="AR92" s="168">
        <f t="shared" si="19"/>
        <v>46934</v>
      </c>
      <c r="AS92" s="189">
        <f t="shared" ref="AS92:AV92" si="124">AS91</f>
        <v>109999999.99999993</v>
      </c>
      <c r="AT92" s="189">
        <f t="shared" si="124"/>
        <v>29999999.999999985</v>
      </c>
      <c r="AU92" s="189">
        <f t="shared" si="124"/>
        <v>29999999.999999985</v>
      </c>
      <c r="AV92" s="189">
        <f t="shared" si="124"/>
        <v>20000000.000000011</v>
      </c>
      <c r="AW92" s="155">
        <f t="shared" ref="AW92:AX92" si="125">+H92+AW91</f>
        <v>90000000</v>
      </c>
      <c r="AX92" s="182">
        <f t="shared" si="125"/>
        <v>200000000</v>
      </c>
      <c r="AY92" s="187">
        <f t="shared" si="117"/>
        <v>40953017.840000004</v>
      </c>
      <c r="AZ92" s="188"/>
      <c r="BA92" s="188"/>
      <c r="BB92" s="27"/>
      <c r="BC92" s="27"/>
      <c r="BD92" s="27"/>
      <c r="BE92" s="27"/>
      <c r="BF92" s="27"/>
      <c r="BG92" s="27"/>
      <c r="BH92" s="27"/>
    </row>
    <row r="93" spans="1:60" ht="15" customHeight="1" x14ac:dyDescent="0.2">
      <c r="C93" s="120">
        <v>2034</v>
      </c>
      <c r="D93" s="184"/>
      <c r="E93" s="185"/>
      <c r="F93" s="185"/>
      <c r="G93" s="185"/>
      <c r="H93" s="185"/>
      <c r="I93" s="185"/>
      <c r="J93" s="186"/>
      <c r="K93" s="185"/>
      <c r="L93" s="185"/>
      <c r="M93" s="185"/>
      <c r="N93" s="185"/>
      <c r="O93" s="185"/>
      <c r="P93" s="185"/>
      <c r="Q93" s="185"/>
      <c r="R93" s="185"/>
      <c r="S93" s="185"/>
      <c r="T93" s="172">
        <v>0</v>
      </c>
      <c r="U93" s="173">
        <f t="shared" si="17"/>
        <v>645763519.1901685</v>
      </c>
      <c r="V93" s="174">
        <f t="shared" si="11"/>
        <v>80720439.898771062</v>
      </c>
      <c r="W93" s="175">
        <f t="shared" si="12"/>
        <v>0.6457635193162905</v>
      </c>
      <c r="X93" s="175">
        <f t="shared" si="13"/>
        <v>0</v>
      </c>
      <c r="Y93" s="175">
        <f t="shared" si="18"/>
        <v>0</v>
      </c>
      <c r="Z93" s="187"/>
      <c r="AA93" s="188"/>
      <c r="AB93" s="188"/>
      <c r="AC93" s="188"/>
      <c r="AD93" s="188"/>
      <c r="AE93" s="188"/>
      <c r="AF93" s="188"/>
      <c r="AG93" s="188"/>
      <c r="AH93" s="188"/>
      <c r="AI93" s="188"/>
      <c r="AJ93" s="188"/>
      <c r="AK93" s="188"/>
      <c r="AL93" s="188"/>
      <c r="AM93" s="188"/>
      <c r="AN93" s="188"/>
      <c r="AO93" s="188"/>
      <c r="AP93" s="188"/>
      <c r="AQ93" s="188"/>
      <c r="AR93" s="157">
        <f t="shared" si="19"/>
        <v>46965</v>
      </c>
      <c r="AS93" s="189">
        <f t="shared" ref="AS93:AV93" si="126">AS92</f>
        <v>109999999.99999993</v>
      </c>
      <c r="AT93" s="189">
        <f t="shared" si="126"/>
        <v>29999999.999999985</v>
      </c>
      <c r="AU93" s="189">
        <f t="shared" si="126"/>
        <v>29999999.999999985</v>
      </c>
      <c r="AV93" s="189">
        <f t="shared" si="126"/>
        <v>20000000.000000011</v>
      </c>
      <c r="AW93" s="155">
        <f t="shared" ref="AW93:AX93" si="127">+H93+AW92</f>
        <v>90000000</v>
      </c>
      <c r="AX93" s="182">
        <f t="shared" si="127"/>
        <v>200000000</v>
      </c>
      <c r="AY93" s="187">
        <f t="shared" si="117"/>
        <v>47778520.81333334</v>
      </c>
      <c r="AZ93" s="188"/>
      <c r="BA93" s="188"/>
      <c r="BB93" s="27"/>
      <c r="BC93" s="27"/>
      <c r="BD93" s="27"/>
      <c r="BE93" s="27"/>
      <c r="BF93" s="27"/>
      <c r="BG93" s="27"/>
      <c r="BH93" s="27"/>
    </row>
    <row r="94" spans="1:60" ht="15" customHeight="1" x14ac:dyDescent="0.2">
      <c r="C94" s="120">
        <v>2035</v>
      </c>
      <c r="D94" s="184"/>
      <c r="E94" s="185"/>
      <c r="F94" s="185"/>
      <c r="G94" s="185"/>
      <c r="H94" s="185"/>
      <c r="I94" s="185"/>
      <c r="J94" s="186"/>
      <c r="K94" s="185"/>
      <c r="L94" s="185"/>
      <c r="M94" s="185"/>
      <c r="N94" s="185"/>
      <c r="O94" s="185"/>
      <c r="P94" s="185"/>
      <c r="Q94" s="185"/>
      <c r="R94" s="185"/>
      <c r="S94" s="185"/>
      <c r="T94" s="172">
        <v>0</v>
      </c>
      <c r="U94" s="173">
        <f t="shared" si="17"/>
        <v>645763519.1901685</v>
      </c>
      <c r="V94" s="174">
        <f t="shared" si="11"/>
        <v>80720439.898771062</v>
      </c>
      <c r="W94" s="175">
        <f t="shared" si="12"/>
        <v>0.6457635193162905</v>
      </c>
      <c r="X94" s="175">
        <f t="shared" si="13"/>
        <v>0</v>
      </c>
      <c r="Y94" s="175">
        <f t="shared" si="18"/>
        <v>0</v>
      </c>
      <c r="Z94" s="187"/>
      <c r="AA94" s="188"/>
      <c r="AB94" s="188"/>
      <c r="AC94" s="188"/>
      <c r="AD94" s="188"/>
      <c r="AE94" s="188"/>
      <c r="AF94" s="188"/>
      <c r="AG94" s="188"/>
      <c r="AH94" s="188"/>
      <c r="AI94" s="188"/>
      <c r="AJ94" s="188"/>
      <c r="AK94" s="188"/>
      <c r="AL94" s="188"/>
      <c r="AM94" s="188"/>
      <c r="AN94" s="188"/>
      <c r="AO94" s="188"/>
      <c r="AP94" s="188"/>
      <c r="AQ94" s="188"/>
      <c r="AR94" s="157">
        <f t="shared" si="19"/>
        <v>46996</v>
      </c>
      <c r="AS94" s="189">
        <f t="shared" ref="AS94:AV94" si="128">AS93</f>
        <v>109999999.99999993</v>
      </c>
      <c r="AT94" s="189">
        <f t="shared" si="128"/>
        <v>29999999.999999985</v>
      </c>
      <c r="AU94" s="189">
        <f t="shared" si="128"/>
        <v>29999999.999999985</v>
      </c>
      <c r="AV94" s="189">
        <f t="shared" si="128"/>
        <v>20000000.000000011</v>
      </c>
      <c r="AW94" s="155">
        <f t="shared" ref="AW94:AX94" si="129">+H94+AW93</f>
        <v>90000000</v>
      </c>
      <c r="AX94" s="182">
        <f t="shared" si="129"/>
        <v>200000000</v>
      </c>
      <c r="AY94" s="187">
        <f t="shared" si="117"/>
        <v>54604023.786666676</v>
      </c>
      <c r="AZ94" s="188"/>
      <c r="BA94" s="188"/>
      <c r="BB94" s="27"/>
      <c r="BC94" s="27"/>
      <c r="BD94" s="27"/>
      <c r="BE94" s="27"/>
      <c r="BF94" s="27"/>
      <c r="BG94" s="27"/>
      <c r="BH94" s="27"/>
    </row>
    <row r="95" spans="1:60" ht="15" customHeight="1" x14ac:dyDescent="0.2">
      <c r="C95" s="120">
        <v>2036</v>
      </c>
      <c r="D95" s="184"/>
      <c r="E95" s="185"/>
      <c r="F95" s="185"/>
      <c r="G95" s="185"/>
      <c r="H95" s="185"/>
      <c r="I95" s="185"/>
      <c r="J95" s="186">
        <v>85855425.455235332</v>
      </c>
      <c r="K95" s="185"/>
      <c r="L95" s="185"/>
      <c r="M95" s="185"/>
      <c r="N95" s="185"/>
      <c r="O95" s="185"/>
      <c r="P95" s="185"/>
      <c r="Q95" s="185"/>
      <c r="R95" s="185"/>
      <c r="S95" s="185"/>
      <c r="T95" s="172">
        <v>85855425.455235332</v>
      </c>
      <c r="U95" s="173">
        <f t="shared" si="17"/>
        <v>731618944.64540386</v>
      </c>
      <c r="V95" s="174">
        <f t="shared" si="11"/>
        <v>91452368.080675483</v>
      </c>
      <c r="W95" s="175">
        <f t="shared" si="12"/>
        <v>0.73161894478829403</v>
      </c>
      <c r="X95" s="175">
        <f t="shared" si="13"/>
        <v>8.5855425472003546E-2</v>
      </c>
      <c r="Y95" s="175">
        <f t="shared" si="18"/>
        <v>0.13295180496244807</v>
      </c>
      <c r="Z95" s="187"/>
      <c r="AA95" s="188"/>
      <c r="AB95" s="188"/>
      <c r="AC95" s="188"/>
      <c r="AD95" s="188"/>
      <c r="AE95" s="188"/>
      <c r="AF95" s="188"/>
      <c r="AG95" s="188"/>
      <c r="AH95" s="188"/>
      <c r="AI95" s="188"/>
      <c r="AJ95" s="188"/>
      <c r="AK95" s="188"/>
      <c r="AL95" s="188"/>
      <c r="AM95" s="188"/>
      <c r="AN95" s="188"/>
      <c r="AO95" s="188"/>
      <c r="AP95" s="188"/>
      <c r="AQ95" s="188"/>
      <c r="AR95" s="168">
        <f t="shared" si="19"/>
        <v>47026</v>
      </c>
      <c r="AS95" s="189">
        <f t="shared" ref="AS95:AV95" si="130">AS94</f>
        <v>109999999.99999993</v>
      </c>
      <c r="AT95" s="189">
        <f t="shared" si="130"/>
        <v>29999999.999999985</v>
      </c>
      <c r="AU95" s="189">
        <f t="shared" si="130"/>
        <v>29999999.999999985</v>
      </c>
      <c r="AV95" s="189">
        <f t="shared" si="130"/>
        <v>20000000.000000011</v>
      </c>
      <c r="AW95" s="155">
        <f t="shared" ref="AW95:AX95" si="131">+H95+AW94</f>
        <v>90000000</v>
      </c>
      <c r="AX95" s="182">
        <f t="shared" si="131"/>
        <v>200000000</v>
      </c>
      <c r="AY95" s="187">
        <f t="shared" si="117"/>
        <v>61429526.760000013</v>
      </c>
      <c r="AZ95" s="188"/>
      <c r="BA95" s="188"/>
      <c r="BB95" s="27"/>
      <c r="BC95" s="27"/>
      <c r="BD95" s="27"/>
      <c r="BE95" s="27"/>
      <c r="BF95" s="27"/>
      <c r="BG95" s="27"/>
      <c r="BH95" s="27"/>
    </row>
    <row r="96" spans="1:60" ht="15" customHeight="1" x14ac:dyDescent="0.2">
      <c r="C96" s="120">
        <v>2037</v>
      </c>
      <c r="D96" s="184"/>
      <c r="E96" s="185"/>
      <c r="F96" s="185"/>
      <c r="G96" s="185"/>
      <c r="H96" s="185"/>
      <c r="I96" s="185"/>
      <c r="J96" s="186"/>
      <c r="K96" s="185"/>
      <c r="L96" s="185"/>
      <c r="M96" s="185"/>
      <c r="N96" s="185"/>
      <c r="O96" s="185"/>
      <c r="P96" s="185"/>
      <c r="Q96" s="185"/>
      <c r="R96" s="185"/>
      <c r="S96" s="185"/>
      <c r="T96" s="172">
        <v>0</v>
      </c>
      <c r="U96" s="173">
        <f t="shared" si="17"/>
        <v>731618944.64540386</v>
      </c>
      <c r="V96" s="174">
        <f t="shared" si="11"/>
        <v>91452368.080675483</v>
      </c>
      <c r="W96" s="175">
        <f t="shared" si="12"/>
        <v>0.73161894478829403</v>
      </c>
      <c r="X96" s="175">
        <f t="shared" si="13"/>
        <v>0</v>
      </c>
      <c r="Y96" s="175">
        <f t="shared" si="18"/>
        <v>0</v>
      </c>
      <c r="Z96" s="187"/>
      <c r="AA96" s="188"/>
      <c r="AB96" s="188"/>
      <c r="AC96" s="188"/>
      <c r="AD96" s="188"/>
      <c r="AE96" s="188"/>
      <c r="AF96" s="188"/>
      <c r="AG96" s="188"/>
      <c r="AH96" s="188"/>
      <c r="AI96" s="188"/>
      <c r="AJ96" s="188"/>
      <c r="AK96" s="188"/>
      <c r="AL96" s="188"/>
      <c r="AM96" s="188"/>
      <c r="AN96" s="188"/>
      <c r="AO96" s="188"/>
      <c r="AP96" s="188"/>
      <c r="AQ96" s="188"/>
      <c r="AR96" s="157">
        <f t="shared" si="19"/>
        <v>47057</v>
      </c>
      <c r="AS96" s="189">
        <f t="shared" ref="AS96:AV96" si="132">AS95</f>
        <v>109999999.99999993</v>
      </c>
      <c r="AT96" s="189">
        <f t="shared" si="132"/>
        <v>29999999.999999985</v>
      </c>
      <c r="AU96" s="189">
        <f t="shared" si="132"/>
        <v>29999999.999999985</v>
      </c>
      <c r="AV96" s="189">
        <f t="shared" si="132"/>
        <v>20000000.000000011</v>
      </c>
      <c r="AW96" s="155">
        <f t="shared" ref="AW96:AX96" si="133">+H96+AW95</f>
        <v>90000000</v>
      </c>
      <c r="AX96" s="182">
        <f t="shared" si="133"/>
        <v>200000000</v>
      </c>
      <c r="AY96" s="187">
        <f t="shared" si="117"/>
        <v>68255029.733333349</v>
      </c>
      <c r="AZ96" s="188"/>
      <c r="BA96" s="188"/>
      <c r="BB96" s="27"/>
      <c r="BC96" s="27"/>
      <c r="BD96" s="27"/>
      <c r="BE96" s="27"/>
      <c r="BF96" s="27"/>
      <c r="BG96" s="27"/>
      <c r="BH96" s="27"/>
    </row>
    <row r="97" spans="1:60" ht="15" customHeight="1" x14ac:dyDescent="0.2">
      <c r="C97" s="120">
        <v>2038</v>
      </c>
      <c r="D97" s="184"/>
      <c r="E97" s="185"/>
      <c r="F97" s="185"/>
      <c r="G97" s="185"/>
      <c r="H97" s="185"/>
      <c r="I97" s="185"/>
      <c r="J97" s="186"/>
      <c r="K97" s="185"/>
      <c r="L97" s="185"/>
      <c r="M97" s="185"/>
      <c r="N97" s="185"/>
      <c r="O97" s="185"/>
      <c r="P97" s="185"/>
      <c r="Q97" s="185"/>
      <c r="R97" s="185"/>
      <c r="S97" s="185"/>
      <c r="T97" s="172">
        <v>0</v>
      </c>
      <c r="U97" s="173">
        <f t="shared" si="17"/>
        <v>731618944.64540386</v>
      </c>
      <c r="V97" s="174">
        <f t="shared" si="11"/>
        <v>91452368.080675483</v>
      </c>
      <c r="W97" s="175">
        <f t="shared" si="12"/>
        <v>0.73161894478829403</v>
      </c>
      <c r="X97" s="175">
        <f t="shared" si="13"/>
        <v>0</v>
      </c>
      <c r="Y97" s="175">
        <f t="shared" si="18"/>
        <v>0</v>
      </c>
      <c r="Z97" s="187"/>
      <c r="AA97" s="188"/>
      <c r="AB97" s="188"/>
      <c r="AC97" s="188"/>
      <c r="AD97" s="188"/>
      <c r="AE97" s="188"/>
      <c r="AF97" s="188"/>
      <c r="AG97" s="188"/>
      <c r="AH97" s="188"/>
      <c r="AI97" s="188"/>
      <c r="AJ97" s="188"/>
      <c r="AK97" s="188"/>
      <c r="AL97" s="188"/>
      <c r="AM97" s="188"/>
      <c r="AN97" s="188"/>
      <c r="AO97" s="188"/>
      <c r="AP97" s="188"/>
      <c r="AQ97" s="188"/>
      <c r="AR97" s="157">
        <f t="shared" si="19"/>
        <v>47087</v>
      </c>
      <c r="AS97" s="189">
        <f t="shared" ref="AS97:AV97" si="134">AS96</f>
        <v>109999999.99999993</v>
      </c>
      <c r="AT97" s="189">
        <f t="shared" si="134"/>
        <v>29999999.999999985</v>
      </c>
      <c r="AU97" s="189">
        <f t="shared" si="134"/>
        <v>29999999.999999985</v>
      </c>
      <c r="AV97" s="189">
        <f t="shared" si="134"/>
        <v>20000000.000000011</v>
      </c>
      <c r="AW97" s="155">
        <f t="shared" ref="AW97:AX97" si="135">+H97+AW96</f>
        <v>90000000</v>
      </c>
      <c r="AX97" s="182">
        <f t="shared" si="135"/>
        <v>200000000</v>
      </c>
      <c r="AY97" s="187">
        <f t="shared" si="117"/>
        <v>75080532.706666678</v>
      </c>
      <c r="AZ97" s="188"/>
      <c r="BA97" s="188"/>
      <c r="BB97" s="27"/>
      <c r="BC97" s="27"/>
      <c r="BD97" s="27"/>
      <c r="BE97" s="27"/>
      <c r="BF97" s="27"/>
      <c r="BG97" s="27"/>
      <c r="BH97" s="27"/>
    </row>
    <row r="98" spans="1:60" ht="15" customHeight="1" x14ac:dyDescent="0.2">
      <c r="C98" s="120">
        <v>2039</v>
      </c>
      <c r="D98" s="184"/>
      <c r="E98" s="185"/>
      <c r="F98" s="185"/>
      <c r="G98" s="185"/>
      <c r="H98" s="185"/>
      <c r="I98" s="185"/>
      <c r="J98" s="186"/>
      <c r="K98" s="185"/>
      <c r="L98" s="185"/>
      <c r="M98" s="185"/>
      <c r="N98" s="185"/>
      <c r="O98" s="185"/>
      <c r="P98" s="185"/>
      <c r="Q98" s="185"/>
      <c r="R98" s="185"/>
      <c r="S98" s="185"/>
      <c r="T98" s="172">
        <v>0</v>
      </c>
      <c r="U98" s="173">
        <f t="shared" si="17"/>
        <v>731618944.64540386</v>
      </c>
      <c r="V98" s="174">
        <f t="shared" si="11"/>
        <v>91452368.080675483</v>
      </c>
      <c r="W98" s="175">
        <f t="shared" si="12"/>
        <v>0.73161894478829403</v>
      </c>
      <c r="X98" s="175">
        <f t="shared" si="13"/>
        <v>0</v>
      </c>
      <c r="Y98" s="175">
        <f t="shared" si="18"/>
        <v>0</v>
      </c>
      <c r="Z98" s="187"/>
      <c r="AA98" s="188"/>
      <c r="AB98" s="188"/>
      <c r="AC98" s="188"/>
      <c r="AD98" s="188"/>
      <c r="AE98" s="188"/>
      <c r="AF98" s="188"/>
      <c r="AG98" s="188"/>
      <c r="AH98" s="188"/>
      <c r="AI98" s="188"/>
      <c r="AJ98" s="188"/>
      <c r="AK98" s="188"/>
      <c r="AL98" s="188"/>
      <c r="AM98" s="188"/>
      <c r="AN98" s="188"/>
      <c r="AO98" s="188"/>
      <c r="AP98" s="188"/>
      <c r="AQ98" s="188"/>
      <c r="AR98" s="168">
        <f t="shared" si="19"/>
        <v>47118</v>
      </c>
      <c r="AS98" s="189">
        <f t="shared" ref="AS98:AV98" si="136">AS97</f>
        <v>109999999.99999993</v>
      </c>
      <c r="AT98" s="189">
        <f t="shared" si="136"/>
        <v>29999999.999999985</v>
      </c>
      <c r="AU98" s="189">
        <f t="shared" si="136"/>
        <v>29999999.999999985</v>
      </c>
      <c r="AV98" s="189">
        <f t="shared" si="136"/>
        <v>20000000.000000011</v>
      </c>
      <c r="AW98" s="155">
        <f t="shared" ref="AW98:AX98" si="137">+H98+AW97</f>
        <v>90000000</v>
      </c>
      <c r="AX98" s="182">
        <f t="shared" si="137"/>
        <v>200000000</v>
      </c>
      <c r="AY98" s="187">
        <f t="shared" si="117"/>
        <v>81906035.680000007</v>
      </c>
      <c r="AZ98" s="188"/>
      <c r="BA98" s="188"/>
      <c r="BB98" s="27"/>
      <c r="BC98" s="27"/>
      <c r="BD98" s="27"/>
      <c r="BE98" s="27"/>
      <c r="BF98" s="27"/>
      <c r="BG98" s="27"/>
      <c r="BH98" s="27"/>
    </row>
    <row r="99" spans="1:60" ht="15" customHeight="1" x14ac:dyDescent="0.2">
      <c r="C99" s="120">
        <v>2040</v>
      </c>
      <c r="D99" s="184"/>
      <c r="E99" s="185"/>
      <c r="F99" s="185"/>
      <c r="G99" s="185"/>
      <c r="H99" s="185"/>
      <c r="I99" s="185"/>
      <c r="J99" s="186">
        <v>87900969.258226067</v>
      </c>
      <c r="K99" s="185"/>
      <c r="L99" s="185"/>
      <c r="M99" s="185"/>
      <c r="N99" s="185"/>
      <c r="O99" s="185"/>
      <c r="P99" s="185"/>
      <c r="Q99" s="185"/>
      <c r="R99" s="185"/>
      <c r="S99" s="185"/>
      <c r="T99" s="172">
        <v>87900969.258226067</v>
      </c>
      <c r="U99" s="173">
        <f t="shared" si="17"/>
        <v>819519913.9036299</v>
      </c>
      <c r="V99" s="174">
        <f t="shared" si="11"/>
        <v>102439989.23795374</v>
      </c>
      <c r="W99" s="175">
        <f t="shared" si="12"/>
        <v>0.81951991406368774</v>
      </c>
      <c r="X99" s="175">
        <f t="shared" si="13"/>
        <v>8.7900969275393787E-2</v>
      </c>
      <c r="Y99" s="175">
        <f t="shared" si="18"/>
        <v>0.12014583534442136</v>
      </c>
      <c r="Z99" s="187"/>
      <c r="AA99" s="188"/>
      <c r="AB99" s="188"/>
      <c r="AC99" s="188"/>
      <c r="AD99" s="188"/>
      <c r="AE99" s="188"/>
      <c r="AF99" s="188"/>
      <c r="AG99" s="188"/>
      <c r="AH99" s="188"/>
      <c r="AI99" s="188"/>
      <c r="AJ99" s="188"/>
      <c r="AK99" s="188"/>
      <c r="AL99" s="188"/>
      <c r="AM99" s="188"/>
      <c r="AN99" s="188"/>
      <c r="AO99" s="188"/>
      <c r="AP99" s="188"/>
      <c r="AQ99" s="188"/>
      <c r="AR99" s="157">
        <f t="shared" si="19"/>
        <v>47149</v>
      </c>
      <c r="AS99" s="189">
        <f t="shared" ref="AS99:AV99" si="138">AS98</f>
        <v>109999999.99999993</v>
      </c>
      <c r="AT99" s="189">
        <f t="shared" si="138"/>
        <v>29999999.999999985</v>
      </c>
      <c r="AU99" s="189">
        <f t="shared" si="138"/>
        <v>29999999.999999985</v>
      </c>
      <c r="AV99" s="189">
        <f t="shared" si="138"/>
        <v>20000000.000000011</v>
      </c>
      <c r="AW99" s="155">
        <f t="shared" ref="AW99:AX99" si="139">+H99+AW98</f>
        <v>90000000</v>
      </c>
      <c r="AX99" s="182">
        <f t="shared" si="139"/>
        <v>200000000</v>
      </c>
      <c r="AY99" s="187">
        <f t="shared" ref="AY99:AY107" si="140">AY98</f>
        <v>81906035.680000007</v>
      </c>
      <c r="AZ99" s="188"/>
      <c r="BA99" s="188"/>
      <c r="BB99" s="27"/>
      <c r="BC99" s="27"/>
      <c r="BD99" s="27"/>
      <c r="BE99" s="27"/>
      <c r="BF99" s="27"/>
      <c r="BG99" s="27"/>
      <c r="BH99" s="27"/>
    </row>
    <row r="100" spans="1:60" ht="15" customHeight="1" x14ac:dyDescent="0.2">
      <c r="C100" s="120">
        <v>2041</v>
      </c>
      <c r="D100" s="184"/>
      <c r="E100" s="185"/>
      <c r="F100" s="185"/>
      <c r="G100" s="185"/>
      <c r="H100" s="185"/>
      <c r="I100" s="185"/>
      <c r="J100" s="186"/>
      <c r="K100" s="185"/>
      <c r="L100" s="185"/>
      <c r="M100" s="185"/>
      <c r="N100" s="185"/>
      <c r="O100" s="185"/>
      <c r="P100" s="185"/>
      <c r="Q100" s="185"/>
      <c r="R100" s="185"/>
      <c r="S100" s="185"/>
      <c r="T100" s="172">
        <v>0</v>
      </c>
      <c r="U100" s="173">
        <f t="shared" si="17"/>
        <v>819519913.9036299</v>
      </c>
      <c r="V100" s="174">
        <f t="shared" si="11"/>
        <v>102439989.23795374</v>
      </c>
      <c r="W100" s="175">
        <f t="shared" si="12"/>
        <v>0.81951991406368774</v>
      </c>
      <c r="X100" s="175">
        <f t="shared" si="13"/>
        <v>0</v>
      </c>
      <c r="Y100" s="175">
        <f t="shared" si="18"/>
        <v>0</v>
      </c>
      <c r="Z100" s="187"/>
      <c r="AA100" s="188"/>
      <c r="AB100" s="188"/>
      <c r="AC100" s="188"/>
      <c r="AD100" s="188"/>
      <c r="AE100" s="188"/>
      <c r="AF100" s="188"/>
      <c r="AG100" s="188"/>
      <c r="AH100" s="188"/>
      <c r="AI100" s="188"/>
      <c r="AJ100" s="188"/>
      <c r="AK100" s="188"/>
      <c r="AL100" s="188"/>
      <c r="AM100" s="188"/>
      <c r="AN100" s="188"/>
      <c r="AO100" s="188"/>
      <c r="AP100" s="188"/>
      <c r="AQ100" s="188"/>
      <c r="AR100" s="157">
        <f t="shared" si="19"/>
        <v>47177</v>
      </c>
      <c r="AS100" s="189">
        <f t="shared" ref="AS100:AV100" si="141">AS99</f>
        <v>109999999.99999993</v>
      </c>
      <c r="AT100" s="189">
        <f t="shared" si="141"/>
        <v>29999999.999999985</v>
      </c>
      <c r="AU100" s="189">
        <f t="shared" si="141"/>
        <v>29999999.999999985</v>
      </c>
      <c r="AV100" s="189">
        <f t="shared" si="141"/>
        <v>20000000.000000011</v>
      </c>
      <c r="AW100" s="155">
        <f t="shared" ref="AW100:AX100" si="142">+H100+AW99</f>
        <v>90000000</v>
      </c>
      <c r="AX100" s="182">
        <f t="shared" si="142"/>
        <v>200000000</v>
      </c>
      <c r="AY100" s="187">
        <f t="shared" si="140"/>
        <v>81906035.680000007</v>
      </c>
      <c r="AZ100" s="188"/>
      <c r="BA100" s="188"/>
      <c r="BB100" s="27"/>
      <c r="BC100" s="27"/>
      <c r="BD100" s="27"/>
      <c r="BE100" s="27"/>
      <c r="BF100" s="27"/>
      <c r="BG100" s="27"/>
      <c r="BH100" s="27"/>
    </row>
    <row r="101" spans="1:60" ht="15" customHeight="1" x14ac:dyDescent="0.2">
      <c r="C101" s="120">
        <v>2042</v>
      </c>
      <c r="D101" s="184"/>
      <c r="E101" s="185"/>
      <c r="F101" s="185"/>
      <c r="G101" s="185"/>
      <c r="H101" s="185"/>
      <c r="I101" s="185"/>
      <c r="J101" s="186"/>
      <c r="K101" s="185"/>
      <c r="L101" s="185"/>
      <c r="M101" s="185"/>
      <c r="N101" s="185"/>
      <c r="O101" s="185"/>
      <c r="P101" s="185"/>
      <c r="Q101" s="185"/>
      <c r="R101" s="185"/>
      <c r="S101" s="185"/>
      <c r="T101" s="172">
        <v>0</v>
      </c>
      <c r="U101" s="173">
        <f t="shared" si="17"/>
        <v>819519913.9036299</v>
      </c>
      <c r="V101" s="174">
        <f t="shared" si="11"/>
        <v>102439989.23795374</v>
      </c>
      <c r="W101" s="175">
        <f t="shared" si="12"/>
        <v>0.81951991406368774</v>
      </c>
      <c r="X101" s="175">
        <f t="shared" si="13"/>
        <v>0</v>
      </c>
      <c r="Y101" s="175">
        <f t="shared" si="18"/>
        <v>0</v>
      </c>
      <c r="Z101" s="187"/>
      <c r="AA101" s="188"/>
      <c r="AB101" s="188"/>
      <c r="AC101" s="188"/>
      <c r="AD101" s="188"/>
      <c r="AE101" s="188"/>
      <c r="AF101" s="188"/>
      <c r="AG101" s="188"/>
      <c r="AH101" s="188"/>
      <c r="AI101" s="188"/>
      <c r="AJ101" s="188"/>
      <c r="AK101" s="188"/>
      <c r="AL101" s="188"/>
      <c r="AM101" s="188"/>
      <c r="AN101" s="188"/>
      <c r="AO101" s="188"/>
      <c r="AP101" s="188"/>
      <c r="AQ101" s="188"/>
      <c r="AR101" s="168">
        <f t="shared" si="19"/>
        <v>47208</v>
      </c>
      <c r="AS101" s="189">
        <f t="shared" ref="AS101:AV101" si="143">AS100</f>
        <v>109999999.99999993</v>
      </c>
      <c r="AT101" s="189">
        <f t="shared" si="143"/>
        <v>29999999.999999985</v>
      </c>
      <c r="AU101" s="189">
        <f t="shared" si="143"/>
        <v>29999999.999999985</v>
      </c>
      <c r="AV101" s="189">
        <f t="shared" si="143"/>
        <v>20000000.000000011</v>
      </c>
      <c r="AW101" s="155">
        <f t="shared" ref="AW101:AX101" si="144">+H101+AW100</f>
        <v>90000000</v>
      </c>
      <c r="AX101" s="182">
        <f t="shared" si="144"/>
        <v>200000000</v>
      </c>
      <c r="AY101" s="187">
        <f t="shared" si="140"/>
        <v>81906035.680000007</v>
      </c>
      <c r="AZ101" s="188"/>
      <c r="BA101" s="188"/>
      <c r="BB101" s="27"/>
      <c r="BC101" s="27"/>
      <c r="BD101" s="27"/>
      <c r="BE101" s="27"/>
      <c r="BF101" s="27"/>
      <c r="BG101" s="27"/>
      <c r="BH101" s="27"/>
    </row>
    <row r="102" spans="1:60" ht="15" customHeight="1" x14ac:dyDescent="0.2">
      <c r="C102" s="120">
        <v>2043</v>
      </c>
      <c r="D102" s="184"/>
      <c r="E102" s="185"/>
      <c r="F102" s="185"/>
      <c r="G102" s="185"/>
      <c r="H102" s="185"/>
      <c r="I102" s="185"/>
      <c r="J102" s="186"/>
      <c r="K102" s="185"/>
      <c r="L102" s="185"/>
      <c r="M102" s="185"/>
      <c r="N102" s="185"/>
      <c r="O102" s="185"/>
      <c r="P102" s="185"/>
      <c r="Q102" s="185"/>
      <c r="R102" s="185"/>
      <c r="S102" s="185"/>
      <c r="T102" s="172">
        <v>0</v>
      </c>
      <c r="U102" s="173">
        <f t="shared" si="17"/>
        <v>819519913.9036299</v>
      </c>
      <c r="V102" s="174">
        <f t="shared" si="11"/>
        <v>102439989.23795374</v>
      </c>
      <c r="W102" s="175">
        <f t="shared" si="12"/>
        <v>0.81951991406368774</v>
      </c>
      <c r="X102" s="175">
        <f t="shared" si="13"/>
        <v>0</v>
      </c>
      <c r="Y102" s="175">
        <f t="shared" si="18"/>
        <v>0</v>
      </c>
      <c r="Z102" s="187"/>
      <c r="AA102" s="188"/>
      <c r="AB102" s="188"/>
      <c r="AC102" s="188"/>
      <c r="AD102" s="188"/>
      <c r="AE102" s="188"/>
      <c r="AF102" s="188"/>
      <c r="AG102" s="188"/>
      <c r="AH102" s="188"/>
      <c r="AI102" s="188"/>
      <c r="AJ102" s="188"/>
      <c r="AK102" s="188"/>
      <c r="AL102" s="188"/>
      <c r="AM102" s="188"/>
      <c r="AN102" s="188"/>
      <c r="AO102" s="188"/>
      <c r="AP102" s="188"/>
      <c r="AQ102" s="188"/>
      <c r="AR102" s="157">
        <f t="shared" si="19"/>
        <v>47238</v>
      </c>
      <c r="AS102" s="189">
        <f t="shared" ref="AS102:AV102" si="145">AS101</f>
        <v>109999999.99999993</v>
      </c>
      <c r="AT102" s="189">
        <f t="shared" si="145"/>
        <v>29999999.999999985</v>
      </c>
      <c r="AU102" s="189">
        <f t="shared" si="145"/>
        <v>29999999.999999985</v>
      </c>
      <c r="AV102" s="189">
        <f t="shared" si="145"/>
        <v>20000000.000000011</v>
      </c>
      <c r="AW102" s="155">
        <f t="shared" ref="AW102:AX102" si="146">+H102+AW101</f>
        <v>90000000</v>
      </c>
      <c r="AX102" s="182">
        <f t="shared" si="146"/>
        <v>200000000</v>
      </c>
      <c r="AY102" s="187">
        <f t="shared" si="140"/>
        <v>81906035.680000007</v>
      </c>
      <c r="AZ102" s="188"/>
      <c r="BA102" s="188"/>
      <c r="BB102" s="27"/>
      <c r="BC102" s="27"/>
      <c r="BD102" s="27"/>
      <c r="BE102" s="27"/>
      <c r="BF102" s="27"/>
      <c r="BG102" s="27"/>
      <c r="BH102" s="27"/>
    </row>
    <row r="103" spans="1:60" ht="15" customHeight="1" x14ac:dyDescent="0.2">
      <c r="C103" s="120">
        <v>2044</v>
      </c>
      <c r="D103" s="184"/>
      <c r="E103" s="185"/>
      <c r="F103" s="185"/>
      <c r="G103" s="185"/>
      <c r="H103" s="185"/>
      <c r="I103" s="185"/>
      <c r="J103" s="186">
        <v>89995249.054635599</v>
      </c>
      <c r="K103" s="185"/>
      <c r="L103" s="185"/>
      <c r="M103" s="185"/>
      <c r="N103" s="185"/>
      <c r="O103" s="185"/>
      <c r="P103" s="185"/>
      <c r="Q103" s="185"/>
      <c r="R103" s="185"/>
      <c r="S103" s="185"/>
      <c r="T103" s="172">
        <v>89995249.054635599</v>
      </c>
      <c r="U103" s="173">
        <f t="shared" si="17"/>
        <v>909515162.95826554</v>
      </c>
      <c r="V103" s="174">
        <f t="shared" si="11"/>
        <v>113689395.36978319</v>
      </c>
      <c r="W103" s="175">
        <f t="shared" si="12"/>
        <v>0.90951516313589997</v>
      </c>
      <c r="X103" s="175">
        <f t="shared" si="13"/>
        <v>8.9995249072212347E-2</v>
      </c>
      <c r="Y103" s="175">
        <f t="shared" si="18"/>
        <v>0.10981459697051177</v>
      </c>
      <c r="Z103" s="187"/>
      <c r="AA103" s="188"/>
      <c r="AB103" s="188"/>
      <c r="AC103" s="188"/>
      <c r="AD103" s="188"/>
      <c r="AE103" s="188"/>
      <c r="AF103" s="188"/>
      <c r="AG103" s="188"/>
      <c r="AH103" s="188"/>
      <c r="AI103" s="188"/>
      <c r="AJ103" s="188"/>
      <c r="AK103" s="188"/>
      <c r="AL103" s="188"/>
      <c r="AM103" s="188"/>
      <c r="AN103" s="188"/>
      <c r="AO103" s="188"/>
      <c r="AP103" s="188"/>
      <c r="AQ103" s="188"/>
      <c r="AR103" s="157">
        <f t="shared" si="19"/>
        <v>47269</v>
      </c>
      <c r="AS103" s="189">
        <f t="shared" ref="AS103:AV103" si="147">AS102</f>
        <v>109999999.99999993</v>
      </c>
      <c r="AT103" s="189">
        <f t="shared" si="147"/>
        <v>29999999.999999985</v>
      </c>
      <c r="AU103" s="189">
        <f t="shared" si="147"/>
        <v>29999999.999999985</v>
      </c>
      <c r="AV103" s="189">
        <f t="shared" si="147"/>
        <v>20000000.000000011</v>
      </c>
      <c r="AW103" s="155">
        <f t="shared" ref="AW103:AX103" si="148">+H103+AW102</f>
        <v>90000000</v>
      </c>
      <c r="AX103" s="182">
        <f t="shared" si="148"/>
        <v>200000000</v>
      </c>
      <c r="AY103" s="187">
        <f t="shared" si="140"/>
        <v>81906035.680000007</v>
      </c>
      <c r="AZ103" s="188"/>
      <c r="BA103" s="188"/>
      <c r="BB103" s="27"/>
      <c r="BC103" s="27"/>
      <c r="BD103" s="27"/>
      <c r="BE103" s="27"/>
      <c r="BF103" s="27"/>
      <c r="BG103" s="27"/>
      <c r="BH103" s="27"/>
    </row>
    <row r="104" spans="1:60" ht="15" customHeight="1" x14ac:dyDescent="0.2">
      <c r="C104" s="120">
        <v>2045</v>
      </c>
      <c r="D104" s="184"/>
      <c r="E104" s="185"/>
      <c r="F104" s="185"/>
      <c r="G104" s="185"/>
      <c r="H104" s="185"/>
      <c r="I104" s="185"/>
      <c r="J104" s="186"/>
      <c r="K104" s="185"/>
      <c r="L104" s="185"/>
      <c r="M104" s="185"/>
      <c r="N104" s="185"/>
      <c r="O104" s="185"/>
      <c r="P104" s="185"/>
      <c r="Q104" s="185"/>
      <c r="R104" s="185"/>
      <c r="S104" s="185"/>
      <c r="T104" s="172">
        <v>0</v>
      </c>
      <c r="U104" s="173">
        <f t="shared" si="17"/>
        <v>909515162.95826554</v>
      </c>
      <c r="V104" s="174">
        <f t="shared" si="11"/>
        <v>113689395.36978319</v>
      </c>
      <c r="W104" s="175">
        <f t="shared" si="12"/>
        <v>0.90951516313589997</v>
      </c>
      <c r="X104" s="175">
        <f t="shared" si="13"/>
        <v>0</v>
      </c>
      <c r="Y104" s="175">
        <f t="shared" si="18"/>
        <v>0</v>
      </c>
      <c r="Z104" s="187"/>
      <c r="AA104" s="188"/>
      <c r="AB104" s="188"/>
      <c r="AC104" s="188"/>
      <c r="AD104" s="188"/>
      <c r="AE104" s="188"/>
      <c r="AF104" s="188"/>
      <c r="AG104" s="188"/>
      <c r="AH104" s="188"/>
      <c r="AI104" s="188"/>
      <c r="AJ104" s="188"/>
      <c r="AK104" s="188"/>
      <c r="AL104" s="188"/>
      <c r="AM104" s="188"/>
      <c r="AN104" s="188"/>
      <c r="AO104" s="188"/>
      <c r="AP104" s="188"/>
      <c r="AQ104" s="188"/>
      <c r="AR104" s="168">
        <f t="shared" si="19"/>
        <v>47299</v>
      </c>
      <c r="AS104" s="189">
        <f t="shared" ref="AS104:AV104" si="149">AS103</f>
        <v>109999999.99999993</v>
      </c>
      <c r="AT104" s="189">
        <f t="shared" si="149"/>
        <v>29999999.999999985</v>
      </c>
      <c r="AU104" s="189">
        <f t="shared" si="149"/>
        <v>29999999.999999985</v>
      </c>
      <c r="AV104" s="189">
        <f t="shared" si="149"/>
        <v>20000000.000000011</v>
      </c>
      <c r="AW104" s="155">
        <f t="shared" ref="AW104:AX104" si="150">+H104+AW103</f>
        <v>90000000</v>
      </c>
      <c r="AX104" s="182">
        <f t="shared" si="150"/>
        <v>200000000</v>
      </c>
      <c r="AY104" s="187">
        <f t="shared" si="140"/>
        <v>81906035.680000007</v>
      </c>
      <c r="AZ104" s="188"/>
      <c r="BA104" s="188"/>
      <c r="BB104" s="27"/>
      <c r="BC104" s="27"/>
      <c r="BD104" s="27"/>
      <c r="BE104" s="27"/>
      <c r="BF104" s="27"/>
      <c r="BG104" s="27"/>
      <c r="BH104" s="27"/>
    </row>
    <row r="105" spans="1:60" ht="15" customHeight="1" x14ac:dyDescent="0.2">
      <c r="C105" s="120">
        <v>2046</v>
      </c>
      <c r="D105" s="184"/>
      <c r="E105" s="185"/>
      <c r="F105" s="185"/>
      <c r="G105" s="185"/>
      <c r="H105" s="185"/>
      <c r="I105" s="185"/>
      <c r="J105" s="186"/>
      <c r="K105" s="185"/>
      <c r="L105" s="185"/>
      <c r="M105" s="185"/>
      <c r="N105" s="185"/>
      <c r="O105" s="185"/>
      <c r="P105" s="185"/>
      <c r="Q105" s="185"/>
      <c r="R105" s="185"/>
      <c r="S105" s="185"/>
      <c r="T105" s="172">
        <v>0</v>
      </c>
      <c r="U105" s="173">
        <f t="shared" si="17"/>
        <v>909515162.95826554</v>
      </c>
      <c r="V105" s="174">
        <f t="shared" si="11"/>
        <v>113689395.36978319</v>
      </c>
      <c r="W105" s="175">
        <f t="shared" si="12"/>
        <v>0.90951516313589997</v>
      </c>
      <c r="X105" s="175">
        <f t="shared" si="13"/>
        <v>0</v>
      </c>
      <c r="Y105" s="175">
        <f t="shared" si="18"/>
        <v>0</v>
      </c>
      <c r="Z105" s="187"/>
      <c r="AA105" s="188"/>
      <c r="AB105" s="188"/>
      <c r="AC105" s="188"/>
      <c r="AD105" s="188"/>
      <c r="AE105" s="188"/>
      <c r="AF105" s="188"/>
      <c r="AG105" s="188"/>
      <c r="AH105" s="188"/>
      <c r="AI105" s="188"/>
      <c r="AJ105" s="188"/>
      <c r="AK105" s="188"/>
      <c r="AL105" s="188"/>
      <c r="AM105" s="188"/>
      <c r="AN105" s="188"/>
      <c r="AO105" s="188"/>
      <c r="AP105" s="188"/>
      <c r="AQ105" s="188"/>
      <c r="AR105" s="157">
        <f t="shared" si="19"/>
        <v>47330</v>
      </c>
      <c r="AS105" s="189">
        <f t="shared" ref="AS105:AV105" si="151">AS104</f>
        <v>109999999.99999993</v>
      </c>
      <c r="AT105" s="189">
        <f t="shared" si="151"/>
        <v>29999999.999999985</v>
      </c>
      <c r="AU105" s="189">
        <f t="shared" si="151"/>
        <v>29999999.999999985</v>
      </c>
      <c r="AV105" s="189">
        <f t="shared" si="151"/>
        <v>20000000.000000011</v>
      </c>
      <c r="AW105" s="155">
        <f t="shared" ref="AW105:AX105" si="152">+H105+AW104</f>
        <v>90000000</v>
      </c>
      <c r="AX105" s="182">
        <f t="shared" si="152"/>
        <v>200000000</v>
      </c>
      <c r="AY105" s="187">
        <f t="shared" si="140"/>
        <v>81906035.680000007</v>
      </c>
      <c r="AZ105" s="188"/>
      <c r="BA105" s="188"/>
      <c r="BB105" s="27"/>
      <c r="BC105" s="27"/>
      <c r="BD105" s="27"/>
      <c r="BE105" s="27"/>
      <c r="BF105" s="27"/>
      <c r="BG105" s="27"/>
      <c r="BH105" s="27"/>
    </row>
    <row r="106" spans="1:60" ht="15" customHeight="1" x14ac:dyDescent="0.2">
      <c r="C106" s="120">
        <v>2047</v>
      </c>
      <c r="D106" s="184"/>
      <c r="E106" s="185"/>
      <c r="F106" s="185"/>
      <c r="G106" s="185"/>
      <c r="H106" s="185"/>
      <c r="I106" s="185"/>
      <c r="J106" s="185"/>
      <c r="K106" s="185"/>
      <c r="L106" s="185"/>
      <c r="M106" s="185"/>
      <c r="N106" s="185"/>
      <c r="O106" s="185"/>
      <c r="P106" s="185"/>
      <c r="Q106" s="185"/>
      <c r="R106" s="185"/>
      <c r="S106" s="185"/>
      <c r="T106" s="172">
        <v>0</v>
      </c>
      <c r="U106" s="173">
        <f t="shared" si="17"/>
        <v>909515162.95826554</v>
      </c>
      <c r="V106" s="174">
        <f t="shared" si="11"/>
        <v>113689395.36978319</v>
      </c>
      <c r="W106" s="175">
        <f t="shared" si="12"/>
        <v>0.90951516313589997</v>
      </c>
      <c r="X106" s="175">
        <f t="shared" si="13"/>
        <v>0</v>
      </c>
      <c r="Y106" s="175">
        <f t="shared" si="18"/>
        <v>0</v>
      </c>
      <c r="Z106" s="187"/>
      <c r="AA106" s="188"/>
      <c r="AB106" s="188"/>
      <c r="AC106" s="188"/>
      <c r="AD106" s="188"/>
      <c r="AE106" s="188"/>
      <c r="AF106" s="188"/>
      <c r="AG106" s="188"/>
      <c r="AH106" s="188"/>
      <c r="AI106" s="188"/>
      <c r="AJ106" s="188"/>
      <c r="AK106" s="188"/>
      <c r="AL106" s="188"/>
      <c r="AM106" s="188"/>
      <c r="AN106" s="188"/>
      <c r="AO106" s="188"/>
      <c r="AP106" s="188"/>
      <c r="AQ106" s="188"/>
      <c r="AR106" s="157">
        <f t="shared" si="19"/>
        <v>47361</v>
      </c>
      <c r="AS106" s="189">
        <f t="shared" ref="AS106:AV106" si="153">AS105</f>
        <v>109999999.99999993</v>
      </c>
      <c r="AT106" s="189">
        <f t="shared" si="153"/>
        <v>29999999.999999985</v>
      </c>
      <c r="AU106" s="189">
        <f t="shared" si="153"/>
        <v>29999999.999999985</v>
      </c>
      <c r="AV106" s="189">
        <f t="shared" si="153"/>
        <v>20000000.000000011</v>
      </c>
      <c r="AW106" s="155">
        <f t="shared" ref="AW106:AX106" si="154">+H106+AW105</f>
        <v>90000000</v>
      </c>
      <c r="AX106" s="182">
        <f t="shared" si="154"/>
        <v>200000000</v>
      </c>
      <c r="AY106" s="187">
        <f t="shared" si="140"/>
        <v>81906035.680000007</v>
      </c>
      <c r="AZ106" s="188"/>
      <c r="BA106" s="188"/>
      <c r="BB106" s="27"/>
      <c r="BC106" s="27"/>
      <c r="BD106" s="27"/>
      <c r="BE106" s="27"/>
      <c r="BF106" s="27"/>
      <c r="BG106" s="27"/>
      <c r="BH106" s="27"/>
    </row>
    <row r="107" spans="1:60" ht="15" customHeight="1" x14ac:dyDescent="0.2">
      <c r="C107" s="120">
        <v>2048</v>
      </c>
      <c r="D107" s="184"/>
      <c r="E107" s="185"/>
      <c r="F107" s="185"/>
      <c r="G107" s="185"/>
      <c r="H107" s="185"/>
      <c r="I107" s="185"/>
      <c r="J107" s="186">
        <v>90484836.846427694</v>
      </c>
      <c r="K107" s="185"/>
      <c r="L107" s="185"/>
      <c r="M107" s="185"/>
      <c r="N107" s="185"/>
      <c r="O107" s="185"/>
      <c r="P107" s="185"/>
      <c r="Q107" s="185"/>
      <c r="R107" s="185"/>
      <c r="S107" s="185"/>
      <c r="T107" s="172">
        <v>90484836.846427694</v>
      </c>
      <c r="U107" s="173">
        <f t="shared" si="17"/>
        <v>999999999.80469322</v>
      </c>
      <c r="V107" s="174">
        <f t="shared" si="11"/>
        <v>124999999.97558665</v>
      </c>
      <c r="W107" s="175">
        <f t="shared" si="12"/>
        <v>1</v>
      </c>
      <c r="X107" s="175">
        <f t="shared" si="13"/>
        <v>9.0484836864100054E-2</v>
      </c>
      <c r="Y107" s="175">
        <f t="shared" si="18"/>
        <v>9.9486892062490728E-2</v>
      </c>
      <c r="Z107" s="187"/>
      <c r="AA107" s="188"/>
      <c r="AB107" s="188"/>
      <c r="AC107" s="188"/>
      <c r="AD107" s="188"/>
      <c r="AE107" s="188"/>
      <c r="AF107" s="188"/>
      <c r="AG107" s="188"/>
      <c r="AH107" s="188"/>
      <c r="AI107" s="188"/>
      <c r="AJ107" s="188"/>
      <c r="AK107" s="188"/>
      <c r="AL107" s="188"/>
      <c r="AM107" s="188"/>
      <c r="AN107" s="188"/>
      <c r="AO107" s="188"/>
      <c r="AP107" s="188"/>
      <c r="AQ107" s="188"/>
      <c r="AR107" s="168">
        <f t="shared" si="19"/>
        <v>47391</v>
      </c>
      <c r="AS107" s="189">
        <f t="shared" ref="AS107:AV107" si="155">AS106</f>
        <v>109999999.99999993</v>
      </c>
      <c r="AT107" s="189">
        <f t="shared" si="155"/>
        <v>29999999.999999985</v>
      </c>
      <c r="AU107" s="189">
        <f t="shared" si="155"/>
        <v>29999999.999999985</v>
      </c>
      <c r="AV107" s="189">
        <f t="shared" si="155"/>
        <v>20000000.000000011</v>
      </c>
      <c r="AW107" s="155">
        <f t="shared" ref="AW107:AX107" si="156">+H107+AW106</f>
        <v>90000000</v>
      </c>
      <c r="AX107" s="182">
        <f t="shared" si="156"/>
        <v>200000000</v>
      </c>
      <c r="AY107" s="187">
        <f t="shared" si="140"/>
        <v>81906035.680000007</v>
      </c>
      <c r="AZ107" s="188"/>
      <c r="BA107" s="188"/>
      <c r="BB107" s="27"/>
      <c r="BC107" s="27"/>
      <c r="BD107" s="27"/>
      <c r="BE107" s="27"/>
      <c r="BF107" s="27"/>
      <c r="BG107" s="27"/>
      <c r="BH107" s="27"/>
    </row>
    <row r="108" spans="1:60" ht="15" customHeight="1" x14ac:dyDescent="0.2">
      <c r="C108" s="188"/>
      <c r="D108" s="190">
        <f t="shared" ref="D108:G108" si="157">IF(D37="","",SUM(D38:D86))</f>
        <v>109999999.99999993</v>
      </c>
      <c r="E108" s="191">
        <f t="shared" si="157"/>
        <v>29999999.999999985</v>
      </c>
      <c r="F108" s="191">
        <f t="shared" si="157"/>
        <v>29999999.999999985</v>
      </c>
      <c r="G108" s="191">
        <f t="shared" si="157"/>
        <v>20000000.000000011</v>
      </c>
      <c r="H108" s="191">
        <f>SUM(H39:H107)</f>
        <v>90000000</v>
      </c>
      <c r="I108" s="191">
        <f>IF(I37="","",SUM(I38:I86))</f>
        <v>200000000</v>
      </c>
      <c r="J108" s="191">
        <f>IF(J37="","",SUM(J38:J107))</f>
        <v>519999999.80469257</v>
      </c>
      <c r="K108" s="191">
        <f t="shared" ref="K108:S108" si="158">IF(K37="","",SUM(K38:K86))</f>
        <v>0</v>
      </c>
      <c r="L108" s="191">
        <f t="shared" si="158"/>
        <v>0</v>
      </c>
      <c r="M108" s="191" t="str">
        <f t="shared" si="158"/>
        <v/>
      </c>
      <c r="N108" s="191" t="str">
        <f t="shared" si="158"/>
        <v/>
      </c>
      <c r="O108" s="191" t="str">
        <f t="shared" si="158"/>
        <v/>
      </c>
      <c r="P108" s="191" t="str">
        <f t="shared" si="158"/>
        <v/>
      </c>
      <c r="Q108" s="191" t="str">
        <f t="shared" si="158"/>
        <v/>
      </c>
      <c r="R108" s="191" t="str">
        <f t="shared" si="158"/>
        <v/>
      </c>
      <c r="S108" s="191" t="str">
        <f t="shared" si="158"/>
        <v/>
      </c>
      <c r="T108" s="192">
        <f t="shared" si="9"/>
        <v>999999999.80469251</v>
      </c>
      <c r="U108" s="188"/>
      <c r="V108" s="193"/>
      <c r="W108" s="194"/>
      <c r="X108" s="194"/>
      <c r="Y108" s="194"/>
      <c r="Z108" s="187"/>
      <c r="AA108" s="188"/>
      <c r="AB108" s="188"/>
      <c r="AC108" s="188"/>
      <c r="AD108" s="188"/>
      <c r="AE108" s="188"/>
      <c r="AF108" s="188"/>
      <c r="AG108" s="188"/>
      <c r="AH108" s="188"/>
      <c r="AI108" s="188"/>
      <c r="AJ108" s="188"/>
      <c r="AK108" s="188"/>
      <c r="AL108" s="188"/>
      <c r="AM108" s="188"/>
      <c r="AN108" s="188"/>
      <c r="AO108" s="188"/>
      <c r="AP108" s="188"/>
      <c r="AQ108" s="188"/>
      <c r="AR108" s="157">
        <f t="shared" si="19"/>
        <v>47422</v>
      </c>
      <c r="AS108" s="189">
        <f t="shared" ref="AS108:AY108" si="159">AS107</f>
        <v>109999999.99999993</v>
      </c>
      <c r="AT108" s="189">
        <f t="shared" si="159"/>
        <v>29999999.999999985</v>
      </c>
      <c r="AU108" s="189">
        <f t="shared" si="159"/>
        <v>29999999.999999985</v>
      </c>
      <c r="AV108" s="189">
        <f t="shared" si="159"/>
        <v>20000000.000000011</v>
      </c>
      <c r="AW108" s="155">
        <f t="shared" si="159"/>
        <v>90000000</v>
      </c>
      <c r="AX108" s="182">
        <f t="shared" si="159"/>
        <v>200000000</v>
      </c>
      <c r="AY108" s="187">
        <f t="shared" si="159"/>
        <v>81906035.680000007</v>
      </c>
      <c r="AZ108" s="188"/>
      <c r="BA108" s="188"/>
      <c r="BB108" s="27"/>
      <c r="BC108" s="27"/>
      <c r="BD108" s="27"/>
      <c r="BE108" s="27"/>
      <c r="BF108" s="27"/>
      <c r="BG108" s="27"/>
      <c r="BH108" s="27"/>
    </row>
    <row r="109" spans="1:60" ht="15" customHeight="1" x14ac:dyDescent="0.2">
      <c r="C109" s="27"/>
      <c r="D109" s="195">
        <f t="shared" ref="D109:M109" si="160">IFERROR(+D108/$T$108,"")</f>
        <v>0.11000000002148375</v>
      </c>
      <c r="E109" s="195">
        <f t="shared" si="160"/>
        <v>3.0000000005859211E-2</v>
      </c>
      <c r="F109" s="195">
        <f t="shared" si="160"/>
        <v>3.0000000005859211E-2</v>
      </c>
      <c r="G109" s="195">
        <f t="shared" si="160"/>
        <v>2.0000000003906161E-2</v>
      </c>
      <c r="H109" s="195">
        <f t="shared" si="160"/>
        <v>9.0000000017577672E-2</v>
      </c>
      <c r="I109" s="195">
        <f t="shared" si="160"/>
        <v>0.20000000003906149</v>
      </c>
      <c r="J109" s="195">
        <f t="shared" si="160"/>
        <v>0.51999999990625245</v>
      </c>
      <c r="K109" s="196">
        <f t="shared" si="160"/>
        <v>0</v>
      </c>
      <c r="L109" s="196">
        <f t="shared" si="160"/>
        <v>0</v>
      </c>
      <c r="M109" s="27" t="str">
        <f t="shared" si="160"/>
        <v/>
      </c>
      <c r="N109" s="27"/>
      <c r="O109" s="27"/>
      <c r="P109" s="27"/>
      <c r="Q109" s="27"/>
      <c r="R109" s="27"/>
      <c r="S109" s="27"/>
      <c r="T109" s="196">
        <f t="shared" si="9"/>
        <v>1</v>
      </c>
      <c r="U109" s="27"/>
      <c r="V109" s="193"/>
      <c r="W109" s="194"/>
      <c r="X109" s="194"/>
      <c r="Y109" s="194"/>
      <c r="Z109" s="165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157">
        <f t="shared" si="19"/>
        <v>47452</v>
      </c>
      <c r="AS109" s="189">
        <f t="shared" ref="AS109:AV109" si="161">AS108</f>
        <v>109999999.99999993</v>
      </c>
      <c r="AT109" s="189">
        <f t="shared" si="161"/>
        <v>29999999.999999985</v>
      </c>
      <c r="AU109" s="189">
        <f t="shared" si="161"/>
        <v>29999999.999999985</v>
      </c>
      <c r="AV109" s="189">
        <f t="shared" si="161"/>
        <v>20000000.000000011</v>
      </c>
      <c r="AW109" s="155">
        <f t="shared" ref="AW109:AX109" si="162">+H109+AW108</f>
        <v>90000000.090000004</v>
      </c>
      <c r="AX109" s="182">
        <f t="shared" si="162"/>
        <v>200000000.19999999</v>
      </c>
      <c r="AY109" s="187">
        <f t="shared" ref="AY109:AY134" si="163">AY108</f>
        <v>81906035.680000007</v>
      </c>
      <c r="AZ109" s="27"/>
      <c r="BA109" s="27"/>
      <c r="BB109" s="27"/>
      <c r="BC109" s="27"/>
      <c r="BD109" s="27"/>
      <c r="BE109" s="27"/>
      <c r="BF109" s="27"/>
      <c r="BG109" s="27"/>
      <c r="BH109" s="27"/>
    </row>
    <row r="110" spans="1:60" ht="15.75" customHeight="1" x14ac:dyDescent="0.2"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168">
        <f t="shared" si="19"/>
        <v>47483</v>
      </c>
      <c r="AS110" s="189">
        <f t="shared" ref="AS110:AV110" si="164">AS109</f>
        <v>109999999.99999993</v>
      </c>
      <c r="AT110" s="189">
        <f t="shared" si="164"/>
        <v>29999999.999999985</v>
      </c>
      <c r="AU110" s="189">
        <f t="shared" si="164"/>
        <v>29999999.999999985</v>
      </c>
      <c r="AV110" s="189">
        <f t="shared" si="164"/>
        <v>20000000.000000011</v>
      </c>
      <c r="AW110" s="155">
        <f t="shared" ref="AW110:AX110" si="165">+H110+AW109</f>
        <v>90000000.090000004</v>
      </c>
      <c r="AX110" s="182">
        <f t="shared" si="165"/>
        <v>200000000.19999999</v>
      </c>
      <c r="AY110" s="187">
        <f t="shared" si="163"/>
        <v>81906035.680000007</v>
      </c>
      <c r="AZ110" s="27"/>
      <c r="BA110" s="27"/>
      <c r="BB110" s="27"/>
      <c r="BC110" s="27"/>
      <c r="BD110" s="27"/>
      <c r="BE110" s="27"/>
      <c r="BF110" s="27"/>
      <c r="BG110" s="27"/>
      <c r="BH110" s="27"/>
    </row>
    <row r="111" spans="1:60" ht="39" customHeight="1" x14ac:dyDescent="0.2">
      <c r="A111" s="197"/>
      <c r="B111" s="25"/>
      <c r="C111" s="26" t="s">
        <v>45</v>
      </c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6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157">
        <f t="shared" si="19"/>
        <v>47514</v>
      </c>
      <c r="AS111" s="189">
        <f t="shared" ref="AS111:AV111" si="166">AS110</f>
        <v>109999999.99999993</v>
      </c>
      <c r="AT111" s="189">
        <f t="shared" si="166"/>
        <v>29999999.999999985</v>
      </c>
      <c r="AU111" s="189">
        <f t="shared" si="166"/>
        <v>29999999.999999985</v>
      </c>
      <c r="AV111" s="189">
        <f t="shared" si="166"/>
        <v>20000000.000000011</v>
      </c>
      <c r="AW111" s="155">
        <f t="shared" ref="AW111:AX111" si="167">+H111+AW110</f>
        <v>90000000.090000004</v>
      </c>
      <c r="AX111" s="182">
        <f t="shared" si="167"/>
        <v>200000000.19999999</v>
      </c>
      <c r="AY111" s="187">
        <f t="shared" si="163"/>
        <v>81906035.680000007</v>
      </c>
      <c r="AZ111" s="25"/>
      <c r="BA111" s="25"/>
      <c r="BB111" s="25"/>
      <c r="BC111" s="25"/>
      <c r="BD111" s="25"/>
      <c r="BE111" s="25"/>
      <c r="BF111" s="25"/>
      <c r="BG111" s="25"/>
      <c r="BH111" s="25"/>
    </row>
    <row r="112" spans="1:60" ht="48.75" customHeight="1" x14ac:dyDescent="0.2"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157">
        <f t="shared" si="19"/>
        <v>47542</v>
      </c>
      <c r="AS112" s="189">
        <f t="shared" ref="AS112:AV112" si="168">AS111</f>
        <v>109999999.99999993</v>
      </c>
      <c r="AT112" s="189">
        <f t="shared" si="168"/>
        <v>29999999.999999985</v>
      </c>
      <c r="AU112" s="189">
        <f t="shared" si="168"/>
        <v>29999999.999999985</v>
      </c>
      <c r="AV112" s="189">
        <f t="shared" si="168"/>
        <v>20000000.000000011</v>
      </c>
      <c r="AW112" s="155">
        <f t="shared" ref="AW112:AX112" si="169">+H112+AW111</f>
        <v>90000000.090000004</v>
      </c>
      <c r="AX112" s="182">
        <f t="shared" si="169"/>
        <v>200000000.19999999</v>
      </c>
      <c r="AY112" s="187">
        <f t="shared" si="163"/>
        <v>81906035.680000007</v>
      </c>
      <c r="AZ112" s="27"/>
      <c r="BA112" s="27"/>
      <c r="BB112" s="27"/>
      <c r="BC112" s="27"/>
      <c r="BD112" s="27"/>
      <c r="BE112" s="27"/>
      <c r="BF112" s="27"/>
      <c r="BG112" s="27"/>
      <c r="BH112" s="27"/>
    </row>
    <row r="113" spans="3:60" ht="19.5" customHeight="1" x14ac:dyDescent="0.2">
      <c r="C113" s="198"/>
      <c r="D113" s="199"/>
      <c r="E113" s="200">
        <v>1</v>
      </c>
      <c r="F113" s="200">
        <v>2</v>
      </c>
      <c r="G113" s="200">
        <v>3</v>
      </c>
      <c r="H113" s="201">
        <v>4</v>
      </c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168">
        <f t="shared" si="19"/>
        <v>47573</v>
      </c>
      <c r="AS113" s="189">
        <f t="shared" ref="AS113:AW113" si="170">AS112</f>
        <v>109999999.99999993</v>
      </c>
      <c r="AT113" s="189">
        <f t="shared" si="170"/>
        <v>29999999.999999985</v>
      </c>
      <c r="AU113" s="189">
        <f t="shared" si="170"/>
        <v>29999999.999999985</v>
      </c>
      <c r="AV113" s="189">
        <f t="shared" si="170"/>
        <v>20000000.000000011</v>
      </c>
      <c r="AW113" s="155">
        <f t="shared" si="170"/>
        <v>90000000.090000004</v>
      </c>
      <c r="AX113" s="182">
        <f>+I113+AX112</f>
        <v>200000000.19999999</v>
      </c>
      <c r="AY113" s="187">
        <f t="shared" si="163"/>
        <v>81906035.680000007</v>
      </c>
      <c r="AZ113" s="27"/>
      <c r="BA113" s="27"/>
      <c r="BB113" s="27"/>
      <c r="BC113" s="27"/>
      <c r="BD113" s="27"/>
      <c r="BE113" s="27"/>
      <c r="BF113" s="27"/>
      <c r="BG113" s="27"/>
      <c r="BH113" s="27"/>
    </row>
    <row r="114" spans="3:60" ht="15.75" customHeight="1" x14ac:dyDescent="0.2">
      <c r="C114" s="40" t="s">
        <v>46</v>
      </c>
      <c r="D114" s="202"/>
      <c r="E114" s="203">
        <f>AVERAGE(Y39:Y50)</f>
        <v>0.14001114626114625</v>
      </c>
      <c r="F114" s="203">
        <f>AVERAGE(Y51:Y62)</f>
        <v>7.2398718912563734E-2</v>
      </c>
      <c r="G114" s="203">
        <f>AVERAGE(Y63:Y74)</f>
        <v>2.1359674853569748E-2</v>
      </c>
      <c r="H114" s="204">
        <f>AVERAGE(Y75:Y86)</f>
        <v>1.186154215433712E-2</v>
      </c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157">
        <f t="shared" si="19"/>
        <v>47603</v>
      </c>
      <c r="AS114" s="189">
        <f t="shared" ref="AS114:AV114" si="171">AS113</f>
        <v>109999999.99999993</v>
      </c>
      <c r="AT114" s="189">
        <f t="shared" si="171"/>
        <v>29999999.999999985</v>
      </c>
      <c r="AU114" s="189">
        <f t="shared" si="171"/>
        <v>29999999.999999985</v>
      </c>
      <c r="AV114" s="189">
        <f t="shared" si="171"/>
        <v>20000000.000000011</v>
      </c>
      <c r="AW114" s="155">
        <f t="shared" ref="AW114:AX114" si="172">+H114+AW113</f>
        <v>90000000.101861551</v>
      </c>
      <c r="AX114" s="182">
        <f t="shared" si="172"/>
        <v>200000000.19999999</v>
      </c>
      <c r="AY114" s="187">
        <f t="shared" si="163"/>
        <v>81906035.680000007</v>
      </c>
      <c r="AZ114" s="27"/>
      <c r="BA114" s="27"/>
      <c r="BB114" s="27"/>
      <c r="BC114" s="27"/>
      <c r="BD114" s="27"/>
      <c r="BE114" s="27"/>
      <c r="BF114" s="27"/>
      <c r="BG114" s="27"/>
      <c r="BH114" s="27"/>
    </row>
    <row r="115" spans="3:60" ht="15.75" customHeight="1" x14ac:dyDescent="0.25">
      <c r="C115" s="50" t="s">
        <v>47</v>
      </c>
      <c r="D115" s="205"/>
      <c r="E115" s="206">
        <f>+U50/U39-1</f>
        <v>3.666666666666667</v>
      </c>
      <c r="F115" s="206">
        <f>+U62/U50-1</f>
        <v>1.3095238095238106</v>
      </c>
      <c r="G115" s="206">
        <f>+U74/U62-1</f>
        <v>0.2886597938144333</v>
      </c>
      <c r="H115" s="207">
        <f>+U86/U74-1</f>
        <v>0.15200000000000036</v>
      </c>
      <c r="I115" s="208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157">
        <f t="shared" si="19"/>
        <v>47634</v>
      </c>
      <c r="AS115" s="189">
        <f t="shared" ref="AS115:AV115" si="173">AS114</f>
        <v>109999999.99999993</v>
      </c>
      <c r="AT115" s="189">
        <f t="shared" si="173"/>
        <v>29999999.999999985</v>
      </c>
      <c r="AU115" s="189">
        <f t="shared" si="173"/>
        <v>29999999.999999985</v>
      </c>
      <c r="AV115" s="189">
        <f t="shared" si="173"/>
        <v>20000000.000000011</v>
      </c>
      <c r="AW115" s="155">
        <f t="shared" ref="AW115:AX115" si="174">+H115+AW114</f>
        <v>90000000.253861547</v>
      </c>
      <c r="AX115" s="182">
        <f t="shared" si="174"/>
        <v>200000000.19999999</v>
      </c>
      <c r="AY115" s="187">
        <f t="shared" si="163"/>
        <v>81906035.680000007</v>
      </c>
      <c r="AZ115" s="27"/>
      <c r="BA115" s="27"/>
      <c r="BB115" s="27"/>
      <c r="BC115" s="27"/>
      <c r="BD115" s="27"/>
      <c r="BE115" s="27"/>
      <c r="BF115" s="27"/>
      <c r="BG115" s="27"/>
      <c r="BH115" s="27"/>
    </row>
    <row r="116" spans="3:60" ht="15.75" customHeight="1" x14ac:dyDescent="0.2">
      <c r="C116" s="89" t="s">
        <v>48</v>
      </c>
      <c r="D116" s="209"/>
      <c r="E116" s="210">
        <f>U50/U39-1</f>
        <v>3.666666666666667</v>
      </c>
      <c r="F116" s="210">
        <f>+U62/U39-1</f>
        <v>9.7777777777777839</v>
      </c>
      <c r="G116" s="210">
        <f>+U74/U39-1</f>
        <v>12.8888888888889</v>
      </c>
      <c r="H116" s="211">
        <f>+U86/U39-1</f>
        <v>15.000000000000014</v>
      </c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168">
        <f t="shared" si="19"/>
        <v>47664</v>
      </c>
      <c r="AS116" s="189">
        <f t="shared" ref="AS116:AW116" si="175">AS115</f>
        <v>109999999.99999993</v>
      </c>
      <c r="AT116" s="189">
        <f t="shared" si="175"/>
        <v>29999999.999999985</v>
      </c>
      <c r="AU116" s="189">
        <f t="shared" si="175"/>
        <v>29999999.999999985</v>
      </c>
      <c r="AV116" s="189">
        <f t="shared" si="175"/>
        <v>20000000.000000011</v>
      </c>
      <c r="AW116" s="155">
        <f t="shared" si="175"/>
        <v>90000000.253861547</v>
      </c>
      <c r="AX116" s="182">
        <f>+I116+AX115</f>
        <v>200000000.19999999</v>
      </c>
      <c r="AY116" s="187">
        <f t="shared" si="163"/>
        <v>81906035.680000007</v>
      </c>
      <c r="AZ116" s="27"/>
      <c r="BA116" s="27"/>
      <c r="BB116" s="27"/>
      <c r="BC116" s="27"/>
      <c r="BD116" s="27"/>
      <c r="BE116" s="27"/>
      <c r="BF116" s="27"/>
      <c r="BG116" s="27"/>
      <c r="BH116" s="27"/>
    </row>
    <row r="117" spans="3:60" ht="4.5" customHeight="1" x14ac:dyDescent="0.2"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157">
        <f t="shared" si="19"/>
        <v>47695</v>
      </c>
      <c r="AS117" s="189">
        <f t="shared" ref="AS117:AV117" si="176">AS116</f>
        <v>109999999.99999993</v>
      </c>
      <c r="AT117" s="189">
        <f t="shared" si="176"/>
        <v>29999999.999999985</v>
      </c>
      <c r="AU117" s="189">
        <f t="shared" si="176"/>
        <v>29999999.999999985</v>
      </c>
      <c r="AV117" s="189">
        <f t="shared" si="176"/>
        <v>20000000.000000011</v>
      </c>
      <c r="AW117" s="155">
        <f t="shared" ref="AW117:AX117" si="177">+H117+AW116</f>
        <v>90000000.253861547</v>
      </c>
      <c r="AX117" s="182">
        <f t="shared" si="177"/>
        <v>200000000.19999999</v>
      </c>
      <c r="AY117" s="187">
        <f t="shared" si="163"/>
        <v>81906035.680000007</v>
      </c>
      <c r="AZ117" s="27"/>
      <c r="BA117" s="27"/>
      <c r="BB117" s="27"/>
      <c r="BC117" s="27"/>
      <c r="BD117" s="27"/>
      <c r="BE117" s="27"/>
      <c r="BF117" s="27"/>
      <c r="BG117" s="27"/>
      <c r="BH117" s="27"/>
    </row>
    <row r="118" spans="3:60" ht="15.75" customHeight="1" x14ac:dyDescent="0.2">
      <c r="C118" s="40" t="s">
        <v>49</v>
      </c>
      <c r="D118" s="212">
        <f>MAX(Y39:Y86)</f>
        <v>0.33333333333333326</v>
      </c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157">
        <f t="shared" si="19"/>
        <v>47726</v>
      </c>
      <c r="AS118" s="189">
        <f t="shared" ref="AS118:AV118" si="178">AS117</f>
        <v>109999999.99999993</v>
      </c>
      <c r="AT118" s="189">
        <f t="shared" si="178"/>
        <v>29999999.999999985</v>
      </c>
      <c r="AU118" s="189">
        <f t="shared" si="178"/>
        <v>29999999.999999985</v>
      </c>
      <c r="AV118" s="189">
        <f t="shared" si="178"/>
        <v>20000000.000000011</v>
      </c>
      <c r="AW118" s="155">
        <f t="shared" ref="AW118:AX118" si="179">+H118+AW117</f>
        <v>90000000.253861547</v>
      </c>
      <c r="AX118" s="182">
        <f t="shared" si="179"/>
        <v>200000000.19999999</v>
      </c>
      <c r="AY118" s="187">
        <f t="shared" si="163"/>
        <v>81906035.680000007</v>
      </c>
      <c r="AZ118" s="27"/>
      <c r="BA118" s="27"/>
      <c r="BB118" s="27"/>
      <c r="BC118" s="27"/>
      <c r="BD118" s="27"/>
      <c r="BE118" s="27"/>
      <c r="BF118" s="27"/>
      <c r="BG118" s="27"/>
      <c r="BH118" s="27"/>
    </row>
    <row r="119" spans="3:60" ht="15.75" customHeight="1" x14ac:dyDescent="0.2">
      <c r="C119" s="50" t="s">
        <v>50</v>
      </c>
      <c r="D119" s="213">
        <f t="array" ref="D119">INDEX($C$39:$X$86,MATCH(D118,Y39:Y86,0),1)</f>
        <v>45351</v>
      </c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168">
        <f t="shared" si="19"/>
        <v>47756</v>
      </c>
      <c r="AS119" s="189">
        <f t="shared" ref="AS119:AV119" si="180">AS118</f>
        <v>109999999.99999993</v>
      </c>
      <c r="AT119" s="189">
        <f t="shared" si="180"/>
        <v>29999999.999999985</v>
      </c>
      <c r="AU119" s="189">
        <f t="shared" si="180"/>
        <v>29999999.999999985</v>
      </c>
      <c r="AV119" s="189">
        <f t="shared" si="180"/>
        <v>20000000.000000011</v>
      </c>
      <c r="AW119" s="155">
        <f t="shared" ref="AW119:AX119" si="181">+H119+AW118</f>
        <v>90000000.253861547</v>
      </c>
      <c r="AX119" s="182">
        <f t="shared" si="181"/>
        <v>200000000.19999999</v>
      </c>
      <c r="AY119" s="187">
        <f t="shared" si="163"/>
        <v>81906035.680000007</v>
      </c>
      <c r="AZ119" s="27"/>
      <c r="BA119" s="27"/>
      <c r="BB119" s="27"/>
      <c r="BC119" s="27"/>
      <c r="BD119" s="27"/>
      <c r="BE119" s="27"/>
      <c r="BF119" s="27"/>
      <c r="BG119" s="27"/>
      <c r="BH119" s="27"/>
    </row>
    <row r="120" spans="3:60" ht="15.75" customHeight="1" x14ac:dyDescent="0.2">
      <c r="C120" s="89" t="s">
        <v>51</v>
      </c>
      <c r="D120" s="214">
        <f>MAX(E115:H115)</f>
        <v>3.666666666666667</v>
      </c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157">
        <f t="shared" si="19"/>
        <v>47787</v>
      </c>
      <c r="AS120" s="189">
        <f t="shared" ref="AS120:AV120" si="182">AS119</f>
        <v>109999999.99999993</v>
      </c>
      <c r="AT120" s="189">
        <f t="shared" si="182"/>
        <v>29999999.999999985</v>
      </c>
      <c r="AU120" s="189">
        <f t="shared" si="182"/>
        <v>29999999.999999985</v>
      </c>
      <c r="AV120" s="189">
        <f t="shared" si="182"/>
        <v>20000000.000000011</v>
      </c>
      <c r="AW120" s="155">
        <f t="shared" ref="AW120:AX120" si="183">+H120+AW119</f>
        <v>90000000.253861547</v>
      </c>
      <c r="AX120" s="182">
        <f t="shared" si="183"/>
        <v>200000000.19999999</v>
      </c>
      <c r="AY120" s="187">
        <f t="shared" si="163"/>
        <v>81906035.680000007</v>
      </c>
      <c r="AZ120" s="27"/>
      <c r="BA120" s="27"/>
      <c r="BB120" s="27"/>
      <c r="BC120" s="27"/>
      <c r="BD120" s="27"/>
      <c r="BE120" s="27"/>
      <c r="BF120" s="27"/>
      <c r="BG120" s="27"/>
      <c r="BH120" s="27"/>
    </row>
    <row r="121" spans="3:60" ht="70.5" customHeight="1" x14ac:dyDescent="0.2"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157">
        <f t="shared" si="19"/>
        <v>47817</v>
      </c>
      <c r="AS121" s="189">
        <f t="shared" ref="AS121:AV121" si="184">AS120</f>
        <v>109999999.99999993</v>
      </c>
      <c r="AT121" s="189">
        <f t="shared" si="184"/>
        <v>29999999.999999985</v>
      </c>
      <c r="AU121" s="189">
        <f t="shared" si="184"/>
        <v>29999999.999999985</v>
      </c>
      <c r="AV121" s="189">
        <f t="shared" si="184"/>
        <v>20000000.000000011</v>
      </c>
      <c r="AW121" s="155">
        <f t="shared" ref="AW121:AX121" si="185">+H121+AW120</f>
        <v>90000000.253861547</v>
      </c>
      <c r="AX121" s="182">
        <f t="shared" si="185"/>
        <v>200000000.19999999</v>
      </c>
      <c r="AY121" s="187">
        <f t="shared" si="163"/>
        <v>81906035.680000007</v>
      </c>
      <c r="AZ121" s="27"/>
      <c r="BA121" s="27"/>
      <c r="BB121" s="27"/>
      <c r="BC121" s="27"/>
      <c r="BD121" s="27"/>
      <c r="BE121" s="27"/>
      <c r="BF121" s="27"/>
      <c r="BG121" s="27"/>
      <c r="BH121" s="27"/>
    </row>
    <row r="122" spans="3:60" ht="15.75" customHeight="1" x14ac:dyDescent="0.2"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168">
        <f t="shared" si="19"/>
        <v>47848</v>
      </c>
      <c r="AS122" s="189">
        <f t="shared" ref="AS122:AV122" si="186">AS121</f>
        <v>109999999.99999993</v>
      </c>
      <c r="AT122" s="189">
        <f t="shared" si="186"/>
        <v>29999999.999999985</v>
      </c>
      <c r="AU122" s="189">
        <f t="shared" si="186"/>
        <v>29999999.999999985</v>
      </c>
      <c r="AV122" s="189">
        <f t="shared" si="186"/>
        <v>20000000.000000011</v>
      </c>
      <c r="AW122" s="155">
        <f t="shared" ref="AW122:AX122" si="187">+H122+AW121</f>
        <v>90000000.253861547</v>
      </c>
      <c r="AX122" s="182">
        <f t="shared" si="187"/>
        <v>200000000.19999999</v>
      </c>
      <c r="AY122" s="187">
        <f t="shared" si="163"/>
        <v>81906035.680000007</v>
      </c>
      <c r="AZ122" s="27"/>
      <c r="BA122" s="27"/>
      <c r="BB122" s="27"/>
      <c r="BC122" s="27"/>
      <c r="BD122" s="27"/>
      <c r="BE122" s="27"/>
      <c r="BF122" s="27"/>
      <c r="BG122" s="27"/>
      <c r="BH122" s="27"/>
    </row>
    <row r="123" spans="3:60" ht="15.75" customHeight="1" x14ac:dyDescent="0.2"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157">
        <f t="shared" si="19"/>
        <v>47879</v>
      </c>
      <c r="AS123" s="189">
        <f t="shared" ref="AS123:AV123" si="188">AS122</f>
        <v>109999999.99999993</v>
      </c>
      <c r="AT123" s="189">
        <f t="shared" si="188"/>
        <v>29999999.999999985</v>
      </c>
      <c r="AU123" s="189">
        <f t="shared" si="188"/>
        <v>29999999.999999985</v>
      </c>
      <c r="AV123" s="189">
        <f t="shared" si="188"/>
        <v>20000000.000000011</v>
      </c>
      <c r="AW123" s="155">
        <f t="shared" ref="AW123:AX123" si="189">+H123+AW122</f>
        <v>90000000.253861547</v>
      </c>
      <c r="AX123" s="182">
        <f t="shared" si="189"/>
        <v>200000000.19999999</v>
      </c>
      <c r="AY123" s="187">
        <f t="shared" si="163"/>
        <v>81906035.680000007</v>
      </c>
      <c r="AZ123" s="27"/>
      <c r="BA123" s="27"/>
      <c r="BB123" s="27"/>
      <c r="BC123" s="27"/>
      <c r="BD123" s="27"/>
      <c r="BE123" s="27"/>
      <c r="BF123" s="27"/>
      <c r="BG123" s="27"/>
      <c r="BH123" s="27"/>
    </row>
    <row r="124" spans="3:60" ht="15.75" customHeight="1" x14ac:dyDescent="0.2"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157">
        <f t="shared" si="19"/>
        <v>47907</v>
      </c>
      <c r="AS124" s="189">
        <f t="shared" ref="AS124:AV124" si="190">AS123</f>
        <v>109999999.99999993</v>
      </c>
      <c r="AT124" s="189">
        <f t="shared" si="190"/>
        <v>29999999.999999985</v>
      </c>
      <c r="AU124" s="189">
        <f t="shared" si="190"/>
        <v>29999999.999999985</v>
      </c>
      <c r="AV124" s="189">
        <f t="shared" si="190"/>
        <v>20000000.000000011</v>
      </c>
      <c r="AW124" s="155">
        <f t="shared" ref="AW124:AX124" si="191">+H124+AW123</f>
        <v>90000000.253861547</v>
      </c>
      <c r="AX124" s="182">
        <f t="shared" si="191"/>
        <v>200000000.19999999</v>
      </c>
      <c r="AY124" s="187">
        <f t="shared" si="163"/>
        <v>81906035.680000007</v>
      </c>
      <c r="AZ124" s="27"/>
      <c r="BA124" s="27"/>
      <c r="BB124" s="27"/>
      <c r="BC124" s="27"/>
      <c r="BD124" s="27"/>
      <c r="BE124" s="27"/>
      <c r="BF124" s="27"/>
      <c r="BG124" s="27"/>
      <c r="BH124" s="27"/>
    </row>
    <row r="125" spans="3:60" ht="15.75" customHeight="1" x14ac:dyDescent="0.2"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168">
        <f t="shared" si="19"/>
        <v>47938</v>
      </c>
      <c r="AS125" s="189">
        <f t="shared" ref="AS125:AV125" si="192">AS124</f>
        <v>109999999.99999993</v>
      </c>
      <c r="AT125" s="189">
        <f t="shared" si="192"/>
        <v>29999999.999999985</v>
      </c>
      <c r="AU125" s="189">
        <f t="shared" si="192"/>
        <v>29999999.999999985</v>
      </c>
      <c r="AV125" s="189">
        <f t="shared" si="192"/>
        <v>20000000.000000011</v>
      </c>
      <c r="AW125" s="155">
        <f t="shared" ref="AW125:AX125" si="193">+H125+AW124</f>
        <v>90000000.253861547</v>
      </c>
      <c r="AX125" s="182">
        <f t="shared" si="193"/>
        <v>200000000.19999999</v>
      </c>
      <c r="AY125" s="187">
        <f t="shared" si="163"/>
        <v>81906035.680000007</v>
      </c>
      <c r="AZ125" s="27"/>
      <c r="BA125" s="27"/>
      <c r="BB125" s="27"/>
      <c r="BC125" s="27"/>
      <c r="BD125" s="27"/>
      <c r="BE125" s="27"/>
      <c r="BF125" s="27"/>
      <c r="BG125" s="27"/>
      <c r="BH125" s="27"/>
    </row>
    <row r="126" spans="3:60" ht="15.75" customHeight="1" x14ac:dyDescent="0.2"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157">
        <f t="shared" si="19"/>
        <v>47968</v>
      </c>
      <c r="AS126" s="189">
        <f t="shared" ref="AS126:AV126" si="194">AS125</f>
        <v>109999999.99999993</v>
      </c>
      <c r="AT126" s="189">
        <f t="shared" si="194"/>
        <v>29999999.999999985</v>
      </c>
      <c r="AU126" s="189">
        <f t="shared" si="194"/>
        <v>29999999.999999985</v>
      </c>
      <c r="AV126" s="189">
        <f t="shared" si="194"/>
        <v>20000000.000000011</v>
      </c>
      <c r="AW126" s="155">
        <f t="shared" ref="AW126:AX126" si="195">+H126+AW125</f>
        <v>90000000.253861547</v>
      </c>
      <c r="AX126" s="182">
        <f t="shared" si="195"/>
        <v>200000000.19999999</v>
      </c>
      <c r="AY126" s="187">
        <f t="shared" si="163"/>
        <v>81906035.680000007</v>
      </c>
      <c r="AZ126" s="27"/>
      <c r="BA126" s="27"/>
      <c r="BB126" s="27"/>
      <c r="BC126" s="27"/>
      <c r="BD126" s="27"/>
      <c r="BE126" s="27"/>
      <c r="BF126" s="27"/>
      <c r="BG126" s="27"/>
      <c r="BH126" s="27"/>
    </row>
    <row r="127" spans="3:60" ht="15.75" customHeight="1" x14ac:dyDescent="0.2"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157">
        <f t="shared" si="19"/>
        <v>47999</v>
      </c>
      <c r="AS127" s="189">
        <f t="shared" ref="AS127:AV127" si="196">AS126</f>
        <v>109999999.99999993</v>
      </c>
      <c r="AT127" s="189">
        <f t="shared" si="196"/>
        <v>29999999.999999985</v>
      </c>
      <c r="AU127" s="189">
        <f t="shared" si="196"/>
        <v>29999999.999999985</v>
      </c>
      <c r="AV127" s="189">
        <f t="shared" si="196"/>
        <v>20000000.000000011</v>
      </c>
      <c r="AW127" s="155">
        <f t="shared" ref="AW127:AX127" si="197">+H127+AW126</f>
        <v>90000000.253861547</v>
      </c>
      <c r="AX127" s="182">
        <f t="shared" si="197"/>
        <v>200000000.19999999</v>
      </c>
      <c r="AY127" s="187">
        <f t="shared" si="163"/>
        <v>81906035.680000007</v>
      </c>
      <c r="AZ127" s="27"/>
      <c r="BA127" s="27"/>
      <c r="BB127" s="27"/>
      <c r="BC127" s="27"/>
      <c r="BD127" s="27"/>
      <c r="BE127" s="27"/>
      <c r="BF127" s="27"/>
      <c r="BG127" s="27"/>
      <c r="BH127" s="27"/>
    </row>
    <row r="128" spans="3:60" ht="15.75" customHeight="1" x14ac:dyDescent="0.2"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168">
        <f t="shared" si="19"/>
        <v>48029</v>
      </c>
      <c r="AS128" s="189">
        <f t="shared" ref="AS128:AV128" si="198">AS127</f>
        <v>109999999.99999993</v>
      </c>
      <c r="AT128" s="189">
        <f t="shared" si="198"/>
        <v>29999999.999999985</v>
      </c>
      <c r="AU128" s="189">
        <f t="shared" si="198"/>
        <v>29999999.999999985</v>
      </c>
      <c r="AV128" s="189">
        <f t="shared" si="198"/>
        <v>20000000.000000011</v>
      </c>
      <c r="AW128" s="155">
        <f t="shared" ref="AW128:AX128" si="199">+H128+AW127</f>
        <v>90000000.253861547</v>
      </c>
      <c r="AX128" s="182">
        <f t="shared" si="199"/>
        <v>200000000.19999999</v>
      </c>
      <c r="AY128" s="187">
        <f t="shared" si="163"/>
        <v>81906035.680000007</v>
      </c>
      <c r="AZ128" s="27"/>
      <c r="BA128" s="27"/>
      <c r="BB128" s="27"/>
      <c r="BC128" s="27"/>
      <c r="BD128" s="27"/>
      <c r="BE128" s="27"/>
      <c r="BF128" s="27"/>
      <c r="BG128" s="27"/>
      <c r="BH128" s="27"/>
    </row>
    <row r="129" spans="3:60" ht="15.75" customHeight="1" x14ac:dyDescent="0.2"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157">
        <f t="shared" si="19"/>
        <v>48060</v>
      </c>
      <c r="AS129" s="189">
        <f t="shared" ref="AS129:AV129" si="200">AS128</f>
        <v>109999999.99999993</v>
      </c>
      <c r="AT129" s="189">
        <f t="shared" si="200"/>
        <v>29999999.999999985</v>
      </c>
      <c r="AU129" s="189">
        <f t="shared" si="200"/>
        <v>29999999.999999985</v>
      </c>
      <c r="AV129" s="189">
        <f t="shared" si="200"/>
        <v>20000000.000000011</v>
      </c>
      <c r="AW129" s="155">
        <f t="shared" ref="AW129:AX129" si="201">+H129+AW128</f>
        <v>90000000.253861547</v>
      </c>
      <c r="AX129" s="182">
        <f t="shared" si="201"/>
        <v>200000000.19999999</v>
      </c>
      <c r="AY129" s="187">
        <f t="shared" si="163"/>
        <v>81906035.680000007</v>
      </c>
      <c r="AZ129" s="27"/>
      <c r="BA129" s="27"/>
      <c r="BB129" s="27"/>
      <c r="BC129" s="27"/>
      <c r="BD129" s="27"/>
      <c r="BE129" s="27"/>
      <c r="BF129" s="27"/>
      <c r="BG129" s="27"/>
      <c r="BH129" s="27"/>
    </row>
    <row r="130" spans="3:60" ht="15.75" customHeight="1" x14ac:dyDescent="0.2"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157">
        <f t="shared" si="19"/>
        <v>48091</v>
      </c>
      <c r="AS130" s="189">
        <f t="shared" ref="AS130:AV130" si="202">AS129</f>
        <v>109999999.99999993</v>
      </c>
      <c r="AT130" s="189">
        <f t="shared" si="202"/>
        <v>29999999.999999985</v>
      </c>
      <c r="AU130" s="189">
        <f t="shared" si="202"/>
        <v>29999999.999999985</v>
      </c>
      <c r="AV130" s="189">
        <f t="shared" si="202"/>
        <v>20000000.000000011</v>
      </c>
      <c r="AW130" s="155">
        <f t="shared" ref="AW130:AX130" si="203">+H130+AW129</f>
        <v>90000000.253861547</v>
      </c>
      <c r="AX130" s="182">
        <f t="shared" si="203"/>
        <v>200000000.19999999</v>
      </c>
      <c r="AY130" s="187">
        <f t="shared" si="163"/>
        <v>81906035.680000007</v>
      </c>
      <c r="AZ130" s="27"/>
      <c r="BA130" s="27"/>
      <c r="BB130" s="27"/>
      <c r="BC130" s="27"/>
      <c r="BD130" s="27"/>
      <c r="BE130" s="27"/>
      <c r="BF130" s="27"/>
      <c r="BG130" s="27"/>
      <c r="BH130" s="27"/>
    </row>
    <row r="131" spans="3:60" ht="15.75" customHeight="1" x14ac:dyDescent="0.2"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168">
        <f t="shared" si="19"/>
        <v>48121</v>
      </c>
      <c r="AS131" s="189">
        <f t="shared" ref="AS131:AV131" si="204">AS130</f>
        <v>109999999.99999993</v>
      </c>
      <c r="AT131" s="189">
        <f t="shared" si="204"/>
        <v>29999999.999999985</v>
      </c>
      <c r="AU131" s="189">
        <f t="shared" si="204"/>
        <v>29999999.999999985</v>
      </c>
      <c r="AV131" s="189">
        <f t="shared" si="204"/>
        <v>20000000.000000011</v>
      </c>
      <c r="AW131" s="155">
        <f t="shared" ref="AW131:AX131" si="205">+H131+AW130</f>
        <v>90000000.253861547</v>
      </c>
      <c r="AX131" s="182">
        <f t="shared" si="205"/>
        <v>200000000.19999999</v>
      </c>
      <c r="AY131" s="187">
        <f t="shared" si="163"/>
        <v>81906035.680000007</v>
      </c>
      <c r="AZ131" s="27"/>
      <c r="BA131" s="27"/>
      <c r="BB131" s="27"/>
      <c r="BC131" s="27"/>
      <c r="BD131" s="27"/>
      <c r="BE131" s="27"/>
      <c r="BF131" s="27"/>
      <c r="BG131" s="27"/>
      <c r="BH131" s="27"/>
    </row>
    <row r="132" spans="3:60" ht="15.75" customHeight="1" x14ac:dyDescent="0.2"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157">
        <f t="shared" si="19"/>
        <v>48152</v>
      </c>
      <c r="AS132" s="189">
        <f t="shared" ref="AS132:AV132" si="206">AS131</f>
        <v>109999999.99999993</v>
      </c>
      <c r="AT132" s="189">
        <f t="shared" si="206"/>
        <v>29999999.999999985</v>
      </c>
      <c r="AU132" s="189">
        <f t="shared" si="206"/>
        <v>29999999.999999985</v>
      </c>
      <c r="AV132" s="189">
        <f t="shared" si="206"/>
        <v>20000000.000000011</v>
      </c>
      <c r="AW132" s="155">
        <f t="shared" ref="AW132:AX132" si="207">+H132+AW131</f>
        <v>90000000.253861547</v>
      </c>
      <c r="AX132" s="182">
        <f t="shared" si="207"/>
        <v>200000000.19999999</v>
      </c>
      <c r="AY132" s="187">
        <f t="shared" si="163"/>
        <v>81906035.680000007</v>
      </c>
      <c r="AZ132" s="27"/>
      <c r="BA132" s="27"/>
      <c r="BB132" s="27"/>
      <c r="BC132" s="27"/>
      <c r="BD132" s="27"/>
      <c r="BE132" s="27"/>
      <c r="BF132" s="27"/>
      <c r="BG132" s="27"/>
      <c r="BH132" s="27"/>
    </row>
    <row r="133" spans="3:60" ht="15.75" customHeight="1" x14ac:dyDescent="0.2"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157">
        <f t="shared" si="19"/>
        <v>48182</v>
      </c>
      <c r="AS133" s="189">
        <f t="shared" ref="AS133:AV133" si="208">AS132</f>
        <v>109999999.99999993</v>
      </c>
      <c r="AT133" s="189">
        <f t="shared" si="208"/>
        <v>29999999.999999985</v>
      </c>
      <c r="AU133" s="189">
        <f t="shared" si="208"/>
        <v>29999999.999999985</v>
      </c>
      <c r="AV133" s="189">
        <f t="shared" si="208"/>
        <v>20000000.000000011</v>
      </c>
      <c r="AW133" s="155">
        <f t="shared" ref="AW133:AX133" si="209">+H133+AW132</f>
        <v>90000000.253861547</v>
      </c>
      <c r="AX133" s="182">
        <f t="shared" si="209"/>
        <v>200000000.19999999</v>
      </c>
      <c r="AY133" s="187">
        <f t="shared" si="163"/>
        <v>81906035.680000007</v>
      </c>
      <c r="AZ133" s="27"/>
      <c r="BA133" s="27"/>
      <c r="BB133" s="27"/>
      <c r="BC133" s="27"/>
      <c r="BD133" s="27"/>
      <c r="BE133" s="27"/>
      <c r="BF133" s="27"/>
      <c r="BG133" s="27"/>
      <c r="BH133" s="27"/>
    </row>
    <row r="134" spans="3:60" ht="15.75" customHeight="1" x14ac:dyDescent="0.2"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168">
        <f t="shared" si="19"/>
        <v>48213</v>
      </c>
      <c r="AS134" s="189">
        <f t="shared" ref="AS134:AV134" si="210">AS133</f>
        <v>109999999.99999993</v>
      </c>
      <c r="AT134" s="189">
        <f t="shared" si="210"/>
        <v>29999999.999999985</v>
      </c>
      <c r="AU134" s="189">
        <f t="shared" si="210"/>
        <v>29999999.999999985</v>
      </c>
      <c r="AV134" s="189">
        <f t="shared" si="210"/>
        <v>20000000.000000011</v>
      </c>
      <c r="AW134" s="155">
        <f t="shared" ref="AW134:AX134" si="211">+H134+AW133</f>
        <v>90000000.253861547</v>
      </c>
      <c r="AX134" s="182">
        <f t="shared" si="211"/>
        <v>200000000.19999999</v>
      </c>
      <c r="AY134" s="187">
        <f t="shared" si="163"/>
        <v>81906035.680000007</v>
      </c>
      <c r="AZ134" s="27"/>
      <c r="BA134" s="27"/>
      <c r="BB134" s="27"/>
      <c r="BC134" s="27"/>
      <c r="BD134" s="27"/>
      <c r="BE134" s="27"/>
      <c r="BF134" s="27"/>
      <c r="BG134" s="27"/>
      <c r="BH134" s="27"/>
    </row>
    <row r="135" spans="3:60" ht="15.75" customHeight="1" x14ac:dyDescent="0.2"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157">
        <f t="shared" si="19"/>
        <v>48244</v>
      </c>
      <c r="AS135" s="189">
        <f t="shared" ref="AS135:AV135" si="212">AS134</f>
        <v>109999999.99999993</v>
      </c>
      <c r="AT135" s="189">
        <f t="shared" si="212"/>
        <v>29999999.999999985</v>
      </c>
      <c r="AU135" s="189">
        <f t="shared" si="212"/>
        <v>29999999.999999985</v>
      </c>
      <c r="AV135" s="189">
        <f t="shared" si="212"/>
        <v>20000000.000000011</v>
      </c>
      <c r="AW135" s="155">
        <f t="shared" ref="AW135:AX135" si="213">+H135+AW134</f>
        <v>90000000.253861547</v>
      </c>
      <c r="AX135" s="182">
        <f t="shared" si="213"/>
        <v>200000000.19999999</v>
      </c>
      <c r="AY135" s="187">
        <f t="shared" ref="AY135:AY146" si="214">$J$91/12+AY134</f>
        <v>88894159.305847332</v>
      </c>
      <c r="AZ135" s="27"/>
      <c r="BA135" s="27"/>
      <c r="BB135" s="27"/>
      <c r="BC135" s="27"/>
      <c r="BD135" s="27"/>
      <c r="BE135" s="27"/>
      <c r="BF135" s="27"/>
      <c r="BG135" s="27"/>
      <c r="BH135" s="27"/>
    </row>
    <row r="136" spans="3:60" ht="15.75" customHeight="1" x14ac:dyDescent="0.2"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157">
        <f t="shared" si="19"/>
        <v>48273</v>
      </c>
      <c r="AS136" s="189">
        <f t="shared" ref="AS136:AV136" si="215">AS135</f>
        <v>109999999.99999993</v>
      </c>
      <c r="AT136" s="189">
        <f t="shared" si="215"/>
        <v>29999999.999999985</v>
      </c>
      <c r="AU136" s="189">
        <f t="shared" si="215"/>
        <v>29999999.999999985</v>
      </c>
      <c r="AV136" s="189">
        <f t="shared" si="215"/>
        <v>20000000.000000011</v>
      </c>
      <c r="AW136" s="155">
        <f t="shared" ref="AW136:AX136" si="216">+H136+AW135</f>
        <v>90000000.253861547</v>
      </c>
      <c r="AX136" s="182">
        <f t="shared" si="216"/>
        <v>200000000.19999999</v>
      </c>
      <c r="AY136" s="187">
        <f t="shared" si="214"/>
        <v>95882282.931694657</v>
      </c>
      <c r="AZ136" s="27"/>
      <c r="BA136" s="27"/>
      <c r="BB136" s="27"/>
      <c r="BC136" s="27"/>
      <c r="BD136" s="27"/>
      <c r="BE136" s="27"/>
      <c r="BF136" s="27"/>
      <c r="BG136" s="27"/>
      <c r="BH136" s="27"/>
    </row>
    <row r="137" spans="3:60" ht="15.75" customHeight="1" x14ac:dyDescent="0.2"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168">
        <f t="shared" si="19"/>
        <v>48304</v>
      </c>
      <c r="AS137" s="189">
        <f t="shared" ref="AS137:AV137" si="217">AS136</f>
        <v>109999999.99999993</v>
      </c>
      <c r="AT137" s="189">
        <f t="shared" si="217"/>
        <v>29999999.999999985</v>
      </c>
      <c r="AU137" s="189">
        <f t="shared" si="217"/>
        <v>29999999.999999985</v>
      </c>
      <c r="AV137" s="189">
        <f t="shared" si="217"/>
        <v>20000000.000000011</v>
      </c>
      <c r="AW137" s="155">
        <f t="shared" ref="AW137:AX137" si="218">+H137+AW136</f>
        <v>90000000.253861547</v>
      </c>
      <c r="AX137" s="182">
        <f t="shared" si="218"/>
        <v>200000000.19999999</v>
      </c>
      <c r="AY137" s="187">
        <f t="shared" si="214"/>
        <v>102870406.55754198</v>
      </c>
      <c r="AZ137" s="27"/>
      <c r="BA137" s="27"/>
      <c r="BB137" s="27"/>
      <c r="BC137" s="27"/>
      <c r="BD137" s="27"/>
      <c r="BE137" s="27"/>
      <c r="BF137" s="27"/>
      <c r="BG137" s="27"/>
      <c r="BH137" s="27"/>
    </row>
    <row r="138" spans="3:60" ht="15.75" customHeight="1" x14ac:dyDescent="0.2"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157">
        <f t="shared" si="19"/>
        <v>48334</v>
      </c>
      <c r="AS138" s="189">
        <f t="shared" ref="AS138:AV138" si="219">AS137</f>
        <v>109999999.99999993</v>
      </c>
      <c r="AT138" s="189">
        <f t="shared" si="219"/>
        <v>29999999.999999985</v>
      </c>
      <c r="AU138" s="189">
        <f t="shared" si="219"/>
        <v>29999999.999999985</v>
      </c>
      <c r="AV138" s="189">
        <f t="shared" si="219"/>
        <v>20000000.000000011</v>
      </c>
      <c r="AW138" s="155">
        <f t="shared" ref="AW138:AX138" si="220">+H138+AW137</f>
        <v>90000000.253861547</v>
      </c>
      <c r="AX138" s="182">
        <f t="shared" si="220"/>
        <v>200000000.19999999</v>
      </c>
      <c r="AY138" s="187">
        <f t="shared" si="214"/>
        <v>109858530.18338931</v>
      </c>
      <c r="AZ138" s="27"/>
      <c r="BA138" s="27"/>
      <c r="BB138" s="27"/>
      <c r="BC138" s="27"/>
      <c r="BD138" s="27"/>
      <c r="BE138" s="27"/>
      <c r="BF138" s="27"/>
      <c r="BG138" s="27"/>
      <c r="BH138" s="27"/>
    </row>
    <row r="139" spans="3:60" ht="15.75" customHeight="1" x14ac:dyDescent="0.2"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157">
        <f t="shared" si="19"/>
        <v>48365</v>
      </c>
      <c r="AS139" s="189">
        <f t="shared" ref="AS139:AV139" si="221">AS138</f>
        <v>109999999.99999993</v>
      </c>
      <c r="AT139" s="189">
        <f t="shared" si="221"/>
        <v>29999999.999999985</v>
      </c>
      <c r="AU139" s="189">
        <f t="shared" si="221"/>
        <v>29999999.999999985</v>
      </c>
      <c r="AV139" s="189">
        <f t="shared" si="221"/>
        <v>20000000.000000011</v>
      </c>
      <c r="AW139" s="155">
        <f t="shared" ref="AW139:AX139" si="222">+H139+AW138</f>
        <v>90000000.253861547</v>
      </c>
      <c r="AX139" s="182">
        <f t="shared" si="222"/>
        <v>200000000.19999999</v>
      </c>
      <c r="AY139" s="187">
        <f t="shared" si="214"/>
        <v>116846653.80923663</v>
      </c>
      <c r="AZ139" s="27"/>
      <c r="BA139" s="27"/>
      <c r="BB139" s="27"/>
      <c r="BC139" s="27"/>
      <c r="BD139" s="27"/>
      <c r="BE139" s="27"/>
      <c r="BF139" s="27"/>
      <c r="BG139" s="27"/>
      <c r="BH139" s="27"/>
    </row>
    <row r="140" spans="3:60" ht="15.75" customHeight="1" x14ac:dyDescent="0.2"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168">
        <f t="shared" si="19"/>
        <v>48395</v>
      </c>
      <c r="AS140" s="189">
        <f t="shared" ref="AS140:AV140" si="223">AS139</f>
        <v>109999999.99999993</v>
      </c>
      <c r="AT140" s="189">
        <f t="shared" si="223"/>
        <v>29999999.999999985</v>
      </c>
      <c r="AU140" s="189">
        <f t="shared" si="223"/>
        <v>29999999.999999985</v>
      </c>
      <c r="AV140" s="189">
        <f t="shared" si="223"/>
        <v>20000000.000000011</v>
      </c>
      <c r="AW140" s="155">
        <f t="shared" ref="AW140:AX140" si="224">+H140+AW139</f>
        <v>90000000.253861547</v>
      </c>
      <c r="AX140" s="182">
        <f t="shared" si="224"/>
        <v>200000000.19999999</v>
      </c>
      <c r="AY140" s="187">
        <f t="shared" si="214"/>
        <v>123834777.43508396</v>
      </c>
      <c r="AZ140" s="27"/>
      <c r="BA140" s="27"/>
      <c r="BB140" s="27"/>
      <c r="BC140" s="27"/>
      <c r="BD140" s="27"/>
      <c r="BE140" s="27"/>
      <c r="BF140" s="27"/>
      <c r="BG140" s="27"/>
      <c r="BH140" s="27"/>
    </row>
    <row r="141" spans="3:60" ht="15.75" customHeight="1" x14ac:dyDescent="0.2"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157">
        <f t="shared" si="19"/>
        <v>48426</v>
      </c>
      <c r="AS141" s="189">
        <f t="shared" ref="AS141:AV141" si="225">AS140</f>
        <v>109999999.99999993</v>
      </c>
      <c r="AT141" s="189">
        <f t="shared" si="225"/>
        <v>29999999.999999985</v>
      </c>
      <c r="AU141" s="189">
        <f t="shared" si="225"/>
        <v>29999999.999999985</v>
      </c>
      <c r="AV141" s="189">
        <f t="shared" si="225"/>
        <v>20000000.000000011</v>
      </c>
      <c r="AW141" s="155">
        <f t="shared" ref="AW141:AX141" si="226">+H141+AW140</f>
        <v>90000000.253861547</v>
      </c>
      <c r="AX141" s="182">
        <f t="shared" si="226"/>
        <v>200000000.19999999</v>
      </c>
      <c r="AY141" s="187">
        <f t="shared" si="214"/>
        <v>130822901.06093128</v>
      </c>
      <c r="AZ141" s="27"/>
      <c r="BA141" s="27"/>
      <c r="BB141" s="27"/>
      <c r="BC141" s="27"/>
      <c r="BD141" s="27"/>
      <c r="BE141" s="27"/>
      <c r="BF141" s="27"/>
      <c r="BG141" s="27"/>
      <c r="BH141" s="27"/>
    </row>
    <row r="142" spans="3:60" ht="15.75" customHeight="1" x14ac:dyDescent="0.2"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157">
        <f t="shared" si="19"/>
        <v>48457</v>
      </c>
      <c r="AS142" s="189">
        <f t="shared" ref="AS142:AV142" si="227">AS141</f>
        <v>109999999.99999993</v>
      </c>
      <c r="AT142" s="189">
        <f t="shared" si="227"/>
        <v>29999999.999999985</v>
      </c>
      <c r="AU142" s="189">
        <f t="shared" si="227"/>
        <v>29999999.999999985</v>
      </c>
      <c r="AV142" s="189">
        <f t="shared" si="227"/>
        <v>20000000.000000011</v>
      </c>
      <c r="AW142" s="155">
        <f t="shared" ref="AW142:AX142" si="228">+H142+AW141</f>
        <v>90000000.253861547</v>
      </c>
      <c r="AX142" s="182">
        <f t="shared" si="228"/>
        <v>200000000.19999999</v>
      </c>
      <c r="AY142" s="187">
        <f t="shared" si="214"/>
        <v>137811024.6867786</v>
      </c>
      <c r="AZ142" s="27"/>
      <c r="BA142" s="27"/>
      <c r="BB142" s="27"/>
      <c r="BC142" s="27"/>
      <c r="BD142" s="27"/>
      <c r="BE142" s="27"/>
      <c r="BF142" s="27"/>
      <c r="BG142" s="27"/>
      <c r="BH142" s="27"/>
    </row>
    <row r="143" spans="3:60" ht="15.75" customHeight="1" x14ac:dyDescent="0.2"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168">
        <f t="shared" si="19"/>
        <v>48487</v>
      </c>
      <c r="AS143" s="189">
        <f t="shared" ref="AS143:AV143" si="229">AS142</f>
        <v>109999999.99999993</v>
      </c>
      <c r="AT143" s="189">
        <f t="shared" si="229"/>
        <v>29999999.999999985</v>
      </c>
      <c r="AU143" s="189">
        <f t="shared" si="229"/>
        <v>29999999.999999985</v>
      </c>
      <c r="AV143" s="189">
        <f t="shared" si="229"/>
        <v>20000000.000000011</v>
      </c>
      <c r="AW143" s="155">
        <f t="shared" ref="AW143:AX143" si="230">+H143+AW142</f>
        <v>90000000.253861547</v>
      </c>
      <c r="AX143" s="182">
        <f t="shared" si="230"/>
        <v>200000000.19999999</v>
      </c>
      <c r="AY143" s="187">
        <f t="shared" si="214"/>
        <v>144799148.31262594</v>
      </c>
      <c r="AZ143" s="27"/>
      <c r="BA143" s="27"/>
      <c r="BB143" s="27"/>
      <c r="BC143" s="27"/>
      <c r="BD143" s="27"/>
      <c r="BE143" s="27"/>
      <c r="BF143" s="27"/>
      <c r="BG143" s="27"/>
      <c r="BH143" s="27"/>
    </row>
    <row r="144" spans="3:60" ht="15.75" customHeight="1" x14ac:dyDescent="0.2"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157">
        <f t="shared" si="19"/>
        <v>48518</v>
      </c>
      <c r="AS144" s="189">
        <f t="shared" ref="AS144:AV144" si="231">AS143</f>
        <v>109999999.99999993</v>
      </c>
      <c r="AT144" s="189">
        <f t="shared" si="231"/>
        <v>29999999.999999985</v>
      </c>
      <c r="AU144" s="189">
        <f t="shared" si="231"/>
        <v>29999999.999999985</v>
      </c>
      <c r="AV144" s="189">
        <f t="shared" si="231"/>
        <v>20000000.000000011</v>
      </c>
      <c r="AW144" s="155">
        <f t="shared" ref="AW144:AX144" si="232">+H144+AW143</f>
        <v>90000000.253861547</v>
      </c>
      <c r="AX144" s="182">
        <f t="shared" si="232"/>
        <v>200000000.19999999</v>
      </c>
      <c r="AY144" s="187">
        <f t="shared" si="214"/>
        <v>151787271.93847328</v>
      </c>
      <c r="AZ144" s="27"/>
      <c r="BA144" s="27"/>
      <c r="BB144" s="27"/>
      <c r="BC144" s="27"/>
      <c r="BD144" s="27"/>
      <c r="BE144" s="27"/>
      <c r="BF144" s="27"/>
      <c r="BG144" s="27"/>
      <c r="BH144" s="27"/>
    </row>
    <row r="145" spans="3:60" ht="15.75" customHeight="1" x14ac:dyDescent="0.2"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157">
        <f t="shared" si="19"/>
        <v>48548</v>
      </c>
      <c r="AS145" s="189">
        <f t="shared" ref="AS145:AV145" si="233">AS144</f>
        <v>109999999.99999993</v>
      </c>
      <c r="AT145" s="189">
        <f t="shared" si="233"/>
        <v>29999999.999999985</v>
      </c>
      <c r="AU145" s="189">
        <f t="shared" si="233"/>
        <v>29999999.999999985</v>
      </c>
      <c r="AV145" s="189">
        <f t="shared" si="233"/>
        <v>20000000.000000011</v>
      </c>
      <c r="AW145" s="155">
        <f t="shared" ref="AW145:AX145" si="234">+H145+AW144</f>
        <v>90000000.253861547</v>
      </c>
      <c r="AX145" s="182">
        <f t="shared" si="234"/>
        <v>200000000.19999999</v>
      </c>
      <c r="AY145" s="187">
        <f t="shared" si="214"/>
        <v>158775395.56432062</v>
      </c>
      <c r="AZ145" s="27"/>
      <c r="BA145" s="27"/>
      <c r="BB145" s="27"/>
      <c r="BC145" s="27"/>
      <c r="BD145" s="27"/>
      <c r="BE145" s="27"/>
      <c r="BF145" s="27"/>
      <c r="BG145" s="27"/>
      <c r="BH145" s="27"/>
    </row>
    <row r="146" spans="3:60" ht="15.75" customHeight="1" x14ac:dyDescent="0.2"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168">
        <f t="shared" si="19"/>
        <v>48579</v>
      </c>
      <c r="AS146" s="189">
        <f t="shared" ref="AS146:AV146" si="235">AS145</f>
        <v>109999999.99999993</v>
      </c>
      <c r="AT146" s="189">
        <f t="shared" si="235"/>
        <v>29999999.999999985</v>
      </c>
      <c r="AU146" s="189">
        <f t="shared" si="235"/>
        <v>29999999.999999985</v>
      </c>
      <c r="AV146" s="189">
        <f t="shared" si="235"/>
        <v>20000000.000000011</v>
      </c>
      <c r="AW146" s="155">
        <f t="shared" ref="AW146:AX146" si="236">+H146+AW145</f>
        <v>90000000.253861547</v>
      </c>
      <c r="AX146" s="182">
        <f t="shared" si="236"/>
        <v>200000000.19999999</v>
      </c>
      <c r="AY146" s="187">
        <f t="shared" si="214"/>
        <v>165763519.19016796</v>
      </c>
      <c r="AZ146" s="27"/>
      <c r="BA146" s="27"/>
      <c r="BB146" s="27"/>
      <c r="BC146" s="27"/>
      <c r="BD146" s="27"/>
      <c r="BE146" s="27"/>
      <c r="BF146" s="27"/>
      <c r="BG146" s="27"/>
      <c r="BH146" s="27"/>
    </row>
    <row r="147" spans="3:60" ht="15.75" customHeight="1" x14ac:dyDescent="0.2"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157">
        <f t="shared" si="19"/>
        <v>48610</v>
      </c>
      <c r="AS147" s="189">
        <f t="shared" ref="AS147:AV147" si="237">AS146</f>
        <v>109999999.99999993</v>
      </c>
      <c r="AT147" s="189">
        <f t="shared" si="237"/>
        <v>29999999.999999985</v>
      </c>
      <c r="AU147" s="189">
        <f t="shared" si="237"/>
        <v>29999999.999999985</v>
      </c>
      <c r="AV147" s="189">
        <f t="shared" si="237"/>
        <v>20000000.000000011</v>
      </c>
      <c r="AW147" s="155">
        <f t="shared" ref="AW147:AX147" si="238">+H147+AW146</f>
        <v>90000000.253861547</v>
      </c>
      <c r="AX147" s="182">
        <f t="shared" si="238"/>
        <v>200000000.19999999</v>
      </c>
      <c r="AY147" s="165">
        <f t="shared" ref="AY147:AY182" si="239">AY146</f>
        <v>165763519.19016796</v>
      </c>
      <c r="AZ147" s="27"/>
      <c r="BA147" s="27"/>
      <c r="BB147" s="27"/>
      <c r="BC147" s="27"/>
      <c r="BD147" s="27"/>
      <c r="BE147" s="27"/>
      <c r="BF147" s="27"/>
      <c r="BG147" s="27"/>
      <c r="BH147" s="27"/>
    </row>
    <row r="148" spans="3:60" ht="15.75" customHeight="1" x14ac:dyDescent="0.2"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  <c r="AP148" s="27"/>
      <c r="AQ148" s="27"/>
      <c r="AR148" s="157">
        <f t="shared" si="19"/>
        <v>48638</v>
      </c>
      <c r="AS148" s="189">
        <f t="shared" ref="AS148:AV148" si="240">AS147</f>
        <v>109999999.99999993</v>
      </c>
      <c r="AT148" s="189">
        <f t="shared" si="240"/>
        <v>29999999.999999985</v>
      </c>
      <c r="AU148" s="189">
        <f t="shared" si="240"/>
        <v>29999999.999999985</v>
      </c>
      <c r="AV148" s="189">
        <f t="shared" si="240"/>
        <v>20000000.000000011</v>
      </c>
      <c r="AW148" s="155">
        <f t="shared" ref="AW148:AX148" si="241">+H148+AW147</f>
        <v>90000000.253861547</v>
      </c>
      <c r="AX148" s="182">
        <f t="shared" si="241"/>
        <v>200000000.19999999</v>
      </c>
      <c r="AY148" s="165">
        <f t="shared" si="239"/>
        <v>165763519.19016796</v>
      </c>
      <c r="AZ148" s="27"/>
      <c r="BA148" s="27"/>
      <c r="BB148" s="27"/>
      <c r="BC148" s="27"/>
      <c r="BD148" s="27"/>
      <c r="BE148" s="27"/>
      <c r="BF148" s="27"/>
      <c r="BG148" s="27"/>
      <c r="BH148" s="27"/>
    </row>
    <row r="149" spans="3:60" ht="15.75" customHeight="1" x14ac:dyDescent="0.2"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168">
        <f t="shared" si="19"/>
        <v>48669</v>
      </c>
      <c r="AS149" s="189">
        <f t="shared" ref="AS149:AV149" si="242">AS148</f>
        <v>109999999.99999993</v>
      </c>
      <c r="AT149" s="189">
        <f t="shared" si="242"/>
        <v>29999999.999999985</v>
      </c>
      <c r="AU149" s="189">
        <f t="shared" si="242"/>
        <v>29999999.999999985</v>
      </c>
      <c r="AV149" s="189">
        <f t="shared" si="242"/>
        <v>20000000.000000011</v>
      </c>
      <c r="AW149" s="155">
        <f t="shared" ref="AW149:AX149" si="243">+H149+AW148</f>
        <v>90000000.253861547</v>
      </c>
      <c r="AX149" s="182">
        <f t="shared" si="243"/>
        <v>200000000.19999999</v>
      </c>
      <c r="AY149" s="165">
        <f t="shared" si="239"/>
        <v>165763519.19016796</v>
      </c>
      <c r="AZ149" s="27"/>
      <c r="BA149" s="27"/>
      <c r="BB149" s="27"/>
      <c r="BC149" s="27"/>
      <c r="BD149" s="27"/>
      <c r="BE149" s="27"/>
      <c r="BF149" s="27"/>
      <c r="BG149" s="27"/>
      <c r="BH149" s="27"/>
    </row>
    <row r="150" spans="3:60" ht="15.75" customHeight="1" x14ac:dyDescent="0.2"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157">
        <f t="shared" si="19"/>
        <v>48699</v>
      </c>
      <c r="AS150" s="189">
        <f t="shared" ref="AS150:AV150" si="244">AS149</f>
        <v>109999999.99999993</v>
      </c>
      <c r="AT150" s="189">
        <f t="shared" si="244"/>
        <v>29999999.999999985</v>
      </c>
      <c r="AU150" s="189">
        <f t="shared" si="244"/>
        <v>29999999.999999985</v>
      </c>
      <c r="AV150" s="189">
        <f t="shared" si="244"/>
        <v>20000000.000000011</v>
      </c>
      <c r="AW150" s="155">
        <f t="shared" ref="AW150:AX150" si="245">+H150+AW149</f>
        <v>90000000.253861547</v>
      </c>
      <c r="AX150" s="182">
        <f t="shared" si="245"/>
        <v>200000000.19999999</v>
      </c>
      <c r="AY150" s="165">
        <f t="shared" si="239"/>
        <v>165763519.19016796</v>
      </c>
      <c r="AZ150" s="27"/>
      <c r="BA150" s="27"/>
      <c r="BB150" s="27"/>
      <c r="BC150" s="27"/>
      <c r="BD150" s="27"/>
      <c r="BE150" s="27"/>
      <c r="BF150" s="27"/>
      <c r="BG150" s="27"/>
      <c r="BH150" s="27"/>
    </row>
    <row r="151" spans="3:60" ht="15.75" customHeight="1" x14ac:dyDescent="0.2"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27"/>
      <c r="AQ151" s="27"/>
      <c r="AR151" s="157">
        <f t="shared" si="19"/>
        <v>48730</v>
      </c>
      <c r="AS151" s="189">
        <f t="shared" ref="AS151:AV151" si="246">AS150</f>
        <v>109999999.99999993</v>
      </c>
      <c r="AT151" s="189">
        <f t="shared" si="246"/>
        <v>29999999.999999985</v>
      </c>
      <c r="AU151" s="189">
        <f t="shared" si="246"/>
        <v>29999999.999999985</v>
      </c>
      <c r="AV151" s="189">
        <f t="shared" si="246"/>
        <v>20000000.000000011</v>
      </c>
      <c r="AW151" s="155">
        <f t="shared" ref="AW151:AX151" si="247">+H151+AW150</f>
        <v>90000000.253861547</v>
      </c>
      <c r="AX151" s="182">
        <f t="shared" si="247"/>
        <v>200000000.19999999</v>
      </c>
      <c r="AY151" s="165">
        <f t="shared" si="239"/>
        <v>165763519.19016796</v>
      </c>
      <c r="AZ151" s="27"/>
      <c r="BA151" s="27"/>
      <c r="BB151" s="27"/>
      <c r="BC151" s="27"/>
      <c r="BD151" s="27"/>
      <c r="BE151" s="27"/>
      <c r="BF151" s="27"/>
      <c r="BG151" s="27"/>
      <c r="BH151" s="27"/>
    </row>
    <row r="152" spans="3:60" ht="15.75" customHeight="1" x14ac:dyDescent="0.2"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168">
        <f t="shared" si="19"/>
        <v>48760</v>
      </c>
      <c r="AS152" s="189">
        <f t="shared" ref="AS152:AV152" si="248">AS151</f>
        <v>109999999.99999993</v>
      </c>
      <c r="AT152" s="189">
        <f t="shared" si="248"/>
        <v>29999999.999999985</v>
      </c>
      <c r="AU152" s="189">
        <f t="shared" si="248"/>
        <v>29999999.999999985</v>
      </c>
      <c r="AV152" s="189">
        <f t="shared" si="248"/>
        <v>20000000.000000011</v>
      </c>
      <c r="AW152" s="155">
        <f t="shared" ref="AW152:AX152" si="249">+H152+AW151</f>
        <v>90000000.253861547</v>
      </c>
      <c r="AX152" s="182">
        <f t="shared" si="249"/>
        <v>200000000.19999999</v>
      </c>
      <c r="AY152" s="165">
        <f t="shared" si="239"/>
        <v>165763519.19016796</v>
      </c>
      <c r="AZ152" s="27"/>
      <c r="BA152" s="27"/>
      <c r="BB152" s="27"/>
      <c r="BC152" s="27"/>
      <c r="BD152" s="27"/>
      <c r="BE152" s="27"/>
      <c r="BF152" s="27"/>
      <c r="BG152" s="27"/>
      <c r="BH152" s="27"/>
    </row>
    <row r="153" spans="3:60" ht="15.75" customHeight="1" x14ac:dyDescent="0.2"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  <c r="AP153" s="27"/>
      <c r="AQ153" s="27"/>
      <c r="AR153" s="157">
        <f t="shared" si="19"/>
        <v>48791</v>
      </c>
      <c r="AS153" s="189">
        <f t="shared" ref="AS153:AV153" si="250">AS152</f>
        <v>109999999.99999993</v>
      </c>
      <c r="AT153" s="189">
        <f t="shared" si="250"/>
        <v>29999999.999999985</v>
      </c>
      <c r="AU153" s="189">
        <f t="shared" si="250"/>
        <v>29999999.999999985</v>
      </c>
      <c r="AV153" s="189">
        <f t="shared" si="250"/>
        <v>20000000.000000011</v>
      </c>
      <c r="AW153" s="155">
        <f t="shared" ref="AW153:AX153" si="251">+H153+AW152</f>
        <v>90000000.253861547</v>
      </c>
      <c r="AX153" s="182">
        <f t="shared" si="251"/>
        <v>200000000.19999999</v>
      </c>
      <c r="AY153" s="165">
        <f t="shared" si="239"/>
        <v>165763519.19016796</v>
      </c>
      <c r="AZ153" s="27"/>
      <c r="BA153" s="27"/>
      <c r="BB153" s="27"/>
      <c r="BC153" s="27"/>
      <c r="BD153" s="27"/>
      <c r="BE153" s="27"/>
      <c r="BF153" s="27"/>
      <c r="BG153" s="27"/>
      <c r="BH153" s="27"/>
    </row>
    <row r="154" spans="3:60" ht="15.75" customHeight="1" x14ac:dyDescent="0.2"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157">
        <f t="shared" si="19"/>
        <v>48822</v>
      </c>
      <c r="AS154" s="189">
        <f t="shared" ref="AS154:AV154" si="252">AS153</f>
        <v>109999999.99999993</v>
      </c>
      <c r="AT154" s="189">
        <f t="shared" si="252"/>
        <v>29999999.999999985</v>
      </c>
      <c r="AU154" s="189">
        <f t="shared" si="252"/>
        <v>29999999.999999985</v>
      </c>
      <c r="AV154" s="189">
        <f t="shared" si="252"/>
        <v>20000000.000000011</v>
      </c>
      <c r="AW154" s="155">
        <f t="shared" ref="AW154:AX154" si="253">+H154+AW153</f>
        <v>90000000.253861547</v>
      </c>
      <c r="AX154" s="182">
        <f t="shared" si="253"/>
        <v>200000000.19999999</v>
      </c>
      <c r="AY154" s="165">
        <f t="shared" si="239"/>
        <v>165763519.19016796</v>
      </c>
      <c r="AZ154" s="27"/>
      <c r="BA154" s="27"/>
      <c r="BB154" s="27"/>
      <c r="BC154" s="27"/>
      <c r="BD154" s="27"/>
      <c r="BE154" s="27"/>
      <c r="BF154" s="27"/>
      <c r="BG154" s="27"/>
      <c r="BH154" s="27"/>
    </row>
    <row r="155" spans="3:60" ht="15.75" customHeight="1" x14ac:dyDescent="0.2"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168">
        <f t="shared" si="19"/>
        <v>48852</v>
      </c>
      <c r="AS155" s="189">
        <f t="shared" ref="AS155:AV155" si="254">AS154</f>
        <v>109999999.99999993</v>
      </c>
      <c r="AT155" s="189">
        <f t="shared" si="254"/>
        <v>29999999.999999985</v>
      </c>
      <c r="AU155" s="189">
        <f t="shared" si="254"/>
        <v>29999999.999999985</v>
      </c>
      <c r="AV155" s="189">
        <f t="shared" si="254"/>
        <v>20000000.000000011</v>
      </c>
      <c r="AW155" s="155">
        <f t="shared" ref="AW155:AX155" si="255">+H155+AW154</f>
        <v>90000000.253861547</v>
      </c>
      <c r="AX155" s="182">
        <f t="shared" si="255"/>
        <v>200000000.19999999</v>
      </c>
      <c r="AY155" s="165">
        <f t="shared" si="239"/>
        <v>165763519.19016796</v>
      </c>
      <c r="AZ155" s="27"/>
      <c r="BA155" s="27"/>
      <c r="BB155" s="27"/>
      <c r="BC155" s="27"/>
      <c r="BD155" s="27"/>
      <c r="BE155" s="27"/>
      <c r="BF155" s="27"/>
      <c r="BG155" s="27"/>
      <c r="BH155" s="27"/>
    </row>
    <row r="156" spans="3:60" ht="15.75" customHeight="1" x14ac:dyDescent="0.2"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157">
        <f t="shared" si="19"/>
        <v>48883</v>
      </c>
      <c r="AS156" s="189">
        <f t="shared" ref="AS156:AV156" si="256">AS155</f>
        <v>109999999.99999993</v>
      </c>
      <c r="AT156" s="189">
        <f t="shared" si="256"/>
        <v>29999999.999999985</v>
      </c>
      <c r="AU156" s="189">
        <f t="shared" si="256"/>
        <v>29999999.999999985</v>
      </c>
      <c r="AV156" s="189">
        <f t="shared" si="256"/>
        <v>20000000.000000011</v>
      </c>
      <c r="AW156" s="155">
        <f t="shared" ref="AW156:AX156" si="257">+H156+AW155</f>
        <v>90000000.253861547</v>
      </c>
      <c r="AX156" s="182">
        <f t="shared" si="257"/>
        <v>200000000.19999999</v>
      </c>
      <c r="AY156" s="165">
        <f t="shared" si="239"/>
        <v>165763519.19016796</v>
      </c>
      <c r="AZ156" s="27"/>
      <c r="BA156" s="27"/>
      <c r="BB156" s="27"/>
      <c r="BC156" s="27"/>
      <c r="BD156" s="27"/>
      <c r="BE156" s="27"/>
      <c r="BF156" s="27"/>
      <c r="BG156" s="27"/>
      <c r="BH156" s="27"/>
    </row>
    <row r="157" spans="3:60" ht="15.75" customHeight="1" x14ac:dyDescent="0.2"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157">
        <f t="shared" si="19"/>
        <v>48913</v>
      </c>
      <c r="AS157" s="189">
        <f t="shared" ref="AS157:AV157" si="258">AS156</f>
        <v>109999999.99999993</v>
      </c>
      <c r="AT157" s="189">
        <f t="shared" si="258"/>
        <v>29999999.999999985</v>
      </c>
      <c r="AU157" s="189">
        <f t="shared" si="258"/>
        <v>29999999.999999985</v>
      </c>
      <c r="AV157" s="189">
        <f t="shared" si="258"/>
        <v>20000000.000000011</v>
      </c>
      <c r="AW157" s="155">
        <f t="shared" ref="AW157:AX157" si="259">+H157+AW156</f>
        <v>90000000.253861547</v>
      </c>
      <c r="AX157" s="182">
        <f t="shared" si="259"/>
        <v>200000000.19999999</v>
      </c>
      <c r="AY157" s="165">
        <f t="shared" si="239"/>
        <v>165763519.19016796</v>
      </c>
      <c r="AZ157" s="27"/>
      <c r="BA157" s="27"/>
      <c r="BB157" s="27"/>
      <c r="BC157" s="27"/>
      <c r="BD157" s="27"/>
      <c r="BE157" s="27"/>
      <c r="BF157" s="27"/>
      <c r="BG157" s="27"/>
      <c r="BH157" s="27"/>
    </row>
    <row r="158" spans="3:60" ht="15.75" customHeight="1" x14ac:dyDescent="0.2"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168">
        <f t="shared" si="19"/>
        <v>48944</v>
      </c>
      <c r="AS158" s="189">
        <f t="shared" ref="AS158:AV158" si="260">AS157</f>
        <v>109999999.99999993</v>
      </c>
      <c r="AT158" s="189">
        <f t="shared" si="260"/>
        <v>29999999.999999985</v>
      </c>
      <c r="AU158" s="189">
        <f t="shared" si="260"/>
        <v>29999999.999999985</v>
      </c>
      <c r="AV158" s="189">
        <f t="shared" si="260"/>
        <v>20000000.000000011</v>
      </c>
      <c r="AW158" s="155">
        <f t="shared" ref="AW158:AX158" si="261">+H158+AW157</f>
        <v>90000000.253861547</v>
      </c>
      <c r="AX158" s="182">
        <f t="shared" si="261"/>
        <v>200000000.19999999</v>
      </c>
      <c r="AY158" s="165">
        <f t="shared" si="239"/>
        <v>165763519.19016796</v>
      </c>
      <c r="AZ158" s="27"/>
      <c r="BA158" s="27"/>
      <c r="BB158" s="27"/>
      <c r="BC158" s="27"/>
      <c r="BD158" s="27"/>
      <c r="BE158" s="27"/>
      <c r="BF158" s="27"/>
      <c r="BG158" s="27"/>
      <c r="BH158" s="27"/>
    </row>
    <row r="159" spans="3:60" ht="15.75" customHeight="1" x14ac:dyDescent="0.2"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157">
        <f t="shared" si="19"/>
        <v>48975</v>
      </c>
      <c r="AS159" s="189">
        <f t="shared" ref="AS159:AV159" si="262">AS158</f>
        <v>109999999.99999993</v>
      </c>
      <c r="AT159" s="189">
        <f t="shared" si="262"/>
        <v>29999999.999999985</v>
      </c>
      <c r="AU159" s="189">
        <f t="shared" si="262"/>
        <v>29999999.999999985</v>
      </c>
      <c r="AV159" s="189">
        <f t="shared" si="262"/>
        <v>20000000.000000011</v>
      </c>
      <c r="AW159" s="155">
        <f t="shared" ref="AW159:AX159" si="263">+H159+AW158</f>
        <v>90000000.253861547</v>
      </c>
      <c r="AX159" s="182">
        <f t="shared" si="263"/>
        <v>200000000.19999999</v>
      </c>
      <c r="AY159" s="165">
        <f t="shared" si="239"/>
        <v>165763519.19016796</v>
      </c>
      <c r="AZ159" s="27"/>
      <c r="BA159" s="27"/>
      <c r="BB159" s="27"/>
      <c r="BC159" s="27"/>
      <c r="BD159" s="27"/>
      <c r="BE159" s="27"/>
      <c r="BF159" s="27"/>
      <c r="BG159" s="27"/>
      <c r="BH159" s="27"/>
    </row>
    <row r="160" spans="3:60" ht="15.75" customHeight="1" x14ac:dyDescent="0.2"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157">
        <f t="shared" si="19"/>
        <v>49003</v>
      </c>
      <c r="AS160" s="189">
        <f t="shared" ref="AS160:AV160" si="264">AS159</f>
        <v>109999999.99999993</v>
      </c>
      <c r="AT160" s="189">
        <f t="shared" si="264"/>
        <v>29999999.999999985</v>
      </c>
      <c r="AU160" s="189">
        <f t="shared" si="264"/>
        <v>29999999.999999985</v>
      </c>
      <c r="AV160" s="189">
        <f t="shared" si="264"/>
        <v>20000000.000000011</v>
      </c>
      <c r="AW160" s="155">
        <f t="shared" ref="AW160:AX160" si="265">+H160+AW159</f>
        <v>90000000.253861547</v>
      </c>
      <c r="AX160" s="182">
        <f t="shared" si="265"/>
        <v>200000000.19999999</v>
      </c>
      <c r="AY160" s="165">
        <f t="shared" si="239"/>
        <v>165763519.19016796</v>
      </c>
      <c r="AZ160" s="27"/>
      <c r="BA160" s="27"/>
      <c r="BB160" s="27"/>
      <c r="BC160" s="27"/>
      <c r="BD160" s="27"/>
      <c r="BE160" s="27"/>
      <c r="BF160" s="27"/>
      <c r="BG160" s="27"/>
      <c r="BH160" s="27"/>
    </row>
    <row r="161" spans="3:60" ht="15.75" customHeight="1" x14ac:dyDescent="0.2"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168">
        <f t="shared" si="19"/>
        <v>49034</v>
      </c>
      <c r="AS161" s="189">
        <f t="shared" ref="AS161:AV161" si="266">AS160</f>
        <v>109999999.99999993</v>
      </c>
      <c r="AT161" s="189">
        <f t="shared" si="266"/>
        <v>29999999.999999985</v>
      </c>
      <c r="AU161" s="189">
        <f t="shared" si="266"/>
        <v>29999999.999999985</v>
      </c>
      <c r="AV161" s="189">
        <f t="shared" si="266"/>
        <v>20000000.000000011</v>
      </c>
      <c r="AW161" s="155">
        <f t="shared" ref="AW161:AX161" si="267">+H161+AW160</f>
        <v>90000000.253861547</v>
      </c>
      <c r="AX161" s="182">
        <f t="shared" si="267"/>
        <v>200000000.19999999</v>
      </c>
      <c r="AY161" s="165">
        <f t="shared" si="239"/>
        <v>165763519.19016796</v>
      </c>
      <c r="AZ161" s="27"/>
      <c r="BA161" s="27"/>
      <c r="BB161" s="27"/>
      <c r="BC161" s="27"/>
      <c r="BD161" s="27"/>
      <c r="BE161" s="27"/>
      <c r="BF161" s="27"/>
      <c r="BG161" s="27"/>
      <c r="BH161" s="27"/>
    </row>
    <row r="162" spans="3:60" ht="15.75" customHeight="1" x14ac:dyDescent="0.2"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157">
        <f t="shared" si="19"/>
        <v>49064</v>
      </c>
      <c r="AS162" s="189">
        <f t="shared" ref="AS162:AV162" si="268">AS161</f>
        <v>109999999.99999993</v>
      </c>
      <c r="AT162" s="189">
        <f t="shared" si="268"/>
        <v>29999999.999999985</v>
      </c>
      <c r="AU162" s="189">
        <f t="shared" si="268"/>
        <v>29999999.999999985</v>
      </c>
      <c r="AV162" s="189">
        <f t="shared" si="268"/>
        <v>20000000.000000011</v>
      </c>
      <c r="AW162" s="155">
        <f t="shared" ref="AW162:AX162" si="269">+H162+AW161</f>
        <v>90000000.253861547</v>
      </c>
      <c r="AX162" s="182">
        <f t="shared" si="269"/>
        <v>200000000.19999999</v>
      </c>
      <c r="AY162" s="165">
        <f t="shared" si="239"/>
        <v>165763519.19016796</v>
      </c>
      <c r="AZ162" s="27"/>
      <c r="BA162" s="27"/>
      <c r="BB162" s="27"/>
      <c r="BC162" s="27"/>
      <c r="BD162" s="27"/>
      <c r="BE162" s="27"/>
      <c r="BF162" s="27"/>
      <c r="BG162" s="27"/>
      <c r="BH162" s="27"/>
    </row>
    <row r="163" spans="3:60" ht="15.75" customHeight="1" x14ac:dyDescent="0.2"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157">
        <f t="shared" si="19"/>
        <v>49095</v>
      </c>
      <c r="AS163" s="189">
        <f t="shared" ref="AS163:AV163" si="270">AS162</f>
        <v>109999999.99999993</v>
      </c>
      <c r="AT163" s="189">
        <f t="shared" si="270"/>
        <v>29999999.999999985</v>
      </c>
      <c r="AU163" s="189">
        <f t="shared" si="270"/>
        <v>29999999.999999985</v>
      </c>
      <c r="AV163" s="189">
        <f t="shared" si="270"/>
        <v>20000000.000000011</v>
      </c>
      <c r="AW163" s="155">
        <f t="shared" ref="AW163:AX163" si="271">+H163+AW162</f>
        <v>90000000.253861547</v>
      </c>
      <c r="AX163" s="182">
        <f t="shared" si="271"/>
        <v>200000000.19999999</v>
      </c>
      <c r="AY163" s="165">
        <f t="shared" si="239"/>
        <v>165763519.19016796</v>
      </c>
      <c r="AZ163" s="27"/>
      <c r="BA163" s="27"/>
      <c r="BB163" s="27"/>
      <c r="BC163" s="27"/>
      <c r="BD163" s="27"/>
      <c r="BE163" s="27"/>
      <c r="BF163" s="27"/>
      <c r="BG163" s="27"/>
      <c r="BH163" s="27"/>
    </row>
    <row r="164" spans="3:60" ht="15.75" customHeight="1" x14ac:dyDescent="0.2"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168">
        <f t="shared" si="19"/>
        <v>49125</v>
      </c>
      <c r="AS164" s="189">
        <f t="shared" ref="AS164:AV164" si="272">AS163</f>
        <v>109999999.99999993</v>
      </c>
      <c r="AT164" s="189">
        <f t="shared" si="272"/>
        <v>29999999.999999985</v>
      </c>
      <c r="AU164" s="189">
        <f t="shared" si="272"/>
        <v>29999999.999999985</v>
      </c>
      <c r="AV164" s="189">
        <f t="shared" si="272"/>
        <v>20000000.000000011</v>
      </c>
      <c r="AW164" s="155">
        <f t="shared" ref="AW164:AX164" si="273">+H164+AW163</f>
        <v>90000000.253861547</v>
      </c>
      <c r="AX164" s="182">
        <f t="shared" si="273"/>
        <v>200000000.19999999</v>
      </c>
      <c r="AY164" s="165">
        <f t="shared" si="239"/>
        <v>165763519.19016796</v>
      </c>
      <c r="AZ164" s="27"/>
      <c r="BA164" s="27"/>
      <c r="BB164" s="27"/>
      <c r="BC164" s="27"/>
      <c r="BD164" s="27"/>
      <c r="BE164" s="27"/>
      <c r="BF164" s="27"/>
      <c r="BG164" s="27"/>
      <c r="BH164" s="27"/>
    </row>
    <row r="165" spans="3:60" ht="15.75" customHeight="1" x14ac:dyDescent="0.2"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157">
        <f t="shared" si="19"/>
        <v>49156</v>
      </c>
      <c r="AS165" s="189">
        <f t="shared" ref="AS165:AV165" si="274">AS164</f>
        <v>109999999.99999993</v>
      </c>
      <c r="AT165" s="189">
        <f t="shared" si="274"/>
        <v>29999999.999999985</v>
      </c>
      <c r="AU165" s="189">
        <f t="shared" si="274"/>
        <v>29999999.999999985</v>
      </c>
      <c r="AV165" s="189">
        <f t="shared" si="274"/>
        <v>20000000.000000011</v>
      </c>
      <c r="AW165" s="155">
        <f t="shared" ref="AW165:AX165" si="275">+H165+AW164</f>
        <v>90000000.253861547</v>
      </c>
      <c r="AX165" s="182">
        <f t="shared" si="275"/>
        <v>200000000.19999999</v>
      </c>
      <c r="AY165" s="165">
        <f t="shared" si="239"/>
        <v>165763519.19016796</v>
      </c>
      <c r="AZ165" s="27"/>
      <c r="BA165" s="27"/>
      <c r="BB165" s="27"/>
      <c r="BC165" s="27"/>
      <c r="BD165" s="27"/>
      <c r="BE165" s="27"/>
      <c r="BF165" s="27"/>
      <c r="BG165" s="27"/>
      <c r="BH165" s="27"/>
    </row>
    <row r="166" spans="3:60" ht="15.75" customHeight="1" x14ac:dyDescent="0.2"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  <c r="AR166" s="157">
        <f t="shared" si="19"/>
        <v>49187</v>
      </c>
      <c r="AS166" s="189">
        <f t="shared" ref="AS166:AV166" si="276">AS165</f>
        <v>109999999.99999993</v>
      </c>
      <c r="AT166" s="189">
        <f t="shared" si="276"/>
        <v>29999999.999999985</v>
      </c>
      <c r="AU166" s="189">
        <f t="shared" si="276"/>
        <v>29999999.999999985</v>
      </c>
      <c r="AV166" s="189">
        <f t="shared" si="276"/>
        <v>20000000.000000011</v>
      </c>
      <c r="AW166" s="155">
        <f t="shared" ref="AW166:AX166" si="277">+H166+AW165</f>
        <v>90000000.253861547</v>
      </c>
      <c r="AX166" s="182">
        <f t="shared" si="277"/>
        <v>200000000.19999999</v>
      </c>
      <c r="AY166" s="165">
        <f t="shared" si="239"/>
        <v>165763519.19016796</v>
      </c>
      <c r="AZ166" s="27"/>
      <c r="BA166" s="27"/>
      <c r="BB166" s="27"/>
      <c r="BC166" s="27"/>
      <c r="BD166" s="27"/>
      <c r="BE166" s="27"/>
      <c r="BF166" s="27"/>
      <c r="BG166" s="27"/>
      <c r="BH166" s="27"/>
    </row>
    <row r="167" spans="3:60" ht="15.75" customHeight="1" x14ac:dyDescent="0.2"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168">
        <f t="shared" si="19"/>
        <v>49217</v>
      </c>
      <c r="AS167" s="189">
        <f t="shared" ref="AS167:AV167" si="278">AS166</f>
        <v>109999999.99999993</v>
      </c>
      <c r="AT167" s="189">
        <f t="shared" si="278"/>
        <v>29999999.999999985</v>
      </c>
      <c r="AU167" s="189">
        <f t="shared" si="278"/>
        <v>29999999.999999985</v>
      </c>
      <c r="AV167" s="189">
        <f t="shared" si="278"/>
        <v>20000000.000000011</v>
      </c>
      <c r="AW167" s="155">
        <f t="shared" ref="AW167:AX167" si="279">+H167+AW166</f>
        <v>90000000.253861547</v>
      </c>
      <c r="AX167" s="182">
        <f t="shared" si="279"/>
        <v>200000000.19999999</v>
      </c>
      <c r="AY167" s="165">
        <f t="shared" si="239"/>
        <v>165763519.19016796</v>
      </c>
      <c r="AZ167" s="27"/>
      <c r="BA167" s="27"/>
      <c r="BB167" s="27"/>
      <c r="BC167" s="27"/>
      <c r="BD167" s="27"/>
      <c r="BE167" s="27"/>
      <c r="BF167" s="27"/>
      <c r="BG167" s="27"/>
      <c r="BH167" s="27"/>
    </row>
    <row r="168" spans="3:60" ht="15.75" customHeight="1" x14ac:dyDescent="0.2"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157">
        <f t="shared" si="19"/>
        <v>49248</v>
      </c>
      <c r="AS168" s="189">
        <f t="shared" ref="AS168:AV168" si="280">AS167</f>
        <v>109999999.99999993</v>
      </c>
      <c r="AT168" s="189">
        <f t="shared" si="280"/>
        <v>29999999.999999985</v>
      </c>
      <c r="AU168" s="189">
        <f t="shared" si="280"/>
        <v>29999999.999999985</v>
      </c>
      <c r="AV168" s="189">
        <f t="shared" si="280"/>
        <v>20000000.000000011</v>
      </c>
      <c r="AW168" s="155">
        <f t="shared" ref="AW168:AX168" si="281">+H168+AW167</f>
        <v>90000000.253861547</v>
      </c>
      <c r="AX168" s="182">
        <f t="shared" si="281"/>
        <v>200000000.19999999</v>
      </c>
      <c r="AY168" s="165">
        <f t="shared" si="239"/>
        <v>165763519.19016796</v>
      </c>
      <c r="AZ168" s="27"/>
      <c r="BA168" s="27"/>
      <c r="BB168" s="27"/>
      <c r="BC168" s="27"/>
      <c r="BD168" s="27"/>
      <c r="BE168" s="27"/>
      <c r="BF168" s="27"/>
      <c r="BG168" s="27"/>
      <c r="BH168" s="27"/>
    </row>
    <row r="169" spans="3:60" ht="15.75" customHeight="1" x14ac:dyDescent="0.2"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157">
        <f t="shared" si="19"/>
        <v>49278</v>
      </c>
      <c r="AS169" s="189">
        <f t="shared" ref="AS169:AV169" si="282">AS168</f>
        <v>109999999.99999993</v>
      </c>
      <c r="AT169" s="189">
        <f t="shared" si="282"/>
        <v>29999999.999999985</v>
      </c>
      <c r="AU169" s="189">
        <f t="shared" si="282"/>
        <v>29999999.999999985</v>
      </c>
      <c r="AV169" s="189">
        <f t="shared" si="282"/>
        <v>20000000.000000011</v>
      </c>
      <c r="AW169" s="155">
        <f t="shared" ref="AW169:AX169" si="283">+H169+AW168</f>
        <v>90000000.253861547</v>
      </c>
      <c r="AX169" s="182">
        <f t="shared" si="283"/>
        <v>200000000.19999999</v>
      </c>
      <c r="AY169" s="165">
        <f t="shared" si="239"/>
        <v>165763519.19016796</v>
      </c>
      <c r="AZ169" s="27"/>
      <c r="BA169" s="27"/>
      <c r="BB169" s="27"/>
      <c r="BC169" s="27"/>
      <c r="BD169" s="27"/>
      <c r="BE169" s="27"/>
      <c r="BF169" s="27"/>
      <c r="BG169" s="27"/>
      <c r="BH169" s="27"/>
    </row>
    <row r="170" spans="3:60" ht="15.75" customHeight="1" x14ac:dyDescent="0.2"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168">
        <f t="shared" si="19"/>
        <v>49309</v>
      </c>
      <c r="AS170" s="189">
        <f t="shared" ref="AS170:AV170" si="284">AS169</f>
        <v>109999999.99999993</v>
      </c>
      <c r="AT170" s="189">
        <f t="shared" si="284"/>
        <v>29999999.999999985</v>
      </c>
      <c r="AU170" s="189">
        <f t="shared" si="284"/>
        <v>29999999.999999985</v>
      </c>
      <c r="AV170" s="189">
        <f t="shared" si="284"/>
        <v>20000000.000000011</v>
      </c>
      <c r="AW170" s="155">
        <f t="shared" ref="AW170:AX170" si="285">+H170+AW169</f>
        <v>90000000.253861547</v>
      </c>
      <c r="AX170" s="182">
        <f t="shared" si="285"/>
        <v>200000000.19999999</v>
      </c>
      <c r="AY170" s="165">
        <f t="shared" si="239"/>
        <v>165763519.19016796</v>
      </c>
      <c r="AZ170" s="27"/>
      <c r="BA170" s="27"/>
      <c r="BB170" s="27"/>
      <c r="BC170" s="27"/>
      <c r="BD170" s="27"/>
      <c r="BE170" s="27"/>
      <c r="BF170" s="27"/>
      <c r="BG170" s="27"/>
      <c r="BH170" s="27"/>
    </row>
    <row r="171" spans="3:60" ht="15.75" customHeight="1" x14ac:dyDescent="0.2"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  <c r="AR171" s="157">
        <f t="shared" si="19"/>
        <v>49340</v>
      </c>
      <c r="AS171" s="189">
        <f t="shared" ref="AS171:AV171" si="286">AS170</f>
        <v>109999999.99999993</v>
      </c>
      <c r="AT171" s="189">
        <f t="shared" si="286"/>
        <v>29999999.999999985</v>
      </c>
      <c r="AU171" s="189">
        <f t="shared" si="286"/>
        <v>29999999.999999985</v>
      </c>
      <c r="AV171" s="189">
        <f t="shared" si="286"/>
        <v>20000000.000000011</v>
      </c>
      <c r="AW171" s="155">
        <f t="shared" ref="AW171:AX171" si="287">+H171+AW170</f>
        <v>90000000.253861547</v>
      </c>
      <c r="AX171" s="182">
        <f t="shared" si="287"/>
        <v>200000000.19999999</v>
      </c>
      <c r="AY171" s="165">
        <f t="shared" si="239"/>
        <v>165763519.19016796</v>
      </c>
      <c r="AZ171" s="27"/>
      <c r="BA171" s="27"/>
      <c r="BB171" s="27"/>
      <c r="BC171" s="27"/>
      <c r="BD171" s="27"/>
      <c r="BE171" s="27"/>
      <c r="BF171" s="27"/>
      <c r="BG171" s="27"/>
      <c r="BH171" s="27"/>
    </row>
    <row r="172" spans="3:60" ht="15.75" customHeight="1" x14ac:dyDescent="0.2"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157">
        <f t="shared" si="19"/>
        <v>49368</v>
      </c>
      <c r="AS172" s="189">
        <f t="shared" ref="AS172:AV172" si="288">AS171</f>
        <v>109999999.99999993</v>
      </c>
      <c r="AT172" s="189">
        <f t="shared" si="288"/>
        <v>29999999.999999985</v>
      </c>
      <c r="AU172" s="189">
        <f t="shared" si="288"/>
        <v>29999999.999999985</v>
      </c>
      <c r="AV172" s="189">
        <f t="shared" si="288"/>
        <v>20000000.000000011</v>
      </c>
      <c r="AW172" s="155">
        <f t="shared" ref="AW172:AX172" si="289">+H172+AW171</f>
        <v>90000000.253861547</v>
      </c>
      <c r="AX172" s="182">
        <f t="shared" si="289"/>
        <v>200000000.19999999</v>
      </c>
      <c r="AY172" s="165">
        <f t="shared" si="239"/>
        <v>165763519.19016796</v>
      </c>
      <c r="AZ172" s="27"/>
      <c r="BA172" s="27"/>
      <c r="BB172" s="27"/>
      <c r="BC172" s="27"/>
      <c r="BD172" s="27"/>
      <c r="BE172" s="27"/>
      <c r="BF172" s="27"/>
      <c r="BG172" s="27"/>
      <c r="BH172" s="27"/>
    </row>
    <row r="173" spans="3:60" ht="15.75" customHeight="1" x14ac:dyDescent="0.2"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168">
        <f t="shared" si="19"/>
        <v>49399</v>
      </c>
      <c r="AS173" s="189">
        <f t="shared" ref="AS173:AV173" si="290">AS172</f>
        <v>109999999.99999993</v>
      </c>
      <c r="AT173" s="189">
        <f t="shared" si="290"/>
        <v>29999999.999999985</v>
      </c>
      <c r="AU173" s="189">
        <f t="shared" si="290"/>
        <v>29999999.999999985</v>
      </c>
      <c r="AV173" s="189">
        <f t="shared" si="290"/>
        <v>20000000.000000011</v>
      </c>
      <c r="AW173" s="155">
        <f t="shared" ref="AW173:AX173" si="291">+H173+AW172</f>
        <v>90000000.253861547</v>
      </c>
      <c r="AX173" s="182">
        <f t="shared" si="291"/>
        <v>200000000.19999999</v>
      </c>
      <c r="AY173" s="165">
        <f t="shared" si="239"/>
        <v>165763519.19016796</v>
      </c>
      <c r="AZ173" s="27"/>
      <c r="BA173" s="27"/>
      <c r="BB173" s="27"/>
      <c r="BC173" s="27"/>
      <c r="BD173" s="27"/>
      <c r="BE173" s="27"/>
      <c r="BF173" s="27"/>
      <c r="BG173" s="27"/>
      <c r="BH173" s="27"/>
    </row>
    <row r="174" spans="3:60" ht="15.75" customHeight="1" x14ac:dyDescent="0.2"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27"/>
      <c r="AR174" s="157">
        <f t="shared" si="19"/>
        <v>49429</v>
      </c>
      <c r="AS174" s="189">
        <f t="shared" ref="AS174:AV174" si="292">AS173</f>
        <v>109999999.99999993</v>
      </c>
      <c r="AT174" s="189">
        <f t="shared" si="292"/>
        <v>29999999.999999985</v>
      </c>
      <c r="AU174" s="189">
        <f t="shared" si="292"/>
        <v>29999999.999999985</v>
      </c>
      <c r="AV174" s="189">
        <f t="shared" si="292"/>
        <v>20000000.000000011</v>
      </c>
      <c r="AW174" s="155">
        <f t="shared" ref="AW174:AX174" si="293">+H174+AW173</f>
        <v>90000000.253861547</v>
      </c>
      <c r="AX174" s="182">
        <f t="shared" si="293"/>
        <v>200000000.19999999</v>
      </c>
      <c r="AY174" s="165">
        <f t="shared" si="239"/>
        <v>165763519.19016796</v>
      </c>
      <c r="AZ174" s="27"/>
      <c r="BA174" s="27"/>
      <c r="BB174" s="27"/>
      <c r="BC174" s="27"/>
      <c r="BD174" s="27"/>
      <c r="BE174" s="27"/>
      <c r="BF174" s="27"/>
      <c r="BG174" s="27"/>
      <c r="BH174" s="27"/>
    </row>
    <row r="175" spans="3:60" ht="15.75" customHeight="1" x14ac:dyDescent="0.2"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  <c r="AO175" s="27"/>
      <c r="AP175" s="27"/>
      <c r="AQ175" s="27"/>
      <c r="AR175" s="157">
        <f t="shared" si="19"/>
        <v>49460</v>
      </c>
      <c r="AS175" s="189">
        <f t="shared" ref="AS175:AV175" si="294">AS174</f>
        <v>109999999.99999993</v>
      </c>
      <c r="AT175" s="189">
        <f t="shared" si="294"/>
        <v>29999999.999999985</v>
      </c>
      <c r="AU175" s="189">
        <f t="shared" si="294"/>
        <v>29999999.999999985</v>
      </c>
      <c r="AV175" s="189">
        <f t="shared" si="294"/>
        <v>20000000.000000011</v>
      </c>
      <c r="AW175" s="155">
        <f t="shared" ref="AW175:AX175" si="295">+H175+AW174</f>
        <v>90000000.253861547</v>
      </c>
      <c r="AX175" s="182">
        <f t="shared" si="295"/>
        <v>200000000.19999999</v>
      </c>
      <c r="AY175" s="165">
        <f t="shared" si="239"/>
        <v>165763519.19016796</v>
      </c>
      <c r="AZ175" s="27"/>
      <c r="BA175" s="27"/>
      <c r="BB175" s="27"/>
      <c r="BC175" s="27"/>
      <c r="BD175" s="27"/>
      <c r="BE175" s="27"/>
      <c r="BF175" s="27"/>
      <c r="BG175" s="27"/>
      <c r="BH175" s="27"/>
    </row>
    <row r="176" spans="3:60" ht="15.75" customHeight="1" x14ac:dyDescent="0.2"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27"/>
      <c r="AR176" s="168">
        <f t="shared" si="19"/>
        <v>49490</v>
      </c>
      <c r="AS176" s="189">
        <f t="shared" ref="AS176:AV176" si="296">AS175</f>
        <v>109999999.99999993</v>
      </c>
      <c r="AT176" s="189">
        <f t="shared" si="296"/>
        <v>29999999.999999985</v>
      </c>
      <c r="AU176" s="189">
        <f t="shared" si="296"/>
        <v>29999999.999999985</v>
      </c>
      <c r="AV176" s="189">
        <f t="shared" si="296"/>
        <v>20000000.000000011</v>
      </c>
      <c r="AW176" s="155">
        <f t="shared" ref="AW176:AX176" si="297">+H176+AW175</f>
        <v>90000000.253861547</v>
      </c>
      <c r="AX176" s="182">
        <f t="shared" si="297"/>
        <v>200000000.19999999</v>
      </c>
      <c r="AY176" s="165">
        <f t="shared" si="239"/>
        <v>165763519.19016796</v>
      </c>
      <c r="AZ176" s="27"/>
      <c r="BA176" s="27"/>
      <c r="BB176" s="27"/>
      <c r="BC176" s="27"/>
      <c r="BD176" s="27"/>
      <c r="BE176" s="27"/>
      <c r="BF176" s="27"/>
      <c r="BG176" s="27"/>
      <c r="BH176" s="27"/>
    </row>
    <row r="177" spans="3:60" ht="15.75" customHeight="1" x14ac:dyDescent="0.2"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  <c r="AO177" s="27"/>
      <c r="AP177" s="27"/>
      <c r="AQ177" s="27"/>
      <c r="AR177" s="157">
        <f t="shared" si="19"/>
        <v>49521</v>
      </c>
      <c r="AS177" s="189">
        <f t="shared" ref="AS177:AV177" si="298">AS176</f>
        <v>109999999.99999993</v>
      </c>
      <c r="AT177" s="189">
        <f t="shared" si="298"/>
        <v>29999999.999999985</v>
      </c>
      <c r="AU177" s="189">
        <f t="shared" si="298"/>
        <v>29999999.999999985</v>
      </c>
      <c r="AV177" s="189">
        <f t="shared" si="298"/>
        <v>20000000.000000011</v>
      </c>
      <c r="AW177" s="155">
        <f t="shared" ref="AW177:AX177" si="299">+H177+AW176</f>
        <v>90000000.253861547</v>
      </c>
      <c r="AX177" s="182">
        <f t="shared" si="299"/>
        <v>200000000.19999999</v>
      </c>
      <c r="AY177" s="165">
        <f t="shared" si="239"/>
        <v>165763519.19016796</v>
      </c>
      <c r="AZ177" s="27"/>
      <c r="BA177" s="27"/>
      <c r="BB177" s="27"/>
      <c r="BC177" s="27"/>
      <c r="BD177" s="27"/>
      <c r="BE177" s="27"/>
      <c r="BF177" s="27"/>
      <c r="BG177" s="27"/>
      <c r="BH177" s="27"/>
    </row>
    <row r="178" spans="3:60" ht="15.75" customHeight="1" x14ac:dyDescent="0.2"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  <c r="AQ178" s="27"/>
      <c r="AR178" s="157">
        <f t="shared" si="19"/>
        <v>49552</v>
      </c>
      <c r="AS178" s="189">
        <f t="shared" ref="AS178:AV178" si="300">AS177</f>
        <v>109999999.99999993</v>
      </c>
      <c r="AT178" s="189">
        <f t="shared" si="300"/>
        <v>29999999.999999985</v>
      </c>
      <c r="AU178" s="189">
        <f t="shared" si="300"/>
        <v>29999999.999999985</v>
      </c>
      <c r="AV178" s="189">
        <f t="shared" si="300"/>
        <v>20000000.000000011</v>
      </c>
      <c r="AW178" s="155">
        <f t="shared" ref="AW178:AX178" si="301">+H178+AW177</f>
        <v>90000000.253861547</v>
      </c>
      <c r="AX178" s="182">
        <f t="shared" si="301"/>
        <v>200000000.19999999</v>
      </c>
      <c r="AY178" s="165">
        <f t="shared" si="239"/>
        <v>165763519.19016796</v>
      </c>
      <c r="AZ178" s="27"/>
      <c r="BA178" s="27"/>
      <c r="BB178" s="27"/>
      <c r="BC178" s="27"/>
      <c r="BD178" s="27"/>
      <c r="BE178" s="27"/>
      <c r="BF178" s="27"/>
      <c r="BG178" s="27"/>
      <c r="BH178" s="27"/>
    </row>
    <row r="179" spans="3:60" ht="15.75" customHeight="1" x14ac:dyDescent="0.2"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168">
        <f t="shared" si="19"/>
        <v>49582</v>
      </c>
      <c r="AS179" s="189">
        <f t="shared" ref="AS179:AV179" si="302">AS178</f>
        <v>109999999.99999993</v>
      </c>
      <c r="AT179" s="189">
        <f t="shared" si="302"/>
        <v>29999999.999999985</v>
      </c>
      <c r="AU179" s="189">
        <f t="shared" si="302"/>
        <v>29999999.999999985</v>
      </c>
      <c r="AV179" s="189">
        <f t="shared" si="302"/>
        <v>20000000.000000011</v>
      </c>
      <c r="AW179" s="155">
        <f t="shared" ref="AW179:AX179" si="303">+H179+AW178</f>
        <v>90000000.253861547</v>
      </c>
      <c r="AX179" s="182">
        <f t="shared" si="303"/>
        <v>200000000.19999999</v>
      </c>
      <c r="AY179" s="165">
        <f t="shared" si="239"/>
        <v>165763519.19016796</v>
      </c>
      <c r="AZ179" s="27"/>
      <c r="BA179" s="27"/>
      <c r="BB179" s="27"/>
      <c r="BC179" s="27"/>
      <c r="BD179" s="27"/>
      <c r="BE179" s="27"/>
      <c r="BF179" s="27"/>
      <c r="BG179" s="27"/>
      <c r="BH179" s="27"/>
    </row>
    <row r="180" spans="3:60" ht="15.75" customHeight="1" x14ac:dyDescent="0.2"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  <c r="AP180" s="27"/>
      <c r="AQ180" s="27"/>
      <c r="AR180" s="157">
        <f t="shared" si="19"/>
        <v>49613</v>
      </c>
      <c r="AS180" s="189">
        <f t="shared" ref="AS180:AV180" si="304">AS179</f>
        <v>109999999.99999993</v>
      </c>
      <c r="AT180" s="189">
        <f t="shared" si="304"/>
        <v>29999999.999999985</v>
      </c>
      <c r="AU180" s="189">
        <f t="shared" si="304"/>
        <v>29999999.999999985</v>
      </c>
      <c r="AV180" s="189">
        <f t="shared" si="304"/>
        <v>20000000.000000011</v>
      </c>
      <c r="AW180" s="155">
        <f t="shared" ref="AW180:AX180" si="305">+H180+AW179</f>
        <v>90000000.253861547</v>
      </c>
      <c r="AX180" s="182">
        <f t="shared" si="305"/>
        <v>200000000.19999999</v>
      </c>
      <c r="AY180" s="165">
        <f t="shared" si="239"/>
        <v>165763519.19016796</v>
      </c>
      <c r="AZ180" s="27"/>
      <c r="BA180" s="27"/>
      <c r="BB180" s="27"/>
      <c r="BC180" s="27"/>
      <c r="BD180" s="27"/>
      <c r="BE180" s="27"/>
      <c r="BF180" s="27"/>
      <c r="BG180" s="27"/>
      <c r="BH180" s="27"/>
    </row>
    <row r="181" spans="3:60" ht="15.75" customHeight="1" x14ac:dyDescent="0.2"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157">
        <f t="shared" si="19"/>
        <v>49643</v>
      </c>
      <c r="AS181" s="189">
        <f t="shared" ref="AS181:AV181" si="306">AS180</f>
        <v>109999999.99999993</v>
      </c>
      <c r="AT181" s="189">
        <f t="shared" si="306"/>
        <v>29999999.999999985</v>
      </c>
      <c r="AU181" s="189">
        <f t="shared" si="306"/>
        <v>29999999.999999985</v>
      </c>
      <c r="AV181" s="189">
        <f t="shared" si="306"/>
        <v>20000000.000000011</v>
      </c>
      <c r="AW181" s="155">
        <f t="shared" ref="AW181:AX181" si="307">+H181+AW180</f>
        <v>90000000.253861547</v>
      </c>
      <c r="AX181" s="182">
        <f t="shared" si="307"/>
        <v>200000000.19999999</v>
      </c>
      <c r="AY181" s="165">
        <f t="shared" si="239"/>
        <v>165763519.19016796</v>
      </c>
      <c r="AZ181" s="27"/>
      <c r="BA181" s="27"/>
      <c r="BB181" s="27"/>
      <c r="BC181" s="27"/>
      <c r="BD181" s="27"/>
      <c r="BE181" s="27"/>
      <c r="BF181" s="27"/>
      <c r="BG181" s="27"/>
      <c r="BH181" s="27"/>
    </row>
    <row r="182" spans="3:60" ht="15.75" customHeight="1" x14ac:dyDescent="0.2"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168">
        <f t="shared" si="19"/>
        <v>49674</v>
      </c>
      <c r="AS182" s="189">
        <f t="shared" ref="AS182:AV182" si="308">AS181</f>
        <v>109999999.99999993</v>
      </c>
      <c r="AT182" s="189">
        <f t="shared" si="308"/>
        <v>29999999.999999985</v>
      </c>
      <c r="AU182" s="189">
        <f t="shared" si="308"/>
        <v>29999999.999999985</v>
      </c>
      <c r="AV182" s="189">
        <f t="shared" si="308"/>
        <v>20000000.000000011</v>
      </c>
      <c r="AW182" s="155">
        <f t="shared" ref="AW182:AX182" si="309">+H182+AW181</f>
        <v>90000000.253861547</v>
      </c>
      <c r="AX182" s="182">
        <f t="shared" si="309"/>
        <v>200000000.19999999</v>
      </c>
      <c r="AY182" s="165">
        <f t="shared" si="239"/>
        <v>165763519.19016796</v>
      </c>
      <c r="AZ182" s="27"/>
      <c r="BA182" s="27"/>
      <c r="BB182" s="27"/>
      <c r="BC182" s="27"/>
      <c r="BD182" s="27"/>
      <c r="BE182" s="27"/>
      <c r="BF182" s="27"/>
      <c r="BG182" s="27"/>
      <c r="BH182" s="27"/>
    </row>
    <row r="183" spans="3:60" ht="15.75" customHeight="1" x14ac:dyDescent="0.2"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  <c r="AO183" s="27"/>
      <c r="AP183" s="27"/>
      <c r="AQ183" s="27"/>
      <c r="AR183" s="157">
        <f t="shared" si="19"/>
        <v>49705</v>
      </c>
      <c r="AS183" s="189">
        <f t="shared" ref="AS183:AV183" si="310">AS182</f>
        <v>109999999.99999993</v>
      </c>
      <c r="AT183" s="189">
        <f t="shared" si="310"/>
        <v>29999999.999999985</v>
      </c>
      <c r="AU183" s="189">
        <f t="shared" si="310"/>
        <v>29999999.999999985</v>
      </c>
      <c r="AV183" s="189">
        <f t="shared" si="310"/>
        <v>20000000.000000011</v>
      </c>
      <c r="AW183" s="155">
        <f t="shared" ref="AW183:AX183" si="311">+H183+AW182</f>
        <v>90000000.253861547</v>
      </c>
      <c r="AX183" s="182">
        <f t="shared" si="311"/>
        <v>200000000.19999999</v>
      </c>
      <c r="AY183" s="165">
        <f t="shared" ref="AY183:AY194" si="312">$J$95/12+AY182</f>
        <v>172918137.97810423</v>
      </c>
      <c r="AZ183" s="27"/>
      <c r="BA183" s="27"/>
      <c r="BB183" s="27"/>
      <c r="BC183" s="27"/>
      <c r="BD183" s="27"/>
      <c r="BE183" s="27"/>
      <c r="BF183" s="27"/>
      <c r="BG183" s="27"/>
      <c r="BH183" s="27"/>
    </row>
    <row r="184" spans="3:60" ht="15.75" customHeight="1" x14ac:dyDescent="0.2"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  <c r="AO184" s="27"/>
      <c r="AP184" s="27"/>
      <c r="AQ184" s="27"/>
      <c r="AR184" s="157">
        <f t="shared" si="19"/>
        <v>49734</v>
      </c>
      <c r="AS184" s="189">
        <f t="shared" ref="AS184:AV184" si="313">AS183</f>
        <v>109999999.99999993</v>
      </c>
      <c r="AT184" s="189">
        <f t="shared" si="313"/>
        <v>29999999.999999985</v>
      </c>
      <c r="AU184" s="189">
        <f t="shared" si="313"/>
        <v>29999999.999999985</v>
      </c>
      <c r="AV184" s="189">
        <f t="shared" si="313"/>
        <v>20000000.000000011</v>
      </c>
      <c r="AW184" s="155">
        <f t="shared" ref="AW184:AX184" si="314">+H184+AW183</f>
        <v>90000000.253861547</v>
      </c>
      <c r="AX184" s="182">
        <f t="shared" si="314"/>
        <v>200000000.19999999</v>
      </c>
      <c r="AY184" s="165">
        <f t="shared" si="312"/>
        <v>180072756.7660405</v>
      </c>
      <c r="AZ184" s="27"/>
      <c r="BA184" s="27"/>
      <c r="BB184" s="27"/>
      <c r="BC184" s="27"/>
      <c r="BD184" s="27"/>
      <c r="BE184" s="27"/>
      <c r="BF184" s="27"/>
      <c r="BG184" s="27"/>
      <c r="BH184" s="27"/>
    </row>
    <row r="185" spans="3:60" ht="15.75" customHeight="1" x14ac:dyDescent="0.2"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  <c r="AO185" s="27"/>
      <c r="AP185" s="27"/>
      <c r="AQ185" s="27"/>
      <c r="AR185" s="168">
        <f t="shared" si="19"/>
        <v>49765</v>
      </c>
      <c r="AS185" s="189">
        <f t="shared" ref="AS185:AV185" si="315">AS184</f>
        <v>109999999.99999993</v>
      </c>
      <c r="AT185" s="189">
        <f t="shared" si="315"/>
        <v>29999999.999999985</v>
      </c>
      <c r="AU185" s="189">
        <f t="shared" si="315"/>
        <v>29999999.999999985</v>
      </c>
      <c r="AV185" s="189">
        <f t="shared" si="315"/>
        <v>20000000.000000011</v>
      </c>
      <c r="AW185" s="155">
        <f t="shared" ref="AW185:AX185" si="316">+H185+AW184</f>
        <v>90000000.253861547</v>
      </c>
      <c r="AX185" s="182">
        <f t="shared" si="316"/>
        <v>200000000.19999999</v>
      </c>
      <c r="AY185" s="165">
        <f t="shared" si="312"/>
        <v>187227375.55397677</v>
      </c>
      <c r="AZ185" s="27"/>
      <c r="BA185" s="27"/>
      <c r="BB185" s="27"/>
      <c r="BC185" s="27"/>
      <c r="BD185" s="27"/>
      <c r="BE185" s="27"/>
      <c r="BF185" s="27"/>
      <c r="BG185" s="27"/>
      <c r="BH185" s="27"/>
    </row>
    <row r="186" spans="3:60" ht="15.75" customHeight="1" x14ac:dyDescent="0.2"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27"/>
      <c r="AQ186" s="27"/>
      <c r="AR186" s="157">
        <f t="shared" si="19"/>
        <v>49795</v>
      </c>
      <c r="AS186" s="189">
        <f t="shared" ref="AS186:AV186" si="317">AS185</f>
        <v>109999999.99999993</v>
      </c>
      <c r="AT186" s="189">
        <f t="shared" si="317"/>
        <v>29999999.999999985</v>
      </c>
      <c r="AU186" s="189">
        <f t="shared" si="317"/>
        <v>29999999.999999985</v>
      </c>
      <c r="AV186" s="189">
        <f t="shared" si="317"/>
        <v>20000000.000000011</v>
      </c>
      <c r="AW186" s="155">
        <f t="shared" ref="AW186:AX186" si="318">+H186+AW185</f>
        <v>90000000.253861547</v>
      </c>
      <c r="AX186" s="182">
        <f t="shared" si="318"/>
        <v>200000000.19999999</v>
      </c>
      <c r="AY186" s="165">
        <f t="shared" si="312"/>
        <v>194381994.34191304</v>
      </c>
      <c r="AZ186" s="27"/>
      <c r="BA186" s="27"/>
      <c r="BB186" s="27"/>
      <c r="BC186" s="27"/>
      <c r="BD186" s="27"/>
      <c r="BE186" s="27"/>
      <c r="BF186" s="27"/>
      <c r="BG186" s="27"/>
      <c r="BH186" s="27"/>
    </row>
    <row r="187" spans="3:60" ht="15.75" customHeight="1" x14ac:dyDescent="0.2"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  <c r="AQ187" s="27"/>
      <c r="AR187" s="157">
        <f t="shared" si="19"/>
        <v>49826</v>
      </c>
      <c r="AS187" s="189">
        <f t="shared" ref="AS187:AV187" si="319">AS186</f>
        <v>109999999.99999993</v>
      </c>
      <c r="AT187" s="189">
        <f t="shared" si="319"/>
        <v>29999999.999999985</v>
      </c>
      <c r="AU187" s="189">
        <f t="shared" si="319"/>
        <v>29999999.999999985</v>
      </c>
      <c r="AV187" s="189">
        <f t="shared" si="319"/>
        <v>20000000.000000011</v>
      </c>
      <c r="AW187" s="155">
        <f t="shared" ref="AW187:AX187" si="320">+H187+AW186</f>
        <v>90000000.253861547</v>
      </c>
      <c r="AX187" s="182">
        <f t="shared" si="320"/>
        <v>200000000.19999999</v>
      </c>
      <c r="AY187" s="165">
        <f t="shared" si="312"/>
        <v>201536613.12984931</v>
      </c>
      <c r="AZ187" s="27"/>
      <c r="BA187" s="27"/>
      <c r="BB187" s="27"/>
      <c r="BC187" s="27"/>
      <c r="BD187" s="27"/>
      <c r="BE187" s="27"/>
      <c r="BF187" s="27"/>
      <c r="BG187" s="27"/>
      <c r="BH187" s="27"/>
    </row>
    <row r="188" spans="3:60" ht="15.75" customHeight="1" x14ac:dyDescent="0.2"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168">
        <f t="shared" si="19"/>
        <v>49856</v>
      </c>
      <c r="AS188" s="189">
        <f t="shared" ref="AS188:AV188" si="321">AS187</f>
        <v>109999999.99999993</v>
      </c>
      <c r="AT188" s="189">
        <f t="shared" si="321"/>
        <v>29999999.999999985</v>
      </c>
      <c r="AU188" s="189">
        <f t="shared" si="321"/>
        <v>29999999.999999985</v>
      </c>
      <c r="AV188" s="189">
        <f t="shared" si="321"/>
        <v>20000000.000000011</v>
      </c>
      <c r="AW188" s="155">
        <f t="shared" ref="AW188:AX188" si="322">+H188+AW187</f>
        <v>90000000.253861547</v>
      </c>
      <c r="AX188" s="182">
        <f t="shared" si="322"/>
        <v>200000000.19999999</v>
      </c>
      <c r="AY188" s="165">
        <f t="shared" si="312"/>
        <v>208691231.91778558</v>
      </c>
      <c r="AZ188" s="27"/>
      <c r="BA188" s="27"/>
      <c r="BB188" s="27"/>
      <c r="BC188" s="27"/>
      <c r="BD188" s="27"/>
      <c r="BE188" s="27"/>
      <c r="BF188" s="27"/>
      <c r="BG188" s="27"/>
      <c r="BH188" s="27"/>
    </row>
    <row r="189" spans="3:60" ht="15.75" customHeight="1" x14ac:dyDescent="0.2"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27"/>
      <c r="AR189" s="157">
        <f t="shared" si="19"/>
        <v>49887</v>
      </c>
      <c r="AS189" s="189">
        <f t="shared" ref="AS189:AV189" si="323">AS188</f>
        <v>109999999.99999993</v>
      </c>
      <c r="AT189" s="189">
        <f t="shared" si="323"/>
        <v>29999999.999999985</v>
      </c>
      <c r="AU189" s="189">
        <f t="shared" si="323"/>
        <v>29999999.999999985</v>
      </c>
      <c r="AV189" s="189">
        <f t="shared" si="323"/>
        <v>20000000.000000011</v>
      </c>
      <c r="AW189" s="155">
        <f t="shared" ref="AW189:AX189" si="324">+H189+AW188</f>
        <v>90000000.253861547</v>
      </c>
      <c r="AX189" s="182">
        <f t="shared" si="324"/>
        <v>200000000.19999999</v>
      </c>
      <c r="AY189" s="165">
        <f t="shared" si="312"/>
        <v>215845850.70572186</v>
      </c>
      <c r="AZ189" s="27"/>
      <c r="BA189" s="27"/>
      <c r="BB189" s="27"/>
      <c r="BC189" s="27"/>
      <c r="BD189" s="27"/>
      <c r="BE189" s="27"/>
      <c r="BF189" s="27"/>
      <c r="BG189" s="27"/>
      <c r="BH189" s="27"/>
    </row>
    <row r="190" spans="3:60" ht="15.75" customHeight="1" x14ac:dyDescent="0.2"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157">
        <f t="shared" si="19"/>
        <v>49918</v>
      </c>
      <c r="AS190" s="189">
        <f t="shared" ref="AS190:AV190" si="325">AS189</f>
        <v>109999999.99999993</v>
      </c>
      <c r="AT190" s="189">
        <f t="shared" si="325"/>
        <v>29999999.999999985</v>
      </c>
      <c r="AU190" s="189">
        <f t="shared" si="325"/>
        <v>29999999.999999985</v>
      </c>
      <c r="AV190" s="189">
        <f t="shared" si="325"/>
        <v>20000000.000000011</v>
      </c>
      <c r="AW190" s="155">
        <f t="shared" ref="AW190:AX190" si="326">+H190+AW189</f>
        <v>90000000.253861547</v>
      </c>
      <c r="AX190" s="182">
        <f t="shared" si="326"/>
        <v>200000000.19999999</v>
      </c>
      <c r="AY190" s="165">
        <f t="shared" si="312"/>
        <v>223000469.49365813</v>
      </c>
      <c r="AZ190" s="27"/>
      <c r="BA190" s="27"/>
      <c r="BB190" s="27"/>
      <c r="BC190" s="27"/>
      <c r="BD190" s="27"/>
      <c r="BE190" s="27"/>
      <c r="BF190" s="27"/>
      <c r="BG190" s="27"/>
      <c r="BH190" s="27"/>
    </row>
    <row r="191" spans="3:60" ht="15.75" customHeight="1" x14ac:dyDescent="0.2"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168">
        <f t="shared" si="19"/>
        <v>49948</v>
      </c>
      <c r="AS191" s="189">
        <f t="shared" ref="AS191:AV191" si="327">AS190</f>
        <v>109999999.99999993</v>
      </c>
      <c r="AT191" s="189">
        <f t="shared" si="327"/>
        <v>29999999.999999985</v>
      </c>
      <c r="AU191" s="189">
        <f t="shared" si="327"/>
        <v>29999999.999999985</v>
      </c>
      <c r="AV191" s="189">
        <f t="shared" si="327"/>
        <v>20000000.000000011</v>
      </c>
      <c r="AW191" s="155">
        <f t="shared" ref="AW191:AX191" si="328">+H191+AW190</f>
        <v>90000000.253861547</v>
      </c>
      <c r="AX191" s="182">
        <f t="shared" si="328"/>
        <v>200000000.19999999</v>
      </c>
      <c r="AY191" s="165">
        <f t="shared" si="312"/>
        <v>230155088.2815944</v>
      </c>
      <c r="AZ191" s="27"/>
      <c r="BA191" s="27"/>
      <c r="BB191" s="27"/>
      <c r="BC191" s="27"/>
      <c r="BD191" s="27"/>
      <c r="BE191" s="27"/>
      <c r="BF191" s="27"/>
      <c r="BG191" s="27"/>
      <c r="BH191" s="27"/>
    </row>
    <row r="192" spans="3:60" ht="15.75" customHeight="1" x14ac:dyDescent="0.2"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  <c r="AO192" s="27"/>
      <c r="AP192" s="27"/>
      <c r="AQ192" s="27"/>
      <c r="AR192" s="157">
        <f t="shared" si="19"/>
        <v>49979</v>
      </c>
      <c r="AS192" s="189">
        <f t="shared" ref="AS192:AV192" si="329">AS191</f>
        <v>109999999.99999993</v>
      </c>
      <c r="AT192" s="189">
        <f t="shared" si="329"/>
        <v>29999999.999999985</v>
      </c>
      <c r="AU192" s="189">
        <f t="shared" si="329"/>
        <v>29999999.999999985</v>
      </c>
      <c r="AV192" s="189">
        <f t="shared" si="329"/>
        <v>20000000.000000011</v>
      </c>
      <c r="AW192" s="155">
        <f t="shared" ref="AW192:AX192" si="330">+H192+AW191</f>
        <v>90000000.253861547</v>
      </c>
      <c r="AX192" s="182">
        <f t="shared" si="330"/>
        <v>200000000.19999999</v>
      </c>
      <c r="AY192" s="165">
        <f t="shared" si="312"/>
        <v>237309707.06953067</v>
      </c>
      <c r="AZ192" s="27"/>
      <c r="BA192" s="27"/>
      <c r="BB192" s="27"/>
      <c r="BC192" s="27"/>
      <c r="BD192" s="27"/>
      <c r="BE192" s="27"/>
      <c r="BF192" s="27"/>
      <c r="BG192" s="27"/>
      <c r="BH192" s="27"/>
    </row>
    <row r="193" spans="3:60" ht="15.75" customHeight="1" x14ac:dyDescent="0.2"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  <c r="AO193" s="27"/>
      <c r="AP193" s="27"/>
      <c r="AQ193" s="27"/>
      <c r="AR193" s="157">
        <f t="shared" si="19"/>
        <v>50009</v>
      </c>
      <c r="AS193" s="189">
        <f t="shared" ref="AS193:AV193" si="331">AS192</f>
        <v>109999999.99999993</v>
      </c>
      <c r="AT193" s="189">
        <f t="shared" si="331"/>
        <v>29999999.999999985</v>
      </c>
      <c r="AU193" s="189">
        <f t="shared" si="331"/>
        <v>29999999.999999985</v>
      </c>
      <c r="AV193" s="189">
        <f t="shared" si="331"/>
        <v>20000000.000000011</v>
      </c>
      <c r="AW193" s="155">
        <f t="shared" ref="AW193:AX193" si="332">+H193+AW192</f>
        <v>90000000.253861547</v>
      </c>
      <c r="AX193" s="182">
        <f t="shared" si="332"/>
        <v>200000000.19999999</v>
      </c>
      <c r="AY193" s="165">
        <f t="shared" si="312"/>
        <v>244464325.85746694</v>
      </c>
      <c r="AZ193" s="27"/>
      <c r="BA193" s="27"/>
      <c r="BB193" s="27"/>
      <c r="BC193" s="27"/>
      <c r="BD193" s="27"/>
      <c r="BE193" s="27"/>
      <c r="BF193" s="27"/>
      <c r="BG193" s="27"/>
      <c r="BH193" s="27"/>
    </row>
    <row r="194" spans="3:60" ht="15.75" customHeight="1" x14ac:dyDescent="0.2"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  <c r="AR194" s="168">
        <f t="shared" si="19"/>
        <v>50040</v>
      </c>
      <c r="AS194" s="189">
        <f t="shared" ref="AS194:AV194" si="333">AS193</f>
        <v>109999999.99999993</v>
      </c>
      <c r="AT194" s="189">
        <f t="shared" si="333"/>
        <v>29999999.999999985</v>
      </c>
      <c r="AU194" s="189">
        <f t="shared" si="333"/>
        <v>29999999.999999985</v>
      </c>
      <c r="AV194" s="189">
        <f t="shared" si="333"/>
        <v>20000000.000000011</v>
      </c>
      <c r="AW194" s="155">
        <f t="shared" ref="AW194:AX194" si="334">+H194+AW193</f>
        <v>90000000.253861547</v>
      </c>
      <c r="AX194" s="182">
        <f t="shared" si="334"/>
        <v>200000000.19999999</v>
      </c>
      <c r="AY194" s="165">
        <f t="shared" si="312"/>
        <v>251618944.64540321</v>
      </c>
      <c r="AZ194" s="27"/>
      <c r="BA194" s="27"/>
      <c r="BB194" s="27"/>
      <c r="BC194" s="27"/>
      <c r="BD194" s="27"/>
      <c r="BE194" s="27"/>
      <c r="BF194" s="27"/>
      <c r="BG194" s="27"/>
      <c r="BH194" s="27"/>
    </row>
    <row r="195" spans="3:60" ht="15.75" customHeight="1" x14ac:dyDescent="0.2"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27"/>
      <c r="AQ195" s="27"/>
      <c r="AR195" s="157">
        <f t="shared" si="19"/>
        <v>50071</v>
      </c>
      <c r="AS195" s="189">
        <f t="shared" ref="AS195:AV195" si="335">AS194</f>
        <v>109999999.99999993</v>
      </c>
      <c r="AT195" s="189">
        <f t="shared" si="335"/>
        <v>29999999.999999985</v>
      </c>
      <c r="AU195" s="189">
        <f t="shared" si="335"/>
        <v>29999999.999999985</v>
      </c>
      <c r="AV195" s="189">
        <f t="shared" si="335"/>
        <v>20000000.000000011</v>
      </c>
      <c r="AW195" s="155">
        <f t="shared" ref="AW195:AX195" si="336">+H195+AW194</f>
        <v>90000000.253861547</v>
      </c>
      <c r="AX195" s="182">
        <f t="shared" si="336"/>
        <v>200000000.19999999</v>
      </c>
      <c r="AY195" s="165">
        <f t="shared" ref="AY195:AY230" si="337">AY194</f>
        <v>251618944.64540321</v>
      </c>
      <c r="AZ195" s="27"/>
      <c r="BA195" s="27"/>
      <c r="BB195" s="27"/>
      <c r="BC195" s="27"/>
      <c r="BD195" s="27"/>
      <c r="BE195" s="27"/>
      <c r="BF195" s="27"/>
      <c r="BG195" s="27"/>
      <c r="BH195" s="27"/>
    </row>
    <row r="196" spans="3:60" ht="15.75" customHeight="1" x14ac:dyDescent="0.2"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  <c r="AR196" s="157">
        <f t="shared" si="19"/>
        <v>50099</v>
      </c>
      <c r="AS196" s="189">
        <f t="shared" ref="AS196:AV196" si="338">AS195</f>
        <v>109999999.99999993</v>
      </c>
      <c r="AT196" s="189">
        <f t="shared" si="338"/>
        <v>29999999.999999985</v>
      </c>
      <c r="AU196" s="189">
        <f t="shared" si="338"/>
        <v>29999999.999999985</v>
      </c>
      <c r="AV196" s="189">
        <f t="shared" si="338"/>
        <v>20000000.000000011</v>
      </c>
      <c r="AW196" s="155">
        <f t="shared" ref="AW196:AX196" si="339">+H196+AW195</f>
        <v>90000000.253861547</v>
      </c>
      <c r="AX196" s="182">
        <f t="shared" si="339"/>
        <v>200000000.19999999</v>
      </c>
      <c r="AY196" s="165">
        <f t="shared" si="337"/>
        <v>251618944.64540321</v>
      </c>
      <c r="AZ196" s="27"/>
      <c r="BA196" s="27"/>
      <c r="BB196" s="27"/>
      <c r="BC196" s="27"/>
      <c r="BD196" s="27"/>
      <c r="BE196" s="27"/>
      <c r="BF196" s="27"/>
      <c r="BG196" s="27"/>
      <c r="BH196" s="27"/>
    </row>
    <row r="197" spans="3:60" ht="15.75" customHeight="1" x14ac:dyDescent="0.2"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168">
        <f t="shared" si="19"/>
        <v>50130</v>
      </c>
      <c r="AS197" s="189">
        <f t="shared" ref="AS197:AV197" si="340">AS196</f>
        <v>109999999.99999993</v>
      </c>
      <c r="AT197" s="189">
        <f t="shared" si="340"/>
        <v>29999999.999999985</v>
      </c>
      <c r="AU197" s="189">
        <f t="shared" si="340"/>
        <v>29999999.999999985</v>
      </c>
      <c r="AV197" s="189">
        <f t="shared" si="340"/>
        <v>20000000.000000011</v>
      </c>
      <c r="AW197" s="155">
        <f t="shared" ref="AW197:AX197" si="341">+H197+AW196</f>
        <v>90000000.253861547</v>
      </c>
      <c r="AX197" s="182">
        <f t="shared" si="341"/>
        <v>200000000.19999999</v>
      </c>
      <c r="AY197" s="165">
        <f t="shared" si="337"/>
        <v>251618944.64540321</v>
      </c>
      <c r="AZ197" s="27"/>
      <c r="BA197" s="27"/>
      <c r="BB197" s="27"/>
      <c r="BC197" s="27"/>
      <c r="BD197" s="27"/>
      <c r="BE197" s="27"/>
      <c r="BF197" s="27"/>
      <c r="BG197" s="27"/>
      <c r="BH197" s="27"/>
    </row>
    <row r="198" spans="3:60" ht="15.75" customHeight="1" x14ac:dyDescent="0.2"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  <c r="AR198" s="157">
        <f t="shared" si="19"/>
        <v>50160</v>
      </c>
      <c r="AS198" s="189">
        <f t="shared" ref="AS198:AV198" si="342">AS197</f>
        <v>109999999.99999993</v>
      </c>
      <c r="AT198" s="189">
        <f t="shared" si="342"/>
        <v>29999999.999999985</v>
      </c>
      <c r="AU198" s="189">
        <f t="shared" si="342"/>
        <v>29999999.999999985</v>
      </c>
      <c r="AV198" s="189">
        <f t="shared" si="342"/>
        <v>20000000.000000011</v>
      </c>
      <c r="AW198" s="155">
        <f t="shared" ref="AW198:AX198" si="343">+H198+AW197</f>
        <v>90000000.253861547</v>
      </c>
      <c r="AX198" s="182">
        <f t="shared" si="343"/>
        <v>200000000.19999999</v>
      </c>
      <c r="AY198" s="165">
        <f t="shared" si="337"/>
        <v>251618944.64540321</v>
      </c>
      <c r="AZ198" s="27"/>
      <c r="BA198" s="27"/>
      <c r="BB198" s="27"/>
      <c r="BC198" s="27"/>
      <c r="BD198" s="27"/>
      <c r="BE198" s="27"/>
      <c r="BF198" s="27"/>
      <c r="BG198" s="27"/>
      <c r="BH198" s="27"/>
    </row>
    <row r="199" spans="3:60" ht="15.75" customHeight="1" x14ac:dyDescent="0.2"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157">
        <f t="shared" si="19"/>
        <v>50191</v>
      </c>
      <c r="AS199" s="189">
        <f t="shared" ref="AS199:AV199" si="344">AS198</f>
        <v>109999999.99999993</v>
      </c>
      <c r="AT199" s="189">
        <f t="shared" si="344"/>
        <v>29999999.999999985</v>
      </c>
      <c r="AU199" s="189">
        <f t="shared" si="344"/>
        <v>29999999.999999985</v>
      </c>
      <c r="AV199" s="189">
        <f t="shared" si="344"/>
        <v>20000000.000000011</v>
      </c>
      <c r="AW199" s="155">
        <f t="shared" ref="AW199:AX199" si="345">+H199+AW198</f>
        <v>90000000.253861547</v>
      </c>
      <c r="AX199" s="182">
        <f t="shared" si="345"/>
        <v>200000000.19999999</v>
      </c>
      <c r="AY199" s="165">
        <f t="shared" si="337"/>
        <v>251618944.64540321</v>
      </c>
      <c r="AZ199" s="27"/>
      <c r="BA199" s="27"/>
      <c r="BB199" s="27"/>
      <c r="BC199" s="27"/>
      <c r="BD199" s="27"/>
      <c r="BE199" s="27"/>
      <c r="BF199" s="27"/>
      <c r="BG199" s="27"/>
      <c r="BH199" s="27"/>
    </row>
    <row r="200" spans="3:60" ht="15.75" customHeight="1" x14ac:dyDescent="0.2"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168">
        <f t="shared" si="19"/>
        <v>50221</v>
      </c>
      <c r="AS200" s="189">
        <f t="shared" ref="AS200:AV200" si="346">AS199</f>
        <v>109999999.99999993</v>
      </c>
      <c r="AT200" s="189">
        <f t="shared" si="346"/>
        <v>29999999.999999985</v>
      </c>
      <c r="AU200" s="189">
        <f t="shared" si="346"/>
        <v>29999999.999999985</v>
      </c>
      <c r="AV200" s="189">
        <f t="shared" si="346"/>
        <v>20000000.000000011</v>
      </c>
      <c r="AW200" s="155">
        <f t="shared" ref="AW200:AX200" si="347">+H200+AW199</f>
        <v>90000000.253861547</v>
      </c>
      <c r="AX200" s="182">
        <f t="shared" si="347"/>
        <v>200000000.19999999</v>
      </c>
      <c r="AY200" s="165">
        <f t="shared" si="337"/>
        <v>251618944.64540321</v>
      </c>
      <c r="AZ200" s="27"/>
      <c r="BA200" s="27"/>
      <c r="BB200" s="27"/>
      <c r="BC200" s="27"/>
      <c r="BD200" s="27"/>
      <c r="BE200" s="27"/>
      <c r="BF200" s="27"/>
      <c r="BG200" s="27"/>
      <c r="BH200" s="27"/>
    </row>
    <row r="201" spans="3:60" ht="15.75" customHeight="1" x14ac:dyDescent="0.2"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  <c r="AO201" s="27"/>
      <c r="AP201" s="27"/>
      <c r="AQ201" s="27"/>
      <c r="AR201" s="157">
        <f t="shared" si="19"/>
        <v>50252</v>
      </c>
      <c r="AS201" s="189">
        <f t="shared" ref="AS201:AV201" si="348">AS200</f>
        <v>109999999.99999993</v>
      </c>
      <c r="AT201" s="189">
        <f t="shared" si="348"/>
        <v>29999999.999999985</v>
      </c>
      <c r="AU201" s="189">
        <f t="shared" si="348"/>
        <v>29999999.999999985</v>
      </c>
      <c r="AV201" s="189">
        <f t="shared" si="348"/>
        <v>20000000.000000011</v>
      </c>
      <c r="AW201" s="155">
        <f t="shared" ref="AW201:AX201" si="349">+H201+AW200</f>
        <v>90000000.253861547</v>
      </c>
      <c r="AX201" s="182">
        <f t="shared" si="349"/>
        <v>200000000.19999999</v>
      </c>
      <c r="AY201" s="165">
        <f t="shared" si="337"/>
        <v>251618944.64540321</v>
      </c>
      <c r="AZ201" s="27"/>
      <c r="BA201" s="27"/>
      <c r="BB201" s="27"/>
      <c r="BC201" s="27"/>
      <c r="BD201" s="27"/>
      <c r="BE201" s="27"/>
      <c r="BF201" s="27"/>
      <c r="BG201" s="27"/>
      <c r="BH201" s="27"/>
    </row>
    <row r="202" spans="3:60" ht="15.75" customHeight="1" x14ac:dyDescent="0.2"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  <c r="AP202" s="27"/>
      <c r="AQ202" s="27"/>
      <c r="AR202" s="157">
        <f t="shared" si="19"/>
        <v>50283</v>
      </c>
      <c r="AS202" s="189">
        <f t="shared" ref="AS202:AV202" si="350">AS201</f>
        <v>109999999.99999993</v>
      </c>
      <c r="AT202" s="189">
        <f t="shared" si="350"/>
        <v>29999999.999999985</v>
      </c>
      <c r="AU202" s="189">
        <f t="shared" si="350"/>
        <v>29999999.999999985</v>
      </c>
      <c r="AV202" s="189">
        <f t="shared" si="350"/>
        <v>20000000.000000011</v>
      </c>
      <c r="AW202" s="155">
        <f t="shared" ref="AW202:AX202" si="351">+H202+AW201</f>
        <v>90000000.253861547</v>
      </c>
      <c r="AX202" s="182">
        <f t="shared" si="351"/>
        <v>200000000.19999999</v>
      </c>
      <c r="AY202" s="165">
        <f t="shared" si="337"/>
        <v>251618944.64540321</v>
      </c>
      <c r="AZ202" s="27"/>
      <c r="BA202" s="27"/>
      <c r="BB202" s="27"/>
      <c r="BC202" s="27"/>
      <c r="BD202" s="27"/>
      <c r="BE202" s="27"/>
      <c r="BF202" s="27"/>
      <c r="BG202" s="27"/>
      <c r="BH202" s="27"/>
    </row>
    <row r="203" spans="3:60" ht="15.75" customHeight="1" x14ac:dyDescent="0.2"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  <c r="AO203" s="27"/>
      <c r="AP203" s="27"/>
      <c r="AQ203" s="27"/>
      <c r="AR203" s="168">
        <f t="shared" si="19"/>
        <v>50313</v>
      </c>
      <c r="AS203" s="189">
        <f t="shared" ref="AS203:AV203" si="352">AS202</f>
        <v>109999999.99999993</v>
      </c>
      <c r="AT203" s="189">
        <f t="shared" si="352"/>
        <v>29999999.999999985</v>
      </c>
      <c r="AU203" s="189">
        <f t="shared" si="352"/>
        <v>29999999.999999985</v>
      </c>
      <c r="AV203" s="189">
        <f t="shared" si="352"/>
        <v>20000000.000000011</v>
      </c>
      <c r="AW203" s="155">
        <f t="shared" ref="AW203:AX203" si="353">+H203+AW202</f>
        <v>90000000.253861547</v>
      </c>
      <c r="AX203" s="182">
        <f t="shared" si="353"/>
        <v>200000000.19999999</v>
      </c>
      <c r="AY203" s="165">
        <f t="shared" si="337"/>
        <v>251618944.64540321</v>
      </c>
      <c r="AZ203" s="27"/>
      <c r="BA203" s="27"/>
      <c r="BB203" s="27"/>
      <c r="BC203" s="27"/>
      <c r="BD203" s="27"/>
      <c r="BE203" s="27"/>
      <c r="BF203" s="27"/>
      <c r="BG203" s="27"/>
      <c r="BH203" s="27"/>
    </row>
    <row r="204" spans="3:60" ht="15.75" customHeight="1" x14ac:dyDescent="0.2"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  <c r="AO204" s="27"/>
      <c r="AP204" s="27"/>
      <c r="AQ204" s="27"/>
      <c r="AR204" s="157">
        <f t="shared" si="19"/>
        <v>50344</v>
      </c>
      <c r="AS204" s="189">
        <f t="shared" ref="AS204:AV204" si="354">AS203</f>
        <v>109999999.99999993</v>
      </c>
      <c r="AT204" s="189">
        <f t="shared" si="354"/>
        <v>29999999.999999985</v>
      </c>
      <c r="AU204" s="189">
        <f t="shared" si="354"/>
        <v>29999999.999999985</v>
      </c>
      <c r="AV204" s="189">
        <f t="shared" si="354"/>
        <v>20000000.000000011</v>
      </c>
      <c r="AW204" s="155">
        <f t="shared" ref="AW204:AX204" si="355">+H204+AW203</f>
        <v>90000000.253861547</v>
      </c>
      <c r="AX204" s="182">
        <f t="shared" si="355"/>
        <v>200000000.19999999</v>
      </c>
      <c r="AY204" s="165">
        <f t="shared" si="337"/>
        <v>251618944.64540321</v>
      </c>
      <c r="AZ204" s="27"/>
      <c r="BA204" s="27"/>
      <c r="BB204" s="27"/>
      <c r="BC204" s="27"/>
      <c r="BD204" s="27"/>
      <c r="BE204" s="27"/>
      <c r="BF204" s="27"/>
      <c r="BG204" s="27"/>
      <c r="BH204" s="27"/>
    </row>
    <row r="205" spans="3:60" ht="15.75" customHeight="1" x14ac:dyDescent="0.2"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157">
        <f t="shared" si="19"/>
        <v>50374</v>
      </c>
      <c r="AS205" s="189">
        <f t="shared" ref="AS205:AV205" si="356">AS204</f>
        <v>109999999.99999993</v>
      </c>
      <c r="AT205" s="189">
        <f t="shared" si="356"/>
        <v>29999999.999999985</v>
      </c>
      <c r="AU205" s="189">
        <f t="shared" si="356"/>
        <v>29999999.999999985</v>
      </c>
      <c r="AV205" s="189">
        <f t="shared" si="356"/>
        <v>20000000.000000011</v>
      </c>
      <c r="AW205" s="155">
        <f t="shared" ref="AW205:AX205" si="357">+H205+AW204</f>
        <v>90000000.253861547</v>
      </c>
      <c r="AX205" s="182">
        <f t="shared" si="357"/>
        <v>200000000.19999999</v>
      </c>
      <c r="AY205" s="165">
        <f t="shared" si="337"/>
        <v>251618944.64540321</v>
      </c>
      <c r="AZ205" s="27"/>
      <c r="BA205" s="27"/>
      <c r="BB205" s="27"/>
      <c r="BC205" s="27"/>
      <c r="BD205" s="27"/>
      <c r="BE205" s="27"/>
      <c r="BF205" s="27"/>
      <c r="BG205" s="27"/>
      <c r="BH205" s="27"/>
    </row>
    <row r="206" spans="3:60" ht="15.75" customHeight="1" x14ac:dyDescent="0.2"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168">
        <f t="shared" si="19"/>
        <v>50405</v>
      </c>
      <c r="AS206" s="189">
        <f t="shared" ref="AS206:AV206" si="358">AS205</f>
        <v>109999999.99999993</v>
      </c>
      <c r="AT206" s="189">
        <f t="shared" si="358"/>
        <v>29999999.999999985</v>
      </c>
      <c r="AU206" s="189">
        <f t="shared" si="358"/>
        <v>29999999.999999985</v>
      </c>
      <c r="AV206" s="189">
        <f t="shared" si="358"/>
        <v>20000000.000000011</v>
      </c>
      <c r="AW206" s="155">
        <f t="shared" ref="AW206:AX206" si="359">+H206+AW205</f>
        <v>90000000.253861547</v>
      </c>
      <c r="AX206" s="182">
        <f t="shared" si="359"/>
        <v>200000000.19999999</v>
      </c>
      <c r="AY206" s="165">
        <f t="shared" si="337"/>
        <v>251618944.64540321</v>
      </c>
      <c r="AZ206" s="27"/>
      <c r="BA206" s="27"/>
      <c r="BB206" s="27"/>
      <c r="BC206" s="27"/>
      <c r="BD206" s="27"/>
      <c r="BE206" s="27"/>
      <c r="BF206" s="27"/>
      <c r="BG206" s="27"/>
      <c r="BH206" s="27"/>
    </row>
    <row r="207" spans="3:60" ht="15.75" customHeight="1" x14ac:dyDescent="0.2"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  <c r="AR207" s="157">
        <f t="shared" si="19"/>
        <v>50436</v>
      </c>
      <c r="AS207" s="189">
        <f t="shared" ref="AS207:AV207" si="360">AS206</f>
        <v>109999999.99999993</v>
      </c>
      <c r="AT207" s="189">
        <f t="shared" si="360"/>
        <v>29999999.999999985</v>
      </c>
      <c r="AU207" s="189">
        <f t="shared" si="360"/>
        <v>29999999.999999985</v>
      </c>
      <c r="AV207" s="189">
        <f t="shared" si="360"/>
        <v>20000000.000000011</v>
      </c>
      <c r="AW207" s="155">
        <f t="shared" ref="AW207:AX207" si="361">+H207+AW206</f>
        <v>90000000.253861547</v>
      </c>
      <c r="AX207" s="182">
        <f t="shared" si="361"/>
        <v>200000000.19999999</v>
      </c>
      <c r="AY207" s="165">
        <f t="shared" si="337"/>
        <v>251618944.64540321</v>
      </c>
      <c r="AZ207" s="27"/>
      <c r="BA207" s="27"/>
      <c r="BB207" s="27"/>
      <c r="BC207" s="27"/>
      <c r="BD207" s="27"/>
      <c r="BE207" s="27"/>
      <c r="BF207" s="27"/>
      <c r="BG207" s="27"/>
      <c r="BH207" s="27"/>
    </row>
    <row r="208" spans="3:60" ht="15.75" customHeight="1" x14ac:dyDescent="0.2"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157">
        <f t="shared" si="19"/>
        <v>50464</v>
      </c>
      <c r="AS208" s="189">
        <f t="shared" ref="AS208:AV208" si="362">AS207</f>
        <v>109999999.99999993</v>
      </c>
      <c r="AT208" s="189">
        <f t="shared" si="362"/>
        <v>29999999.999999985</v>
      </c>
      <c r="AU208" s="189">
        <f t="shared" si="362"/>
        <v>29999999.999999985</v>
      </c>
      <c r="AV208" s="189">
        <f t="shared" si="362"/>
        <v>20000000.000000011</v>
      </c>
      <c r="AW208" s="155">
        <f t="shared" ref="AW208:AX208" si="363">+H208+AW207</f>
        <v>90000000.253861547</v>
      </c>
      <c r="AX208" s="182">
        <f t="shared" si="363"/>
        <v>200000000.19999999</v>
      </c>
      <c r="AY208" s="165">
        <f t="shared" si="337"/>
        <v>251618944.64540321</v>
      </c>
      <c r="AZ208" s="27"/>
      <c r="BA208" s="27"/>
      <c r="BB208" s="27"/>
      <c r="BC208" s="27"/>
      <c r="BD208" s="27"/>
      <c r="BE208" s="27"/>
      <c r="BF208" s="27"/>
      <c r="BG208" s="27"/>
      <c r="BH208" s="27"/>
    </row>
    <row r="209" spans="3:60" ht="15.75" customHeight="1" x14ac:dyDescent="0.2"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168">
        <f t="shared" si="19"/>
        <v>50495</v>
      </c>
      <c r="AS209" s="189">
        <f t="shared" ref="AS209:AV209" si="364">AS208</f>
        <v>109999999.99999993</v>
      </c>
      <c r="AT209" s="189">
        <f t="shared" si="364"/>
        <v>29999999.999999985</v>
      </c>
      <c r="AU209" s="189">
        <f t="shared" si="364"/>
        <v>29999999.999999985</v>
      </c>
      <c r="AV209" s="189">
        <f t="shared" si="364"/>
        <v>20000000.000000011</v>
      </c>
      <c r="AW209" s="155">
        <f t="shared" ref="AW209:AX209" si="365">+H209+AW208</f>
        <v>90000000.253861547</v>
      </c>
      <c r="AX209" s="182">
        <f t="shared" si="365"/>
        <v>200000000.19999999</v>
      </c>
      <c r="AY209" s="165">
        <f t="shared" si="337"/>
        <v>251618944.64540321</v>
      </c>
      <c r="AZ209" s="27"/>
      <c r="BA209" s="27"/>
      <c r="BB209" s="27"/>
      <c r="BC209" s="27"/>
      <c r="BD209" s="27"/>
      <c r="BE209" s="27"/>
      <c r="BF209" s="27"/>
      <c r="BG209" s="27"/>
      <c r="BH209" s="27"/>
    </row>
    <row r="210" spans="3:60" ht="15.75" customHeight="1" x14ac:dyDescent="0.2"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  <c r="AO210" s="27"/>
      <c r="AP210" s="27"/>
      <c r="AQ210" s="27"/>
      <c r="AR210" s="157">
        <f t="shared" si="19"/>
        <v>50525</v>
      </c>
      <c r="AS210" s="189">
        <f t="shared" ref="AS210:AV210" si="366">AS209</f>
        <v>109999999.99999993</v>
      </c>
      <c r="AT210" s="189">
        <f t="shared" si="366"/>
        <v>29999999.999999985</v>
      </c>
      <c r="AU210" s="189">
        <f t="shared" si="366"/>
        <v>29999999.999999985</v>
      </c>
      <c r="AV210" s="189">
        <f t="shared" si="366"/>
        <v>20000000.000000011</v>
      </c>
      <c r="AW210" s="155">
        <f t="shared" ref="AW210:AX210" si="367">+H210+AW209</f>
        <v>90000000.253861547</v>
      </c>
      <c r="AX210" s="182">
        <f t="shared" si="367"/>
        <v>200000000.19999999</v>
      </c>
      <c r="AY210" s="165">
        <f t="shared" si="337"/>
        <v>251618944.64540321</v>
      </c>
      <c r="AZ210" s="27"/>
      <c r="BA210" s="27"/>
      <c r="BB210" s="27"/>
      <c r="BC210" s="27"/>
      <c r="BD210" s="27"/>
      <c r="BE210" s="27"/>
      <c r="BF210" s="27"/>
      <c r="BG210" s="27"/>
      <c r="BH210" s="27"/>
    </row>
    <row r="211" spans="3:60" ht="15.75" customHeight="1" x14ac:dyDescent="0.2"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  <c r="AO211" s="27"/>
      <c r="AP211" s="27"/>
      <c r="AQ211" s="27"/>
      <c r="AR211" s="157">
        <f t="shared" si="19"/>
        <v>50556</v>
      </c>
      <c r="AS211" s="189">
        <f t="shared" ref="AS211:AV211" si="368">AS210</f>
        <v>109999999.99999993</v>
      </c>
      <c r="AT211" s="189">
        <f t="shared" si="368"/>
        <v>29999999.999999985</v>
      </c>
      <c r="AU211" s="189">
        <f t="shared" si="368"/>
        <v>29999999.999999985</v>
      </c>
      <c r="AV211" s="189">
        <f t="shared" si="368"/>
        <v>20000000.000000011</v>
      </c>
      <c r="AW211" s="155">
        <f t="shared" ref="AW211:AX211" si="369">+H211+AW210</f>
        <v>90000000.253861547</v>
      </c>
      <c r="AX211" s="182">
        <f t="shared" si="369"/>
        <v>200000000.19999999</v>
      </c>
      <c r="AY211" s="165">
        <f t="shared" si="337"/>
        <v>251618944.64540321</v>
      </c>
      <c r="AZ211" s="27"/>
      <c r="BA211" s="27"/>
      <c r="BB211" s="27"/>
      <c r="BC211" s="27"/>
      <c r="BD211" s="27"/>
      <c r="BE211" s="27"/>
      <c r="BF211" s="27"/>
      <c r="BG211" s="27"/>
      <c r="BH211" s="27"/>
    </row>
    <row r="212" spans="3:60" ht="15.75" customHeight="1" x14ac:dyDescent="0.2"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  <c r="AO212" s="27"/>
      <c r="AP212" s="27"/>
      <c r="AQ212" s="27"/>
      <c r="AR212" s="168">
        <f t="shared" si="19"/>
        <v>50586</v>
      </c>
      <c r="AS212" s="189">
        <f t="shared" ref="AS212:AV212" si="370">AS211</f>
        <v>109999999.99999993</v>
      </c>
      <c r="AT212" s="189">
        <f t="shared" si="370"/>
        <v>29999999.999999985</v>
      </c>
      <c r="AU212" s="189">
        <f t="shared" si="370"/>
        <v>29999999.999999985</v>
      </c>
      <c r="AV212" s="189">
        <f t="shared" si="370"/>
        <v>20000000.000000011</v>
      </c>
      <c r="AW212" s="155">
        <f t="shared" ref="AW212:AX212" si="371">+H212+AW211</f>
        <v>90000000.253861547</v>
      </c>
      <c r="AX212" s="182">
        <f t="shared" si="371"/>
        <v>200000000.19999999</v>
      </c>
      <c r="AY212" s="165">
        <f t="shared" si="337"/>
        <v>251618944.64540321</v>
      </c>
      <c r="AZ212" s="27"/>
      <c r="BA212" s="27"/>
      <c r="BB212" s="27"/>
      <c r="BC212" s="27"/>
      <c r="BD212" s="27"/>
      <c r="BE212" s="27"/>
      <c r="BF212" s="27"/>
      <c r="BG212" s="27"/>
      <c r="BH212" s="27"/>
    </row>
    <row r="213" spans="3:60" ht="15.75" customHeight="1" x14ac:dyDescent="0.2"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157">
        <f t="shared" si="19"/>
        <v>50617</v>
      </c>
      <c r="AS213" s="189">
        <f t="shared" ref="AS213:AV213" si="372">AS212</f>
        <v>109999999.99999993</v>
      </c>
      <c r="AT213" s="189">
        <f t="shared" si="372"/>
        <v>29999999.999999985</v>
      </c>
      <c r="AU213" s="189">
        <f t="shared" si="372"/>
        <v>29999999.999999985</v>
      </c>
      <c r="AV213" s="189">
        <f t="shared" si="372"/>
        <v>20000000.000000011</v>
      </c>
      <c r="AW213" s="155">
        <f t="shared" ref="AW213:AX213" si="373">+H213+AW212</f>
        <v>90000000.253861547</v>
      </c>
      <c r="AX213" s="182">
        <f t="shared" si="373"/>
        <v>200000000.19999999</v>
      </c>
      <c r="AY213" s="165">
        <f t="shared" si="337"/>
        <v>251618944.64540321</v>
      </c>
      <c r="AZ213" s="27"/>
      <c r="BA213" s="27"/>
      <c r="BB213" s="27"/>
      <c r="BC213" s="27"/>
      <c r="BD213" s="27"/>
      <c r="BE213" s="27"/>
      <c r="BF213" s="27"/>
      <c r="BG213" s="27"/>
      <c r="BH213" s="27"/>
    </row>
    <row r="214" spans="3:60" ht="15.75" customHeight="1" x14ac:dyDescent="0.2"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  <c r="AO214" s="27"/>
      <c r="AP214" s="27"/>
      <c r="AQ214" s="27"/>
      <c r="AR214" s="157">
        <f t="shared" si="19"/>
        <v>50648</v>
      </c>
      <c r="AS214" s="189">
        <f t="shared" ref="AS214:AV214" si="374">AS213</f>
        <v>109999999.99999993</v>
      </c>
      <c r="AT214" s="189">
        <f t="shared" si="374"/>
        <v>29999999.999999985</v>
      </c>
      <c r="AU214" s="189">
        <f t="shared" si="374"/>
        <v>29999999.999999985</v>
      </c>
      <c r="AV214" s="189">
        <f t="shared" si="374"/>
        <v>20000000.000000011</v>
      </c>
      <c r="AW214" s="155">
        <f t="shared" ref="AW214:AX214" si="375">+H214+AW213</f>
        <v>90000000.253861547</v>
      </c>
      <c r="AX214" s="182">
        <f t="shared" si="375"/>
        <v>200000000.19999999</v>
      </c>
      <c r="AY214" s="165">
        <f t="shared" si="337"/>
        <v>251618944.64540321</v>
      </c>
      <c r="AZ214" s="27"/>
      <c r="BA214" s="27"/>
      <c r="BB214" s="27"/>
      <c r="BC214" s="27"/>
      <c r="BD214" s="27"/>
      <c r="BE214" s="27"/>
      <c r="BF214" s="27"/>
      <c r="BG214" s="27"/>
      <c r="BH214" s="27"/>
    </row>
    <row r="215" spans="3:60" ht="15.75" customHeight="1" x14ac:dyDescent="0.2"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168">
        <f t="shared" si="19"/>
        <v>50678</v>
      </c>
      <c r="AS215" s="189">
        <f t="shared" ref="AS215:AV215" si="376">AS214</f>
        <v>109999999.99999993</v>
      </c>
      <c r="AT215" s="189">
        <f t="shared" si="376"/>
        <v>29999999.999999985</v>
      </c>
      <c r="AU215" s="189">
        <f t="shared" si="376"/>
        <v>29999999.999999985</v>
      </c>
      <c r="AV215" s="189">
        <f t="shared" si="376"/>
        <v>20000000.000000011</v>
      </c>
      <c r="AW215" s="155">
        <f t="shared" ref="AW215:AX215" si="377">+H215+AW214</f>
        <v>90000000.253861547</v>
      </c>
      <c r="AX215" s="182">
        <f t="shared" si="377"/>
        <v>200000000.19999999</v>
      </c>
      <c r="AY215" s="165">
        <f t="shared" si="337"/>
        <v>251618944.64540321</v>
      </c>
      <c r="AZ215" s="27"/>
      <c r="BA215" s="27"/>
      <c r="BB215" s="27"/>
      <c r="BC215" s="27"/>
      <c r="BD215" s="27"/>
      <c r="BE215" s="27"/>
      <c r="BF215" s="27"/>
      <c r="BG215" s="27"/>
      <c r="BH215" s="27"/>
    </row>
    <row r="216" spans="3:60" ht="15.75" customHeight="1" x14ac:dyDescent="0.2"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157">
        <f t="shared" si="19"/>
        <v>50709</v>
      </c>
      <c r="AS216" s="189">
        <f t="shared" ref="AS216:AV216" si="378">AS215</f>
        <v>109999999.99999993</v>
      </c>
      <c r="AT216" s="189">
        <f t="shared" si="378"/>
        <v>29999999.999999985</v>
      </c>
      <c r="AU216" s="189">
        <f t="shared" si="378"/>
        <v>29999999.999999985</v>
      </c>
      <c r="AV216" s="189">
        <f t="shared" si="378"/>
        <v>20000000.000000011</v>
      </c>
      <c r="AW216" s="155">
        <f t="shared" ref="AW216:AX216" si="379">+H216+AW215</f>
        <v>90000000.253861547</v>
      </c>
      <c r="AX216" s="182">
        <f t="shared" si="379"/>
        <v>200000000.19999999</v>
      </c>
      <c r="AY216" s="165">
        <f t="shared" si="337"/>
        <v>251618944.64540321</v>
      </c>
      <c r="AZ216" s="27"/>
      <c r="BA216" s="27"/>
      <c r="BB216" s="27"/>
      <c r="BC216" s="27"/>
      <c r="BD216" s="27"/>
      <c r="BE216" s="27"/>
      <c r="BF216" s="27"/>
      <c r="BG216" s="27"/>
      <c r="BH216" s="27"/>
    </row>
    <row r="217" spans="3:60" ht="15.75" customHeight="1" x14ac:dyDescent="0.2"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27"/>
      <c r="AQ217" s="27"/>
      <c r="AR217" s="157">
        <f t="shared" si="19"/>
        <v>50739</v>
      </c>
      <c r="AS217" s="189">
        <f t="shared" ref="AS217:AV217" si="380">AS216</f>
        <v>109999999.99999993</v>
      </c>
      <c r="AT217" s="189">
        <f t="shared" si="380"/>
        <v>29999999.999999985</v>
      </c>
      <c r="AU217" s="189">
        <f t="shared" si="380"/>
        <v>29999999.999999985</v>
      </c>
      <c r="AV217" s="189">
        <f t="shared" si="380"/>
        <v>20000000.000000011</v>
      </c>
      <c r="AW217" s="155">
        <f t="shared" ref="AW217:AX217" si="381">+H217+AW216</f>
        <v>90000000.253861547</v>
      </c>
      <c r="AX217" s="182">
        <f t="shared" si="381"/>
        <v>200000000.19999999</v>
      </c>
      <c r="AY217" s="165">
        <f t="shared" si="337"/>
        <v>251618944.64540321</v>
      </c>
      <c r="AZ217" s="27"/>
      <c r="BA217" s="27"/>
      <c r="BB217" s="27"/>
      <c r="BC217" s="27"/>
      <c r="BD217" s="27"/>
      <c r="BE217" s="27"/>
      <c r="BF217" s="27"/>
      <c r="BG217" s="27"/>
      <c r="BH217" s="27"/>
    </row>
    <row r="218" spans="3:60" ht="15.75" customHeight="1" x14ac:dyDescent="0.2"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168">
        <f t="shared" si="19"/>
        <v>50770</v>
      </c>
      <c r="AS218" s="189">
        <f t="shared" ref="AS218:AV218" si="382">AS217</f>
        <v>109999999.99999993</v>
      </c>
      <c r="AT218" s="189">
        <f t="shared" si="382"/>
        <v>29999999.999999985</v>
      </c>
      <c r="AU218" s="189">
        <f t="shared" si="382"/>
        <v>29999999.999999985</v>
      </c>
      <c r="AV218" s="189">
        <f t="shared" si="382"/>
        <v>20000000.000000011</v>
      </c>
      <c r="AW218" s="155">
        <f t="shared" ref="AW218:AX218" si="383">+H218+AW217</f>
        <v>90000000.253861547</v>
      </c>
      <c r="AX218" s="182">
        <f t="shared" si="383"/>
        <v>200000000.19999999</v>
      </c>
      <c r="AY218" s="165">
        <f t="shared" si="337"/>
        <v>251618944.64540321</v>
      </c>
      <c r="AZ218" s="27"/>
      <c r="BA218" s="27"/>
      <c r="BB218" s="27"/>
      <c r="BC218" s="27"/>
      <c r="BD218" s="27"/>
      <c r="BE218" s="27"/>
      <c r="BF218" s="27"/>
      <c r="BG218" s="27"/>
      <c r="BH218" s="27"/>
    </row>
    <row r="219" spans="3:60" ht="15.75" customHeight="1" x14ac:dyDescent="0.2"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157">
        <f t="shared" si="19"/>
        <v>50801</v>
      </c>
      <c r="AS219" s="189">
        <f t="shared" ref="AS219:AV219" si="384">AS218</f>
        <v>109999999.99999993</v>
      </c>
      <c r="AT219" s="189">
        <f t="shared" si="384"/>
        <v>29999999.999999985</v>
      </c>
      <c r="AU219" s="189">
        <f t="shared" si="384"/>
        <v>29999999.999999985</v>
      </c>
      <c r="AV219" s="189">
        <f t="shared" si="384"/>
        <v>20000000.000000011</v>
      </c>
      <c r="AW219" s="155">
        <f t="shared" ref="AW219:AX219" si="385">+H219+AW218</f>
        <v>90000000.253861547</v>
      </c>
      <c r="AX219" s="182">
        <f t="shared" si="385"/>
        <v>200000000.19999999</v>
      </c>
      <c r="AY219" s="165">
        <f t="shared" si="337"/>
        <v>251618944.64540321</v>
      </c>
      <c r="AZ219" s="27"/>
      <c r="BA219" s="27"/>
      <c r="BB219" s="27"/>
      <c r="BC219" s="27"/>
      <c r="BD219" s="27"/>
      <c r="BE219" s="27"/>
      <c r="BF219" s="27"/>
      <c r="BG219" s="27"/>
      <c r="BH219" s="27"/>
    </row>
    <row r="220" spans="3:60" ht="15.75" customHeight="1" x14ac:dyDescent="0.2"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157">
        <f t="shared" si="19"/>
        <v>50829</v>
      </c>
      <c r="AS220" s="189">
        <f t="shared" ref="AS220:AV220" si="386">AS219</f>
        <v>109999999.99999993</v>
      </c>
      <c r="AT220" s="189">
        <f t="shared" si="386"/>
        <v>29999999.999999985</v>
      </c>
      <c r="AU220" s="189">
        <f t="shared" si="386"/>
        <v>29999999.999999985</v>
      </c>
      <c r="AV220" s="189">
        <f t="shared" si="386"/>
        <v>20000000.000000011</v>
      </c>
      <c r="AW220" s="155">
        <f t="shared" ref="AW220:AX220" si="387">+H220+AW219</f>
        <v>90000000.253861547</v>
      </c>
      <c r="AX220" s="182">
        <f t="shared" si="387"/>
        <v>200000000.19999999</v>
      </c>
      <c r="AY220" s="165">
        <f t="shared" si="337"/>
        <v>251618944.64540321</v>
      </c>
      <c r="AZ220" s="27"/>
      <c r="BA220" s="27"/>
      <c r="BB220" s="27"/>
      <c r="BC220" s="27"/>
      <c r="BD220" s="27"/>
      <c r="BE220" s="27"/>
      <c r="BF220" s="27"/>
      <c r="BG220" s="27"/>
      <c r="BH220" s="27"/>
    </row>
    <row r="221" spans="3:60" ht="15.75" customHeight="1" x14ac:dyDescent="0.2"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  <c r="AO221" s="27"/>
      <c r="AP221" s="27"/>
      <c r="AQ221" s="27"/>
      <c r="AR221" s="168">
        <f t="shared" si="19"/>
        <v>50860</v>
      </c>
      <c r="AS221" s="189">
        <f t="shared" ref="AS221:AV221" si="388">AS220</f>
        <v>109999999.99999993</v>
      </c>
      <c r="AT221" s="189">
        <f t="shared" si="388"/>
        <v>29999999.999999985</v>
      </c>
      <c r="AU221" s="189">
        <f t="shared" si="388"/>
        <v>29999999.999999985</v>
      </c>
      <c r="AV221" s="189">
        <f t="shared" si="388"/>
        <v>20000000.000000011</v>
      </c>
      <c r="AW221" s="155">
        <f t="shared" ref="AW221:AX221" si="389">+H221+AW220</f>
        <v>90000000.253861547</v>
      </c>
      <c r="AX221" s="182">
        <f t="shared" si="389"/>
        <v>200000000.19999999</v>
      </c>
      <c r="AY221" s="165">
        <f t="shared" si="337"/>
        <v>251618944.64540321</v>
      </c>
      <c r="AZ221" s="27"/>
      <c r="BA221" s="27"/>
      <c r="BB221" s="27"/>
      <c r="BC221" s="27"/>
      <c r="BD221" s="27"/>
      <c r="BE221" s="27"/>
      <c r="BF221" s="27"/>
      <c r="BG221" s="27"/>
      <c r="BH221" s="27"/>
    </row>
    <row r="222" spans="3:60" ht="15.75" customHeight="1" x14ac:dyDescent="0.2"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157">
        <f t="shared" si="19"/>
        <v>50890</v>
      </c>
      <c r="AS222" s="189">
        <f t="shared" ref="AS222:AV222" si="390">AS221</f>
        <v>109999999.99999993</v>
      </c>
      <c r="AT222" s="189">
        <f t="shared" si="390"/>
        <v>29999999.999999985</v>
      </c>
      <c r="AU222" s="189">
        <f t="shared" si="390"/>
        <v>29999999.999999985</v>
      </c>
      <c r="AV222" s="189">
        <f t="shared" si="390"/>
        <v>20000000.000000011</v>
      </c>
      <c r="AW222" s="155">
        <f t="shared" ref="AW222:AX222" si="391">+H222+AW221</f>
        <v>90000000.253861547</v>
      </c>
      <c r="AX222" s="182">
        <f t="shared" si="391"/>
        <v>200000000.19999999</v>
      </c>
      <c r="AY222" s="165">
        <f t="shared" si="337"/>
        <v>251618944.64540321</v>
      </c>
      <c r="AZ222" s="27"/>
      <c r="BA222" s="27"/>
      <c r="BB222" s="27"/>
      <c r="BC222" s="27"/>
      <c r="BD222" s="27"/>
      <c r="BE222" s="27"/>
      <c r="BF222" s="27"/>
      <c r="BG222" s="27"/>
      <c r="BH222" s="27"/>
    </row>
    <row r="223" spans="3:60" ht="15.75" customHeight="1" x14ac:dyDescent="0.2"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  <c r="AO223" s="27"/>
      <c r="AP223" s="27"/>
      <c r="AQ223" s="27"/>
      <c r="AR223" s="157">
        <f t="shared" si="19"/>
        <v>50921</v>
      </c>
      <c r="AS223" s="189">
        <f t="shared" ref="AS223:AV223" si="392">AS222</f>
        <v>109999999.99999993</v>
      </c>
      <c r="AT223" s="189">
        <f t="shared" si="392"/>
        <v>29999999.999999985</v>
      </c>
      <c r="AU223" s="189">
        <f t="shared" si="392"/>
        <v>29999999.999999985</v>
      </c>
      <c r="AV223" s="189">
        <f t="shared" si="392"/>
        <v>20000000.000000011</v>
      </c>
      <c r="AW223" s="155">
        <f t="shared" ref="AW223:AX223" si="393">+H223+AW222</f>
        <v>90000000.253861547</v>
      </c>
      <c r="AX223" s="182">
        <f t="shared" si="393"/>
        <v>200000000.19999999</v>
      </c>
      <c r="AY223" s="165">
        <f t="shared" si="337"/>
        <v>251618944.64540321</v>
      </c>
      <c r="AZ223" s="27"/>
      <c r="BA223" s="27"/>
      <c r="BB223" s="27"/>
      <c r="BC223" s="27"/>
      <c r="BD223" s="27"/>
      <c r="BE223" s="27"/>
      <c r="BF223" s="27"/>
      <c r="BG223" s="27"/>
      <c r="BH223" s="27"/>
    </row>
    <row r="224" spans="3:60" ht="15.75" customHeight="1" x14ac:dyDescent="0.2"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168">
        <f t="shared" si="19"/>
        <v>50951</v>
      </c>
      <c r="AS224" s="189">
        <f t="shared" ref="AS224:AV224" si="394">AS223</f>
        <v>109999999.99999993</v>
      </c>
      <c r="AT224" s="189">
        <f t="shared" si="394"/>
        <v>29999999.999999985</v>
      </c>
      <c r="AU224" s="189">
        <f t="shared" si="394"/>
        <v>29999999.999999985</v>
      </c>
      <c r="AV224" s="189">
        <f t="shared" si="394"/>
        <v>20000000.000000011</v>
      </c>
      <c r="AW224" s="155">
        <f t="shared" ref="AW224:AX224" si="395">+H224+AW223</f>
        <v>90000000.253861547</v>
      </c>
      <c r="AX224" s="182">
        <f t="shared" si="395"/>
        <v>200000000.19999999</v>
      </c>
      <c r="AY224" s="165">
        <f t="shared" si="337"/>
        <v>251618944.64540321</v>
      </c>
      <c r="AZ224" s="27"/>
      <c r="BA224" s="27"/>
      <c r="BB224" s="27"/>
      <c r="BC224" s="27"/>
      <c r="BD224" s="27"/>
      <c r="BE224" s="27"/>
      <c r="BF224" s="27"/>
      <c r="BG224" s="27"/>
      <c r="BH224" s="27"/>
    </row>
    <row r="225" spans="3:60" ht="15.75" customHeight="1" x14ac:dyDescent="0.2"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157">
        <f t="shared" si="19"/>
        <v>50982</v>
      </c>
      <c r="AS225" s="189">
        <f t="shared" ref="AS225:AV225" si="396">AS224</f>
        <v>109999999.99999993</v>
      </c>
      <c r="AT225" s="189">
        <f t="shared" si="396"/>
        <v>29999999.999999985</v>
      </c>
      <c r="AU225" s="189">
        <f t="shared" si="396"/>
        <v>29999999.999999985</v>
      </c>
      <c r="AV225" s="189">
        <f t="shared" si="396"/>
        <v>20000000.000000011</v>
      </c>
      <c r="AW225" s="155">
        <f t="shared" ref="AW225:AX225" si="397">+H225+AW224</f>
        <v>90000000.253861547</v>
      </c>
      <c r="AX225" s="182">
        <f t="shared" si="397"/>
        <v>200000000.19999999</v>
      </c>
      <c r="AY225" s="165">
        <f t="shared" si="337"/>
        <v>251618944.64540321</v>
      </c>
      <c r="AZ225" s="27"/>
      <c r="BA225" s="27"/>
      <c r="BB225" s="27"/>
      <c r="BC225" s="27"/>
      <c r="BD225" s="27"/>
      <c r="BE225" s="27"/>
      <c r="BF225" s="27"/>
      <c r="BG225" s="27"/>
      <c r="BH225" s="27"/>
    </row>
    <row r="226" spans="3:60" ht="15.75" customHeight="1" x14ac:dyDescent="0.2"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  <c r="AO226" s="27"/>
      <c r="AP226" s="27"/>
      <c r="AQ226" s="27"/>
      <c r="AR226" s="157">
        <f t="shared" si="19"/>
        <v>51013</v>
      </c>
      <c r="AS226" s="189">
        <f t="shared" ref="AS226:AV226" si="398">AS225</f>
        <v>109999999.99999993</v>
      </c>
      <c r="AT226" s="189">
        <f t="shared" si="398"/>
        <v>29999999.999999985</v>
      </c>
      <c r="AU226" s="189">
        <f t="shared" si="398"/>
        <v>29999999.999999985</v>
      </c>
      <c r="AV226" s="189">
        <f t="shared" si="398"/>
        <v>20000000.000000011</v>
      </c>
      <c r="AW226" s="155">
        <f t="shared" ref="AW226:AX226" si="399">+H226+AW225</f>
        <v>90000000.253861547</v>
      </c>
      <c r="AX226" s="182">
        <f t="shared" si="399"/>
        <v>200000000.19999999</v>
      </c>
      <c r="AY226" s="165">
        <f t="shared" si="337"/>
        <v>251618944.64540321</v>
      </c>
      <c r="AZ226" s="27"/>
      <c r="BA226" s="27"/>
      <c r="BB226" s="27"/>
      <c r="BC226" s="27"/>
      <c r="BD226" s="27"/>
      <c r="BE226" s="27"/>
      <c r="BF226" s="27"/>
      <c r="BG226" s="27"/>
      <c r="BH226" s="27"/>
    </row>
    <row r="227" spans="3:60" ht="15.75" customHeight="1" x14ac:dyDescent="0.2"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  <c r="AO227" s="27"/>
      <c r="AP227" s="27"/>
      <c r="AQ227" s="27"/>
      <c r="AR227" s="168">
        <f t="shared" si="19"/>
        <v>51043</v>
      </c>
      <c r="AS227" s="189">
        <f t="shared" ref="AS227:AV227" si="400">AS226</f>
        <v>109999999.99999993</v>
      </c>
      <c r="AT227" s="189">
        <f t="shared" si="400"/>
        <v>29999999.999999985</v>
      </c>
      <c r="AU227" s="189">
        <f t="shared" si="400"/>
        <v>29999999.999999985</v>
      </c>
      <c r="AV227" s="189">
        <f t="shared" si="400"/>
        <v>20000000.000000011</v>
      </c>
      <c r="AW227" s="155">
        <f t="shared" ref="AW227:AX227" si="401">+H227+AW226</f>
        <v>90000000.253861547</v>
      </c>
      <c r="AX227" s="182">
        <f t="shared" si="401"/>
        <v>200000000.19999999</v>
      </c>
      <c r="AY227" s="165">
        <f t="shared" si="337"/>
        <v>251618944.64540321</v>
      </c>
      <c r="AZ227" s="27"/>
      <c r="BA227" s="27"/>
      <c r="BB227" s="27"/>
      <c r="BC227" s="27"/>
      <c r="BD227" s="27"/>
      <c r="BE227" s="27"/>
      <c r="BF227" s="27"/>
      <c r="BG227" s="27"/>
      <c r="BH227" s="27"/>
    </row>
    <row r="228" spans="3:60" ht="15.75" customHeight="1" x14ac:dyDescent="0.2"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  <c r="AR228" s="157">
        <f t="shared" si="19"/>
        <v>51074</v>
      </c>
      <c r="AS228" s="189">
        <f t="shared" ref="AS228:AV228" si="402">AS227</f>
        <v>109999999.99999993</v>
      </c>
      <c r="AT228" s="189">
        <f t="shared" si="402"/>
        <v>29999999.999999985</v>
      </c>
      <c r="AU228" s="189">
        <f t="shared" si="402"/>
        <v>29999999.999999985</v>
      </c>
      <c r="AV228" s="189">
        <f t="shared" si="402"/>
        <v>20000000.000000011</v>
      </c>
      <c r="AW228" s="155">
        <f t="shared" ref="AW228:AX228" si="403">+H228+AW227</f>
        <v>90000000.253861547</v>
      </c>
      <c r="AX228" s="182">
        <f t="shared" si="403"/>
        <v>200000000.19999999</v>
      </c>
      <c r="AY228" s="165">
        <f t="shared" si="337"/>
        <v>251618944.64540321</v>
      </c>
      <c r="AZ228" s="27"/>
      <c r="BA228" s="27"/>
      <c r="BB228" s="27"/>
      <c r="BC228" s="27"/>
      <c r="BD228" s="27"/>
      <c r="BE228" s="27"/>
      <c r="BF228" s="27"/>
      <c r="BG228" s="27"/>
      <c r="BH228" s="27"/>
    </row>
    <row r="229" spans="3:60" ht="15.75" customHeight="1" x14ac:dyDescent="0.2"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  <c r="AO229" s="27"/>
      <c r="AP229" s="27"/>
      <c r="AQ229" s="27"/>
      <c r="AR229" s="157">
        <f t="shared" si="19"/>
        <v>51104</v>
      </c>
      <c r="AS229" s="189">
        <f t="shared" ref="AS229:AV229" si="404">AS228</f>
        <v>109999999.99999993</v>
      </c>
      <c r="AT229" s="189">
        <f t="shared" si="404"/>
        <v>29999999.999999985</v>
      </c>
      <c r="AU229" s="189">
        <f t="shared" si="404"/>
        <v>29999999.999999985</v>
      </c>
      <c r="AV229" s="189">
        <f t="shared" si="404"/>
        <v>20000000.000000011</v>
      </c>
      <c r="AW229" s="155">
        <f t="shared" ref="AW229:AX229" si="405">+H229+AW228</f>
        <v>90000000.253861547</v>
      </c>
      <c r="AX229" s="182">
        <f t="shared" si="405"/>
        <v>200000000.19999999</v>
      </c>
      <c r="AY229" s="165">
        <f t="shared" si="337"/>
        <v>251618944.64540321</v>
      </c>
      <c r="AZ229" s="27"/>
      <c r="BA229" s="27"/>
      <c r="BB229" s="27"/>
      <c r="BC229" s="27"/>
      <c r="BD229" s="27"/>
      <c r="BE229" s="27"/>
      <c r="BF229" s="27"/>
      <c r="BG229" s="27"/>
      <c r="BH229" s="27"/>
    </row>
    <row r="230" spans="3:60" ht="15.75" customHeight="1" x14ac:dyDescent="0.2"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  <c r="AO230" s="27"/>
      <c r="AP230" s="27"/>
      <c r="AQ230" s="27"/>
      <c r="AR230" s="168">
        <f t="shared" si="19"/>
        <v>51135</v>
      </c>
      <c r="AS230" s="189">
        <f t="shared" ref="AS230:AV230" si="406">AS229</f>
        <v>109999999.99999993</v>
      </c>
      <c r="AT230" s="189">
        <f t="shared" si="406"/>
        <v>29999999.999999985</v>
      </c>
      <c r="AU230" s="189">
        <f t="shared" si="406"/>
        <v>29999999.999999985</v>
      </c>
      <c r="AV230" s="189">
        <f t="shared" si="406"/>
        <v>20000000.000000011</v>
      </c>
      <c r="AW230" s="155">
        <f t="shared" ref="AW230:AX230" si="407">+H230+AW229</f>
        <v>90000000.253861547</v>
      </c>
      <c r="AX230" s="182">
        <f t="shared" si="407"/>
        <v>200000000.19999999</v>
      </c>
      <c r="AY230" s="165">
        <f t="shared" si="337"/>
        <v>251618944.64540321</v>
      </c>
      <c r="AZ230" s="27"/>
      <c r="BA230" s="27"/>
      <c r="BB230" s="27"/>
      <c r="BC230" s="27"/>
      <c r="BD230" s="27"/>
      <c r="BE230" s="27"/>
      <c r="BF230" s="27"/>
      <c r="BG230" s="27"/>
      <c r="BH230" s="27"/>
    </row>
    <row r="231" spans="3:60" ht="15.75" customHeight="1" x14ac:dyDescent="0.2"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157">
        <f t="shared" si="19"/>
        <v>51166</v>
      </c>
      <c r="AS231" s="189">
        <f t="shared" ref="AS231:AV231" si="408">AS230</f>
        <v>109999999.99999993</v>
      </c>
      <c r="AT231" s="189">
        <f t="shared" si="408"/>
        <v>29999999.999999985</v>
      </c>
      <c r="AU231" s="189">
        <f t="shared" si="408"/>
        <v>29999999.999999985</v>
      </c>
      <c r="AV231" s="189">
        <f t="shared" si="408"/>
        <v>20000000.000000011</v>
      </c>
      <c r="AW231" s="155">
        <f t="shared" ref="AW231:AX231" si="409">+H231+AW230</f>
        <v>90000000.253861547</v>
      </c>
      <c r="AX231" s="182">
        <f t="shared" si="409"/>
        <v>200000000.19999999</v>
      </c>
      <c r="AY231" s="165">
        <f t="shared" ref="AY231:AY242" si="410">$J$99/12+AY230</f>
        <v>258944025.41692203</v>
      </c>
      <c r="AZ231" s="27"/>
      <c r="BA231" s="27"/>
      <c r="BB231" s="27"/>
      <c r="BC231" s="27"/>
      <c r="BD231" s="27"/>
      <c r="BE231" s="27"/>
      <c r="BF231" s="27"/>
      <c r="BG231" s="27"/>
      <c r="BH231" s="27"/>
    </row>
    <row r="232" spans="3:60" ht="15.75" customHeight="1" x14ac:dyDescent="0.2"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27"/>
      <c r="AQ232" s="27"/>
      <c r="AR232" s="157">
        <f t="shared" si="19"/>
        <v>51195</v>
      </c>
      <c r="AS232" s="189">
        <f t="shared" ref="AS232:AV232" si="411">AS231</f>
        <v>109999999.99999993</v>
      </c>
      <c r="AT232" s="189">
        <f t="shared" si="411"/>
        <v>29999999.999999985</v>
      </c>
      <c r="AU232" s="189">
        <f t="shared" si="411"/>
        <v>29999999.999999985</v>
      </c>
      <c r="AV232" s="189">
        <f t="shared" si="411"/>
        <v>20000000.000000011</v>
      </c>
      <c r="AW232" s="155">
        <f t="shared" ref="AW232:AX232" si="412">+H232+AW231</f>
        <v>90000000.253861547</v>
      </c>
      <c r="AX232" s="182">
        <f t="shared" si="412"/>
        <v>200000000.19999999</v>
      </c>
      <c r="AY232" s="165">
        <f t="shared" si="410"/>
        <v>266269106.18844086</v>
      </c>
      <c r="AZ232" s="27"/>
      <c r="BA232" s="27"/>
      <c r="BB232" s="27"/>
      <c r="BC232" s="27"/>
      <c r="BD232" s="27"/>
      <c r="BE232" s="27"/>
      <c r="BF232" s="27"/>
      <c r="BG232" s="27"/>
      <c r="BH232" s="27"/>
    </row>
    <row r="233" spans="3:60" ht="15.75" customHeight="1" x14ac:dyDescent="0.2"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168">
        <f t="shared" si="19"/>
        <v>51226</v>
      </c>
      <c r="AS233" s="189">
        <f t="shared" ref="AS233:AV233" si="413">AS232</f>
        <v>109999999.99999993</v>
      </c>
      <c r="AT233" s="189">
        <f t="shared" si="413"/>
        <v>29999999.999999985</v>
      </c>
      <c r="AU233" s="189">
        <f t="shared" si="413"/>
        <v>29999999.999999985</v>
      </c>
      <c r="AV233" s="189">
        <f t="shared" si="413"/>
        <v>20000000.000000011</v>
      </c>
      <c r="AW233" s="155">
        <f t="shared" ref="AW233:AX233" si="414">+H233+AW232</f>
        <v>90000000.253861547</v>
      </c>
      <c r="AX233" s="182">
        <f t="shared" si="414"/>
        <v>200000000.19999999</v>
      </c>
      <c r="AY233" s="165">
        <f t="shared" si="410"/>
        <v>273594186.95995969</v>
      </c>
      <c r="AZ233" s="27"/>
      <c r="BA233" s="27"/>
      <c r="BB233" s="27"/>
      <c r="BC233" s="27"/>
      <c r="BD233" s="27"/>
      <c r="BE233" s="27"/>
      <c r="BF233" s="27"/>
      <c r="BG233" s="27"/>
      <c r="BH233" s="27"/>
    </row>
    <row r="234" spans="3:60" ht="15.75" customHeight="1" x14ac:dyDescent="0.2"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157">
        <f t="shared" si="19"/>
        <v>51256</v>
      </c>
      <c r="AS234" s="189">
        <f t="shared" ref="AS234:AV234" si="415">AS233</f>
        <v>109999999.99999993</v>
      </c>
      <c r="AT234" s="189">
        <f t="shared" si="415"/>
        <v>29999999.999999985</v>
      </c>
      <c r="AU234" s="189">
        <f t="shared" si="415"/>
        <v>29999999.999999985</v>
      </c>
      <c r="AV234" s="189">
        <f t="shared" si="415"/>
        <v>20000000.000000011</v>
      </c>
      <c r="AW234" s="155">
        <f t="shared" ref="AW234:AX234" si="416">+H234+AW233</f>
        <v>90000000.253861547</v>
      </c>
      <c r="AX234" s="182">
        <f t="shared" si="416"/>
        <v>200000000.19999999</v>
      </c>
      <c r="AY234" s="165">
        <f t="shared" si="410"/>
        <v>280919267.73147851</v>
      </c>
      <c r="AZ234" s="27"/>
      <c r="BA234" s="27"/>
      <c r="BB234" s="27"/>
      <c r="BC234" s="27"/>
      <c r="BD234" s="27"/>
      <c r="BE234" s="27"/>
      <c r="BF234" s="27"/>
      <c r="BG234" s="27"/>
      <c r="BH234" s="27"/>
    </row>
    <row r="235" spans="3:60" ht="15.75" customHeight="1" x14ac:dyDescent="0.2"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27"/>
      <c r="AQ235" s="27"/>
      <c r="AR235" s="157">
        <f t="shared" si="19"/>
        <v>51287</v>
      </c>
      <c r="AS235" s="189">
        <f t="shared" ref="AS235:AV235" si="417">AS234</f>
        <v>109999999.99999993</v>
      </c>
      <c r="AT235" s="189">
        <f t="shared" si="417"/>
        <v>29999999.999999985</v>
      </c>
      <c r="AU235" s="189">
        <f t="shared" si="417"/>
        <v>29999999.999999985</v>
      </c>
      <c r="AV235" s="189">
        <f t="shared" si="417"/>
        <v>20000000.000000011</v>
      </c>
      <c r="AW235" s="155">
        <f t="shared" ref="AW235:AX235" si="418">+H235+AW234</f>
        <v>90000000.253861547</v>
      </c>
      <c r="AX235" s="182">
        <f t="shared" si="418"/>
        <v>200000000.19999999</v>
      </c>
      <c r="AY235" s="165">
        <f t="shared" si="410"/>
        <v>288244348.50299734</v>
      </c>
      <c r="AZ235" s="27"/>
      <c r="BA235" s="27"/>
      <c r="BB235" s="27"/>
      <c r="BC235" s="27"/>
      <c r="BD235" s="27"/>
      <c r="BE235" s="27"/>
      <c r="BF235" s="27"/>
      <c r="BG235" s="27"/>
      <c r="BH235" s="27"/>
    </row>
    <row r="236" spans="3:60" ht="15.75" customHeight="1" x14ac:dyDescent="0.2"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168">
        <f t="shared" si="19"/>
        <v>51317</v>
      </c>
      <c r="AS236" s="189">
        <f t="shared" ref="AS236:AV236" si="419">AS235</f>
        <v>109999999.99999993</v>
      </c>
      <c r="AT236" s="189">
        <f t="shared" si="419"/>
        <v>29999999.999999985</v>
      </c>
      <c r="AU236" s="189">
        <f t="shared" si="419"/>
        <v>29999999.999999985</v>
      </c>
      <c r="AV236" s="189">
        <f t="shared" si="419"/>
        <v>20000000.000000011</v>
      </c>
      <c r="AW236" s="155">
        <f t="shared" ref="AW236:AX236" si="420">+H236+AW235</f>
        <v>90000000.253861547</v>
      </c>
      <c r="AX236" s="182">
        <f t="shared" si="420"/>
        <v>200000000.19999999</v>
      </c>
      <c r="AY236" s="165">
        <f t="shared" si="410"/>
        <v>295569429.27451617</v>
      </c>
      <c r="AZ236" s="27"/>
      <c r="BA236" s="27"/>
      <c r="BB236" s="27"/>
      <c r="BC236" s="27"/>
      <c r="BD236" s="27"/>
      <c r="BE236" s="27"/>
      <c r="BF236" s="27"/>
      <c r="BG236" s="27"/>
      <c r="BH236" s="27"/>
    </row>
    <row r="237" spans="3:60" ht="15.75" customHeight="1" x14ac:dyDescent="0.2"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  <c r="AR237" s="157">
        <f t="shared" si="19"/>
        <v>51348</v>
      </c>
      <c r="AS237" s="189">
        <f t="shared" ref="AS237:AV237" si="421">AS236</f>
        <v>109999999.99999993</v>
      </c>
      <c r="AT237" s="189">
        <f t="shared" si="421"/>
        <v>29999999.999999985</v>
      </c>
      <c r="AU237" s="189">
        <f t="shared" si="421"/>
        <v>29999999.999999985</v>
      </c>
      <c r="AV237" s="189">
        <f t="shared" si="421"/>
        <v>20000000.000000011</v>
      </c>
      <c r="AW237" s="155">
        <f t="shared" ref="AW237:AX237" si="422">+H237+AW236</f>
        <v>90000000.253861547</v>
      </c>
      <c r="AX237" s="182">
        <f t="shared" si="422"/>
        <v>200000000.19999999</v>
      </c>
      <c r="AY237" s="165">
        <f t="shared" si="410"/>
        <v>302894510.04603499</v>
      </c>
      <c r="AZ237" s="27"/>
      <c r="BA237" s="27"/>
      <c r="BB237" s="27"/>
      <c r="BC237" s="27"/>
      <c r="BD237" s="27"/>
      <c r="BE237" s="27"/>
      <c r="BF237" s="27"/>
      <c r="BG237" s="27"/>
      <c r="BH237" s="27"/>
    </row>
    <row r="238" spans="3:60" ht="15.75" customHeight="1" x14ac:dyDescent="0.2"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  <c r="AP238" s="27"/>
      <c r="AQ238" s="27"/>
      <c r="AR238" s="157">
        <f t="shared" si="19"/>
        <v>51379</v>
      </c>
      <c r="AS238" s="189">
        <f t="shared" ref="AS238:AV238" si="423">AS237</f>
        <v>109999999.99999993</v>
      </c>
      <c r="AT238" s="189">
        <f t="shared" si="423"/>
        <v>29999999.999999985</v>
      </c>
      <c r="AU238" s="189">
        <f t="shared" si="423"/>
        <v>29999999.999999985</v>
      </c>
      <c r="AV238" s="189">
        <f t="shared" si="423"/>
        <v>20000000.000000011</v>
      </c>
      <c r="AW238" s="155">
        <f t="shared" ref="AW238:AX238" si="424">+H238+AW237</f>
        <v>90000000.253861547</v>
      </c>
      <c r="AX238" s="182">
        <f t="shared" si="424"/>
        <v>200000000.19999999</v>
      </c>
      <c r="AY238" s="165">
        <f t="shared" si="410"/>
        <v>310219590.81755382</v>
      </c>
      <c r="AZ238" s="27"/>
      <c r="BA238" s="27"/>
      <c r="BB238" s="27"/>
      <c r="BC238" s="27"/>
      <c r="BD238" s="27"/>
      <c r="BE238" s="27"/>
      <c r="BF238" s="27"/>
      <c r="BG238" s="27"/>
      <c r="BH238" s="27"/>
    </row>
    <row r="239" spans="3:60" ht="15.75" customHeight="1" x14ac:dyDescent="0.2"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  <c r="AO239" s="27"/>
      <c r="AP239" s="27"/>
      <c r="AQ239" s="27"/>
      <c r="AR239" s="168">
        <f t="shared" si="19"/>
        <v>51409</v>
      </c>
      <c r="AS239" s="189">
        <f t="shared" ref="AS239:AV239" si="425">AS238</f>
        <v>109999999.99999993</v>
      </c>
      <c r="AT239" s="189">
        <f t="shared" si="425"/>
        <v>29999999.999999985</v>
      </c>
      <c r="AU239" s="189">
        <f t="shared" si="425"/>
        <v>29999999.999999985</v>
      </c>
      <c r="AV239" s="189">
        <f t="shared" si="425"/>
        <v>20000000.000000011</v>
      </c>
      <c r="AW239" s="155">
        <f t="shared" ref="AW239:AX239" si="426">+H239+AW238</f>
        <v>90000000.253861547</v>
      </c>
      <c r="AX239" s="182">
        <f t="shared" si="426"/>
        <v>200000000.19999999</v>
      </c>
      <c r="AY239" s="165">
        <f t="shared" si="410"/>
        <v>317544671.58907264</v>
      </c>
      <c r="AZ239" s="27"/>
      <c r="BA239" s="27"/>
      <c r="BB239" s="27"/>
      <c r="BC239" s="27"/>
      <c r="BD239" s="27"/>
      <c r="BE239" s="27"/>
      <c r="BF239" s="27"/>
      <c r="BG239" s="27"/>
      <c r="BH239" s="27"/>
    </row>
    <row r="240" spans="3:60" ht="15.75" customHeight="1" x14ac:dyDescent="0.2"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  <c r="AR240" s="157">
        <f t="shared" si="19"/>
        <v>51440</v>
      </c>
      <c r="AS240" s="189">
        <f t="shared" ref="AS240:AV240" si="427">AS239</f>
        <v>109999999.99999993</v>
      </c>
      <c r="AT240" s="189">
        <f t="shared" si="427"/>
        <v>29999999.999999985</v>
      </c>
      <c r="AU240" s="189">
        <f t="shared" si="427"/>
        <v>29999999.999999985</v>
      </c>
      <c r="AV240" s="189">
        <f t="shared" si="427"/>
        <v>20000000.000000011</v>
      </c>
      <c r="AW240" s="155">
        <f t="shared" ref="AW240:AX240" si="428">+H240+AW239</f>
        <v>90000000.253861547</v>
      </c>
      <c r="AX240" s="182">
        <f t="shared" si="428"/>
        <v>200000000.19999999</v>
      </c>
      <c r="AY240" s="165">
        <f t="shared" si="410"/>
        <v>324869752.36059147</v>
      </c>
      <c r="AZ240" s="27"/>
      <c r="BA240" s="27"/>
      <c r="BB240" s="27"/>
      <c r="BC240" s="27"/>
      <c r="BD240" s="27"/>
      <c r="BE240" s="27"/>
      <c r="BF240" s="27"/>
      <c r="BG240" s="27"/>
      <c r="BH240" s="27"/>
    </row>
    <row r="241" spans="3:60" ht="15.75" customHeight="1" x14ac:dyDescent="0.2"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  <c r="AO241" s="27"/>
      <c r="AP241" s="27"/>
      <c r="AQ241" s="27"/>
      <c r="AR241" s="157">
        <f t="shared" si="19"/>
        <v>51470</v>
      </c>
      <c r="AS241" s="189">
        <f t="shared" ref="AS241:AV241" si="429">AS240</f>
        <v>109999999.99999993</v>
      </c>
      <c r="AT241" s="189">
        <f t="shared" si="429"/>
        <v>29999999.999999985</v>
      </c>
      <c r="AU241" s="189">
        <f t="shared" si="429"/>
        <v>29999999.999999985</v>
      </c>
      <c r="AV241" s="189">
        <f t="shared" si="429"/>
        <v>20000000.000000011</v>
      </c>
      <c r="AW241" s="155">
        <f t="shared" ref="AW241:AX241" si="430">+H241+AW240</f>
        <v>90000000.253861547</v>
      </c>
      <c r="AX241" s="182">
        <f t="shared" si="430"/>
        <v>200000000.19999999</v>
      </c>
      <c r="AY241" s="165">
        <f t="shared" si="410"/>
        <v>332194833.1321103</v>
      </c>
      <c r="AZ241" s="27"/>
      <c r="BA241" s="27"/>
      <c r="BB241" s="27"/>
      <c r="BC241" s="27"/>
      <c r="BD241" s="27"/>
      <c r="BE241" s="27"/>
      <c r="BF241" s="27"/>
      <c r="BG241" s="27"/>
      <c r="BH241" s="27"/>
    </row>
    <row r="242" spans="3:60" ht="15.75" customHeight="1" x14ac:dyDescent="0.2"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168">
        <f t="shared" si="19"/>
        <v>51501</v>
      </c>
      <c r="AS242" s="189">
        <f t="shared" ref="AS242:AV242" si="431">AS241</f>
        <v>109999999.99999993</v>
      </c>
      <c r="AT242" s="189">
        <f t="shared" si="431"/>
        <v>29999999.999999985</v>
      </c>
      <c r="AU242" s="189">
        <f t="shared" si="431"/>
        <v>29999999.999999985</v>
      </c>
      <c r="AV242" s="189">
        <f t="shared" si="431"/>
        <v>20000000.000000011</v>
      </c>
      <c r="AW242" s="155">
        <f t="shared" ref="AW242:AX242" si="432">+H242+AW241</f>
        <v>90000000.253861547</v>
      </c>
      <c r="AX242" s="182">
        <f t="shared" si="432"/>
        <v>200000000.19999999</v>
      </c>
      <c r="AY242" s="165">
        <f t="shared" si="410"/>
        <v>339519913.90362912</v>
      </c>
      <c r="AZ242" s="27"/>
      <c r="BA242" s="27"/>
      <c r="BB242" s="27"/>
      <c r="BC242" s="27"/>
      <c r="BD242" s="27"/>
      <c r="BE242" s="27"/>
      <c r="BF242" s="27"/>
      <c r="BG242" s="27"/>
      <c r="BH242" s="27"/>
    </row>
    <row r="243" spans="3:60" ht="15.75" customHeight="1" x14ac:dyDescent="0.2"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157">
        <f t="shared" si="19"/>
        <v>51532</v>
      </c>
      <c r="AS243" s="189">
        <f t="shared" ref="AS243:AV243" si="433">AS242</f>
        <v>109999999.99999993</v>
      </c>
      <c r="AT243" s="189">
        <f t="shared" si="433"/>
        <v>29999999.999999985</v>
      </c>
      <c r="AU243" s="189">
        <f t="shared" si="433"/>
        <v>29999999.999999985</v>
      </c>
      <c r="AV243" s="189">
        <f t="shared" si="433"/>
        <v>20000000.000000011</v>
      </c>
      <c r="AW243" s="155">
        <f t="shared" ref="AW243:AX243" si="434">+H243+AW242</f>
        <v>90000000.253861547</v>
      </c>
      <c r="AX243" s="182">
        <f t="shared" si="434"/>
        <v>200000000.19999999</v>
      </c>
      <c r="AY243" s="165">
        <f t="shared" ref="AY243:AY278" si="435">AY242</f>
        <v>339519913.90362912</v>
      </c>
      <c r="AZ243" s="27"/>
      <c r="BA243" s="27"/>
      <c r="BB243" s="27"/>
      <c r="BC243" s="27"/>
      <c r="BD243" s="27"/>
      <c r="BE243" s="27"/>
      <c r="BF243" s="27"/>
      <c r="BG243" s="27"/>
      <c r="BH243" s="27"/>
    </row>
    <row r="244" spans="3:60" ht="15.75" customHeight="1" x14ac:dyDescent="0.2"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  <c r="AP244" s="27"/>
      <c r="AQ244" s="27"/>
      <c r="AR244" s="157">
        <f t="shared" si="19"/>
        <v>51560</v>
      </c>
      <c r="AS244" s="189">
        <f t="shared" ref="AS244:AV244" si="436">AS243</f>
        <v>109999999.99999993</v>
      </c>
      <c r="AT244" s="189">
        <f t="shared" si="436"/>
        <v>29999999.999999985</v>
      </c>
      <c r="AU244" s="189">
        <f t="shared" si="436"/>
        <v>29999999.999999985</v>
      </c>
      <c r="AV244" s="189">
        <f t="shared" si="436"/>
        <v>20000000.000000011</v>
      </c>
      <c r="AW244" s="155">
        <f t="shared" ref="AW244:AX244" si="437">+H244+AW243</f>
        <v>90000000.253861547</v>
      </c>
      <c r="AX244" s="182">
        <f t="shared" si="437"/>
        <v>200000000.19999999</v>
      </c>
      <c r="AY244" s="165">
        <f t="shared" si="435"/>
        <v>339519913.90362912</v>
      </c>
      <c r="AZ244" s="27"/>
      <c r="BA244" s="27"/>
      <c r="BB244" s="27"/>
      <c r="BC244" s="27"/>
      <c r="BD244" s="27"/>
      <c r="BE244" s="27"/>
      <c r="BF244" s="27"/>
      <c r="BG244" s="27"/>
      <c r="BH244" s="27"/>
    </row>
    <row r="245" spans="3:60" ht="15.75" customHeight="1" x14ac:dyDescent="0.2"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  <c r="AO245" s="27"/>
      <c r="AP245" s="27"/>
      <c r="AQ245" s="27"/>
      <c r="AR245" s="168">
        <f t="shared" si="19"/>
        <v>51591</v>
      </c>
      <c r="AS245" s="189">
        <f t="shared" ref="AS245:AV245" si="438">AS244</f>
        <v>109999999.99999993</v>
      </c>
      <c r="AT245" s="189">
        <f t="shared" si="438"/>
        <v>29999999.999999985</v>
      </c>
      <c r="AU245" s="189">
        <f t="shared" si="438"/>
        <v>29999999.999999985</v>
      </c>
      <c r="AV245" s="189">
        <f t="shared" si="438"/>
        <v>20000000.000000011</v>
      </c>
      <c r="AW245" s="155">
        <f t="shared" ref="AW245:AX245" si="439">+H245+AW244</f>
        <v>90000000.253861547</v>
      </c>
      <c r="AX245" s="182">
        <f t="shared" si="439"/>
        <v>200000000.19999999</v>
      </c>
      <c r="AY245" s="165">
        <f t="shared" si="435"/>
        <v>339519913.90362912</v>
      </c>
      <c r="AZ245" s="27"/>
      <c r="BA245" s="27"/>
      <c r="BB245" s="27"/>
      <c r="BC245" s="27"/>
      <c r="BD245" s="27"/>
      <c r="BE245" s="27"/>
      <c r="BF245" s="27"/>
      <c r="BG245" s="27"/>
      <c r="BH245" s="27"/>
    </row>
    <row r="246" spans="3:60" ht="15.75" customHeight="1" x14ac:dyDescent="0.2"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157">
        <f t="shared" si="19"/>
        <v>51621</v>
      </c>
      <c r="AS246" s="189">
        <f t="shared" ref="AS246:AV246" si="440">AS245</f>
        <v>109999999.99999993</v>
      </c>
      <c r="AT246" s="189">
        <f t="shared" si="440"/>
        <v>29999999.999999985</v>
      </c>
      <c r="AU246" s="189">
        <f t="shared" si="440"/>
        <v>29999999.999999985</v>
      </c>
      <c r="AV246" s="189">
        <f t="shared" si="440"/>
        <v>20000000.000000011</v>
      </c>
      <c r="AW246" s="155">
        <f t="shared" ref="AW246:AX246" si="441">+H246+AW245</f>
        <v>90000000.253861547</v>
      </c>
      <c r="AX246" s="182">
        <f t="shared" si="441"/>
        <v>200000000.19999999</v>
      </c>
      <c r="AY246" s="165">
        <f t="shared" si="435"/>
        <v>339519913.90362912</v>
      </c>
      <c r="AZ246" s="27"/>
      <c r="BA246" s="27"/>
      <c r="BB246" s="27"/>
      <c r="BC246" s="27"/>
      <c r="BD246" s="27"/>
      <c r="BE246" s="27"/>
      <c r="BF246" s="27"/>
      <c r="BG246" s="27"/>
      <c r="BH246" s="27"/>
    </row>
    <row r="247" spans="3:60" ht="15.75" customHeight="1" x14ac:dyDescent="0.2"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7"/>
      <c r="AR247" s="157">
        <f t="shared" si="19"/>
        <v>51652</v>
      </c>
      <c r="AS247" s="189">
        <f t="shared" ref="AS247:AV247" si="442">AS246</f>
        <v>109999999.99999993</v>
      </c>
      <c r="AT247" s="189">
        <f t="shared" si="442"/>
        <v>29999999.999999985</v>
      </c>
      <c r="AU247" s="189">
        <f t="shared" si="442"/>
        <v>29999999.999999985</v>
      </c>
      <c r="AV247" s="189">
        <f t="shared" si="442"/>
        <v>20000000.000000011</v>
      </c>
      <c r="AW247" s="155">
        <f t="shared" ref="AW247:AX247" si="443">+H247+AW246</f>
        <v>90000000.253861547</v>
      </c>
      <c r="AX247" s="182">
        <f t="shared" si="443"/>
        <v>200000000.19999999</v>
      </c>
      <c r="AY247" s="165">
        <f t="shared" si="435"/>
        <v>339519913.90362912</v>
      </c>
      <c r="AZ247" s="27"/>
      <c r="BA247" s="27"/>
      <c r="BB247" s="27"/>
      <c r="BC247" s="27"/>
      <c r="BD247" s="27"/>
      <c r="BE247" s="27"/>
      <c r="BF247" s="27"/>
      <c r="BG247" s="27"/>
      <c r="BH247" s="27"/>
    </row>
    <row r="248" spans="3:60" ht="15.75" customHeight="1" x14ac:dyDescent="0.2"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  <c r="AO248" s="27"/>
      <c r="AP248" s="27"/>
      <c r="AQ248" s="27"/>
      <c r="AR248" s="168">
        <f t="shared" si="19"/>
        <v>51682</v>
      </c>
      <c r="AS248" s="189">
        <f t="shared" ref="AS248:AV248" si="444">AS247</f>
        <v>109999999.99999993</v>
      </c>
      <c r="AT248" s="189">
        <f t="shared" si="444"/>
        <v>29999999.999999985</v>
      </c>
      <c r="AU248" s="189">
        <f t="shared" si="444"/>
        <v>29999999.999999985</v>
      </c>
      <c r="AV248" s="189">
        <f t="shared" si="444"/>
        <v>20000000.000000011</v>
      </c>
      <c r="AW248" s="155">
        <f t="shared" ref="AW248:AX248" si="445">+H248+AW247</f>
        <v>90000000.253861547</v>
      </c>
      <c r="AX248" s="182">
        <f t="shared" si="445"/>
        <v>200000000.19999999</v>
      </c>
      <c r="AY248" s="165">
        <f t="shared" si="435"/>
        <v>339519913.90362912</v>
      </c>
      <c r="AZ248" s="27"/>
      <c r="BA248" s="27"/>
      <c r="BB248" s="27"/>
      <c r="BC248" s="27"/>
      <c r="BD248" s="27"/>
      <c r="BE248" s="27"/>
      <c r="BF248" s="27"/>
      <c r="BG248" s="27"/>
      <c r="BH248" s="27"/>
    </row>
    <row r="249" spans="3:60" ht="15.75" customHeight="1" x14ac:dyDescent="0.2"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  <c r="AR249" s="157">
        <f t="shared" si="19"/>
        <v>51713</v>
      </c>
      <c r="AS249" s="189">
        <f t="shared" ref="AS249:AV249" si="446">AS248</f>
        <v>109999999.99999993</v>
      </c>
      <c r="AT249" s="189">
        <f t="shared" si="446"/>
        <v>29999999.999999985</v>
      </c>
      <c r="AU249" s="189">
        <f t="shared" si="446"/>
        <v>29999999.999999985</v>
      </c>
      <c r="AV249" s="189">
        <f t="shared" si="446"/>
        <v>20000000.000000011</v>
      </c>
      <c r="AW249" s="155">
        <f t="shared" ref="AW249:AX249" si="447">+H249+AW248</f>
        <v>90000000.253861547</v>
      </c>
      <c r="AX249" s="182">
        <f t="shared" si="447"/>
        <v>200000000.19999999</v>
      </c>
      <c r="AY249" s="165">
        <f t="shared" si="435"/>
        <v>339519913.90362912</v>
      </c>
      <c r="AZ249" s="27"/>
      <c r="BA249" s="27"/>
      <c r="BB249" s="27"/>
      <c r="BC249" s="27"/>
      <c r="BD249" s="27"/>
      <c r="BE249" s="27"/>
      <c r="BF249" s="27"/>
      <c r="BG249" s="27"/>
      <c r="BH249" s="27"/>
    </row>
    <row r="250" spans="3:60" ht="15.75" customHeight="1" x14ac:dyDescent="0.2"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  <c r="AO250" s="27"/>
      <c r="AP250" s="27"/>
      <c r="AQ250" s="27"/>
      <c r="AR250" s="157">
        <f t="shared" si="19"/>
        <v>51744</v>
      </c>
      <c r="AS250" s="189">
        <f t="shared" ref="AS250:AV250" si="448">AS249</f>
        <v>109999999.99999993</v>
      </c>
      <c r="AT250" s="189">
        <f t="shared" si="448"/>
        <v>29999999.999999985</v>
      </c>
      <c r="AU250" s="189">
        <f t="shared" si="448"/>
        <v>29999999.999999985</v>
      </c>
      <c r="AV250" s="189">
        <f t="shared" si="448"/>
        <v>20000000.000000011</v>
      </c>
      <c r="AW250" s="155">
        <f t="shared" ref="AW250:AX250" si="449">+H250+AW249</f>
        <v>90000000.253861547</v>
      </c>
      <c r="AX250" s="182">
        <f t="shared" si="449"/>
        <v>200000000.19999999</v>
      </c>
      <c r="AY250" s="165">
        <f t="shared" si="435"/>
        <v>339519913.90362912</v>
      </c>
      <c r="AZ250" s="27"/>
      <c r="BA250" s="27"/>
      <c r="BB250" s="27"/>
      <c r="BC250" s="27"/>
      <c r="BD250" s="27"/>
      <c r="BE250" s="27"/>
      <c r="BF250" s="27"/>
      <c r="BG250" s="27"/>
      <c r="BH250" s="27"/>
    </row>
    <row r="251" spans="3:60" ht="15.75" customHeight="1" x14ac:dyDescent="0.2"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168">
        <f t="shared" si="19"/>
        <v>51774</v>
      </c>
      <c r="AS251" s="189">
        <f t="shared" ref="AS251:AV251" si="450">AS250</f>
        <v>109999999.99999993</v>
      </c>
      <c r="AT251" s="189">
        <f t="shared" si="450"/>
        <v>29999999.999999985</v>
      </c>
      <c r="AU251" s="189">
        <f t="shared" si="450"/>
        <v>29999999.999999985</v>
      </c>
      <c r="AV251" s="189">
        <f t="shared" si="450"/>
        <v>20000000.000000011</v>
      </c>
      <c r="AW251" s="155">
        <f t="shared" ref="AW251:AX251" si="451">+H251+AW250</f>
        <v>90000000.253861547</v>
      </c>
      <c r="AX251" s="182">
        <f t="shared" si="451"/>
        <v>200000000.19999999</v>
      </c>
      <c r="AY251" s="165">
        <f t="shared" si="435"/>
        <v>339519913.90362912</v>
      </c>
      <c r="AZ251" s="27"/>
      <c r="BA251" s="27"/>
      <c r="BB251" s="27"/>
      <c r="BC251" s="27"/>
      <c r="BD251" s="27"/>
      <c r="BE251" s="27"/>
      <c r="BF251" s="27"/>
      <c r="BG251" s="27"/>
      <c r="BH251" s="27"/>
    </row>
    <row r="252" spans="3:60" ht="15.75" customHeight="1" x14ac:dyDescent="0.2"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157">
        <f t="shared" si="19"/>
        <v>51805</v>
      </c>
      <c r="AS252" s="189">
        <f t="shared" ref="AS252:AV252" si="452">AS251</f>
        <v>109999999.99999993</v>
      </c>
      <c r="AT252" s="189">
        <f t="shared" si="452"/>
        <v>29999999.999999985</v>
      </c>
      <c r="AU252" s="189">
        <f t="shared" si="452"/>
        <v>29999999.999999985</v>
      </c>
      <c r="AV252" s="189">
        <f t="shared" si="452"/>
        <v>20000000.000000011</v>
      </c>
      <c r="AW252" s="155">
        <f t="shared" ref="AW252:AX252" si="453">+H252+AW251</f>
        <v>90000000.253861547</v>
      </c>
      <c r="AX252" s="182">
        <f t="shared" si="453"/>
        <v>200000000.19999999</v>
      </c>
      <c r="AY252" s="165">
        <f t="shared" si="435"/>
        <v>339519913.90362912</v>
      </c>
      <c r="AZ252" s="27"/>
      <c r="BA252" s="27"/>
      <c r="BB252" s="27"/>
      <c r="BC252" s="27"/>
      <c r="BD252" s="27"/>
      <c r="BE252" s="27"/>
      <c r="BF252" s="27"/>
      <c r="BG252" s="27"/>
      <c r="BH252" s="27"/>
    </row>
    <row r="253" spans="3:60" ht="15.75" customHeight="1" x14ac:dyDescent="0.2"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P253" s="27"/>
      <c r="AQ253" s="27"/>
      <c r="AR253" s="157">
        <f t="shared" si="19"/>
        <v>51835</v>
      </c>
      <c r="AS253" s="189">
        <f t="shared" ref="AS253:AV253" si="454">AS252</f>
        <v>109999999.99999993</v>
      </c>
      <c r="AT253" s="189">
        <f t="shared" si="454"/>
        <v>29999999.999999985</v>
      </c>
      <c r="AU253" s="189">
        <f t="shared" si="454"/>
        <v>29999999.999999985</v>
      </c>
      <c r="AV253" s="189">
        <f t="shared" si="454"/>
        <v>20000000.000000011</v>
      </c>
      <c r="AW253" s="155">
        <f t="shared" ref="AW253:AX253" si="455">+H253+AW252</f>
        <v>90000000.253861547</v>
      </c>
      <c r="AX253" s="182">
        <f t="shared" si="455"/>
        <v>200000000.19999999</v>
      </c>
      <c r="AY253" s="165">
        <f t="shared" si="435"/>
        <v>339519913.90362912</v>
      </c>
      <c r="AZ253" s="27"/>
      <c r="BA253" s="27"/>
      <c r="BB253" s="27"/>
      <c r="BC253" s="27"/>
      <c r="BD253" s="27"/>
      <c r="BE253" s="27"/>
      <c r="BF253" s="27"/>
      <c r="BG253" s="27"/>
      <c r="BH253" s="27"/>
    </row>
    <row r="254" spans="3:60" ht="15.75" customHeight="1" x14ac:dyDescent="0.2"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  <c r="AO254" s="27"/>
      <c r="AP254" s="27"/>
      <c r="AQ254" s="27"/>
      <c r="AR254" s="168">
        <f t="shared" si="19"/>
        <v>51866</v>
      </c>
      <c r="AS254" s="189">
        <f t="shared" ref="AS254:AV254" si="456">AS253</f>
        <v>109999999.99999993</v>
      </c>
      <c r="AT254" s="189">
        <f t="shared" si="456"/>
        <v>29999999.999999985</v>
      </c>
      <c r="AU254" s="189">
        <f t="shared" si="456"/>
        <v>29999999.999999985</v>
      </c>
      <c r="AV254" s="189">
        <f t="shared" si="456"/>
        <v>20000000.000000011</v>
      </c>
      <c r="AW254" s="155">
        <f t="shared" ref="AW254:AX254" si="457">+H254+AW253</f>
        <v>90000000.253861547</v>
      </c>
      <c r="AX254" s="182">
        <f t="shared" si="457"/>
        <v>200000000.19999999</v>
      </c>
      <c r="AY254" s="165">
        <f t="shared" si="435"/>
        <v>339519913.90362912</v>
      </c>
      <c r="AZ254" s="27"/>
      <c r="BA254" s="27"/>
      <c r="BB254" s="27"/>
      <c r="BC254" s="27"/>
      <c r="BD254" s="27"/>
      <c r="BE254" s="27"/>
      <c r="BF254" s="27"/>
      <c r="BG254" s="27"/>
      <c r="BH254" s="27"/>
    </row>
    <row r="255" spans="3:60" ht="15.75" customHeight="1" x14ac:dyDescent="0.2"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  <c r="AQ255" s="27"/>
      <c r="AR255" s="157">
        <f t="shared" si="19"/>
        <v>51897</v>
      </c>
      <c r="AS255" s="189">
        <f t="shared" ref="AS255:AV255" si="458">AS254</f>
        <v>109999999.99999993</v>
      </c>
      <c r="AT255" s="189">
        <f t="shared" si="458"/>
        <v>29999999.999999985</v>
      </c>
      <c r="AU255" s="189">
        <f t="shared" si="458"/>
        <v>29999999.999999985</v>
      </c>
      <c r="AV255" s="189">
        <f t="shared" si="458"/>
        <v>20000000.000000011</v>
      </c>
      <c r="AW255" s="155">
        <f t="shared" ref="AW255:AX255" si="459">+H255+AW254</f>
        <v>90000000.253861547</v>
      </c>
      <c r="AX255" s="182">
        <f t="shared" si="459"/>
        <v>200000000.19999999</v>
      </c>
      <c r="AY255" s="165">
        <f t="shared" si="435"/>
        <v>339519913.90362912</v>
      </c>
      <c r="AZ255" s="27"/>
      <c r="BA255" s="27"/>
      <c r="BB255" s="27"/>
      <c r="BC255" s="27"/>
      <c r="BD255" s="27"/>
      <c r="BE255" s="27"/>
      <c r="BF255" s="27"/>
      <c r="BG255" s="27"/>
      <c r="BH255" s="27"/>
    </row>
    <row r="256" spans="3:60" ht="15.75" customHeight="1" x14ac:dyDescent="0.2"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  <c r="AQ256" s="27"/>
      <c r="AR256" s="157">
        <f t="shared" si="19"/>
        <v>51925</v>
      </c>
      <c r="AS256" s="189">
        <f t="shared" ref="AS256:AV256" si="460">AS255</f>
        <v>109999999.99999993</v>
      </c>
      <c r="AT256" s="189">
        <f t="shared" si="460"/>
        <v>29999999.999999985</v>
      </c>
      <c r="AU256" s="189">
        <f t="shared" si="460"/>
        <v>29999999.999999985</v>
      </c>
      <c r="AV256" s="189">
        <f t="shared" si="460"/>
        <v>20000000.000000011</v>
      </c>
      <c r="AW256" s="155">
        <f t="shared" ref="AW256:AX256" si="461">+H256+AW255</f>
        <v>90000000.253861547</v>
      </c>
      <c r="AX256" s="182">
        <f t="shared" si="461"/>
        <v>200000000.19999999</v>
      </c>
      <c r="AY256" s="165">
        <f t="shared" si="435"/>
        <v>339519913.90362912</v>
      </c>
      <c r="AZ256" s="27"/>
      <c r="BA256" s="27"/>
      <c r="BB256" s="27"/>
      <c r="BC256" s="27"/>
      <c r="BD256" s="27"/>
      <c r="BE256" s="27"/>
      <c r="BF256" s="27"/>
      <c r="BG256" s="27"/>
      <c r="BH256" s="27"/>
    </row>
    <row r="257" spans="3:60" ht="15.75" customHeight="1" x14ac:dyDescent="0.2"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  <c r="AO257" s="27"/>
      <c r="AP257" s="27"/>
      <c r="AQ257" s="27"/>
      <c r="AR257" s="168">
        <f t="shared" si="19"/>
        <v>51956</v>
      </c>
      <c r="AS257" s="189">
        <f t="shared" ref="AS257:AV257" si="462">AS256</f>
        <v>109999999.99999993</v>
      </c>
      <c r="AT257" s="189">
        <f t="shared" si="462"/>
        <v>29999999.999999985</v>
      </c>
      <c r="AU257" s="189">
        <f t="shared" si="462"/>
        <v>29999999.999999985</v>
      </c>
      <c r="AV257" s="189">
        <f t="shared" si="462"/>
        <v>20000000.000000011</v>
      </c>
      <c r="AW257" s="155">
        <f t="shared" ref="AW257:AX257" si="463">+H257+AW256</f>
        <v>90000000.253861547</v>
      </c>
      <c r="AX257" s="182">
        <f t="shared" si="463"/>
        <v>200000000.19999999</v>
      </c>
      <c r="AY257" s="165">
        <f t="shared" si="435"/>
        <v>339519913.90362912</v>
      </c>
      <c r="AZ257" s="27"/>
      <c r="BA257" s="27"/>
      <c r="BB257" s="27"/>
      <c r="BC257" s="27"/>
      <c r="BD257" s="27"/>
      <c r="BE257" s="27"/>
      <c r="BF257" s="27"/>
      <c r="BG257" s="27"/>
      <c r="BH257" s="27"/>
    </row>
    <row r="258" spans="3:60" ht="15.75" customHeight="1" x14ac:dyDescent="0.2"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157">
        <f t="shared" si="19"/>
        <v>51986</v>
      </c>
      <c r="AS258" s="189">
        <f t="shared" ref="AS258:AV258" si="464">AS257</f>
        <v>109999999.99999993</v>
      </c>
      <c r="AT258" s="189">
        <f t="shared" si="464"/>
        <v>29999999.999999985</v>
      </c>
      <c r="AU258" s="189">
        <f t="shared" si="464"/>
        <v>29999999.999999985</v>
      </c>
      <c r="AV258" s="189">
        <f t="shared" si="464"/>
        <v>20000000.000000011</v>
      </c>
      <c r="AW258" s="155">
        <f t="shared" ref="AW258:AX258" si="465">+H258+AW257</f>
        <v>90000000.253861547</v>
      </c>
      <c r="AX258" s="182">
        <f t="shared" si="465"/>
        <v>200000000.19999999</v>
      </c>
      <c r="AY258" s="165">
        <f t="shared" si="435"/>
        <v>339519913.90362912</v>
      </c>
      <c r="AZ258" s="27"/>
      <c r="BA258" s="27"/>
      <c r="BB258" s="27"/>
      <c r="BC258" s="27"/>
      <c r="BD258" s="27"/>
      <c r="BE258" s="27"/>
      <c r="BF258" s="27"/>
      <c r="BG258" s="27"/>
      <c r="BH258" s="27"/>
    </row>
    <row r="259" spans="3:60" ht="15.75" customHeight="1" x14ac:dyDescent="0.2"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  <c r="AQ259" s="27"/>
      <c r="AR259" s="157">
        <f t="shared" si="19"/>
        <v>52017</v>
      </c>
      <c r="AS259" s="189">
        <f t="shared" ref="AS259:AV259" si="466">AS258</f>
        <v>109999999.99999993</v>
      </c>
      <c r="AT259" s="189">
        <f t="shared" si="466"/>
        <v>29999999.999999985</v>
      </c>
      <c r="AU259" s="189">
        <f t="shared" si="466"/>
        <v>29999999.999999985</v>
      </c>
      <c r="AV259" s="189">
        <f t="shared" si="466"/>
        <v>20000000.000000011</v>
      </c>
      <c r="AW259" s="155">
        <f t="shared" ref="AW259:AX259" si="467">+H259+AW258</f>
        <v>90000000.253861547</v>
      </c>
      <c r="AX259" s="182">
        <f t="shared" si="467"/>
        <v>200000000.19999999</v>
      </c>
      <c r="AY259" s="165">
        <f t="shared" si="435"/>
        <v>339519913.90362912</v>
      </c>
      <c r="AZ259" s="27"/>
      <c r="BA259" s="27"/>
      <c r="BB259" s="27"/>
      <c r="BC259" s="27"/>
      <c r="BD259" s="27"/>
      <c r="BE259" s="27"/>
      <c r="BF259" s="27"/>
      <c r="BG259" s="27"/>
      <c r="BH259" s="27"/>
    </row>
    <row r="260" spans="3:60" ht="15.75" customHeight="1" x14ac:dyDescent="0.2"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168">
        <f t="shared" si="19"/>
        <v>52047</v>
      </c>
      <c r="AS260" s="189">
        <f t="shared" ref="AS260:AV260" si="468">AS259</f>
        <v>109999999.99999993</v>
      </c>
      <c r="AT260" s="189">
        <f t="shared" si="468"/>
        <v>29999999.999999985</v>
      </c>
      <c r="AU260" s="189">
        <f t="shared" si="468"/>
        <v>29999999.999999985</v>
      </c>
      <c r="AV260" s="189">
        <f t="shared" si="468"/>
        <v>20000000.000000011</v>
      </c>
      <c r="AW260" s="155">
        <f t="shared" ref="AW260:AX260" si="469">+H260+AW259</f>
        <v>90000000.253861547</v>
      </c>
      <c r="AX260" s="182">
        <f t="shared" si="469"/>
        <v>200000000.19999999</v>
      </c>
      <c r="AY260" s="165">
        <f t="shared" si="435"/>
        <v>339519913.90362912</v>
      </c>
      <c r="AZ260" s="27"/>
      <c r="BA260" s="27"/>
      <c r="BB260" s="27"/>
      <c r="BC260" s="27"/>
      <c r="BD260" s="27"/>
      <c r="BE260" s="27"/>
      <c r="BF260" s="27"/>
      <c r="BG260" s="27"/>
      <c r="BH260" s="27"/>
    </row>
    <row r="261" spans="3:60" ht="15.75" customHeight="1" x14ac:dyDescent="0.2"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157">
        <f t="shared" si="19"/>
        <v>52078</v>
      </c>
      <c r="AS261" s="189">
        <f t="shared" ref="AS261:AV261" si="470">AS260</f>
        <v>109999999.99999993</v>
      </c>
      <c r="AT261" s="189">
        <f t="shared" si="470"/>
        <v>29999999.999999985</v>
      </c>
      <c r="AU261" s="189">
        <f t="shared" si="470"/>
        <v>29999999.999999985</v>
      </c>
      <c r="AV261" s="189">
        <f t="shared" si="470"/>
        <v>20000000.000000011</v>
      </c>
      <c r="AW261" s="155">
        <f t="shared" ref="AW261:AX261" si="471">+H261+AW260</f>
        <v>90000000.253861547</v>
      </c>
      <c r="AX261" s="182">
        <f t="shared" si="471"/>
        <v>200000000.19999999</v>
      </c>
      <c r="AY261" s="165">
        <f t="shared" si="435"/>
        <v>339519913.90362912</v>
      </c>
      <c r="AZ261" s="27"/>
      <c r="BA261" s="27"/>
      <c r="BB261" s="27"/>
      <c r="BC261" s="27"/>
      <c r="BD261" s="27"/>
      <c r="BE261" s="27"/>
      <c r="BF261" s="27"/>
      <c r="BG261" s="27"/>
      <c r="BH261" s="27"/>
    </row>
    <row r="262" spans="3:60" ht="15.75" customHeight="1" x14ac:dyDescent="0.2"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157">
        <f t="shared" si="19"/>
        <v>52109</v>
      </c>
      <c r="AS262" s="189">
        <f t="shared" ref="AS262:AV262" si="472">AS261</f>
        <v>109999999.99999993</v>
      </c>
      <c r="AT262" s="189">
        <f t="shared" si="472"/>
        <v>29999999.999999985</v>
      </c>
      <c r="AU262" s="189">
        <f t="shared" si="472"/>
        <v>29999999.999999985</v>
      </c>
      <c r="AV262" s="189">
        <f t="shared" si="472"/>
        <v>20000000.000000011</v>
      </c>
      <c r="AW262" s="155">
        <f t="shared" ref="AW262:AX262" si="473">+H262+AW261</f>
        <v>90000000.253861547</v>
      </c>
      <c r="AX262" s="182">
        <f t="shared" si="473"/>
        <v>200000000.19999999</v>
      </c>
      <c r="AY262" s="165">
        <f t="shared" si="435"/>
        <v>339519913.90362912</v>
      </c>
      <c r="AZ262" s="27"/>
      <c r="BA262" s="27"/>
      <c r="BB262" s="27"/>
      <c r="BC262" s="27"/>
      <c r="BD262" s="27"/>
      <c r="BE262" s="27"/>
      <c r="BF262" s="27"/>
      <c r="BG262" s="27"/>
      <c r="BH262" s="27"/>
    </row>
    <row r="263" spans="3:60" ht="15.75" customHeight="1" x14ac:dyDescent="0.2"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  <c r="AO263" s="27"/>
      <c r="AP263" s="27"/>
      <c r="AQ263" s="27"/>
      <c r="AR263" s="168">
        <f t="shared" si="19"/>
        <v>52139</v>
      </c>
      <c r="AS263" s="189">
        <f t="shared" ref="AS263:AV263" si="474">AS262</f>
        <v>109999999.99999993</v>
      </c>
      <c r="AT263" s="189">
        <f t="shared" si="474"/>
        <v>29999999.999999985</v>
      </c>
      <c r="AU263" s="189">
        <f t="shared" si="474"/>
        <v>29999999.999999985</v>
      </c>
      <c r="AV263" s="189">
        <f t="shared" si="474"/>
        <v>20000000.000000011</v>
      </c>
      <c r="AW263" s="155">
        <f t="shared" ref="AW263:AX263" si="475">+H263+AW262</f>
        <v>90000000.253861547</v>
      </c>
      <c r="AX263" s="182">
        <f t="shared" si="475"/>
        <v>200000000.19999999</v>
      </c>
      <c r="AY263" s="165">
        <f t="shared" si="435"/>
        <v>339519913.90362912</v>
      </c>
      <c r="AZ263" s="27"/>
      <c r="BA263" s="27"/>
      <c r="BB263" s="27"/>
      <c r="BC263" s="27"/>
      <c r="BD263" s="27"/>
      <c r="BE263" s="27"/>
      <c r="BF263" s="27"/>
      <c r="BG263" s="27"/>
      <c r="BH263" s="27"/>
    </row>
    <row r="264" spans="3:60" ht="15.75" customHeight="1" x14ac:dyDescent="0.2"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157">
        <f t="shared" si="19"/>
        <v>52170</v>
      </c>
      <c r="AS264" s="189">
        <f t="shared" ref="AS264:AV264" si="476">AS263</f>
        <v>109999999.99999993</v>
      </c>
      <c r="AT264" s="189">
        <f t="shared" si="476"/>
        <v>29999999.999999985</v>
      </c>
      <c r="AU264" s="189">
        <f t="shared" si="476"/>
        <v>29999999.999999985</v>
      </c>
      <c r="AV264" s="189">
        <f t="shared" si="476"/>
        <v>20000000.000000011</v>
      </c>
      <c r="AW264" s="155">
        <f t="shared" ref="AW264:AX264" si="477">+H264+AW263</f>
        <v>90000000.253861547</v>
      </c>
      <c r="AX264" s="182">
        <f t="shared" si="477"/>
        <v>200000000.19999999</v>
      </c>
      <c r="AY264" s="165">
        <f t="shared" si="435"/>
        <v>339519913.90362912</v>
      </c>
      <c r="AZ264" s="27"/>
      <c r="BA264" s="27"/>
      <c r="BB264" s="27"/>
      <c r="BC264" s="27"/>
      <c r="BD264" s="27"/>
      <c r="BE264" s="27"/>
      <c r="BF264" s="27"/>
      <c r="BG264" s="27"/>
      <c r="BH264" s="27"/>
    </row>
    <row r="265" spans="3:60" ht="15.75" customHeight="1" x14ac:dyDescent="0.2"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  <c r="AO265" s="27"/>
      <c r="AP265" s="27"/>
      <c r="AQ265" s="27"/>
      <c r="AR265" s="157">
        <f t="shared" si="19"/>
        <v>52200</v>
      </c>
      <c r="AS265" s="189">
        <f t="shared" ref="AS265:AV265" si="478">AS264</f>
        <v>109999999.99999993</v>
      </c>
      <c r="AT265" s="189">
        <f t="shared" si="478"/>
        <v>29999999.999999985</v>
      </c>
      <c r="AU265" s="189">
        <f t="shared" si="478"/>
        <v>29999999.999999985</v>
      </c>
      <c r="AV265" s="189">
        <f t="shared" si="478"/>
        <v>20000000.000000011</v>
      </c>
      <c r="AW265" s="155">
        <f t="shared" ref="AW265:AX265" si="479">+H265+AW264</f>
        <v>90000000.253861547</v>
      </c>
      <c r="AX265" s="182">
        <f t="shared" si="479"/>
        <v>200000000.19999999</v>
      </c>
      <c r="AY265" s="165">
        <f t="shared" si="435"/>
        <v>339519913.90362912</v>
      </c>
      <c r="AZ265" s="27"/>
      <c r="BA265" s="27"/>
      <c r="BB265" s="27"/>
      <c r="BC265" s="27"/>
      <c r="BD265" s="27"/>
      <c r="BE265" s="27"/>
      <c r="BF265" s="27"/>
      <c r="BG265" s="27"/>
      <c r="BH265" s="27"/>
    </row>
    <row r="266" spans="3:60" ht="15.75" customHeight="1" x14ac:dyDescent="0.2"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  <c r="AO266" s="27"/>
      <c r="AP266" s="27"/>
      <c r="AQ266" s="27"/>
      <c r="AR266" s="168">
        <f t="shared" si="19"/>
        <v>52231</v>
      </c>
      <c r="AS266" s="189">
        <f t="shared" ref="AS266:AV266" si="480">AS265</f>
        <v>109999999.99999993</v>
      </c>
      <c r="AT266" s="189">
        <f t="shared" si="480"/>
        <v>29999999.999999985</v>
      </c>
      <c r="AU266" s="189">
        <f t="shared" si="480"/>
        <v>29999999.999999985</v>
      </c>
      <c r="AV266" s="189">
        <f t="shared" si="480"/>
        <v>20000000.000000011</v>
      </c>
      <c r="AW266" s="155">
        <f t="shared" ref="AW266:AX266" si="481">+H266+AW265</f>
        <v>90000000.253861547</v>
      </c>
      <c r="AX266" s="182">
        <f t="shared" si="481"/>
        <v>200000000.19999999</v>
      </c>
      <c r="AY266" s="165">
        <f t="shared" si="435"/>
        <v>339519913.90362912</v>
      </c>
      <c r="AZ266" s="27"/>
      <c r="BA266" s="27"/>
      <c r="BB266" s="27"/>
      <c r="BC266" s="27"/>
      <c r="BD266" s="27"/>
      <c r="BE266" s="27"/>
      <c r="BF266" s="27"/>
      <c r="BG266" s="27"/>
      <c r="BH266" s="27"/>
    </row>
    <row r="267" spans="3:60" ht="15.75" customHeight="1" x14ac:dyDescent="0.2"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  <c r="AQ267" s="27"/>
      <c r="AR267" s="157">
        <f t="shared" si="19"/>
        <v>52262</v>
      </c>
      <c r="AS267" s="189">
        <f t="shared" ref="AS267:AV267" si="482">AS266</f>
        <v>109999999.99999993</v>
      </c>
      <c r="AT267" s="189">
        <f t="shared" si="482"/>
        <v>29999999.999999985</v>
      </c>
      <c r="AU267" s="189">
        <f t="shared" si="482"/>
        <v>29999999.999999985</v>
      </c>
      <c r="AV267" s="189">
        <f t="shared" si="482"/>
        <v>20000000.000000011</v>
      </c>
      <c r="AW267" s="155">
        <f t="shared" ref="AW267:AX267" si="483">+H267+AW266</f>
        <v>90000000.253861547</v>
      </c>
      <c r="AX267" s="182">
        <f t="shared" si="483"/>
        <v>200000000.19999999</v>
      </c>
      <c r="AY267" s="165">
        <f t="shared" si="435"/>
        <v>339519913.90362912</v>
      </c>
      <c r="AZ267" s="27"/>
      <c r="BA267" s="27"/>
      <c r="BB267" s="27"/>
      <c r="BC267" s="27"/>
      <c r="BD267" s="27"/>
      <c r="BE267" s="27"/>
      <c r="BF267" s="27"/>
      <c r="BG267" s="27"/>
      <c r="BH267" s="27"/>
    </row>
    <row r="268" spans="3:60" ht="15.75" customHeight="1" x14ac:dyDescent="0.2"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157">
        <f t="shared" si="19"/>
        <v>52290</v>
      </c>
      <c r="AS268" s="189">
        <f t="shared" ref="AS268:AV268" si="484">AS267</f>
        <v>109999999.99999993</v>
      </c>
      <c r="AT268" s="189">
        <f t="shared" si="484"/>
        <v>29999999.999999985</v>
      </c>
      <c r="AU268" s="189">
        <f t="shared" si="484"/>
        <v>29999999.999999985</v>
      </c>
      <c r="AV268" s="189">
        <f t="shared" si="484"/>
        <v>20000000.000000011</v>
      </c>
      <c r="AW268" s="155">
        <f t="shared" ref="AW268:AX268" si="485">+H268+AW267</f>
        <v>90000000.253861547</v>
      </c>
      <c r="AX268" s="182">
        <f t="shared" si="485"/>
        <v>200000000.19999999</v>
      </c>
      <c r="AY268" s="165">
        <f t="shared" si="435"/>
        <v>339519913.90362912</v>
      </c>
      <c r="AZ268" s="27"/>
      <c r="BA268" s="27"/>
      <c r="BB268" s="27"/>
      <c r="BC268" s="27"/>
      <c r="BD268" s="27"/>
      <c r="BE268" s="27"/>
      <c r="BF268" s="27"/>
      <c r="BG268" s="27"/>
      <c r="BH268" s="27"/>
    </row>
    <row r="269" spans="3:60" ht="15.75" customHeight="1" x14ac:dyDescent="0.2"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  <c r="AR269" s="168">
        <f t="shared" si="19"/>
        <v>52321</v>
      </c>
      <c r="AS269" s="189">
        <f t="shared" ref="AS269:AV269" si="486">AS268</f>
        <v>109999999.99999993</v>
      </c>
      <c r="AT269" s="189">
        <f t="shared" si="486"/>
        <v>29999999.999999985</v>
      </c>
      <c r="AU269" s="189">
        <f t="shared" si="486"/>
        <v>29999999.999999985</v>
      </c>
      <c r="AV269" s="189">
        <f t="shared" si="486"/>
        <v>20000000.000000011</v>
      </c>
      <c r="AW269" s="155">
        <f t="shared" ref="AW269:AX269" si="487">+H269+AW268</f>
        <v>90000000.253861547</v>
      </c>
      <c r="AX269" s="182">
        <f t="shared" si="487"/>
        <v>200000000.19999999</v>
      </c>
      <c r="AY269" s="165">
        <f t="shared" si="435"/>
        <v>339519913.90362912</v>
      </c>
      <c r="AZ269" s="27"/>
      <c r="BA269" s="27"/>
      <c r="BB269" s="27"/>
      <c r="BC269" s="27"/>
      <c r="BD269" s="27"/>
      <c r="BE269" s="27"/>
      <c r="BF269" s="27"/>
      <c r="BG269" s="27"/>
      <c r="BH269" s="27"/>
    </row>
    <row r="270" spans="3:60" ht="15.75" customHeight="1" x14ac:dyDescent="0.2"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157">
        <f t="shared" si="19"/>
        <v>52351</v>
      </c>
      <c r="AS270" s="189">
        <f t="shared" ref="AS270:AV270" si="488">AS269</f>
        <v>109999999.99999993</v>
      </c>
      <c r="AT270" s="189">
        <f t="shared" si="488"/>
        <v>29999999.999999985</v>
      </c>
      <c r="AU270" s="189">
        <f t="shared" si="488"/>
        <v>29999999.999999985</v>
      </c>
      <c r="AV270" s="189">
        <f t="shared" si="488"/>
        <v>20000000.000000011</v>
      </c>
      <c r="AW270" s="155">
        <f t="shared" ref="AW270:AX270" si="489">+H270+AW269</f>
        <v>90000000.253861547</v>
      </c>
      <c r="AX270" s="182">
        <f t="shared" si="489"/>
        <v>200000000.19999999</v>
      </c>
      <c r="AY270" s="165">
        <f t="shared" si="435"/>
        <v>339519913.90362912</v>
      </c>
      <c r="AZ270" s="27"/>
      <c r="BA270" s="27"/>
      <c r="BB270" s="27"/>
      <c r="BC270" s="27"/>
      <c r="BD270" s="27"/>
      <c r="BE270" s="27"/>
      <c r="BF270" s="27"/>
      <c r="BG270" s="27"/>
      <c r="BH270" s="27"/>
    </row>
    <row r="271" spans="3:60" ht="15.75" customHeight="1" x14ac:dyDescent="0.2"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27"/>
      <c r="AR271" s="157">
        <f t="shared" si="19"/>
        <v>52382</v>
      </c>
      <c r="AS271" s="189">
        <f t="shared" ref="AS271:AV271" si="490">AS270</f>
        <v>109999999.99999993</v>
      </c>
      <c r="AT271" s="189">
        <f t="shared" si="490"/>
        <v>29999999.999999985</v>
      </c>
      <c r="AU271" s="189">
        <f t="shared" si="490"/>
        <v>29999999.999999985</v>
      </c>
      <c r="AV271" s="189">
        <f t="shared" si="490"/>
        <v>20000000.000000011</v>
      </c>
      <c r="AW271" s="155">
        <f t="shared" ref="AW271:AX271" si="491">+H271+AW270</f>
        <v>90000000.253861547</v>
      </c>
      <c r="AX271" s="182">
        <f t="shared" si="491"/>
        <v>200000000.19999999</v>
      </c>
      <c r="AY271" s="165">
        <f t="shared" si="435"/>
        <v>339519913.90362912</v>
      </c>
      <c r="AZ271" s="27"/>
      <c r="BA271" s="27"/>
      <c r="BB271" s="27"/>
      <c r="BC271" s="27"/>
      <c r="BD271" s="27"/>
      <c r="BE271" s="27"/>
      <c r="BF271" s="27"/>
      <c r="BG271" s="27"/>
      <c r="BH271" s="27"/>
    </row>
    <row r="272" spans="3:60" ht="15.75" customHeight="1" x14ac:dyDescent="0.2"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  <c r="AO272" s="27"/>
      <c r="AP272" s="27"/>
      <c r="AQ272" s="27"/>
      <c r="AR272" s="168">
        <f t="shared" si="19"/>
        <v>52412</v>
      </c>
      <c r="AS272" s="189">
        <f t="shared" ref="AS272:AV272" si="492">AS271</f>
        <v>109999999.99999993</v>
      </c>
      <c r="AT272" s="189">
        <f t="shared" si="492"/>
        <v>29999999.999999985</v>
      </c>
      <c r="AU272" s="189">
        <f t="shared" si="492"/>
        <v>29999999.999999985</v>
      </c>
      <c r="AV272" s="189">
        <f t="shared" si="492"/>
        <v>20000000.000000011</v>
      </c>
      <c r="AW272" s="155">
        <f t="shared" ref="AW272:AX272" si="493">+H272+AW271</f>
        <v>90000000.253861547</v>
      </c>
      <c r="AX272" s="182">
        <f t="shared" si="493"/>
        <v>200000000.19999999</v>
      </c>
      <c r="AY272" s="165">
        <f t="shared" si="435"/>
        <v>339519913.90362912</v>
      </c>
      <c r="AZ272" s="27"/>
      <c r="BA272" s="27"/>
      <c r="BB272" s="27"/>
      <c r="BC272" s="27"/>
      <c r="BD272" s="27"/>
      <c r="BE272" s="27"/>
      <c r="BF272" s="27"/>
      <c r="BG272" s="27"/>
      <c r="BH272" s="27"/>
    </row>
    <row r="273" spans="3:60" ht="15.75" customHeight="1" x14ac:dyDescent="0.2"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157">
        <f t="shared" si="19"/>
        <v>52443</v>
      </c>
      <c r="AS273" s="189">
        <f t="shared" ref="AS273:AV273" si="494">AS272</f>
        <v>109999999.99999993</v>
      </c>
      <c r="AT273" s="189">
        <f t="shared" si="494"/>
        <v>29999999.999999985</v>
      </c>
      <c r="AU273" s="189">
        <f t="shared" si="494"/>
        <v>29999999.999999985</v>
      </c>
      <c r="AV273" s="189">
        <f t="shared" si="494"/>
        <v>20000000.000000011</v>
      </c>
      <c r="AW273" s="155">
        <f t="shared" ref="AW273:AX273" si="495">+H273+AW272</f>
        <v>90000000.253861547</v>
      </c>
      <c r="AX273" s="182">
        <f t="shared" si="495"/>
        <v>200000000.19999999</v>
      </c>
      <c r="AY273" s="165">
        <f t="shared" si="435"/>
        <v>339519913.90362912</v>
      </c>
      <c r="AZ273" s="27"/>
      <c r="BA273" s="27"/>
      <c r="BB273" s="27"/>
      <c r="BC273" s="27"/>
      <c r="BD273" s="27"/>
      <c r="BE273" s="27"/>
      <c r="BF273" s="27"/>
      <c r="BG273" s="27"/>
      <c r="BH273" s="27"/>
    </row>
    <row r="274" spans="3:60" ht="15.75" customHeight="1" x14ac:dyDescent="0.2"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  <c r="AR274" s="157">
        <f t="shared" si="19"/>
        <v>52474</v>
      </c>
      <c r="AS274" s="189">
        <f t="shared" ref="AS274:AV274" si="496">AS273</f>
        <v>109999999.99999993</v>
      </c>
      <c r="AT274" s="189">
        <f t="shared" si="496"/>
        <v>29999999.999999985</v>
      </c>
      <c r="AU274" s="189">
        <f t="shared" si="496"/>
        <v>29999999.999999985</v>
      </c>
      <c r="AV274" s="189">
        <f t="shared" si="496"/>
        <v>20000000.000000011</v>
      </c>
      <c r="AW274" s="155">
        <f t="shared" ref="AW274:AX274" si="497">+H274+AW273</f>
        <v>90000000.253861547</v>
      </c>
      <c r="AX274" s="182">
        <f t="shared" si="497"/>
        <v>200000000.19999999</v>
      </c>
      <c r="AY274" s="165">
        <f t="shared" si="435"/>
        <v>339519913.90362912</v>
      </c>
      <c r="AZ274" s="27"/>
      <c r="BA274" s="27"/>
      <c r="BB274" s="27"/>
      <c r="BC274" s="27"/>
      <c r="BD274" s="27"/>
      <c r="BE274" s="27"/>
      <c r="BF274" s="27"/>
      <c r="BG274" s="27"/>
      <c r="BH274" s="27"/>
    </row>
    <row r="275" spans="3:60" ht="15.75" customHeight="1" x14ac:dyDescent="0.2"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  <c r="AO275" s="27"/>
      <c r="AP275" s="27"/>
      <c r="AQ275" s="27"/>
      <c r="AR275" s="168">
        <f t="shared" si="19"/>
        <v>52504</v>
      </c>
      <c r="AS275" s="189">
        <f t="shared" ref="AS275:AV275" si="498">AS274</f>
        <v>109999999.99999993</v>
      </c>
      <c r="AT275" s="189">
        <f t="shared" si="498"/>
        <v>29999999.999999985</v>
      </c>
      <c r="AU275" s="189">
        <f t="shared" si="498"/>
        <v>29999999.999999985</v>
      </c>
      <c r="AV275" s="189">
        <f t="shared" si="498"/>
        <v>20000000.000000011</v>
      </c>
      <c r="AW275" s="155">
        <f t="shared" ref="AW275:AX275" si="499">+H275+AW274</f>
        <v>90000000.253861547</v>
      </c>
      <c r="AX275" s="182">
        <f t="shared" si="499"/>
        <v>200000000.19999999</v>
      </c>
      <c r="AY275" s="165">
        <f t="shared" si="435"/>
        <v>339519913.90362912</v>
      </c>
      <c r="AZ275" s="27"/>
      <c r="BA275" s="27"/>
      <c r="BB275" s="27"/>
      <c r="BC275" s="27"/>
      <c r="BD275" s="27"/>
      <c r="BE275" s="27"/>
      <c r="BF275" s="27"/>
      <c r="BG275" s="27"/>
      <c r="BH275" s="27"/>
    </row>
    <row r="276" spans="3:60" ht="15.75" customHeight="1" x14ac:dyDescent="0.2"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157">
        <f t="shared" si="19"/>
        <v>52535</v>
      </c>
      <c r="AS276" s="189">
        <f t="shared" ref="AS276:AV276" si="500">AS275</f>
        <v>109999999.99999993</v>
      </c>
      <c r="AT276" s="189">
        <f t="shared" si="500"/>
        <v>29999999.999999985</v>
      </c>
      <c r="AU276" s="189">
        <f t="shared" si="500"/>
        <v>29999999.999999985</v>
      </c>
      <c r="AV276" s="189">
        <f t="shared" si="500"/>
        <v>20000000.000000011</v>
      </c>
      <c r="AW276" s="155">
        <f t="shared" ref="AW276:AX276" si="501">+H276+AW275</f>
        <v>90000000.253861547</v>
      </c>
      <c r="AX276" s="182">
        <f t="shared" si="501"/>
        <v>200000000.19999999</v>
      </c>
      <c r="AY276" s="165">
        <f t="shared" si="435"/>
        <v>339519913.90362912</v>
      </c>
      <c r="AZ276" s="27"/>
      <c r="BA276" s="27"/>
      <c r="BB276" s="27"/>
      <c r="BC276" s="27"/>
      <c r="BD276" s="27"/>
      <c r="BE276" s="27"/>
      <c r="BF276" s="27"/>
      <c r="BG276" s="27"/>
      <c r="BH276" s="27"/>
    </row>
    <row r="277" spans="3:60" ht="15.75" customHeight="1" x14ac:dyDescent="0.2"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157">
        <f t="shared" si="19"/>
        <v>52565</v>
      </c>
      <c r="AS277" s="189">
        <f t="shared" ref="AS277:AV277" si="502">AS276</f>
        <v>109999999.99999993</v>
      </c>
      <c r="AT277" s="189">
        <f t="shared" si="502"/>
        <v>29999999.999999985</v>
      </c>
      <c r="AU277" s="189">
        <f t="shared" si="502"/>
        <v>29999999.999999985</v>
      </c>
      <c r="AV277" s="189">
        <f t="shared" si="502"/>
        <v>20000000.000000011</v>
      </c>
      <c r="AW277" s="155">
        <f t="shared" ref="AW277:AX277" si="503">+H277+AW276</f>
        <v>90000000.253861547</v>
      </c>
      <c r="AX277" s="182">
        <f t="shared" si="503"/>
        <v>200000000.19999999</v>
      </c>
      <c r="AY277" s="165">
        <f t="shared" si="435"/>
        <v>339519913.90362912</v>
      </c>
      <c r="AZ277" s="27"/>
      <c r="BA277" s="27"/>
      <c r="BB277" s="27"/>
      <c r="BC277" s="27"/>
      <c r="BD277" s="27"/>
      <c r="BE277" s="27"/>
      <c r="BF277" s="27"/>
      <c r="BG277" s="27"/>
      <c r="BH277" s="27"/>
    </row>
    <row r="278" spans="3:60" ht="15.75" customHeight="1" x14ac:dyDescent="0.2"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168">
        <f t="shared" si="19"/>
        <v>52596</v>
      </c>
      <c r="AS278" s="189">
        <f t="shared" ref="AS278:AV278" si="504">AS277</f>
        <v>109999999.99999993</v>
      </c>
      <c r="AT278" s="189">
        <f t="shared" si="504"/>
        <v>29999999.999999985</v>
      </c>
      <c r="AU278" s="189">
        <f t="shared" si="504"/>
        <v>29999999.999999985</v>
      </c>
      <c r="AV278" s="189">
        <f t="shared" si="504"/>
        <v>20000000.000000011</v>
      </c>
      <c r="AW278" s="155">
        <f t="shared" ref="AW278:AX278" si="505">+H278+AW277</f>
        <v>90000000.253861547</v>
      </c>
      <c r="AX278" s="182">
        <f t="shared" si="505"/>
        <v>200000000.19999999</v>
      </c>
      <c r="AY278" s="165">
        <f t="shared" si="435"/>
        <v>339519913.90362912</v>
      </c>
      <c r="AZ278" s="27"/>
      <c r="BA278" s="27"/>
      <c r="BB278" s="27"/>
      <c r="BC278" s="27"/>
      <c r="BD278" s="27"/>
      <c r="BE278" s="27"/>
      <c r="BF278" s="27"/>
      <c r="BG278" s="27"/>
      <c r="BH278" s="27"/>
    </row>
    <row r="279" spans="3:60" ht="15.75" customHeight="1" x14ac:dyDescent="0.2"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157">
        <f t="shared" si="19"/>
        <v>52627</v>
      </c>
      <c r="AS279" s="189">
        <f t="shared" ref="AS279:AV279" si="506">AS278</f>
        <v>109999999.99999993</v>
      </c>
      <c r="AT279" s="189">
        <f t="shared" si="506"/>
        <v>29999999.999999985</v>
      </c>
      <c r="AU279" s="189">
        <f t="shared" si="506"/>
        <v>29999999.999999985</v>
      </c>
      <c r="AV279" s="189">
        <f t="shared" si="506"/>
        <v>20000000.000000011</v>
      </c>
      <c r="AW279" s="155">
        <f t="shared" ref="AW279:AX279" si="507">+H279+AW278</f>
        <v>90000000.253861547</v>
      </c>
      <c r="AX279" s="182">
        <f t="shared" si="507"/>
        <v>200000000.19999999</v>
      </c>
      <c r="AY279" s="165">
        <f t="shared" ref="AY279:AY290" si="508">$J$103/12+AY278</f>
        <v>347019517.9915154</v>
      </c>
      <c r="AZ279" s="27"/>
      <c r="BA279" s="27"/>
      <c r="BB279" s="27"/>
      <c r="BC279" s="27"/>
      <c r="BD279" s="27"/>
      <c r="BE279" s="27"/>
      <c r="BF279" s="27"/>
      <c r="BG279" s="27"/>
      <c r="BH279" s="27"/>
    </row>
    <row r="280" spans="3:60" ht="15.75" customHeight="1" x14ac:dyDescent="0.2"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  <c r="AO280" s="27"/>
      <c r="AP280" s="27"/>
      <c r="AQ280" s="27"/>
      <c r="AR280" s="157">
        <f t="shared" si="19"/>
        <v>52656</v>
      </c>
      <c r="AS280" s="189">
        <f t="shared" ref="AS280:AV280" si="509">AS279</f>
        <v>109999999.99999993</v>
      </c>
      <c r="AT280" s="189">
        <f t="shared" si="509"/>
        <v>29999999.999999985</v>
      </c>
      <c r="AU280" s="189">
        <f t="shared" si="509"/>
        <v>29999999.999999985</v>
      </c>
      <c r="AV280" s="189">
        <f t="shared" si="509"/>
        <v>20000000.000000011</v>
      </c>
      <c r="AW280" s="155">
        <f t="shared" ref="AW280:AX280" si="510">+H280+AW279</f>
        <v>90000000.253861547</v>
      </c>
      <c r="AX280" s="182">
        <f t="shared" si="510"/>
        <v>200000000.19999999</v>
      </c>
      <c r="AY280" s="165">
        <f t="shared" si="508"/>
        <v>354519122.07940167</v>
      </c>
      <c r="AZ280" s="27"/>
      <c r="BA280" s="27"/>
      <c r="BB280" s="27"/>
      <c r="BC280" s="27"/>
      <c r="BD280" s="27"/>
      <c r="BE280" s="27"/>
      <c r="BF280" s="27"/>
      <c r="BG280" s="27"/>
      <c r="BH280" s="27"/>
    </row>
    <row r="281" spans="3:60" ht="15.75" customHeight="1" x14ac:dyDescent="0.2"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  <c r="AO281" s="27"/>
      <c r="AP281" s="27"/>
      <c r="AQ281" s="27"/>
      <c r="AR281" s="168">
        <f t="shared" si="19"/>
        <v>52687</v>
      </c>
      <c r="AS281" s="189">
        <f t="shared" ref="AS281:AV281" si="511">AS280</f>
        <v>109999999.99999993</v>
      </c>
      <c r="AT281" s="189">
        <f t="shared" si="511"/>
        <v>29999999.999999985</v>
      </c>
      <c r="AU281" s="189">
        <f t="shared" si="511"/>
        <v>29999999.999999985</v>
      </c>
      <c r="AV281" s="189">
        <f t="shared" si="511"/>
        <v>20000000.000000011</v>
      </c>
      <c r="AW281" s="155">
        <f t="shared" ref="AW281:AX281" si="512">+H281+AW280</f>
        <v>90000000.253861547</v>
      </c>
      <c r="AX281" s="182">
        <f t="shared" si="512"/>
        <v>200000000.19999999</v>
      </c>
      <c r="AY281" s="165">
        <f t="shared" si="508"/>
        <v>362018726.16728795</v>
      </c>
      <c r="AZ281" s="27"/>
      <c r="BA281" s="27"/>
      <c r="BB281" s="27"/>
      <c r="BC281" s="27"/>
      <c r="BD281" s="27"/>
      <c r="BE281" s="27"/>
      <c r="BF281" s="27"/>
      <c r="BG281" s="27"/>
      <c r="BH281" s="27"/>
    </row>
    <row r="282" spans="3:60" ht="15.75" customHeight="1" x14ac:dyDescent="0.2"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  <c r="AO282" s="27"/>
      <c r="AP282" s="27"/>
      <c r="AQ282" s="27"/>
      <c r="AR282" s="157">
        <f t="shared" si="19"/>
        <v>52717</v>
      </c>
      <c r="AS282" s="189">
        <f t="shared" ref="AS282:AV282" si="513">AS281</f>
        <v>109999999.99999993</v>
      </c>
      <c r="AT282" s="189">
        <f t="shared" si="513"/>
        <v>29999999.999999985</v>
      </c>
      <c r="AU282" s="189">
        <f t="shared" si="513"/>
        <v>29999999.999999985</v>
      </c>
      <c r="AV282" s="189">
        <f t="shared" si="513"/>
        <v>20000000.000000011</v>
      </c>
      <c r="AW282" s="155">
        <f t="shared" ref="AW282:AX282" si="514">+H282+AW281</f>
        <v>90000000.253861547</v>
      </c>
      <c r="AX282" s="182">
        <f t="shared" si="514"/>
        <v>200000000.19999999</v>
      </c>
      <c r="AY282" s="165">
        <f t="shared" si="508"/>
        <v>369518330.25517422</v>
      </c>
      <c r="AZ282" s="27"/>
      <c r="BA282" s="27"/>
      <c r="BB282" s="27"/>
      <c r="BC282" s="27"/>
      <c r="BD282" s="27"/>
      <c r="BE282" s="27"/>
      <c r="BF282" s="27"/>
      <c r="BG282" s="27"/>
      <c r="BH282" s="27"/>
    </row>
    <row r="283" spans="3:60" ht="15.75" customHeight="1" x14ac:dyDescent="0.2"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157">
        <f t="shared" si="19"/>
        <v>52748</v>
      </c>
      <c r="AS283" s="189">
        <f t="shared" ref="AS283:AV283" si="515">AS282</f>
        <v>109999999.99999993</v>
      </c>
      <c r="AT283" s="189">
        <f t="shared" si="515"/>
        <v>29999999.999999985</v>
      </c>
      <c r="AU283" s="189">
        <f t="shared" si="515"/>
        <v>29999999.999999985</v>
      </c>
      <c r="AV283" s="189">
        <f t="shared" si="515"/>
        <v>20000000.000000011</v>
      </c>
      <c r="AW283" s="155">
        <f t="shared" ref="AW283:AX283" si="516">+H283+AW282</f>
        <v>90000000.253861547</v>
      </c>
      <c r="AX283" s="182">
        <f t="shared" si="516"/>
        <v>200000000.19999999</v>
      </c>
      <c r="AY283" s="165">
        <f t="shared" si="508"/>
        <v>377017934.34306049</v>
      </c>
      <c r="AZ283" s="27"/>
      <c r="BA283" s="27"/>
      <c r="BB283" s="27"/>
      <c r="BC283" s="27"/>
      <c r="BD283" s="27"/>
      <c r="BE283" s="27"/>
      <c r="BF283" s="27"/>
      <c r="BG283" s="27"/>
      <c r="BH283" s="27"/>
    </row>
    <row r="284" spans="3:60" ht="15.75" customHeight="1" x14ac:dyDescent="0.2"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168">
        <f t="shared" si="19"/>
        <v>52778</v>
      </c>
      <c r="AS284" s="189">
        <f t="shared" ref="AS284:AV284" si="517">AS283</f>
        <v>109999999.99999993</v>
      </c>
      <c r="AT284" s="189">
        <f t="shared" si="517"/>
        <v>29999999.999999985</v>
      </c>
      <c r="AU284" s="189">
        <f t="shared" si="517"/>
        <v>29999999.999999985</v>
      </c>
      <c r="AV284" s="189">
        <f t="shared" si="517"/>
        <v>20000000.000000011</v>
      </c>
      <c r="AW284" s="155">
        <f t="shared" ref="AW284:AX284" si="518">+H284+AW283</f>
        <v>90000000.253861547</v>
      </c>
      <c r="AX284" s="182">
        <f t="shared" si="518"/>
        <v>200000000.19999999</v>
      </c>
      <c r="AY284" s="165">
        <f t="shared" si="508"/>
        <v>384517538.43094677</v>
      </c>
      <c r="AZ284" s="27"/>
      <c r="BA284" s="27"/>
      <c r="BB284" s="27"/>
      <c r="BC284" s="27"/>
      <c r="BD284" s="27"/>
      <c r="BE284" s="27"/>
      <c r="BF284" s="27"/>
      <c r="BG284" s="27"/>
      <c r="BH284" s="27"/>
    </row>
    <row r="285" spans="3:60" ht="15.75" customHeight="1" x14ac:dyDescent="0.2"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157">
        <f t="shared" si="19"/>
        <v>52809</v>
      </c>
      <c r="AS285" s="189">
        <f t="shared" ref="AS285:AV285" si="519">AS284</f>
        <v>109999999.99999993</v>
      </c>
      <c r="AT285" s="189">
        <f t="shared" si="519"/>
        <v>29999999.999999985</v>
      </c>
      <c r="AU285" s="189">
        <f t="shared" si="519"/>
        <v>29999999.999999985</v>
      </c>
      <c r="AV285" s="189">
        <f t="shared" si="519"/>
        <v>20000000.000000011</v>
      </c>
      <c r="AW285" s="155">
        <f t="shared" ref="AW285:AX285" si="520">+H285+AW284</f>
        <v>90000000.253861547</v>
      </c>
      <c r="AX285" s="182">
        <f t="shared" si="520"/>
        <v>200000000.19999999</v>
      </c>
      <c r="AY285" s="165">
        <f t="shared" si="508"/>
        <v>392017142.51883304</v>
      </c>
      <c r="AZ285" s="27"/>
      <c r="BA285" s="27"/>
      <c r="BB285" s="27"/>
      <c r="BC285" s="27"/>
      <c r="BD285" s="27"/>
      <c r="BE285" s="27"/>
      <c r="BF285" s="27"/>
      <c r="BG285" s="27"/>
      <c r="BH285" s="27"/>
    </row>
    <row r="286" spans="3:60" ht="15.75" customHeight="1" x14ac:dyDescent="0.2"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157">
        <f t="shared" si="19"/>
        <v>52840</v>
      </c>
      <c r="AS286" s="189">
        <f t="shared" ref="AS286:AV286" si="521">AS285</f>
        <v>109999999.99999993</v>
      </c>
      <c r="AT286" s="189">
        <f t="shared" si="521"/>
        <v>29999999.999999985</v>
      </c>
      <c r="AU286" s="189">
        <f t="shared" si="521"/>
        <v>29999999.999999985</v>
      </c>
      <c r="AV286" s="189">
        <f t="shared" si="521"/>
        <v>20000000.000000011</v>
      </c>
      <c r="AW286" s="155">
        <f t="shared" ref="AW286:AX286" si="522">+H286+AW285</f>
        <v>90000000.253861547</v>
      </c>
      <c r="AX286" s="182">
        <f t="shared" si="522"/>
        <v>200000000.19999999</v>
      </c>
      <c r="AY286" s="165">
        <f t="shared" si="508"/>
        <v>399516746.60671932</v>
      </c>
      <c r="AZ286" s="27"/>
      <c r="BA286" s="27"/>
      <c r="BB286" s="27"/>
      <c r="BC286" s="27"/>
      <c r="BD286" s="27"/>
      <c r="BE286" s="27"/>
      <c r="BF286" s="27"/>
      <c r="BG286" s="27"/>
      <c r="BH286" s="27"/>
    </row>
    <row r="287" spans="3:60" ht="15.75" customHeight="1" x14ac:dyDescent="0.2"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168">
        <f t="shared" si="19"/>
        <v>52870</v>
      </c>
      <c r="AS287" s="189">
        <f t="shared" ref="AS287:AV287" si="523">AS286</f>
        <v>109999999.99999993</v>
      </c>
      <c r="AT287" s="189">
        <f t="shared" si="523"/>
        <v>29999999.999999985</v>
      </c>
      <c r="AU287" s="189">
        <f t="shared" si="523"/>
        <v>29999999.999999985</v>
      </c>
      <c r="AV287" s="189">
        <f t="shared" si="523"/>
        <v>20000000.000000011</v>
      </c>
      <c r="AW287" s="155">
        <f t="shared" ref="AW287:AX287" si="524">+H287+AW286</f>
        <v>90000000.253861547</v>
      </c>
      <c r="AX287" s="182">
        <f t="shared" si="524"/>
        <v>200000000.19999999</v>
      </c>
      <c r="AY287" s="165">
        <f t="shared" si="508"/>
        <v>407016350.69460559</v>
      </c>
      <c r="AZ287" s="27"/>
      <c r="BA287" s="27"/>
      <c r="BB287" s="27"/>
      <c r="BC287" s="27"/>
      <c r="BD287" s="27"/>
      <c r="BE287" s="27"/>
      <c r="BF287" s="27"/>
      <c r="BG287" s="27"/>
      <c r="BH287" s="27"/>
    </row>
    <row r="288" spans="3:60" ht="15.75" customHeight="1" x14ac:dyDescent="0.2"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157">
        <f t="shared" si="19"/>
        <v>52901</v>
      </c>
      <c r="AS288" s="189">
        <f t="shared" ref="AS288:AV288" si="525">AS287</f>
        <v>109999999.99999993</v>
      </c>
      <c r="AT288" s="189">
        <f t="shared" si="525"/>
        <v>29999999.999999985</v>
      </c>
      <c r="AU288" s="189">
        <f t="shared" si="525"/>
        <v>29999999.999999985</v>
      </c>
      <c r="AV288" s="189">
        <f t="shared" si="525"/>
        <v>20000000.000000011</v>
      </c>
      <c r="AW288" s="155">
        <f t="shared" ref="AW288:AX288" si="526">+H288+AW287</f>
        <v>90000000.253861547</v>
      </c>
      <c r="AX288" s="182">
        <f t="shared" si="526"/>
        <v>200000000.19999999</v>
      </c>
      <c r="AY288" s="165">
        <f t="shared" si="508"/>
        <v>414515954.78249186</v>
      </c>
      <c r="AZ288" s="27"/>
      <c r="BA288" s="27"/>
      <c r="BB288" s="27"/>
      <c r="BC288" s="27"/>
      <c r="BD288" s="27"/>
      <c r="BE288" s="27"/>
      <c r="BF288" s="27"/>
      <c r="BG288" s="27"/>
      <c r="BH288" s="27"/>
    </row>
    <row r="289" spans="3:60" ht="15.75" customHeight="1" x14ac:dyDescent="0.2"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  <c r="AO289" s="27"/>
      <c r="AP289" s="27"/>
      <c r="AQ289" s="27"/>
      <c r="AR289" s="157">
        <f t="shared" si="19"/>
        <v>52931</v>
      </c>
      <c r="AS289" s="189">
        <f t="shared" ref="AS289:AV289" si="527">AS288</f>
        <v>109999999.99999993</v>
      </c>
      <c r="AT289" s="189">
        <f t="shared" si="527"/>
        <v>29999999.999999985</v>
      </c>
      <c r="AU289" s="189">
        <f t="shared" si="527"/>
        <v>29999999.999999985</v>
      </c>
      <c r="AV289" s="189">
        <f t="shared" si="527"/>
        <v>20000000.000000011</v>
      </c>
      <c r="AW289" s="155">
        <f t="shared" ref="AW289:AX289" si="528">+H289+AW288</f>
        <v>90000000.253861547</v>
      </c>
      <c r="AX289" s="182">
        <f t="shared" si="528"/>
        <v>200000000.19999999</v>
      </c>
      <c r="AY289" s="165">
        <f t="shared" si="508"/>
        <v>422015558.87037814</v>
      </c>
      <c r="AZ289" s="27"/>
      <c r="BA289" s="27"/>
      <c r="BB289" s="27"/>
      <c r="BC289" s="27"/>
      <c r="BD289" s="27"/>
      <c r="BE289" s="27"/>
      <c r="BF289" s="27"/>
      <c r="BG289" s="27"/>
      <c r="BH289" s="27"/>
    </row>
    <row r="290" spans="3:60" ht="15.75" customHeight="1" x14ac:dyDescent="0.2"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  <c r="AO290" s="27"/>
      <c r="AP290" s="27"/>
      <c r="AQ290" s="27"/>
      <c r="AR290" s="168">
        <f t="shared" si="19"/>
        <v>52962</v>
      </c>
      <c r="AS290" s="189">
        <f t="shared" ref="AS290:AV290" si="529">AS289</f>
        <v>109999999.99999993</v>
      </c>
      <c r="AT290" s="189">
        <f t="shared" si="529"/>
        <v>29999999.999999985</v>
      </c>
      <c r="AU290" s="189">
        <f t="shared" si="529"/>
        <v>29999999.999999985</v>
      </c>
      <c r="AV290" s="189">
        <f t="shared" si="529"/>
        <v>20000000.000000011</v>
      </c>
      <c r="AW290" s="155">
        <f t="shared" ref="AW290:AX290" si="530">+H290+AW289</f>
        <v>90000000.253861547</v>
      </c>
      <c r="AX290" s="182">
        <f t="shared" si="530"/>
        <v>200000000.19999999</v>
      </c>
      <c r="AY290" s="165">
        <f t="shared" si="508"/>
        <v>429515162.95826441</v>
      </c>
      <c r="AZ290" s="27"/>
      <c r="BA290" s="27"/>
      <c r="BB290" s="27"/>
      <c r="BC290" s="27"/>
      <c r="BD290" s="27"/>
      <c r="BE290" s="27"/>
      <c r="BF290" s="27"/>
      <c r="BG290" s="27"/>
      <c r="BH290" s="27"/>
    </row>
    <row r="291" spans="3:60" ht="15.75" customHeight="1" x14ac:dyDescent="0.2"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  <c r="AO291" s="27"/>
      <c r="AP291" s="27"/>
      <c r="AQ291" s="27"/>
      <c r="AR291" s="157">
        <f t="shared" si="19"/>
        <v>52993</v>
      </c>
      <c r="AS291" s="189">
        <f t="shared" ref="AS291:AV291" si="531">AS290</f>
        <v>109999999.99999993</v>
      </c>
      <c r="AT291" s="189">
        <f t="shared" si="531"/>
        <v>29999999.999999985</v>
      </c>
      <c r="AU291" s="189">
        <f t="shared" si="531"/>
        <v>29999999.999999985</v>
      </c>
      <c r="AV291" s="189">
        <f t="shared" si="531"/>
        <v>20000000.000000011</v>
      </c>
      <c r="AW291" s="155">
        <f t="shared" ref="AW291:AX291" si="532">+H291+AW290</f>
        <v>90000000.253861547</v>
      </c>
      <c r="AX291" s="182">
        <f t="shared" si="532"/>
        <v>200000000.19999999</v>
      </c>
      <c r="AY291" s="165">
        <f t="shared" ref="AY291:AY326" si="533">AY290</f>
        <v>429515162.95826441</v>
      </c>
      <c r="AZ291" s="27"/>
      <c r="BA291" s="27"/>
      <c r="BB291" s="27"/>
      <c r="BC291" s="27"/>
      <c r="BD291" s="27"/>
      <c r="BE291" s="27"/>
      <c r="BF291" s="27"/>
      <c r="BG291" s="27"/>
      <c r="BH291" s="27"/>
    </row>
    <row r="292" spans="3:60" ht="15.75" customHeight="1" x14ac:dyDescent="0.2"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  <c r="AO292" s="27"/>
      <c r="AP292" s="27"/>
      <c r="AQ292" s="27"/>
      <c r="AR292" s="157">
        <f t="shared" si="19"/>
        <v>53021</v>
      </c>
      <c r="AS292" s="189">
        <f t="shared" ref="AS292:AV292" si="534">AS291</f>
        <v>109999999.99999993</v>
      </c>
      <c r="AT292" s="189">
        <f t="shared" si="534"/>
        <v>29999999.999999985</v>
      </c>
      <c r="AU292" s="189">
        <f t="shared" si="534"/>
        <v>29999999.999999985</v>
      </c>
      <c r="AV292" s="189">
        <f t="shared" si="534"/>
        <v>20000000.000000011</v>
      </c>
      <c r="AW292" s="155">
        <f t="shared" ref="AW292:AX292" si="535">+H292+AW291</f>
        <v>90000000.253861547</v>
      </c>
      <c r="AX292" s="182">
        <f t="shared" si="535"/>
        <v>200000000.19999999</v>
      </c>
      <c r="AY292" s="165">
        <f t="shared" si="533"/>
        <v>429515162.95826441</v>
      </c>
      <c r="AZ292" s="27"/>
      <c r="BA292" s="27"/>
      <c r="BB292" s="27"/>
      <c r="BC292" s="27"/>
      <c r="BD292" s="27"/>
      <c r="BE292" s="27"/>
      <c r="BF292" s="27"/>
      <c r="BG292" s="27"/>
      <c r="BH292" s="27"/>
    </row>
    <row r="293" spans="3:60" ht="15.75" customHeight="1" x14ac:dyDescent="0.2"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  <c r="AO293" s="27"/>
      <c r="AP293" s="27"/>
      <c r="AQ293" s="27"/>
      <c r="AR293" s="168">
        <f t="shared" si="19"/>
        <v>53052</v>
      </c>
      <c r="AS293" s="189">
        <f t="shared" ref="AS293:AV293" si="536">AS292</f>
        <v>109999999.99999993</v>
      </c>
      <c r="AT293" s="189">
        <f t="shared" si="536"/>
        <v>29999999.999999985</v>
      </c>
      <c r="AU293" s="189">
        <f t="shared" si="536"/>
        <v>29999999.999999985</v>
      </c>
      <c r="AV293" s="189">
        <f t="shared" si="536"/>
        <v>20000000.000000011</v>
      </c>
      <c r="AW293" s="155">
        <f t="shared" ref="AW293:AX293" si="537">+H293+AW292</f>
        <v>90000000.253861547</v>
      </c>
      <c r="AX293" s="182">
        <f t="shared" si="537"/>
        <v>200000000.19999999</v>
      </c>
      <c r="AY293" s="165">
        <f t="shared" si="533"/>
        <v>429515162.95826441</v>
      </c>
      <c r="AZ293" s="27"/>
      <c r="BA293" s="27"/>
      <c r="BB293" s="27"/>
      <c r="BC293" s="27"/>
      <c r="BD293" s="27"/>
      <c r="BE293" s="27"/>
      <c r="BF293" s="27"/>
      <c r="BG293" s="27"/>
      <c r="BH293" s="27"/>
    </row>
    <row r="294" spans="3:60" ht="15.75" customHeight="1" x14ac:dyDescent="0.2"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157">
        <f t="shared" si="19"/>
        <v>53082</v>
      </c>
      <c r="AS294" s="189">
        <f t="shared" ref="AS294:AV294" si="538">AS293</f>
        <v>109999999.99999993</v>
      </c>
      <c r="AT294" s="189">
        <f t="shared" si="538"/>
        <v>29999999.999999985</v>
      </c>
      <c r="AU294" s="189">
        <f t="shared" si="538"/>
        <v>29999999.999999985</v>
      </c>
      <c r="AV294" s="189">
        <f t="shared" si="538"/>
        <v>20000000.000000011</v>
      </c>
      <c r="AW294" s="155">
        <f t="shared" ref="AW294:AX294" si="539">+H294+AW293</f>
        <v>90000000.253861547</v>
      </c>
      <c r="AX294" s="182">
        <f t="shared" si="539"/>
        <v>200000000.19999999</v>
      </c>
      <c r="AY294" s="165">
        <f t="shared" si="533"/>
        <v>429515162.95826441</v>
      </c>
      <c r="AZ294" s="27"/>
      <c r="BA294" s="27"/>
      <c r="BB294" s="27"/>
      <c r="BC294" s="27"/>
      <c r="BD294" s="27"/>
      <c r="BE294" s="27"/>
      <c r="BF294" s="27"/>
      <c r="BG294" s="27"/>
      <c r="BH294" s="27"/>
    </row>
    <row r="295" spans="3:60" ht="15.75" customHeight="1" x14ac:dyDescent="0.2"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157">
        <f t="shared" ref="AR295:AR338" si="540">EOMONTH(AR294,1)</f>
        <v>53113</v>
      </c>
      <c r="AS295" s="189">
        <f t="shared" ref="AS295:AV295" si="541">AS294</f>
        <v>109999999.99999993</v>
      </c>
      <c r="AT295" s="189">
        <f t="shared" si="541"/>
        <v>29999999.999999985</v>
      </c>
      <c r="AU295" s="189">
        <f t="shared" si="541"/>
        <v>29999999.999999985</v>
      </c>
      <c r="AV295" s="189">
        <f t="shared" si="541"/>
        <v>20000000.000000011</v>
      </c>
      <c r="AW295" s="155">
        <f t="shared" ref="AW295:AX295" si="542">+H295+AW294</f>
        <v>90000000.253861547</v>
      </c>
      <c r="AX295" s="182">
        <f t="shared" si="542"/>
        <v>200000000.19999999</v>
      </c>
      <c r="AY295" s="165">
        <f t="shared" si="533"/>
        <v>429515162.95826441</v>
      </c>
      <c r="AZ295" s="27"/>
      <c r="BA295" s="27"/>
      <c r="BB295" s="27"/>
      <c r="BC295" s="27"/>
      <c r="BD295" s="27"/>
      <c r="BE295" s="27"/>
      <c r="BF295" s="27"/>
      <c r="BG295" s="27"/>
      <c r="BH295" s="27"/>
    </row>
    <row r="296" spans="3:60" ht="15.75" customHeight="1" x14ac:dyDescent="0.2"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168">
        <f t="shared" si="540"/>
        <v>53143</v>
      </c>
      <c r="AS296" s="189">
        <f t="shared" ref="AS296:AV296" si="543">AS295</f>
        <v>109999999.99999993</v>
      </c>
      <c r="AT296" s="189">
        <f t="shared" si="543"/>
        <v>29999999.999999985</v>
      </c>
      <c r="AU296" s="189">
        <f t="shared" si="543"/>
        <v>29999999.999999985</v>
      </c>
      <c r="AV296" s="189">
        <f t="shared" si="543"/>
        <v>20000000.000000011</v>
      </c>
      <c r="AW296" s="155">
        <f t="shared" ref="AW296:AX296" si="544">+H296+AW295</f>
        <v>90000000.253861547</v>
      </c>
      <c r="AX296" s="182">
        <f t="shared" si="544"/>
        <v>200000000.19999999</v>
      </c>
      <c r="AY296" s="165">
        <f t="shared" si="533"/>
        <v>429515162.95826441</v>
      </c>
      <c r="AZ296" s="27"/>
      <c r="BA296" s="27"/>
      <c r="BB296" s="27"/>
      <c r="BC296" s="27"/>
      <c r="BD296" s="27"/>
      <c r="BE296" s="27"/>
      <c r="BF296" s="27"/>
      <c r="BG296" s="27"/>
      <c r="BH296" s="27"/>
    </row>
    <row r="297" spans="3:60" ht="15.75" customHeight="1" x14ac:dyDescent="0.2"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  <c r="AO297" s="27"/>
      <c r="AP297" s="27"/>
      <c r="AQ297" s="27"/>
      <c r="AR297" s="157">
        <f t="shared" si="540"/>
        <v>53174</v>
      </c>
      <c r="AS297" s="189">
        <f t="shared" ref="AS297:AV297" si="545">AS296</f>
        <v>109999999.99999993</v>
      </c>
      <c r="AT297" s="189">
        <f t="shared" si="545"/>
        <v>29999999.999999985</v>
      </c>
      <c r="AU297" s="189">
        <f t="shared" si="545"/>
        <v>29999999.999999985</v>
      </c>
      <c r="AV297" s="189">
        <f t="shared" si="545"/>
        <v>20000000.000000011</v>
      </c>
      <c r="AW297" s="155">
        <f t="shared" ref="AW297:AX297" si="546">+H297+AW296</f>
        <v>90000000.253861547</v>
      </c>
      <c r="AX297" s="182">
        <f t="shared" si="546"/>
        <v>200000000.19999999</v>
      </c>
      <c r="AY297" s="165">
        <f t="shared" si="533"/>
        <v>429515162.95826441</v>
      </c>
      <c r="AZ297" s="27"/>
      <c r="BA297" s="27"/>
      <c r="BB297" s="27"/>
      <c r="BC297" s="27"/>
      <c r="BD297" s="27"/>
      <c r="BE297" s="27"/>
      <c r="BF297" s="27"/>
      <c r="BG297" s="27"/>
      <c r="BH297" s="27"/>
    </row>
    <row r="298" spans="3:60" ht="15.75" customHeight="1" x14ac:dyDescent="0.2"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  <c r="AO298" s="27"/>
      <c r="AP298" s="27"/>
      <c r="AQ298" s="27"/>
      <c r="AR298" s="157">
        <f t="shared" si="540"/>
        <v>53205</v>
      </c>
      <c r="AS298" s="189">
        <f t="shared" ref="AS298:AV298" si="547">AS297</f>
        <v>109999999.99999993</v>
      </c>
      <c r="AT298" s="189">
        <f t="shared" si="547"/>
        <v>29999999.999999985</v>
      </c>
      <c r="AU298" s="189">
        <f t="shared" si="547"/>
        <v>29999999.999999985</v>
      </c>
      <c r="AV298" s="189">
        <f t="shared" si="547"/>
        <v>20000000.000000011</v>
      </c>
      <c r="AW298" s="155">
        <f t="shared" ref="AW298:AX298" si="548">+H298+AW297</f>
        <v>90000000.253861547</v>
      </c>
      <c r="AX298" s="182">
        <f t="shared" si="548"/>
        <v>200000000.19999999</v>
      </c>
      <c r="AY298" s="165">
        <f t="shared" si="533"/>
        <v>429515162.95826441</v>
      </c>
      <c r="AZ298" s="27"/>
      <c r="BA298" s="27"/>
      <c r="BB298" s="27"/>
      <c r="BC298" s="27"/>
      <c r="BD298" s="27"/>
      <c r="BE298" s="27"/>
      <c r="BF298" s="27"/>
      <c r="BG298" s="27"/>
      <c r="BH298" s="27"/>
    </row>
    <row r="299" spans="3:60" ht="15.75" customHeight="1" x14ac:dyDescent="0.2"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  <c r="AO299" s="27"/>
      <c r="AP299" s="27"/>
      <c r="AQ299" s="27"/>
      <c r="AR299" s="168">
        <f t="shared" si="540"/>
        <v>53235</v>
      </c>
      <c r="AS299" s="189">
        <f t="shared" ref="AS299:AV299" si="549">AS298</f>
        <v>109999999.99999993</v>
      </c>
      <c r="AT299" s="189">
        <f t="shared" si="549"/>
        <v>29999999.999999985</v>
      </c>
      <c r="AU299" s="189">
        <f t="shared" si="549"/>
        <v>29999999.999999985</v>
      </c>
      <c r="AV299" s="189">
        <f t="shared" si="549"/>
        <v>20000000.000000011</v>
      </c>
      <c r="AW299" s="155">
        <f t="shared" ref="AW299:AX299" si="550">+H299+AW298</f>
        <v>90000000.253861547</v>
      </c>
      <c r="AX299" s="182">
        <f t="shared" si="550"/>
        <v>200000000.19999999</v>
      </c>
      <c r="AY299" s="165">
        <f t="shared" si="533"/>
        <v>429515162.95826441</v>
      </c>
      <c r="AZ299" s="27"/>
      <c r="BA299" s="27"/>
      <c r="BB299" s="27"/>
      <c r="BC299" s="27"/>
      <c r="BD299" s="27"/>
      <c r="BE299" s="27"/>
      <c r="BF299" s="27"/>
      <c r="BG299" s="27"/>
      <c r="BH299" s="27"/>
    </row>
    <row r="300" spans="3:60" ht="15.75" customHeight="1" x14ac:dyDescent="0.2"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  <c r="AO300" s="27"/>
      <c r="AP300" s="27"/>
      <c r="AQ300" s="27"/>
      <c r="AR300" s="157">
        <f t="shared" si="540"/>
        <v>53266</v>
      </c>
      <c r="AS300" s="189">
        <f t="shared" ref="AS300:AV300" si="551">AS299</f>
        <v>109999999.99999993</v>
      </c>
      <c r="AT300" s="189">
        <f t="shared" si="551"/>
        <v>29999999.999999985</v>
      </c>
      <c r="AU300" s="189">
        <f t="shared" si="551"/>
        <v>29999999.999999985</v>
      </c>
      <c r="AV300" s="189">
        <f t="shared" si="551"/>
        <v>20000000.000000011</v>
      </c>
      <c r="AW300" s="155">
        <f t="shared" ref="AW300:AX300" si="552">+H300+AW299</f>
        <v>90000000.253861547</v>
      </c>
      <c r="AX300" s="182">
        <f t="shared" si="552"/>
        <v>200000000.19999999</v>
      </c>
      <c r="AY300" s="165">
        <f t="shared" si="533"/>
        <v>429515162.95826441</v>
      </c>
      <c r="AZ300" s="27"/>
      <c r="BA300" s="27"/>
      <c r="BB300" s="27"/>
      <c r="BC300" s="27"/>
      <c r="BD300" s="27"/>
      <c r="BE300" s="27"/>
      <c r="BF300" s="27"/>
      <c r="BG300" s="27"/>
      <c r="BH300" s="27"/>
    </row>
    <row r="301" spans="3:60" ht="15.75" customHeight="1" x14ac:dyDescent="0.2"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  <c r="AO301" s="27"/>
      <c r="AP301" s="27"/>
      <c r="AQ301" s="27"/>
      <c r="AR301" s="157">
        <f t="shared" si="540"/>
        <v>53296</v>
      </c>
      <c r="AS301" s="189">
        <f t="shared" ref="AS301:AV301" si="553">AS300</f>
        <v>109999999.99999993</v>
      </c>
      <c r="AT301" s="189">
        <f t="shared" si="553"/>
        <v>29999999.999999985</v>
      </c>
      <c r="AU301" s="189">
        <f t="shared" si="553"/>
        <v>29999999.999999985</v>
      </c>
      <c r="AV301" s="189">
        <f t="shared" si="553"/>
        <v>20000000.000000011</v>
      </c>
      <c r="AW301" s="155">
        <f t="shared" ref="AW301:AX301" si="554">+H301+AW300</f>
        <v>90000000.253861547</v>
      </c>
      <c r="AX301" s="182">
        <f t="shared" si="554"/>
        <v>200000000.19999999</v>
      </c>
      <c r="AY301" s="165">
        <f t="shared" si="533"/>
        <v>429515162.95826441</v>
      </c>
      <c r="AZ301" s="27"/>
      <c r="BA301" s="27"/>
      <c r="BB301" s="27"/>
      <c r="BC301" s="27"/>
      <c r="BD301" s="27"/>
      <c r="BE301" s="27"/>
      <c r="BF301" s="27"/>
      <c r="BG301" s="27"/>
      <c r="BH301" s="27"/>
    </row>
    <row r="302" spans="3:60" ht="15.75" customHeight="1" x14ac:dyDescent="0.2"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168">
        <f t="shared" si="540"/>
        <v>53327</v>
      </c>
      <c r="AS302" s="189">
        <f t="shared" ref="AS302:AV302" si="555">AS301</f>
        <v>109999999.99999993</v>
      </c>
      <c r="AT302" s="189">
        <f t="shared" si="555"/>
        <v>29999999.999999985</v>
      </c>
      <c r="AU302" s="189">
        <f t="shared" si="555"/>
        <v>29999999.999999985</v>
      </c>
      <c r="AV302" s="189">
        <f t="shared" si="555"/>
        <v>20000000.000000011</v>
      </c>
      <c r="AW302" s="155">
        <f t="shared" ref="AW302:AX302" si="556">+H302+AW301</f>
        <v>90000000.253861547</v>
      </c>
      <c r="AX302" s="182">
        <f t="shared" si="556"/>
        <v>200000000.19999999</v>
      </c>
      <c r="AY302" s="165">
        <f t="shared" si="533"/>
        <v>429515162.95826441</v>
      </c>
      <c r="AZ302" s="27"/>
      <c r="BA302" s="27"/>
      <c r="BB302" s="27"/>
      <c r="BC302" s="27"/>
      <c r="BD302" s="27"/>
      <c r="BE302" s="27"/>
      <c r="BF302" s="27"/>
      <c r="BG302" s="27"/>
      <c r="BH302" s="27"/>
    </row>
    <row r="303" spans="3:60" ht="15.75" customHeight="1" x14ac:dyDescent="0.2"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157">
        <f t="shared" si="540"/>
        <v>53358</v>
      </c>
      <c r="AS303" s="189">
        <f t="shared" ref="AS303:AV303" si="557">AS302</f>
        <v>109999999.99999993</v>
      </c>
      <c r="AT303" s="189">
        <f t="shared" si="557"/>
        <v>29999999.999999985</v>
      </c>
      <c r="AU303" s="189">
        <f t="shared" si="557"/>
        <v>29999999.999999985</v>
      </c>
      <c r="AV303" s="189">
        <f t="shared" si="557"/>
        <v>20000000.000000011</v>
      </c>
      <c r="AW303" s="155">
        <f t="shared" ref="AW303:AX303" si="558">+H303+AW302</f>
        <v>90000000.253861547</v>
      </c>
      <c r="AX303" s="182">
        <f t="shared" si="558"/>
        <v>200000000.19999999</v>
      </c>
      <c r="AY303" s="165">
        <f t="shared" si="533"/>
        <v>429515162.95826441</v>
      </c>
      <c r="AZ303" s="27"/>
      <c r="BA303" s="27"/>
      <c r="BB303" s="27"/>
      <c r="BC303" s="27"/>
      <c r="BD303" s="27"/>
      <c r="BE303" s="27"/>
      <c r="BF303" s="27"/>
      <c r="BG303" s="27"/>
      <c r="BH303" s="27"/>
    </row>
    <row r="304" spans="3:60" ht="15.75" customHeight="1" x14ac:dyDescent="0.2"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  <c r="AO304" s="27"/>
      <c r="AP304" s="27"/>
      <c r="AQ304" s="27"/>
      <c r="AR304" s="157">
        <f t="shared" si="540"/>
        <v>53386</v>
      </c>
      <c r="AS304" s="189">
        <f t="shared" ref="AS304:AV304" si="559">AS303</f>
        <v>109999999.99999993</v>
      </c>
      <c r="AT304" s="189">
        <f t="shared" si="559"/>
        <v>29999999.999999985</v>
      </c>
      <c r="AU304" s="189">
        <f t="shared" si="559"/>
        <v>29999999.999999985</v>
      </c>
      <c r="AV304" s="189">
        <f t="shared" si="559"/>
        <v>20000000.000000011</v>
      </c>
      <c r="AW304" s="155">
        <f t="shared" ref="AW304:AX304" si="560">+H304+AW303</f>
        <v>90000000.253861547</v>
      </c>
      <c r="AX304" s="182">
        <f t="shared" si="560"/>
        <v>200000000.19999999</v>
      </c>
      <c r="AY304" s="165">
        <f t="shared" si="533"/>
        <v>429515162.95826441</v>
      </c>
      <c r="AZ304" s="27"/>
      <c r="BA304" s="27"/>
      <c r="BB304" s="27"/>
      <c r="BC304" s="27"/>
      <c r="BD304" s="27"/>
      <c r="BE304" s="27"/>
      <c r="BF304" s="27"/>
      <c r="BG304" s="27"/>
      <c r="BH304" s="27"/>
    </row>
    <row r="305" spans="3:60" ht="15.75" customHeight="1" x14ac:dyDescent="0.2"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168">
        <f t="shared" si="540"/>
        <v>53417</v>
      </c>
      <c r="AS305" s="189">
        <f t="shared" ref="AS305:AV305" si="561">AS304</f>
        <v>109999999.99999993</v>
      </c>
      <c r="AT305" s="189">
        <f t="shared" si="561"/>
        <v>29999999.999999985</v>
      </c>
      <c r="AU305" s="189">
        <f t="shared" si="561"/>
        <v>29999999.999999985</v>
      </c>
      <c r="AV305" s="189">
        <f t="shared" si="561"/>
        <v>20000000.000000011</v>
      </c>
      <c r="AW305" s="155">
        <f t="shared" ref="AW305:AX305" si="562">+H305+AW304</f>
        <v>90000000.253861547</v>
      </c>
      <c r="AX305" s="182">
        <f t="shared" si="562"/>
        <v>200000000.19999999</v>
      </c>
      <c r="AY305" s="165">
        <f t="shared" si="533"/>
        <v>429515162.95826441</v>
      </c>
      <c r="AZ305" s="27"/>
      <c r="BA305" s="27"/>
      <c r="BB305" s="27"/>
      <c r="BC305" s="27"/>
      <c r="BD305" s="27"/>
      <c r="BE305" s="27"/>
      <c r="BF305" s="27"/>
      <c r="BG305" s="27"/>
      <c r="BH305" s="27"/>
    </row>
    <row r="306" spans="3:60" ht="15.75" customHeight="1" x14ac:dyDescent="0.2"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157">
        <f t="shared" si="540"/>
        <v>53447</v>
      </c>
      <c r="AS306" s="189">
        <f t="shared" ref="AS306:AV306" si="563">AS305</f>
        <v>109999999.99999993</v>
      </c>
      <c r="AT306" s="189">
        <f t="shared" si="563"/>
        <v>29999999.999999985</v>
      </c>
      <c r="AU306" s="189">
        <f t="shared" si="563"/>
        <v>29999999.999999985</v>
      </c>
      <c r="AV306" s="189">
        <f t="shared" si="563"/>
        <v>20000000.000000011</v>
      </c>
      <c r="AW306" s="155">
        <f t="shared" ref="AW306:AX306" si="564">+H306+AW305</f>
        <v>90000000.253861547</v>
      </c>
      <c r="AX306" s="182">
        <f t="shared" si="564"/>
        <v>200000000.19999999</v>
      </c>
      <c r="AY306" s="165">
        <f t="shared" si="533"/>
        <v>429515162.95826441</v>
      </c>
      <c r="AZ306" s="27"/>
      <c r="BA306" s="27"/>
      <c r="BB306" s="27"/>
      <c r="BC306" s="27"/>
      <c r="BD306" s="27"/>
      <c r="BE306" s="27"/>
      <c r="BF306" s="27"/>
      <c r="BG306" s="27"/>
      <c r="BH306" s="27"/>
    </row>
    <row r="307" spans="3:60" ht="15.75" customHeight="1" x14ac:dyDescent="0.2"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  <c r="AO307" s="27"/>
      <c r="AP307" s="27"/>
      <c r="AQ307" s="27"/>
      <c r="AR307" s="168">
        <f t="shared" si="540"/>
        <v>53478</v>
      </c>
      <c r="AS307" s="189">
        <f t="shared" ref="AS307:AV307" si="565">AS306</f>
        <v>109999999.99999993</v>
      </c>
      <c r="AT307" s="189">
        <f t="shared" si="565"/>
        <v>29999999.999999985</v>
      </c>
      <c r="AU307" s="189">
        <f t="shared" si="565"/>
        <v>29999999.999999985</v>
      </c>
      <c r="AV307" s="189">
        <f t="shared" si="565"/>
        <v>20000000.000000011</v>
      </c>
      <c r="AW307" s="155">
        <f t="shared" ref="AW307:AX307" si="566">+H307+AW306</f>
        <v>90000000.253861547</v>
      </c>
      <c r="AX307" s="182">
        <f t="shared" si="566"/>
        <v>200000000.19999999</v>
      </c>
      <c r="AY307" s="165">
        <f t="shared" si="533"/>
        <v>429515162.95826441</v>
      </c>
      <c r="AZ307" s="27"/>
      <c r="BA307" s="27"/>
      <c r="BB307" s="27"/>
      <c r="BC307" s="27"/>
      <c r="BD307" s="27"/>
      <c r="BE307" s="27"/>
      <c r="BF307" s="27"/>
      <c r="BG307" s="27"/>
      <c r="BH307" s="27"/>
    </row>
    <row r="308" spans="3:60" ht="15.75" customHeight="1" x14ac:dyDescent="0.2"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  <c r="AO308" s="27"/>
      <c r="AP308" s="27"/>
      <c r="AQ308" s="27"/>
      <c r="AR308" s="157">
        <f t="shared" si="540"/>
        <v>53508</v>
      </c>
      <c r="AS308" s="189">
        <f t="shared" ref="AS308:AV308" si="567">AS307</f>
        <v>109999999.99999993</v>
      </c>
      <c r="AT308" s="189">
        <f t="shared" si="567"/>
        <v>29999999.999999985</v>
      </c>
      <c r="AU308" s="189">
        <f t="shared" si="567"/>
        <v>29999999.999999985</v>
      </c>
      <c r="AV308" s="189">
        <f t="shared" si="567"/>
        <v>20000000.000000011</v>
      </c>
      <c r="AW308" s="155">
        <f t="shared" ref="AW308:AX308" si="568">+H308+AW307</f>
        <v>90000000.253861547</v>
      </c>
      <c r="AX308" s="182">
        <f t="shared" si="568"/>
        <v>200000000.19999999</v>
      </c>
      <c r="AY308" s="165">
        <f t="shared" si="533"/>
        <v>429515162.95826441</v>
      </c>
      <c r="AZ308" s="27"/>
      <c r="BA308" s="27"/>
      <c r="BB308" s="27"/>
      <c r="BC308" s="27"/>
      <c r="BD308" s="27"/>
      <c r="BE308" s="27"/>
      <c r="BF308" s="27"/>
      <c r="BG308" s="27"/>
      <c r="BH308" s="27"/>
    </row>
    <row r="309" spans="3:60" ht="15.75" customHeight="1" x14ac:dyDescent="0.2"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  <c r="AP309" s="27"/>
      <c r="AQ309" s="27"/>
      <c r="AR309" s="168">
        <f t="shared" si="540"/>
        <v>53539</v>
      </c>
      <c r="AS309" s="189">
        <f t="shared" ref="AS309:AV309" si="569">AS308</f>
        <v>109999999.99999993</v>
      </c>
      <c r="AT309" s="189">
        <f t="shared" si="569"/>
        <v>29999999.999999985</v>
      </c>
      <c r="AU309" s="189">
        <f t="shared" si="569"/>
        <v>29999999.999999985</v>
      </c>
      <c r="AV309" s="189">
        <f t="shared" si="569"/>
        <v>20000000.000000011</v>
      </c>
      <c r="AW309" s="155">
        <f t="shared" ref="AW309:AX309" si="570">+H309+AW308</f>
        <v>90000000.253861547</v>
      </c>
      <c r="AX309" s="182">
        <f t="shared" si="570"/>
        <v>200000000.19999999</v>
      </c>
      <c r="AY309" s="165">
        <f t="shared" si="533"/>
        <v>429515162.95826441</v>
      </c>
      <c r="AZ309" s="27"/>
      <c r="BA309" s="27"/>
      <c r="BB309" s="27"/>
      <c r="BC309" s="27"/>
      <c r="BD309" s="27"/>
      <c r="BE309" s="27"/>
      <c r="BF309" s="27"/>
      <c r="BG309" s="27"/>
      <c r="BH309" s="27"/>
    </row>
    <row r="310" spans="3:60" ht="15.75" customHeight="1" x14ac:dyDescent="0.2"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  <c r="AO310" s="27"/>
      <c r="AP310" s="27"/>
      <c r="AQ310" s="27"/>
      <c r="AR310" s="157">
        <f t="shared" si="540"/>
        <v>53570</v>
      </c>
      <c r="AS310" s="189">
        <f t="shared" ref="AS310:AV310" si="571">AS309</f>
        <v>109999999.99999993</v>
      </c>
      <c r="AT310" s="189">
        <f t="shared" si="571"/>
        <v>29999999.999999985</v>
      </c>
      <c r="AU310" s="189">
        <f t="shared" si="571"/>
        <v>29999999.999999985</v>
      </c>
      <c r="AV310" s="189">
        <f t="shared" si="571"/>
        <v>20000000.000000011</v>
      </c>
      <c r="AW310" s="155">
        <f t="shared" ref="AW310:AX310" si="572">+H310+AW309</f>
        <v>90000000.253861547</v>
      </c>
      <c r="AX310" s="182">
        <f t="shared" si="572"/>
        <v>200000000.19999999</v>
      </c>
      <c r="AY310" s="165">
        <f t="shared" si="533"/>
        <v>429515162.95826441</v>
      </c>
      <c r="AZ310" s="27"/>
      <c r="BA310" s="27"/>
      <c r="BB310" s="27"/>
      <c r="BC310" s="27"/>
      <c r="BD310" s="27"/>
      <c r="BE310" s="27"/>
      <c r="BF310" s="27"/>
      <c r="BG310" s="27"/>
      <c r="BH310" s="27"/>
    </row>
    <row r="311" spans="3:60" ht="15.75" customHeight="1" x14ac:dyDescent="0.2"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  <c r="AR311" s="168">
        <f t="shared" si="540"/>
        <v>53600</v>
      </c>
      <c r="AS311" s="189">
        <f t="shared" ref="AS311:AV311" si="573">AS310</f>
        <v>109999999.99999993</v>
      </c>
      <c r="AT311" s="189">
        <f t="shared" si="573"/>
        <v>29999999.999999985</v>
      </c>
      <c r="AU311" s="189">
        <f t="shared" si="573"/>
        <v>29999999.999999985</v>
      </c>
      <c r="AV311" s="189">
        <f t="shared" si="573"/>
        <v>20000000.000000011</v>
      </c>
      <c r="AW311" s="155">
        <f t="shared" ref="AW311:AX311" si="574">+H311+AW310</f>
        <v>90000000.253861547</v>
      </c>
      <c r="AX311" s="182">
        <f t="shared" si="574"/>
        <v>200000000.19999999</v>
      </c>
      <c r="AY311" s="165">
        <f t="shared" si="533"/>
        <v>429515162.95826441</v>
      </c>
      <c r="AZ311" s="27"/>
      <c r="BA311" s="27"/>
      <c r="BB311" s="27"/>
      <c r="BC311" s="27"/>
      <c r="BD311" s="27"/>
      <c r="BE311" s="27"/>
      <c r="BF311" s="27"/>
      <c r="BG311" s="27"/>
      <c r="BH311" s="27"/>
    </row>
    <row r="312" spans="3:60" ht="15.75" customHeight="1" x14ac:dyDescent="0.2"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157">
        <f t="shared" si="540"/>
        <v>53631</v>
      </c>
      <c r="AS312" s="189">
        <f t="shared" ref="AS312:AV312" si="575">AS311</f>
        <v>109999999.99999993</v>
      </c>
      <c r="AT312" s="189">
        <f t="shared" si="575"/>
        <v>29999999.999999985</v>
      </c>
      <c r="AU312" s="189">
        <f t="shared" si="575"/>
        <v>29999999.999999985</v>
      </c>
      <c r="AV312" s="189">
        <f t="shared" si="575"/>
        <v>20000000.000000011</v>
      </c>
      <c r="AW312" s="155">
        <f t="shared" ref="AW312:AX312" si="576">+H312+AW311</f>
        <v>90000000.253861547</v>
      </c>
      <c r="AX312" s="182">
        <f t="shared" si="576"/>
        <v>200000000.19999999</v>
      </c>
      <c r="AY312" s="165">
        <f t="shared" si="533"/>
        <v>429515162.95826441</v>
      </c>
      <c r="AZ312" s="27"/>
      <c r="BA312" s="27"/>
      <c r="BB312" s="27"/>
      <c r="BC312" s="27"/>
      <c r="BD312" s="27"/>
      <c r="BE312" s="27"/>
      <c r="BF312" s="27"/>
      <c r="BG312" s="27"/>
      <c r="BH312" s="27"/>
    </row>
    <row r="313" spans="3:60" ht="15.75" customHeight="1" x14ac:dyDescent="0.2"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  <c r="AO313" s="27"/>
      <c r="AP313" s="27"/>
      <c r="AQ313" s="27"/>
      <c r="AR313" s="168">
        <f t="shared" si="540"/>
        <v>53661</v>
      </c>
      <c r="AS313" s="189">
        <f t="shared" ref="AS313:AV313" si="577">AS312</f>
        <v>109999999.99999993</v>
      </c>
      <c r="AT313" s="189">
        <f t="shared" si="577"/>
        <v>29999999.999999985</v>
      </c>
      <c r="AU313" s="189">
        <f t="shared" si="577"/>
        <v>29999999.999999985</v>
      </c>
      <c r="AV313" s="189">
        <f t="shared" si="577"/>
        <v>20000000.000000011</v>
      </c>
      <c r="AW313" s="155">
        <f t="shared" ref="AW313:AX313" si="578">+H313+AW312</f>
        <v>90000000.253861547</v>
      </c>
      <c r="AX313" s="182">
        <f t="shared" si="578"/>
        <v>200000000.19999999</v>
      </c>
      <c r="AY313" s="165">
        <f t="shared" si="533"/>
        <v>429515162.95826441</v>
      </c>
      <c r="AZ313" s="27"/>
      <c r="BA313" s="27"/>
      <c r="BB313" s="27"/>
      <c r="BC313" s="27"/>
      <c r="BD313" s="27"/>
      <c r="BE313" s="27"/>
      <c r="BF313" s="27"/>
      <c r="BG313" s="27"/>
      <c r="BH313" s="27"/>
    </row>
    <row r="314" spans="3:60" ht="15.75" customHeight="1" x14ac:dyDescent="0.2"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157">
        <f t="shared" si="540"/>
        <v>53692</v>
      </c>
      <c r="AS314" s="189">
        <f t="shared" ref="AS314:AV314" si="579">AS313</f>
        <v>109999999.99999993</v>
      </c>
      <c r="AT314" s="189">
        <f t="shared" si="579"/>
        <v>29999999.999999985</v>
      </c>
      <c r="AU314" s="189">
        <f t="shared" si="579"/>
        <v>29999999.999999985</v>
      </c>
      <c r="AV314" s="189">
        <f t="shared" si="579"/>
        <v>20000000.000000011</v>
      </c>
      <c r="AW314" s="155">
        <f t="shared" ref="AW314:AX314" si="580">+H314+AW313</f>
        <v>90000000.253861547</v>
      </c>
      <c r="AX314" s="182">
        <f t="shared" si="580"/>
        <v>200000000.19999999</v>
      </c>
      <c r="AY314" s="165">
        <f t="shared" si="533"/>
        <v>429515162.95826441</v>
      </c>
      <c r="AZ314" s="27"/>
      <c r="BA314" s="27"/>
      <c r="BB314" s="27"/>
      <c r="BC314" s="27"/>
      <c r="BD314" s="27"/>
      <c r="BE314" s="27"/>
      <c r="BF314" s="27"/>
      <c r="BG314" s="27"/>
      <c r="BH314" s="27"/>
    </row>
    <row r="315" spans="3:60" ht="15.75" customHeight="1" x14ac:dyDescent="0.2"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168">
        <f t="shared" si="540"/>
        <v>53723</v>
      </c>
      <c r="AS315" s="189">
        <f t="shared" ref="AS315:AV315" si="581">AS314</f>
        <v>109999999.99999993</v>
      </c>
      <c r="AT315" s="189">
        <f t="shared" si="581"/>
        <v>29999999.999999985</v>
      </c>
      <c r="AU315" s="189">
        <f t="shared" si="581"/>
        <v>29999999.999999985</v>
      </c>
      <c r="AV315" s="189">
        <f t="shared" si="581"/>
        <v>20000000.000000011</v>
      </c>
      <c r="AW315" s="155">
        <f t="shared" ref="AW315:AX315" si="582">+H315+AW314</f>
        <v>90000000.253861547</v>
      </c>
      <c r="AX315" s="182">
        <f t="shared" si="582"/>
        <v>200000000.19999999</v>
      </c>
      <c r="AY315" s="165">
        <f t="shared" si="533"/>
        <v>429515162.95826441</v>
      </c>
      <c r="AZ315" s="27"/>
      <c r="BA315" s="27"/>
      <c r="BB315" s="27"/>
      <c r="BC315" s="27"/>
      <c r="BD315" s="27"/>
      <c r="BE315" s="27"/>
      <c r="BF315" s="27"/>
      <c r="BG315" s="27"/>
      <c r="BH315" s="27"/>
    </row>
    <row r="316" spans="3:60" ht="15.75" customHeight="1" x14ac:dyDescent="0.2"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  <c r="AO316" s="27"/>
      <c r="AP316" s="27"/>
      <c r="AQ316" s="27"/>
      <c r="AR316" s="157">
        <f t="shared" si="540"/>
        <v>53751</v>
      </c>
      <c r="AS316" s="189">
        <f t="shared" ref="AS316:AV316" si="583">AS315</f>
        <v>109999999.99999993</v>
      </c>
      <c r="AT316" s="189">
        <f t="shared" si="583"/>
        <v>29999999.999999985</v>
      </c>
      <c r="AU316" s="189">
        <f t="shared" si="583"/>
        <v>29999999.999999985</v>
      </c>
      <c r="AV316" s="189">
        <f t="shared" si="583"/>
        <v>20000000.000000011</v>
      </c>
      <c r="AW316" s="155">
        <f t="shared" ref="AW316:AX316" si="584">+H316+AW315</f>
        <v>90000000.253861547</v>
      </c>
      <c r="AX316" s="182">
        <f t="shared" si="584"/>
        <v>200000000.19999999</v>
      </c>
      <c r="AY316" s="165">
        <f t="shared" si="533"/>
        <v>429515162.95826441</v>
      </c>
      <c r="AZ316" s="27"/>
      <c r="BA316" s="27"/>
      <c r="BB316" s="27"/>
      <c r="BC316" s="27"/>
      <c r="BD316" s="27"/>
      <c r="BE316" s="27"/>
      <c r="BF316" s="27"/>
      <c r="BG316" s="27"/>
      <c r="BH316" s="27"/>
    </row>
    <row r="317" spans="3:60" ht="15.75" customHeight="1" x14ac:dyDescent="0.2"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  <c r="AO317" s="27"/>
      <c r="AP317" s="27"/>
      <c r="AQ317" s="27"/>
      <c r="AR317" s="168">
        <f t="shared" si="540"/>
        <v>53782</v>
      </c>
      <c r="AS317" s="189">
        <f t="shared" ref="AS317:AV317" si="585">AS316</f>
        <v>109999999.99999993</v>
      </c>
      <c r="AT317" s="189">
        <f t="shared" si="585"/>
        <v>29999999.999999985</v>
      </c>
      <c r="AU317" s="189">
        <f t="shared" si="585"/>
        <v>29999999.999999985</v>
      </c>
      <c r="AV317" s="189">
        <f t="shared" si="585"/>
        <v>20000000.000000011</v>
      </c>
      <c r="AW317" s="155">
        <f t="shared" ref="AW317:AX317" si="586">+H317+AW316</f>
        <v>90000000.253861547</v>
      </c>
      <c r="AX317" s="182">
        <f t="shared" si="586"/>
        <v>200000000.19999999</v>
      </c>
      <c r="AY317" s="165">
        <f t="shared" si="533"/>
        <v>429515162.95826441</v>
      </c>
      <c r="AZ317" s="27"/>
      <c r="BA317" s="27"/>
      <c r="BB317" s="27"/>
      <c r="BC317" s="27"/>
      <c r="BD317" s="27"/>
      <c r="BE317" s="27"/>
      <c r="BF317" s="27"/>
      <c r="BG317" s="27"/>
      <c r="BH317" s="27"/>
    </row>
    <row r="318" spans="3:60" ht="15.75" customHeight="1" x14ac:dyDescent="0.2"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157">
        <f t="shared" si="540"/>
        <v>53812</v>
      </c>
      <c r="AS318" s="189">
        <f t="shared" ref="AS318:AV318" si="587">AS317</f>
        <v>109999999.99999993</v>
      </c>
      <c r="AT318" s="189">
        <f t="shared" si="587"/>
        <v>29999999.999999985</v>
      </c>
      <c r="AU318" s="189">
        <f t="shared" si="587"/>
        <v>29999999.999999985</v>
      </c>
      <c r="AV318" s="189">
        <f t="shared" si="587"/>
        <v>20000000.000000011</v>
      </c>
      <c r="AW318" s="155">
        <f t="shared" ref="AW318:AX318" si="588">+H318+AW317</f>
        <v>90000000.253861547</v>
      </c>
      <c r="AX318" s="182">
        <f t="shared" si="588"/>
        <v>200000000.19999999</v>
      </c>
      <c r="AY318" s="165">
        <f t="shared" si="533"/>
        <v>429515162.95826441</v>
      </c>
      <c r="AZ318" s="27"/>
      <c r="BA318" s="27"/>
      <c r="BB318" s="27"/>
      <c r="BC318" s="27"/>
      <c r="BD318" s="27"/>
      <c r="BE318" s="27"/>
      <c r="BF318" s="27"/>
      <c r="BG318" s="27"/>
      <c r="BH318" s="27"/>
    </row>
    <row r="319" spans="3:60" ht="15.75" customHeight="1" x14ac:dyDescent="0.2"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  <c r="AO319" s="27"/>
      <c r="AP319" s="27"/>
      <c r="AQ319" s="27"/>
      <c r="AR319" s="168">
        <f t="shared" si="540"/>
        <v>53843</v>
      </c>
      <c r="AS319" s="189">
        <f t="shared" ref="AS319:AV319" si="589">AS318</f>
        <v>109999999.99999993</v>
      </c>
      <c r="AT319" s="189">
        <f t="shared" si="589"/>
        <v>29999999.999999985</v>
      </c>
      <c r="AU319" s="189">
        <f t="shared" si="589"/>
        <v>29999999.999999985</v>
      </c>
      <c r="AV319" s="189">
        <f t="shared" si="589"/>
        <v>20000000.000000011</v>
      </c>
      <c r="AW319" s="155">
        <f t="shared" ref="AW319:AX319" si="590">+H319+AW318</f>
        <v>90000000.253861547</v>
      </c>
      <c r="AX319" s="182">
        <f t="shared" si="590"/>
        <v>200000000.19999999</v>
      </c>
      <c r="AY319" s="165">
        <f t="shared" si="533"/>
        <v>429515162.95826441</v>
      </c>
      <c r="AZ319" s="27"/>
      <c r="BA319" s="27"/>
      <c r="BB319" s="27"/>
      <c r="BC319" s="27"/>
      <c r="BD319" s="27"/>
      <c r="BE319" s="27"/>
      <c r="BF319" s="27"/>
      <c r="BG319" s="27"/>
      <c r="BH319" s="27"/>
    </row>
    <row r="320" spans="3:60" ht="15.75" customHeight="1" x14ac:dyDescent="0.2"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157">
        <f t="shared" si="540"/>
        <v>53873</v>
      </c>
      <c r="AS320" s="189">
        <f t="shared" ref="AS320:AV320" si="591">AS319</f>
        <v>109999999.99999993</v>
      </c>
      <c r="AT320" s="189">
        <f t="shared" si="591"/>
        <v>29999999.999999985</v>
      </c>
      <c r="AU320" s="189">
        <f t="shared" si="591"/>
        <v>29999999.999999985</v>
      </c>
      <c r="AV320" s="189">
        <f t="shared" si="591"/>
        <v>20000000.000000011</v>
      </c>
      <c r="AW320" s="155">
        <f t="shared" ref="AW320:AX320" si="592">+H320+AW319</f>
        <v>90000000.253861547</v>
      </c>
      <c r="AX320" s="182">
        <f t="shared" si="592"/>
        <v>200000000.19999999</v>
      </c>
      <c r="AY320" s="165">
        <f t="shared" si="533"/>
        <v>429515162.95826441</v>
      </c>
      <c r="AZ320" s="27"/>
      <c r="BA320" s="27"/>
      <c r="BB320" s="27"/>
      <c r="BC320" s="27"/>
      <c r="BD320" s="27"/>
      <c r="BE320" s="27"/>
      <c r="BF320" s="27"/>
      <c r="BG320" s="27"/>
      <c r="BH320" s="27"/>
    </row>
    <row r="321" spans="3:60" ht="15.75" customHeight="1" x14ac:dyDescent="0.2"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168">
        <f t="shared" si="540"/>
        <v>53904</v>
      </c>
      <c r="AS321" s="189">
        <f t="shared" ref="AS321:AV321" si="593">AS320</f>
        <v>109999999.99999993</v>
      </c>
      <c r="AT321" s="189">
        <f t="shared" si="593"/>
        <v>29999999.999999985</v>
      </c>
      <c r="AU321" s="189">
        <f t="shared" si="593"/>
        <v>29999999.999999985</v>
      </c>
      <c r="AV321" s="189">
        <f t="shared" si="593"/>
        <v>20000000.000000011</v>
      </c>
      <c r="AW321" s="155">
        <f t="shared" ref="AW321:AX321" si="594">+H321+AW320</f>
        <v>90000000.253861547</v>
      </c>
      <c r="AX321" s="182">
        <f t="shared" si="594"/>
        <v>200000000.19999999</v>
      </c>
      <c r="AY321" s="165">
        <f t="shared" si="533"/>
        <v>429515162.95826441</v>
      </c>
      <c r="AZ321" s="27"/>
      <c r="BA321" s="27"/>
      <c r="BB321" s="27"/>
      <c r="BC321" s="27"/>
      <c r="BD321" s="27"/>
      <c r="BE321" s="27"/>
      <c r="BF321" s="27"/>
      <c r="BG321" s="27"/>
      <c r="BH321" s="27"/>
    </row>
    <row r="322" spans="3:60" ht="15.75" customHeight="1" x14ac:dyDescent="0.2"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  <c r="AO322" s="27"/>
      <c r="AP322" s="27"/>
      <c r="AQ322" s="27"/>
      <c r="AR322" s="157">
        <f t="shared" si="540"/>
        <v>53935</v>
      </c>
      <c r="AS322" s="189">
        <f t="shared" ref="AS322:AV322" si="595">AS321</f>
        <v>109999999.99999993</v>
      </c>
      <c r="AT322" s="189">
        <f t="shared" si="595"/>
        <v>29999999.999999985</v>
      </c>
      <c r="AU322" s="189">
        <f t="shared" si="595"/>
        <v>29999999.999999985</v>
      </c>
      <c r="AV322" s="189">
        <f t="shared" si="595"/>
        <v>20000000.000000011</v>
      </c>
      <c r="AW322" s="155">
        <f t="shared" ref="AW322:AX322" si="596">+H322+AW321</f>
        <v>90000000.253861547</v>
      </c>
      <c r="AX322" s="182">
        <f t="shared" si="596"/>
        <v>200000000.19999999</v>
      </c>
      <c r="AY322" s="165">
        <f t="shared" si="533"/>
        <v>429515162.95826441</v>
      </c>
      <c r="AZ322" s="27"/>
      <c r="BA322" s="27"/>
      <c r="BB322" s="27"/>
      <c r="BC322" s="27"/>
      <c r="BD322" s="27"/>
      <c r="BE322" s="27"/>
      <c r="BF322" s="27"/>
      <c r="BG322" s="27"/>
      <c r="BH322" s="27"/>
    </row>
    <row r="323" spans="3:60" ht="15.75" customHeight="1" x14ac:dyDescent="0.2"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168">
        <f t="shared" si="540"/>
        <v>53965</v>
      </c>
      <c r="AS323" s="189">
        <f t="shared" ref="AS323:AV323" si="597">AS322</f>
        <v>109999999.99999993</v>
      </c>
      <c r="AT323" s="189">
        <f t="shared" si="597"/>
        <v>29999999.999999985</v>
      </c>
      <c r="AU323" s="189">
        <f t="shared" si="597"/>
        <v>29999999.999999985</v>
      </c>
      <c r="AV323" s="189">
        <f t="shared" si="597"/>
        <v>20000000.000000011</v>
      </c>
      <c r="AW323" s="155">
        <f t="shared" ref="AW323:AX323" si="598">+H323+AW322</f>
        <v>90000000.253861547</v>
      </c>
      <c r="AX323" s="182">
        <f t="shared" si="598"/>
        <v>200000000.19999999</v>
      </c>
      <c r="AY323" s="165">
        <f t="shared" si="533"/>
        <v>429515162.95826441</v>
      </c>
      <c r="AZ323" s="27"/>
      <c r="BA323" s="27"/>
      <c r="BB323" s="27"/>
      <c r="BC323" s="27"/>
      <c r="BD323" s="27"/>
      <c r="BE323" s="27"/>
      <c r="BF323" s="27"/>
      <c r="BG323" s="27"/>
      <c r="BH323" s="27"/>
    </row>
    <row r="324" spans="3:60" ht="15.75" customHeight="1" x14ac:dyDescent="0.2"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157">
        <f t="shared" si="540"/>
        <v>53996</v>
      </c>
      <c r="AS324" s="189">
        <f t="shared" ref="AS324:AV324" si="599">AS323</f>
        <v>109999999.99999993</v>
      </c>
      <c r="AT324" s="189">
        <f t="shared" si="599"/>
        <v>29999999.999999985</v>
      </c>
      <c r="AU324" s="189">
        <f t="shared" si="599"/>
        <v>29999999.999999985</v>
      </c>
      <c r="AV324" s="189">
        <f t="shared" si="599"/>
        <v>20000000.000000011</v>
      </c>
      <c r="AW324" s="155">
        <f t="shared" ref="AW324:AX324" si="600">+H324+AW323</f>
        <v>90000000.253861547</v>
      </c>
      <c r="AX324" s="182">
        <f t="shared" si="600"/>
        <v>200000000.19999999</v>
      </c>
      <c r="AY324" s="165">
        <f t="shared" si="533"/>
        <v>429515162.95826441</v>
      </c>
      <c r="AZ324" s="27"/>
      <c r="BA324" s="27"/>
      <c r="BB324" s="27"/>
      <c r="BC324" s="27"/>
      <c r="BD324" s="27"/>
      <c r="BE324" s="27"/>
      <c r="BF324" s="27"/>
      <c r="BG324" s="27"/>
      <c r="BH324" s="27"/>
    </row>
    <row r="325" spans="3:60" ht="15.75" customHeight="1" x14ac:dyDescent="0.2"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  <c r="AO325" s="27"/>
      <c r="AP325" s="27"/>
      <c r="AQ325" s="27"/>
      <c r="AR325" s="168">
        <f t="shared" si="540"/>
        <v>54026</v>
      </c>
      <c r="AS325" s="189">
        <f t="shared" ref="AS325:AV325" si="601">AS324</f>
        <v>109999999.99999993</v>
      </c>
      <c r="AT325" s="189">
        <f t="shared" si="601"/>
        <v>29999999.999999985</v>
      </c>
      <c r="AU325" s="189">
        <f t="shared" si="601"/>
        <v>29999999.999999985</v>
      </c>
      <c r="AV325" s="189">
        <f t="shared" si="601"/>
        <v>20000000.000000011</v>
      </c>
      <c r="AW325" s="155">
        <f t="shared" ref="AW325:AX325" si="602">+H325+AW324</f>
        <v>90000000.253861547</v>
      </c>
      <c r="AX325" s="182">
        <f t="shared" si="602"/>
        <v>200000000.19999999</v>
      </c>
      <c r="AY325" s="165">
        <f t="shared" si="533"/>
        <v>429515162.95826441</v>
      </c>
      <c r="AZ325" s="27"/>
      <c r="BA325" s="27"/>
      <c r="BB325" s="27"/>
      <c r="BC325" s="27"/>
      <c r="BD325" s="27"/>
      <c r="BE325" s="27"/>
      <c r="BF325" s="27"/>
      <c r="BG325" s="27"/>
      <c r="BH325" s="27"/>
    </row>
    <row r="326" spans="3:60" ht="15.75" customHeight="1" x14ac:dyDescent="0.2"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27"/>
      <c r="AQ326" s="27"/>
      <c r="AR326" s="157">
        <f t="shared" si="540"/>
        <v>54057</v>
      </c>
      <c r="AS326" s="189">
        <f t="shared" ref="AS326:AV326" si="603">AS325</f>
        <v>109999999.99999993</v>
      </c>
      <c r="AT326" s="189">
        <f t="shared" si="603"/>
        <v>29999999.999999985</v>
      </c>
      <c r="AU326" s="189">
        <f t="shared" si="603"/>
        <v>29999999.999999985</v>
      </c>
      <c r="AV326" s="189">
        <f t="shared" si="603"/>
        <v>20000000.000000011</v>
      </c>
      <c r="AW326" s="155">
        <f t="shared" ref="AW326:AX326" si="604">+H326+AW325</f>
        <v>90000000.253861547</v>
      </c>
      <c r="AX326" s="182">
        <f t="shared" si="604"/>
        <v>200000000.19999999</v>
      </c>
      <c r="AY326" s="165">
        <f t="shared" si="533"/>
        <v>429515162.95826441</v>
      </c>
      <c r="AZ326" s="27"/>
      <c r="BA326" s="27"/>
      <c r="BB326" s="27"/>
      <c r="BC326" s="27"/>
      <c r="BD326" s="27"/>
      <c r="BE326" s="27"/>
      <c r="BF326" s="27"/>
      <c r="BG326" s="27"/>
      <c r="BH326" s="27"/>
    </row>
    <row r="327" spans="3:60" ht="15.75" customHeight="1" x14ac:dyDescent="0.2"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168">
        <f t="shared" si="540"/>
        <v>54088</v>
      </c>
      <c r="AS327" s="189">
        <f t="shared" ref="AS327:AV327" si="605">AS326</f>
        <v>109999999.99999993</v>
      </c>
      <c r="AT327" s="189">
        <f t="shared" si="605"/>
        <v>29999999.999999985</v>
      </c>
      <c r="AU327" s="189">
        <f t="shared" si="605"/>
        <v>29999999.999999985</v>
      </c>
      <c r="AV327" s="189">
        <f t="shared" si="605"/>
        <v>20000000.000000011</v>
      </c>
      <c r="AW327" s="155">
        <f t="shared" ref="AW327:AX327" si="606">+H327+AW326</f>
        <v>90000000.253861547</v>
      </c>
      <c r="AX327" s="182">
        <f t="shared" si="606"/>
        <v>200000000.19999999</v>
      </c>
      <c r="AY327" s="165">
        <f t="shared" ref="AY327:AY338" si="607">$J$107/12+AY326</f>
        <v>437055566.02880007</v>
      </c>
      <c r="AZ327" s="27"/>
      <c r="BA327" s="27"/>
      <c r="BB327" s="27"/>
      <c r="BC327" s="27"/>
      <c r="BD327" s="27"/>
      <c r="BE327" s="27"/>
      <c r="BF327" s="27"/>
      <c r="BG327" s="27"/>
      <c r="BH327" s="27"/>
    </row>
    <row r="328" spans="3:60" ht="15.75" customHeight="1" x14ac:dyDescent="0.2"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157">
        <f t="shared" si="540"/>
        <v>54117</v>
      </c>
      <c r="AS328" s="189">
        <f t="shared" ref="AS328:AV328" si="608">AS327</f>
        <v>109999999.99999993</v>
      </c>
      <c r="AT328" s="189">
        <f t="shared" si="608"/>
        <v>29999999.999999985</v>
      </c>
      <c r="AU328" s="189">
        <f t="shared" si="608"/>
        <v>29999999.999999985</v>
      </c>
      <c r="AV328" s="189">
        <f t="shared" si="608"/>
        <v>20000000.000000011</v>
      </c>
      <c r="AW328" s="155">
        <f t="shared" ref="AW328:AX328" si="609">+H328+AW327</f>
        <v>90000000.253861547</v>
      </c>
      <c r="AX328" s="182">
        <f t="shared" si="609"/>
        <v>200000000.19999999</v>
      </c>
      <c r="AY328" s="165">
        <f t="shared" si="607"/>
        <v>444595969.09933573</v>
      </c>
      <c r="AZ328" s="27"/>
      <c r="BA328" s="27"/>
      <c r="BB328" s="27"/>
      <c r="BC328" s="27"/>
      <c r="BD328" s="27"/>
      <c r="BE328" s="27"/>
      <c r="BF328" s="27"/>
      <c r="BG328" s="27"/>
      <c r="BH328" s="27"/>
    </row>
    <row r="329" spans="3:60" ht="15.75" customHeight="1" x14ac:dyDescent="0.2"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27"/>
      <c r="AR329" s="168">
        <f t="shared" si="540"/>
        <v>54148</v>
      </c>
      <c r="AS329" s="189">
        <f t="shared" ref="AS329:AV329" si="610">AS328</f>
        <v>109999999.99999993</v>
      </c>
      <c r="AT329" s="189">
        <f t="shared" si="610"/>
        <v>29999999.999999985</v>
      </c>
      <c r="AU329" s="189">
        <f t="shared" si="610"/>
        <v>29999999.999999985</v>
      </c>
      <c r="AV329" s="189">
        <f t="shared" si="610"/>
        <v>20000000.000000011</v>
      </c>
      <c r="AW329" s="155">
        <f t="shared" ref="AW329:AX329" si="611">+H329+AW328</f>
        <v>90000000.253861547</v>
      </c>
      <c r="AX329" s="182">
        <f t="shared" si="611"/>
        <v>200000000.19999999</v>
      </c>
      <c r="AY329" s="165">
        <f t="shared" si="607"/>
        <v>452136372.16987139</v>
      </c>
      <c r="AZ329" s="27"/>
      <c r="BA329" s="27"/>
      <c r="BB329" s="27"/>
      <c r="BC329" s="27"/>
      <c r="BD329" s="27"/>
      <c r="BE329" s="27"/>
      <c r="BF329" s="27"/>
      <c r="BG329" s="27"/>
      <c r="BH329" s="27"/>
    </row>
    <row r="330" spans="3:60" ht="15.75" customHeight="1" x14ac:dyDescent="0.2"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157">
        <f t="shared" si="540"/>
        <v>54178</v>
      </c>
      <c r="AS330" s="189">
        <f t="shared" ref="AS330:AV330" si="612">AS329</f>
        <v>109999999.99999993</v>
      </c>
      <c r="AT330" s="189">
        <f t="shared" si="612"/>
        <v>29999999.999999985</v>
      </c>
      <c r="AU330" s="189">
        <f t="shared" si="612"/>
        <v>29999999.999999985</v>
      </c>
      <c r="AV330" s="189">
        <f t="shared" si="612"/>
        <v>20000000.000000011</v>
      </c>
      <c r="AW330" s="155">
        <f t="shared" ref="AW330:AX330" si="613">+H330+AW329</f>
        <v>90000000.253861547</v>
      </c>
      <c r="AX330" s="182">
        <f t="shared" si="613"/>
        <v>200000000.19999999</v>
      </c>
      <c r="AY330" s="165">
        <f t="shared" si="607"/>
        <v>459676775.24040705</v>
      </c>
      <c r="AZ330" s="27"/>
      <c r="BA330" s="27"/>
      <c r="BB330" s="27"/>
      <c r="BC330" s="27"/>
      <c r="BD330" s="27"/>
      <c r="BE330" s="27"/>
      <c r="BF330" s="27"/>
      <c r="BG330" s="27"/>
      <c r="BH330" s="27"/>
    </row>
    <row r="331" spans="3:60" ht="15.75" customHeight="1" x14ac:dyDescent="0.2"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  <c r="AO331" s="27"/>
      <c r="AP331" s="27"/>
      <c r="AQ331" s="27"/>
      <c r="AR331" s="168">
        <f t="shared" si="540"/>
        <v>54209</v>
      </c>
      <c r="AS331" s="189">
        <f t="shared" ref="AS331:AV331" si="614">AS330</f>
        <v>109999999.99999993</v>
      </c>
      <c r="AT331" s="189">
        <f t="shared" si="614"/>
        <v>29999999.999999985</v>
      </c>
      <c r="AU331" s="189">
        <f t="shared" si="614"/>
        <v>29999999.999999985</v>
      </c>
      <c r="AV331" s="189">
        <f t="shared" si="614"/>
        <v>20000000.000000011</v>
      </c>
      <c r="AW331" s="155">
        <f t="shared" ref="AW331:AX331" si="615">+H331+AW330</f>
        <v>90000000.253861547</v>
      </c>
      <c r="AX331" s="182">
        <f t="shared" si="615"/>
        <v>200000000.19999999</v>
      </c>
      <c r="AY331" s="165">
        <f t="shared" si="607"/>
        <v>467217178.31094271</v>
      </c>
      <c r="AZ331" s="27"/>
      <c r="BA331" s="27"/>
      <c r="BB331" s="27"/>
      <c r="BC331" s="27"/>
      <c r="BD331" s="27"/>
      <c r="BE331" s="27"/>
      <c r="BF331" s="27"/>
      <c r="BG331" s="27"/>
      <c r="BH331" s="27"/>
    </row>
    <row r="332" spans="3:60" ht="15.75" customHeight="1" x14ac:dyDescent="0.2"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157">
        <f t="shared" si="540"/>
        <v>54239</v>
      </c>
      <c r="AS332" s="189">
        <f t="shared" ref="AS332:AV332" si="616">AS331</f>
        <v>109999999.99999993</v>
      </c>
      <c r="AT332" s="189">
        <f t="shared" si="616"/>
        <v>29999999.999999985</v>
      </c>
      <c r="AU332" s="189">
        <f t="shared" si="616"/>
        <v>29999999.999999985</v>
      </c>
      <c r="AV332" s="189">
        <f t="shared" si="616"/>
        <v>20000000.000000011</v>
      </c>
      <c r="AW332" s="155">
        <f t="shared" ref="AW332:AX332" si="617">+H332+AW331</f>
        <v>90000000.253861547</v>
      </c>
      <c r="AX332" s="182">
        <f t="shared" si="617"/>
        <v>200000000.19999999</v>
      </c>
      <c r="AY332" s="165">
        <f t="shared" si="607"/>
        <v>474757581.38147837</v>
      </c>
      <c r="AZ332" s="27"/>
      <c r="BA332" s="27"/>
      <c r="BB332" s="27"/>
      <c r="BC332" s="27"/>
      <c r="BD332" s="27"/>
      <c r="BE332" s="27"/>
      <c r="BF332" s="27"/>
      <c r="BG332" s="27"/>
      <c r="BH332" s="27"/>
    </row>
    <row r="333" spans="3:60" ht="15.75" customHeight="1" x14ac:dyDescent="0.2"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168">
        <f t="shared" si="540"/>
        <v>54270</v>
      </c>
      <c r="AS333" s="189">
        <f t="shared" ref="AS333:AV333" si="618">AS332</f>
        <v>109999999.99999993</v>
      </c>
      <c r="AT333" s="189">
        <f t="shared" si="618"/>
        <v>29999999.999999985</v>
      </c>
      <c r="AU333" s="189">
        <f t="shared" si="618"/>
        <v>29999999.999999985</v>
      </c>
      <c r="AV333" s="189">
        <f t="shared" si="618"/>
        <v>20000000.000000011</v>
      </c>
      <c r="AW333" s="155">
        <f t="shared" ref="AW333:AX333" si="619">+H333+AW332</f>
        <v>90000000.253861547</v>
      </c>
      <c r="AX333" s="182">
        <f t="shared" si="619"/>
        <v>200000000.19999999</v>
      </c>
      <c r="AY333" s="165">
        <f t="shared" si="607"/>
        <v>482297984.45201403</v>
      </c>
      <c r="AZ333" s="27"/>
      <c r="BA333" s="27"/>
      <c r="BB333" s="27"/>
      <c r="BC333" s="27"/>
      <c r="BD333" s="27"/>
      <c r="BE333" s="27"/>
      <c r="BF333" s="27"/>
      <c r="BG333" s="27"/>
      <c r="BH333" s="27"/>
    </row>
    <row r="334" spans="3:60" ht="15.75" customHeight="1" x14ac:dyDescent="0.2"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  <c r="AP334" s="27"/>
      <c r="AQ334" s="27"/>
      <c r="AR334" s="157">
        <f t="shared" si="540"/>
        <v>54301</v>
      </c>
      <c r="AS334" s="189">
        <f t="shared" ref="AS334:AV334" si="620">AS333</f>
        <v>109999999.99999993</v>
      </c>
      <c r="AT334" s="189">
        <f t="shared" si="620"/>
        <v>29999999.999999985</v>
      </c>
      <c r="AU334" s="189">
        <f t="shared" si="620"/>
        <v>29999999.999999985</v>
      </c>
      <c r="AV334" s="189">
        <f t="shared" si="620"/>
        <v>20000000.000000011</v>
      </c>
      <c r="AW334" s="155">
        <f t="shared" ref="AW334:AX334" si="621">+H334+AW333</f>
        <v>90000000.253861547</v>
      </c>
      <c r="AX334" s="182">
        <f t="shared" si="621"/>
        <v>200000000.19999999</v>
      </c>
      <c r="AY334" s="165">
        <f t="shared" si="607"/>
        <v>489838387.52254969</v>
      </c>
      <c r="AZ334" s="27"/>
      <c r="BA334" s="27"/>
      <c r="BB334" s="27"/>
      <c r="BC334" s="27"/>
      <c r="BD334" s="27"/>
      <c r="BE334" s="27"/>
      <c r="BF334" s="27"/>
      <c r="BG334" s="27"/>
      <c r="BH334" s="27"/>
    </row>
    <row r="335" spans="3:60" ht="15.75" customHeight="1" x14ac:dyDescent="0.2"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  <c r="AO335" s="27"/>
      <c r="AP335" s="27"/>
      <c r="AQ335" s="27"/>
      <c r="AR335" s="168">
        <f t="shared" si="540"/>
        <v>54331</v>
      </c>
      <c r="AS335" s="189">
        <f t="shared" ref="AS335:AV335" si="622">AS334</f>
        <v>109999999.99999993</v>
      </c>
      <c r="AT335" s="189">
        <f t="shared" si="622"/>
        <v>29999999.999999985</v>
      </c>
      <c r="AU335" s="189">
        <f t="shared" si="622"/>
        <v>29999999.999999985</v>
      </c>
      <c r="AV335" s="189">
        <f t="shared" si="622"/>
        <v>20000000.000000011</v>
      </c>
      <c r="AW335" s="155">
        <f t="shared" ref="AW335:AX335" si="623">+H335+AW334</f>
        <v>90000000.253861547</v>
      </c>
      <c r="AX335" s="182">
        <f t="shared" si="623"/>
        <v>200000000.19999999</v>
      </c>
      <c r="AY335" s="165">
        <f t="shared" si="607"/>
        <v>497378790.59308535</v>
      </c>
      <c r="AZ335" s="27"/>
      <c r="BA335" s="27"/>
      <c r="BB335" s="27"/>
      <c r="BC335" s="27"/>
      <c r="BD335" s="27"/>
      <c r="BE335" s="27"/>
      <c r="BF335" s="27"/>
      <c r="BG335" s="27"/>
      <c r="BH335" s="27"/>
    </row>
    <row r="336" spans="3:60" ht="15.75" customHeight="1" x14ac:dyDescent="0.2"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157">
        <f t="shared" si="540"/>
        <v>54362</v>
      </c>
      <c r="AS336" s="189">
        <f t="shared" ref="AS336:AV336" si="624">AS335</f>
        <v>109999999.99999993</v>
      </c>
      <c r="AT336" s="189">
        <f t="shared" si="624"/>
        <v>29999999.999999985</v>
      </c>
      <c r="AU336" s="189">
        <f t="shared" si="624"/>
        <v>29999999.999999985</v>
      </c>
      <c r="AV336" s="189">
        <f t="shared" si="624"/>
        <v>20000000.000000011</v>
      </c>
      <c r="AW336" s="155">
        <f t="shared" ref="AW336:AX336" si="625">+H336+AW335</f>
        <v>90000000.253861547</v>
      </c>
      <c r="AX336" s="182">
        <f t="shared" si="625"/>
        <v>200000000.19999999</v>
      </c>
      <c r="AY336" s="165">
        <f t="shared" si="607"/>
        <v>504919193.66362101</v>
      </c>
      <c r="AZ336" s="27"/>
      <c r="BA336" s="27"/>
      <c r="BB336" s="27"/>
      <c r="BC336" s="27"/>
      <c r="BD336" s="27"/>
      <c r="BE336" s="27"/>
      <c r="BF336" s="27"/>
      <c r="BG336" s="27"/>
      <c r="BH336" s="27"/>
    </row>
    <row r="337" spans="3:60" ht="15.75" customHeight="1" x14ac:dyDescent="0.2"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  <c r="AO337" s="27"/>
      <c r="AP337" s="27"/>
      <c r="AQ337" s="27"/>
      <c r="AR337" s="168">
        <f t="shared" si="540"/>
        <v>54392</v>
      </c>
      <c r="AS337" s="189">
        <f t="shared" ref="AS337:AV337" si="626">AS336</f>
        <v>109999999.99999993</v>
      </c>
      <c r="AT337" s="189">
        <f t="shared" si="626"/>
        <v>29999999.999999985</v>
      </c>
      <c r="AU337" s="189">
        <f t="shared" si="626"/>
        <v>29999999.999999985</v>
      </c>
      <c r="AV337" s="189">
        <f t="shared" si="626"/>
        <v>20000000.000000011</v>
      </c>
      <c r="AW337" s="155">
        <f t="shared" ref="AW337:AX337" si="627">+H337+AW336</f>
        <v>90000000.253861547</v>
      </c>
      <c r="AX337" s="182">
        <f t="shared" si="627"/>
        <v>200000000.19999999</v>
      </c>
      <c r="AY337" s="165">
        <f t="shared" si="607"/>
        <v>512459596.73415667</v>
      </c>
      <c r="AZ337" s="27"/>
      <c r="BA337" s="27"/>
      <c r="BB337" s="27"/>
      <c r="BC337" s="27"/>
      <c r="BD337" s="27"/>
      <c r="BE337" s="27"/>
      <c r="BF337" s="27"/>
      <c r="BG337" s="27"/>
      <c r="BH337" s="27"/>
    </row>
    <row r="338" spans="3:60" ht="15.75" customHeight="1" x14ac:dyDescent="0.2"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157">
        <f t="shared" si="540"/>
        <v>54423</v>
      </c>
      <c r="AS338" s="189">
        <f t="shared" ref="AS338:AV338" si="628">AS337</f>
        <v>109999999.99999993</v>
      </c>
      <c r="AT338" s="189">
        <f t="shared" si="628"/>
        <v>29999999.999999985</v>
      </c>
      <c r="AU338" s="189">
        <f t="shared" si="628"/>
        <v>29999999.999999985</v>
      </c>
      <c r="AV338" s="189">
        <f t="shared" si="628"/>
        <v>20000000.000000011</v>
      </c>
      <c r="AW338" s="155">
        <f t="shared" ref="AW338:AX338" si="629">+H338+AW337</f>
        <v>90000000.253861547</v>
      </c>
      <c r="AX338" s="182">
        <f t="shared" si="629"/>
        <v>200000000.19999999</v>
      </c>
      <c r="AY338" s="155">
        <f t="shared" si="607"/>
        <v>519999999.80469233</v>
      </c>
      <c r="AZ338" s="27"/>
      <c r="BA338" s="27"/>
      <c r="BB338" s="27"/>
      <c r="BC338" s="27"/>
      <c r="BD338" s="27"/>
      <c r="BE338" s="27"/>
      <c r="BF338" s="27"/>
      <c r="BG338" s="27"/>
      <c r="BH338" s="27"/>
    </row>
    <row r="339" spans="3:60" ht="15.75" customHeight="1" x14ac:dyDescent="0.2"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168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  <c r="BH339" s="27"/>
    </row>
    <row r="340" spans="3:60" ht="15.75" customHeight="1" x14ac:dyDescent="0.2"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  <c r="AO340" s="27"/>
      <c r="AP340" s="27"/>
      <c r="AQ340" s="27"/>
      <c r="AR340" s="157"/>
      <c r="AS340" s="27"/>
      <c r="AT340" s="27"/>
      <c r="AU340" s="27"/>
      <c r="AV340" s="27"/>
      <c r="AW340" s="27"/>
      <c r="AX340" s="27"/>
      <c r="AY340" s="27"/>
      <c r="AZ340" s="27"/>
      <c r="BA340" s="27"/>
      <c r="BB340" s="27"/>
      <c r="BC340" s="27"/>
      <c r="BD340" s="27"/>
      <c r="BE340" s="27"/>
      <c r="BF340" s="27"/>
      <c r="BG340" s="27"/>
      <c r="BH340" s="27"/>
    </row>
    <row r="341" spans="3:60" ht="15.75" customHeight="1" x14ac:dyDescent="0.2"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  <c r="BA341" s="27"/>
      <c r="BB341" s="27"/>
      <c r="BC341" s="27"/>
      <c r="BD341" s="27"/>
      <c r="BE341" s="27"/>
      <c r="BF341" s="27"/>
      <c r="BG341" s="27"/>
      <c r="BH341" s="27"/>
    </row>
    <row r="342" spans="3:60" ht="15.75" customHeight="1" x14ac:dyDescent="0.2"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7"/>
      <c r="BC342" s="27"/>
      <c r="BD342" s="27"/>
      <c r="BE342" s="27"/>
      <c r="BF342" s="27"/>
      <c r="BG342" s="27"/>
      <c r="BH342" s="27"/>
    </row>
    <row r="343" spans="3:60" ht="15.75" customHeight="1" x14ac:dyDescent="0.2"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  <c r="AO343" s="27"/>
      <c r="AP343" s="27"/>
      <c r="AQ343" s="27"/>
      <c r="AR343" s="27"/>
      <c r="AS343" s="27"/>
      <c r="AT343" s="27"/>
      <c r="AU343" s="27"/>
      <c r="AV343" s="27"/>
      <c r="AW343" s="27"/>
      <c r="AX343" s="27"/>
      <c r="AY343" s="27"/>
      <c r="AZ343" s="27"/>
      <c r="BA343" s="27"/>
      <c r="BB343" s="27"/>
      <c r="BC343" s="27"/>
      <c r="BD343" s="27"/>
      <c r="BE343" s="27"/>
      <c r="BF343" s="27"/>
      <c r="BG343" s="27"/>
      <c r="BH343" s="27"/>
    </row>
    <row r="344" spans="3:60" ht="15.75" customHeight="1" x14ac:dyDescent="0.2"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  <c r="BA344" s="27"/>
      <c r="BB344" s="27"/>
      <c r="BC344" s="27"/>
      <c r="BD344" s="27"/>
      <c r="BE344" s="27"/>
      <c r="BF344" s="27"/>
      <c r="BG344" s="27"/>
      <c r="BH344" s="27"/>
    </row>
    <row r="345" spans="3:60" ht="15.75" customHeight="1" x14ac:dyDescent="0.2"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  <c r="BA345" s="27"/>
      <c r="BB345" s="27"/>
      <c r="BC345" s="27"/>
      <c r="BD345" s="27"/>
      <c r="BE345" s="27"/>
      <c r="BF345" s="27"/>
      <c r="BG345" s="27"/>
      <c r="BH345" s="27"/>
    </row>
    <row r="346" spans="3:60" ht="15.75" customHeight="1" x14ac:dyDescent="0.2"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  <c r="AQ346" s="27"/>
      <c r="AR346" s="27"/>
      <c r="AS346" s="27"/>
      <c r="AT346" s="27"/>
      <c r="AU346" s="27"/>
      <c r="AV346" s="27"/>
      <c r="AW346" s="27"/>
      <c r="AX346" s="27"/>
      <c r="AY346" s="27"/>
      <c r="AZ346" s="27"/>
      <c r="BA346" s="27"/>
      <c r="BB346" s="27"/>
      <c r="BC346" s="27"/>
      <c r="BD346" s="27"/>
      <c r="BE346" s="27"/>
      <c r="BF346" s="27"/>
      <c r="BG346" s="27"/>
      <c r="BH346" s="27"/>
    </row>
    <row r="347" spans="3:60" ht="15.75" customHeight="1" x14ac:dyDescent="0.2"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  <c r="BA347" s="27"/>
      <c r="BB347" s="27"/>
      <c r="BC347" s="27"/>
      <c r="BD347" s="27"/>
      <c r="BE347" s="27"/>
      <c r="BF347" s="27"/>
      <c r="BG347" s="27"/>
      <c r="BH347" s="27"/>
    </row>
    <row r="348" spans="3:60" ht="15.75" customHeight="1" x14ac:dyDescent="0.2"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</row>
    <row r="349" spans="3:60" ht="15.75" customHeight="1" x14ac:dyDescent="0.2"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  <c r="AP349" s="27"/>
      <c r="AQ349" s="27"/>
      <c r="AR349" s="27"/>
      <c r="AS349" s="27"/>
      <c r="AT349" s="27"/>
      <c r="AU349" s="27"/>
      <c r="AV349" s="27"/>
      <c r="AW349" s="27"/>
      <c r="AX349" s="27"/>
      <c r="AY349" s="27"/>
      <c r="AZ349" s="27"/>
      <c r="BA349" s="27"/>
      <c r="BB349" s="27"/>
      <c r="BC349" s="27"/>
      <c r="BD349" s="27"/>
      <c r="BE349" s="27"/>
      <c r="BF349" s="27"/>
      <c r="BG349" s="27"/>
      <c r="BH349" s="27"/>
    </row>
    <row r="350" spans="3:60" ht="15.75" customHeight="1" x14ac:dyDescent="0.2"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27"/>
      <c r="BE350" s="27"/>
      <c r="BF350" s="27"/>
      <c r="BG350" s="27"/>
      <c r="BH350" s="27"/>
    </row>
    <row r="351" spans="3:60" ht="15.75" customHeight="1" x14ac:dyDescent="0.2"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7"/>
      <c r="BC351" s="27"/>
      <c r="BD351" s="27"/>
      <c r="BE351" s="27"/>
      <c r="BF351" s="27"/>
      <c r="BG351" s="27"/>
      <c r="BH351" s="27"/>
    </row>
    <row r="352" spans="3:60" ht="15.75" customHeight="1" x14ac:dyDescent="0.2"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  <c r="AO352" s="27"/>
      <c r="AP352" s="27"/>
      <c r="AQ352" s="27"/>
      <c r="AR352" s="27"/>
      <c r="AS352" s="27"/>
      <c r="AT352" s="27"/>
      <c r="AU352" s="27"/>
      <c r="AV352" s="27"/>
      <c r="AW352" s="27"/>
      <c r="AX352" s="27"/>
      <c r="AY352" s="27"/>
      <c r="AZ352" s="27"/>
      <c r="BA352" s="27"/>
      <c r="BB352" s="27"/>
      <c r="BC352" s="27"/>
      <c r="BD352" s="27"/>
      <c r="BE352" s="27"/>
      <c r="BF352" s="27"/>
      <c r="BG352" s="27"/>
      <c r="BH352" s="27"/>
    </row>
    <row r="353" spans="3:60" ht="15.75" customHeight="1" x14ac:dyDescent="0.2"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27"/>
      <c r="AR353" s="27"/>
      <c r="AS353" s="27"/>
      <c r="AT353" s="27"/>
      <c r="AU353" s="27"/>
      <c r="AV353" s="27"/>
      <c r="AW353" s="27"/>
      <c r="AX353" s="27"/>
      <c r="AY353" s="27"/>
      <c r="AZ353" s="27"/>
      <c r="BA353" s="27"/>
      <c r="BB353" s="27"/>
      <c r="BC353" s="27"/>
      <c r="BD353" s="27"/>
      <c r="BE353" s="27"/>
      <c r="BF353" s="27"/>
      <c r="BG353" s="27"/>
      <c r="BH353" s="27"/>
    </row>
    <row r="354" spans="3:60" ht="15.75" customHeight="1" x14ac:dyDescent="0.2"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  <c r="BA354" s="27"/>
      <c r="BB354" s="27"/>
      <c r="BC354" s="27"/>
      <c r="BD354" s="27"/>
      <c r="BE354" s="27"/>
      <c r="BF354" s="27"/>
      <c r="BG354" s="27"/>
      <c r="BH354" s="27"/>
    </row>
    <row r="355" spans="3:60" ht="15.75" customHeight="1" x14ac:dyDescent="0.2"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  <c r="AO355" s="27"/>
      <c r="AP355" s="27"/>
      <c r="AQ355" s="27"/>
      <c r="AR355" s="27"/>
      <c r="AS355" s="27"/>
      <c r="AT355" s="27"/>
      <c r="AU355" s="27"/>
      <c r="AV355" s="27"/>
      <c r="AW355" s="27"/>
      <c r="AX355" s="27"/>
      <c r="AY355" s="27"/>
      <c r="AZ355" s="27"/>
      <c r="BA355" s="27"/>
      <c r="BB355" s="27"/>
      <c r="BC355" s="27"/>
      <c r="BD355" s="27"/>
      <c r="BE355" s="27"/>
      <c r="BF355" s="27"/>
      <c r="BG355" s="27"/>
      <c r="BH355" s="27"/>
    </row>
    <row r="356" spans="3:60" ht="15.75" customHeight="1" x14ac:dyDescent="0.2"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27"/>
      <c r="BE356" s="27"/>
      <c r="BF356" s="27"/>
      <c r="BG356" s="27"/>
      <c r="BH356" s="27"/>
    </row>
    <row r="357" spans="3:60" ht="15.75" customHeight="1" x14ac:dyDescent="0.2"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  <c r="AP357" s="27"/>
      <c r="AQ357" s="27"/>
      <c r="AR357" s="27"/>
      <c r="AS357" s="27"/>
      <c r="AT357" s="27"/>
      <c r="AU357" s="27"/>
      <c r="AV357" s="27"/>
      <c r="AW357" s="27"/>
      <c r="AX357" s="27"/>
      <c r="AY357" s="27"/>
      <c r="AZ357" s="27"/>
      <c r="BA357" s="27"/>
      <c r="BB357" s="27"/>
      <c r="BC357" s="27"/>
      <c r="BD357" s="27"/>
      <c r="BE357" s="27"/>
      <c r="BF357" s="27"/>
      <c r="BG357" s="27"/>
      <c r="BH357" s="27"/>
    </row>
    <row r="358" spans="3:60" ht="15.75" customHeight="1" x14ac:dyDescent="0.2"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  <c r="AO358" s="27"/>
      <c r="AP358" s="27"/>
      <c r="AQ358" s="27"/>
      <c r="AR358" s="27"/>
      <c r="AS358" s="27"/>
      <c r="AT358" s="27"/>
      <c r="AU358" s="27"/>
      <c r="AV358" s="27"/>
      <c r="AW358" s="27"/>
      <c r="AX358" s="27"/>
      <c r="AY358" s="27"/>
      <c r="AZ358" s="27"/>
      <c r="BA358" s="27"/>
      <c r="BB358" s="27"/>
      <c r="BC358" s="27"/>
      <c r="BD358" s="27"/>
      <c r="BE358" s="27"/>
      <c r="BF358" s="27"/>
      <c r="BG358" s="27"/>
      <c r="BH358" s="27"/>
    </row>
    <row r="359" spans="3:60" ht="15.75" customHeight="1" x14ac:dyDescent="0.2"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  <c r="AO359" s="27"/>
      <c r="AP359" s="27"/>
      <c r="AQ359" s="27"/>
      <c r="AR359" s="27"/>
      <c r="AS359" s="27"/>
      <c r="AT359" s="27"/>
      <c r="AU359" s="27"/>
      <c r="AV359" s="27"/>
      <c r="AW359" s="27"/>
      <c r="AX359" s="27"/>
      <c r="AY359" s="27"/>
      <c r="AZ359" s="27"/>
      <c r="BA359" s="27"/>
      <c r="BB359" s="27"/>
      <c r="BC359" s="27"/>
      <c r="BD359" s="27"/>
      <c r="BE359" s="27"/>
      <c r="BF359" s="27"/>
      <c r="BG359" s="27"/>
      <c r="BH359" s="27"/>
    </row>
    <row r="360" spans="3:60" ht="15.75" customHeight="1" x14ac:dyDescent="0.2"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27"/>
      <c r="AW360" s="27"/>
      <c r="AX360" s="27"/>
      <c r="AY360" s="27"/>
      <c r="AZ360" s="27"/>
      <c r="BA360" s="27"/>
      <c r="BB360" s="27"/>
      <c r="BC360" s="27"/>
      <c r="BD360" s="27"/>
      <c r="BE360" s="27"/>
      <c r="BF360" s="27"/>
      <c r="BG360" s="27"/>
      <c r="BH360" s="27"/>
    </row>
    <row r="361" spans="3:60" ht="15.75" customHeight="1" x14ac:dyDescent="0.2"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  <c r="AQ361" s="27"/>
      <c r="AR361" s="27"/>
      <c r="AS361" s="27"/>
      <c r="AT361" s="27"/>
      <c r="AU361" s="27"/>
      <c r="AV361" s="27"/>
      <c r="AW361" s="27"/>
      <c r="AX361" s="27"/>
      <c r="AY361" s="27"/>
      <c r="AZ361" s="27"/>
      <c r="BA361" s="27"/>
      <c r="BB361" s="27"/>
      <c r="BC361" s="27"/>
      <c r="BD361" s="27"/>
      <c r="BE361" s="27"/>
      <c r="BF361" s="27"/>
      <c r="BG361" s="27"/>
      <c r="BH361" s="27"/>
    </row>
    <row r="362" spans="3:60" ht="15.75" customHeight="1" x14ac:dyDescent="0.2"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7"/>
      <c r="BB362" s="27"/>
      <c r="BC362" s="27"/>
      <c r="BD362" s="27"/>
      <c r="BE362" s="27"/>
      <c r="BF362" s="27"/>
      <c r="BG362" s="27"/>
      <c r="BH362" s="27"/>
    </row>
    <row r="363" spans="3:60" ht="15.75" customHeight="1" x14ac:dyDescent="0.2"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  <c r="AO363" s="27"/>
      <c r="AP363" s="27"/>
      <c r="AQ363" s="27"/>
      <c r="AR363" s="27"/>
      <c r="AS363" s="27"/>
      <c r="AT363" s="27"/>
      <c r="AU363" s="27"/>
      <c r="AV363" s="27"/>
      <c r="AW363" s="27"/>
      <c r="AX363" s="27"/>
      <c r="AY363" s="27"/>
      <c r="AZ363" s="27"/>
      <c r="BA363" s="27"/>
      <c r="BB363" s="27"/>
      <c r="BC363" s="27"/>
      <c r="BD363" s="27"/>
      <c r="BE363" s="27"/>
      <c r="BF363" s="27"/>
      <c r="BG363" s="27"/>
      <c r="BH363" s="27"/>
    </row>
    <row r="364" spans="3:60" ht="15.75" customHeight="1" x14ac:dyDescent="0.2"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  <c r="AO364" s="27"/>
      <c r="AP364" s="27"/>
      <c r="AQ364" s="27"/>
      <c r="AR364" s="27"/>
      <c r="AS364" s="27"/>
      <c r="AT364" s="27"/>
      <c r="AU364" s="27"/>
      <c r="AV364" s="27"/>
      <c r="AW364" s="27"/>
      <c r="AX364" s="27"/>
      <c r="AY364" s="27"/>
      <c r="AZ364" s="27"/>
      <c r="BA364" s="27"/>
      <c r="BB364" s="27"/>
      <c r="BC364" s="27"/>
      <c r="BD364" s="27"/>
      <c r="BE364" s="27"/>
      <c r="BF364" s="27"/>
      <c r="BG364" s="27"/>
      <c r="BH364" s="27"/>
    </row>
    <row r="365" spans="3:60" ht="15.75" customHeight="1" x14ac:dyDescent="0.2"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  <c r="AO365" s="27"/>
      <c r="AP365" s="27"/>
      <c r="AQ365" s="27"/>
      <c r="AR365" s="27"/>
      <c r="AS365" s="27"/>
      <c r="AT365" s="27"/>
      <c r="AU365" s="27"/>
      <c r="AV365" s="27"/>
      <c r="AW365" s="27"/>
      <c r="AX365" s="27"/>
      <c r="AY365" s="27"/>
      <c r="AZ365" s="27"/>
      <c r="BA365" s="27"/>
      <c r="BB365" s="27"/>
      <c r="BC365" s="27"/>
      <c r="BD365" s="27"/>
      <c r="BE365" s="27"/>
      <c r="BF365" s="27"/>
      <c r="BG365" s="27"/>
      <c r="BH365" s="27"/>
    </row>
    <row r="366" spans="3:60" ht="15.75" customHeight="1" x14ac:dyDescent="0.2"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  <c r="BD366" s="27"/>
      <c r="BE366" s="27"/>
      <c r="BF366" s="27"/>
      <c r="BG366" s="27"/>
      <c r="BH366" s="27"/>
    </row>
    <row r="367" spans="3:60" ht="15.75" customHeight="1" x14ac:dyDescent="0.2"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  <c r="AQ367" s="27"/>
      <c r="AR367" s="27"/>
      <c r="AS367" s="27"/>
      <c r="AT367" s="27"/>
      <c r="AU367" s="27"/>
      <c r="AV367" s="27"/>
      <c r="AW367" s="27"/>
      <c r="AX367" s="27"/>
      <c r="AY367" s="27"/>
      <c r="AZ367" s="27"/>
      <c r="BA367" s="27"/>
      <c r="BB367" s="27"/>
      <c r="BC367" s="27"/>
      <c r="BD367" s="27"/>
      <c r="BE367" s="27"/>
      <c r="BF367" s="27"/>
      <c r="BG367" s="27"/>
      <c r="BH367" s="27"/>
    </row>
    <row r="368" spans="3:60" ht="15.75" customHeight="1" x14ac:dyDescent="0.2"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27"/>
      <c r="AS368" s="27"/>
      <c r="AT368" s="27"/>
      <c r="AU368" s="27"/>
      <c r="AV368" s="27"/>
      <c r="AW368" s="27"/>
      <c r="AX368" s="27"/>
      <c r="AY368" s="27"/>
      <c r="AZ368" s="27"/>
      <c r="BA368" s="27"/>
      <c r="BB368" s="27"/>
      <c r="BC368" s="27"/>
      <c r="BD368" s="27"/>
      <c r="BE368" s="27"/>
      <c r="BF368" s="27"/>
      <c r="BG368" s="27"/>
      <c r="BH368" s="27"/>
    </row>
    <row r="369" spans="3:60" ht="15.75" customHeight="1" x14ac:dyDescent="0.2"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  <c r="AO369" s="27"/>
      <c r="AP369" s="27"/>
      <c r="AQ369" s="27"/>
      <c r="AR369" s="27"/>
      <c r="AS369" s="27"/>
      <c r="AT369" s="27"/>
      <c r="AU369" s="27"/>
      <c r="AV369" s="27"/>
      <c r="AW369" s="27"/>
      <c r="AX369" s="27"/>
      <c r="AY369" s="27"/>
      <c r="AZ369" s="27"/>
      <c r="BA369" s="27"/>
      <c r="BB369" s="27"/>
      <c r="BC369" s="27"/>
      <c r="BD369" s="27"/>
      <c r="BE369" s="27"/>
      <c r="BF369" s="27"/>
      <c r="BG369" s="27"/>
      <c r="BH369" s="27"/>
    </row>
    <row r="370" spans="3:60" ht="15.75" customHeight="1" x14ac:dyDescent="0.2"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27"/>
      <c r="AW370" s="27"/>
      <c r="AX370" s="27"/>
      <c r="AY370" s="27"/>
      <c r="AZ370" s="27"/>
      <c r="BA370" s="27"/>
      <c r="BB370" s="27"/>
      <c r="BC370" s="27"/>
      <c r="BD370" s="27"/>
      <c r="BE370" s="27"/>
      <c r="BF370" s="27"/>
      <c r="BG370" s="27"/>
      <c r="BH370" s="27"/>
    </row>
    <row r="371" spans="3:60" ht="15.75" customHeight="1" x14ac:dyDescent="0.2"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  <c r="AO371" s="27"/>
      <c r="AP371" s="27"/>
      <c r="AQ371" s="27"/>
      <c r="AR371" s="27"/>
      <c r="AS371" s="27"/>
      <c r="AT371" s="27"/>
      <c r="AU371" s="27"/>
      <c r="AV371" s="27"/>
      <c r="AW371" s="27"/>
      <c r="AX371" s="27"/>
      <c r="AY371" s="27"/>
      <c r="AZ371" s="27"/>
      <c r="BA371" s="27"/>
      <c r="BB371" s="27"/>
      <c r="BC371" s="27"/>
      <c r="BD371" s="27"/>
      <c r="BE371" s="27"/>
      <c r="BF371" s="27"/>
      <c r="BG371" s="27"/>
      <c r="BH371" s="27"/>
    </row>
    <row r="372" spans="3:60" ht="15.75" customHeight="1" x14ac:dyDescent="0.2"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  <c r="AO372" s="27"/>
      <c r="AP372" s="27"/>
      <c r="AQ372" s="27"/>
      <c r="AR372" s="27"/>
      <c r="AS372" s="27"/>
      <c r="AT372" s="27"/>
      <c r="AU372" s="27"/>
      <c r="AV372" s="27"/>
      <c r="AW372" s="27"/>
      <c r="AX372" s="27"/>
      <c r="AY372" s="27"/>
      <c r="AZ372" s="27"/>
      <c r="BA372" s="27"/>
      <c r="BB372" s="27"/>
      <c r="BC372" s="27"/>
      <c r="BD372" s="27"/>
      <c r="BE372" s="27"/>
      <c r="BF372" s="27"/>
      <c r="BG372" s="27"/>
      <c r="BH372" s="27"/>
    </row>
    <row r="373" spans="3:60" ht="15.75" customHeight="1" x14ac:dyDescent="0.2"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  <c r="AR373" s="27"/>
      <c r="AS373" s="27"/>
      <c r="AT373" s="27"/>
      <c r="AU373" s="27"/>
      <c r="AV373" s="27"/>
      <c r="AW373" s="27"/>
      <c r="AX373" s="27"/>
      <c r="AY373" s="27"/>
      <c r="AZ373" s="27"/>
      <c r="BA373" s="27"/>
      <c r="BB373" s="27"/>
      <c r="BC373" s="27"/>
      <c r="BD373" s="27"/>
      <c r="BE373" s="27"/>
      <c r="BF373" s="27"/>
      <c r="BG373" s="27"/>
      <c r="BH373" s="27"/>
    </row>
    <row r="374" spans="3:60" ht="15.75" customHeight="1" x14ac:dyDescent="0.2"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27"/>
      <c r="AQ374" s="27"/>
      <c r="AR374" s="27"/>
      <c r="AS374" s="27"/>
      <c r="AT374" s="27"/>
      <c r="AU374" s="27"/>
      <c r="AV374" s="27"/>
      <c r="AW374" s="27"/>
      <c r="AX374" s="27"/>
      <c r="AY374" s="27"/>
      <c r="AZ374" s="27"/>
      <c r="BA374" s="27"/>
      <c r="BB374" s="27"/>
      <c r="BC374" s="27"/>
      <c r="BD374" s="27"/>
      <c r="BE374" s="27"/>
      <c r="BF374" s="27"/>
      <c r="BG374" s="27"/>
      <c r="BH374" s="27"/>
    </row>
    <row r="375" spans="3:60" ht="15.75" customHeight="1" x14ac:dyDescent="0.2"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  <c r="AO375" s="27"/>
      <c r="AP375" s="27"/>
      <c r="AQ375" s="27"/>
      <c r="AR375" s="27"/>
      <c r="AS375" s="27"/>
      <c r="AT375" s="27"/>
      <c r="AU375" s="27"/>
      <c r="AV375" s="27"/>
      <c r="AW375" s="27"/>
      <c r="AX375" s="27"/>
      <c r="AY375" s="27"/>
      <c r="AZ375" s="27"/>
      <c r="BA375" s="27"/>
      <c r="BB375" s="27"/>
      <c r="BC375" s="27"/>
      <c r="BD375" s="27"/>
      <c r="BE375" s="27"/>
      <c r="BF375" s="27"/>
      <c r="BG375" s="27"/>
      <c r="BH375" s="27"/>
    </row>
    <row r="376" spans="3:60" ht="15.75" customHeight="1" x14ac:dyDescent="0.2"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27"/>
      <c r="AW376" s="27"/>
      <c r="AX376" s="27"/>
      <c r="AY376" s="27"/>
      <c r="AZ376" s="27"/>
      <c r="BA376" s="27"/>
      <c r="BB376" s="27"/>
      <c r="BC376" s="27"/>
      <c r="BD376" s="27"/>
      <c r="BE376" s="27"/>
      <c r="BF376" s="27"/>
      <c r="BG376" s="27"/>
      <c r="BH376" s="27"/>
    </row>
    <row r="377" spans="3:60" ht="15.75" customHeight="1" x14ac:dyDescent="0.2"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  <c r="AO377" s="27"/>
      <c r="AP377" s="27"/>
      <c r="AQ377" s="27"/>
      <c r="AR377" s="27"/>
      <c r="AS377" s="27"/>
      <c r="AT377" s="27"/>
      <c r="AU377" s="27"/>
      <c r="AV377" s="27"/>
      <c r="AW377" s="27"/>
      <c r="AX377" s="27"/>
      <c r="AY377" s="27"/>
      <c r="AZ377" s="27"/>
      <c r="BA377" s="27"/>
      <c r="BB377" s="27"/>
      <c r="BC377" s="27"/>
      <c r="BD377" s="27"/>
      <c r="BE377" s="27"/>
      <c r="BF377" s="27"/>
      <c r="BG377" s="27"/>
      <c r="BH377" s="27"/>
    </row>
    <row r="378" spans="3:60" ht="15.75" customHeight="1" x14ac:dyDescent="0.2"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  <c r="AO378" s="27"/>
      <c r="AP378" s="27"/>
      <c r="AQ378" s="27"/>
      <c r="AR378" s="27"/>
      <c r="AS378" s="27"/>
      <c r="AT378" s="27"/>
      <c r="AU378" s="27"/>
      <c r="AV378" s="27"/>
      <c r="AW378" s="27"/>
      <c r="AX378" s="27"/>
      <c r="AY378" s="27"/>
      <c r="AZ378" s="27"/>
      <c r="BA378" s="27"/>
      <c r="BB378" s="27"/>
      <c r="BC378" s="27"/>
      <c r="BD378" s="27"/>
      <c r="BE378" s="27"/>
      <c r="BF378" s="27"/>
      <c r="BG378" s="27"/>
      <c r="BH378" s="27"/>
    </row>
    <row r="379" spans="3:60" ht="15.75" customHeight="1" x14ac:dyDescent="0.2"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  <c r="AO379" s="27"/>
      <c r="AP379" s="27"/>
      <c r="AQ379" s="27"/>
      <c r="AR379" s="27"/>
      <c r="AS379" s="27"/>
      <c r="AT379" s="27"/>
      <c r="AU379" s="27"/>
      <c r="AV379" s="27"/>
      <c r="AW379" s="27"/>
      <c r="AX379" s="27"/>
      <c r="AY379" s="27"/>
      <c r="AZ379" s="27"/>
      <c r="BA379" s="27"/>
      <c r="BB379" s="27"/>
      <c r="BC379" s="27"/>
      <c r="BD379" s="27"/>
      <c r="BE379" s="27"/>
      <c r="BF379" s="27"/>
      <c r="BG379" s="27"/>
      <c r="BH379" s="27"/>
    </row>
    <row r="380" spans="3:60" ht="15.75" customHeight="1" x14ac:dyDescent="0.2"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  <c r="AP380" s="27"/>
      <c r="AQ380" s="27"/>
      <c r="AR380" s="27"/>
      <c r="AS380" s="27"/>
      <c r="AT380" s="27"/>
      <c r="AU380" s="27"/>
      <c r="AV380" s="27"/>
      <c r="AW380" s="27"/>
      <c r="AX380" s="27"/>
      <c r="AY380" s="27"/>
      <c r="AZ380" s="27"/>
      <c r="BA380" s="27"/>
      <c r="BB380" s="27"/>
      <c r="BC380" s="27"/>
      <c r="BD380" s="27"/>
      <c r="BE380" s="27"/>
      <c r="BF380" s="27"/>
      <c r="BG380" s="27"/>
      <c r="BH380" s="27"/>
    </row>
    <row r="381" spans="3:60" ht="15.75" customHeight="1" x14ac:dyDescent="0.2"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  <c r="AO381" s="27"/>
      <c r="AP381" s="27"/>
      <c r="AQ381" s="27"/>
      <c r="AR381" s="27"/>
      <c r="AS381" s="27"/>
      <c r="AT381" s="27"/>
      <c r="AU381" s="27"/>
      <c r="AV381" s="27"/>
      <c r="AW381" s="27"/>
      <c r="AX381" s="27"/>
      <c r="AY381" s="27"/>
      <c r="AZ381" s="27"/>
      <c r="BA381" s="27"/>
      <c r="BB381" s="27"/>
      <c r="BC381" s="27"/>
      <c r="BD381" s="27"/>
      <c r="BE381" s="27"/>
      <c r="BF381" s="27"/>
      <c r="BG381" s="27"/>
      <c r="BH381" s="27"/>
    </row>
    <row r="382" spans="3:60" ht="15.75" customHeight="1" x14ac:dyDescent="0.2"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  <c r="AP382" s="27"/>
      <c r="AQ382" s="27"/>
      <c r="AR382" s="27"/>
      <c r="AS382" s="27"/>
      <c r="AT382" s="27"/>
      <c r="AU382" s="27"/>
      <c r="AV382" s="27"/>
      <c r="AW382" s="27"/>
      <c r="AX382" s="27"/>
      <c r="AY382" s="27"/>
      <c r="AZ382" s="27"/>
      <c r="BA382" s="27"/>
      <c r="BB382" s="27"/>
      <c r="BC382" s="27"/>
      <c r="BD382" s="27"/>
      <c r="BE382" s="27"/>
      <c r="BF382" s="27"/>
      <c r="BG382" s="27"/>
      <c r="BH382" s="27"/>
    </row>
    <row r="383" spans="3:60" ht="15.75" customHeight="1" x14ac:dyDescent="0.2"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  <c r="AP383" s="27"/>
      <c r="AQ383" s="27"/>
      <c r="AR383" s="27"/>
      <c r="AS383" s="27"/>
      <c r="AT383" s="27"/>
      <c r="AU383" s="27"/>
      <c r="AV383" s="27"/>
      <c r="AW383" s="27"/>
      <c r="AX383" s="27"/>
      <c r="AY383" s="27"/>
      <c r="AZ383" s="27"/>
      <c r="BA383" s="27"/>
      <c r="BB383" s="27"/>
      <c r="BC383" s="27"/>
      <c r="BD383" s="27"/>
      <c r="BE383" s="27"/>
      <c r="BF383" s="27"/>
      <c r="BG383" s="27"/>
      <c r="BH383" s="27"/>
    </row>
    <row r="384" spans="3:60" ht="15.75" customHeight="1" x14ac:dyDescent="0.2"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  <c r="BF384" s="27"/>
      <c r="BG384" s="27"/>
      <c r="BH384" s="27"/>
    </row>
    <row r="385" spans="3:60" ht="15.75" customHeight="1" x14ac:dyDescent="0.2"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27"/>
      <c r="AR385" s="27"/>
      <c r="AS385" s="27"/>
      <c r="AT385" s="27"/>
      <c r="AU385" s="27"/>
      <c r="AV385" s="27"/>
      <c r="AW385" s="27"/>
      <c r="AX385" s="27"/>
      <c r="AY385" s="27"/>
      <c r="AZ385" s="27"/>
      <c r="BA385" s="27"/>
      <c r="BB385" s="27"/>
      <c r="BC385" s="27"/>
      <c r="BD385" s="27"/>
      <c r="BE385" s="27"/>
      <c r="BF385" s="27"/>
      <c r="BG385" s="27"/>
      <c r="BH385" s="27"/>
    </row>
    <row r="386" spans="3:60" ht="15.75" customHeight="1" x14ac:dyDescent="0.2"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  <c r="AR386" s="27"/>
      <c r="AS386" s="27"/>
      <c r="AT386" s="27"/>
      <c r="AU386" s="27"/>
      <c r="AV386" s="27"/>
      <c r="AW386" s="27"/>
      <c r="AX386" s="27"/>
      <c r="AY386" s="27"/>
      <c r="AZ386" s="27"/>
      <c r="BA386" s="27"/>
      <c r="BB386" s="27"/>
      <c r="BC386" s="27"/>
      <c r="BD386" s="27"/>
      <c r="BE386" s="27"/>
      <c r="BF386" s="27"/>
      <c r="BG386" s="27"/>
      <c r="BH386" s="27"/>
    </row>
    <row r="387" spans="3:60" ht="15.75" customHeight="1" x14ac:dyDescent="0.2"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  <c r="AO387" s="27"/>
      <c r="AP387" s="27"/>
      <c r="AQ387" s="27"/>
      <c r="AR387" s="27"/>
      <c r="AS387" s="27"/>
      <c r="AT387" s="27"/>
      <c r="AU387" s="27"/>
      <c r="AV387" s="27"/>
      <c r="AW387" s="27"/>
      <c r="AX387" s="27"/>
      <c r="AY387" s="27"/>
      <c r="AZ387" s="27"/>
      <c r="BA387" s="27"/>
      <c r="BB387" s="27"/>
      <c r="BC387" s="27"/>
      <c r="BD387" s="27"/>
      <c r="BE387" s="27"/>
      <c r="BF387" s="27"/>
      <c r="BG387" s="27"/>
      <c r="BH387" s="27"/>
    </row>
    <row r="388" spans="3:60" ht="15.75" customHeight="1" x14ac:dyDescent="0.2"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  <c r="AP388" s="27"/>
      <c r="AQ388" s="27"/>
      <c r="AR388" s="27"/>
      <c r="AS388" s="27"/>
      <c r="AT388" s="27"/>
      <c r="AU388" s="27"/>
      <c r="AV388" s="27"/>
      <c r="AW388" s="27"/>
      <c r="AX388" s="27"/>
      <c r="AY388" s="27"/>
      <c r="AZ388" s="27"/>
      <c r="BA388" s="27"/>
      <c r="BB388" s="27"/>
      <c r="BC388" s="27"/>
      <c r="BD388" s="27"/>
      <c r="BE388" s="27"/>
      <c r="BF388" s="27"/>
      <c r="BG388" s="27"/>
      <c r="BH388" s="27"/>
    </row>
    <row r="389" spans="3:60" ht="15.75" customHeight="1" x14ac:dyDescent="0.2"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27"/>
      <c r="AQ389" s="27"/>
      <c r="AR389" s="27"/>
      <c r="AS389" s="27"/>
      <c r="AT389" s="27"/>
      <c r="AU389" s="27"/>
      <c r="AV389" s="27"/>
      <c r="AW389" s="27"/>
      <c r="AX389" s="27"/>
      <c r="AY389" s="27"/>
      <c r="AZ389" s="27"/>
      <c r="BA389" s="27"/>
      <c r="BB389" s="27"/>
      <c r="BC389" s="27"/>
      <c r="BD389" s="27"/>
      <c r="BE389" s="27"/>
      <c r="BF389" s="27"/>
      <c r="BG389" s="27"/>
      <c r="BH389" s="27"/>
    </row>
    <row r="390" spans="3:60" ht="15.75" customHeight="1" x14ac:dyDescent="0.2"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  <c r="AO390" s="27"/>
      <c r="AP390" s="27"/>
      <c r="AQ390" s="27"/>
      <c r="AR390" s="27"/>
      <c r="AS390" s="27"/>
      <c r="AT390" s="27"/>
      <c r="AU390" s="27"/>
      <c r="AV390" s="27"/>
      <c r="AW390" s="27"/>
      <c r="AX390" s="27"/>
      <c r="AY390" s="27"/>
      <c r="AZ390" s="27"/>
      <c r="BA390" s="27"/>
      <c r="BB390" s="27"/>
      <c r="BC390" s="27"/>
      <c r="BD390" s="27"/>
      <c r="BE390" s="27"/>
      <c r="BF390" s="27"/>
      <c r="BG390" s="27"/>
      <c r="BH390" s="27"/>
    </row>
    <row r="391" spans="3:60" ht="15.75" customHeight="1" x14ac:dyDescent="0.2"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27"/>
      <c r="AQ391" s="27"/>
      <c r="AR391" s="27"/>
      <c r="AS391" s="27"/>
      <c r="AT391" s="27"/>
      <c r="AU391" s="27"/>
      <c r="AV391" s="27"/>
      <c r="AW391" s="27"/>
      <c r="AX391" s="27"/>
      <c r="AY391" s="27"/>
      <c r="AZ391" s="27"/>
      <c r="BA391" s="27"/>
      <c r="BB391" s="27"/>
      <c r="BC391" s="27"/>
      <c r="BD391" s="27"/>
      <c r="BE391" s="27"/>
      <c r="BF391" s="27"/>
      <c r="BG391" s="27"/>
      <c r="BH391" s="27"/>
    </row>
    <row r="392" spans="3:60" ht="15.75" customHeight="1" x14ac:dyDescent="0.2"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27"/>
      <c r="AW392" s="27"/>
      <c r="AX392" s="27"/>
      <c r="AY392" s="27"/>
      <c r="AZ392" s="27"/>
      <c r="BA392" s="27"/>
      <c r="BB392" s="27"/>
      <c r="BC392" s="27"/>
      <c r="BD392" s="27"/>
      <c r="BE392" s="27"/>
      <c r="BF392" s="27"/>
      <c r="BG392" s="27"/>
      <c r="BH392" s="27"/>
    </row>
    <row r="393" spans="3:60" ht="15.75" customHeight="1" x14ac:dyDescent="0.2"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27"/>
      <c r="AQ393" s="27"/>
      <c r="AR393" s="27"/>
      <c r="AS393" s="27"/>
      <c r="AT393" s="27"/>
      <c r="AU393" s="27"/>
      <c r="AV393" s="27"/>
      <c r="AW393" s="27"/>
      <c r="AX393" s="27"/>
      <c r="AY393" s="27"/>
      <c r="AZ393" s="27"/>
      <c r="BA393" s="27"/>
      <c r="BB393" s="27"/>
      <c r="BC393" s="27"/>
      <c r="BD393" s="27"/>
      <c r="BE393" s="27"/>
      <c r="BF393" s="27"/>
      <c r="BG393" s="27"/>
      <c r="BH393" s="27"/>
    </row>
    <row r="394" spans="3:60" ht="15.75" customHeight="1" x14ac:dyDescent="0.2"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7"/>
      <c r="BC394" s="27"/>
      <c r="BD394" s="27"/>
      <c r="BE394" s="27"/>
      <c r="BF394" s="27"/>
      <c r="BG394" s="27"/>
      <c r="BH394" s="27"/>
    </row>
    <row r="395" spans="3:60" ht="15.75" customHeight="1" x14ac:dyDescent="0.2"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27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27"/>
      <c r="BC395" s="27"/>
      <c r="BD395" s="27"/>
      <c r="BE395" s="27"/>
      <c r="BF395" s="27"/>
      <c r="BG395" s="27"/>
      <c r="BH395" s="27"/>
    </row>
    <row r="396" spans="3:60" ht="15.75" customHeight="1" x14ac:dyDescent="0.2"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  <c r="AO396" s="27"/>
      <c r="AP396" s="27"/>
      <c r="AQ396" s="27"/>
      <c r="AR396" s="27"/>
      <c r="AS396" s="27"/>
      <c r="AT396" s="27"/>
      <c r="AU396" s="27"/>
      <c r="AV396" s="27"/>
      <c r="AW396" s="27"/>
      <c r="AX396" s="27"/>
      <c r="AY396" s="27"/>
      <c r="AZ396" s="27"/>
      <c r="BA396" s="27"/>
      <c r="BB396" s="27"/>
      <c r="BC396" s="27"/>
      <c r="BD396" s="27"/>
      <c r="BE396" s="27"/>
      <c r="BF396" s="27"/>
      <c r="BG396" s="27"/>
      <c r="BH396" s="27"/>
    </row>
    <row r="397" spans="3:60" ht="15.75" customHeight="1" x14ac:dyDescent="0.2"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  <c r="AO397" s="27"/>
      <c r="AP397" s="27"/>
      <c r="AQ397" s="27"/>
      <c r="AR397" s="27"/>
      <c r="AS397" s="27"/>
      <c r="AT397" s="27"/>
      <c r="AU397" s="27"/>
      <c r="AV397" s="27"/>
      <c r="AW397" s="27"/>
      <c r="AX397" s="27"/>
      <c r="AY397" s="27"/>
      <c r="AZ397" s="27"/>
      <c r="BA397" s="27"/>
      <c r="BB397" s="27"/>
      <c r="BC397" s="27"/>
      <c r="BD397" s="27"/>
      <c r="BE397" s="27"/>
      <c r="BF397" s="27"/>
      <c r="BG397" s="27"/>
      <c r="BH397" s="27"/>
    </row>
    <row r="398" spans="3:60" ht="15.75" customHeight="1" x14ac:dyDescent="0.2"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  <c r="AO398" s="27"/>
      <c r="AP398" s="27"/>
      <c r="AQ398" s="27"/>
      <c r="AR398" s="27"/>
      <c r="AS398" s="27"/>
      <c r="AT398" s="27"/>
      <c r="AU398" s="27"/>
      <c r="AV398" s="27"/>
      <c r="AW398" s="27"/>
      <c r="AX398" s="27"/>
      <c r="AY398" s="27"/>
      <c r="AZ398" s="27"/>
      <c r="BA398" s="27"/>
      <c r="BB398" s="27"/>
      <c r="BC398" s="27"/>
      <c r="BD398" s="27"/>
      <c r="BE398" s="27"/>
      <c r="BF398" s="27"/>
      <c r="BG398" s="27"/>
      <c r="BH398" s="27"/>
    </row>
    <row r="399" spans="3:60" ht="15.75" customHeight="1" x14ac:dyDescent="0.2"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  <c r="AO399" s="27"/>
      <c r="AP399" s="27"/>
      <c r="AQ399" s="27"/>
      <c r="AR399" s="27"/>
      <c r="AS399" s="27"/>
      <c r="AT399" s="27"/>
      <c r="AU399" s="27"/>
      <c r="AV399" s="27"/>
      <c r="AW399" s="27"/>
      <c r="AX399" s="27"/>
      <c r="AY399" s="27"/>
      <c r="AZ399" s="27"/>
      <c r="BA399" s="27"/>
      <c r="BB399" s="27"/>
      <c r="BC399" s="27"/>
      <c r="BD399" s="27"/>
      <c r="BE399" s="27"/>
      <c r="BF399" s="27"/>
      <c r="BG399" s="27"/>
      <c r="BH399" s="27"/>
    </row>
    <row r="400" spans="3:60" ht="15.75" customHeight="1" x14ac:dyDescent="0.2"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  <c r="AO400" s="27"/>
      <c r="AP400" s="27"/>
      <c r="AQ400" s="27"/>
      <c r="AR400" s="27"/>
      <c r="AS400" s="27"/>
      <c r="AT400" s="27"/>
      <c r="AU400" s="27"/>
      <c r="AV400" s="27"/>
      <c r="AW400" s="27"/>
      <c r="AX400" s="27"/>
      <c r="AY400" s="27"/>
      <c r="AZ400" s="27"/>
      <c r="BA400" s="27"/>
      <c r="BB400" s="27"/>
      <c r="BC400" s="27"/>
      <c r="BD400" s="27"/>
      <c r="BE400" s="27"/>
      <c r="BF400" s="27"/>
      <c r="BG400" s="27"/>
      <c r="BH400" s="27"/>
    </row>
    <row r="401" spans="3:60" ht="15.75" customHeight="1" x14ac:dyDescent="0.2"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  <c r="AO401" s="27"/>
      <c r="AP401" s="27"/>
      <c r="AQ401" s="27"/>
      <c r="AR401" s="27"/>
      <c r="AS401" s="27"/>
      <c r="AT401" s="27"/>
      <c r="AU401" s="27"/>
      <c r="AV401" s="27"/>
      <c r="AW401" s="27"/>
      <c r="AX401" s="27"/>
      <c r="AY401" s="27"/>
      <c r="AZ401" s="27"/>
      <c r="BA401" s="27"/>
      <c r="BB401" s="27"/>
      <c r="BC401" s="27"/>
      <c r="BD401" s="27"/>
      <c r="BE401" s="27"/>
      <c r="BF401" s="27"/>
      <c r="BG401" s="27"/>
      <c r="BH401" s="27"/>
    </row>
    <row r="402" spans="3:60" ht="15.75" customHeight="1" x14ac:dyDescent="0.2"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  <c r="AO402" s="27"/>
      <c r="AP402" s="27"/>
      <c r="AQ402" s="27"/>
      <c r="AR402" s="27"/>
      <c r="AS402" s="27"/>
      <c r="AT402" s="27"/>
      <c r="AU402" s="27"/>
      <c r="AV402" s="27"/>
      <c r="AW402" s="27"/>
      <c r="AX402" s="27"/>
      <c r="AY402" s="27"/>
      <c r="AZ402" s="27"/>
      <c r="BA402" s="27"/>
      <c r="BB402" s="27"/>
      <c r="BC402" s="27"/>
      <c r="BD402" s="27"/>
      <c r="BE402" s="27"/>
      <c r="BF402" s="27"/>
      <c r="BG402" s="27"/>
      <c r="BH402" s="27"/>
    </row>
    <row r="403" spans="3:60" ht="15.75" customHeight="1" x14ac:dyDescent="0.2"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27"/>
      <c r="AR403" s="27"/>
      <c r="AS403" s="27"/>
      <c r="AT403" s="27"/>
      <c r="AU403" s="27"/>
      <c r="AV403" s="27"/>
      <c r="AW403" s="27"/>
      <c r="AX403" s="27"/>
      <c r="AY403" s="27"/>
      <c r="AZ403" s="27"/>
      <c r="BA403" s="27"/>
      <c r="BB403" s="27"/>
      <c r="BC403" s="27"/>
      <c r="BD403" s="27"/>
      <c r="BE403" s="27"/>
      <c r="BF403" s="27"/>
      <c r="BG403" s="27"/>
      <c r="BH403" s="27"/>
    </row>
    <row r="404" spans="3:60" ht="15.75" customHeight="1" x14ac:dyDescent="0.2"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  <c r="AP404" s="27"/>
      <c r="AQ404" s="27"/>
      <c r="AR404" s="27"/>
      <c r="AS404" s="27"/>
      <c r="AT404" s="27"/>
      <c r="AU404" s="27"/>
      <c r="AV404" s="27"/>
      <c r="AW404" s="27"/>
      <c r="AX404" s="27"/>
      <c r="AY404" s="27"/>
      <c r="AZ404" s="27"/>
      <c r="BA404" s="27"/>
      <c r="BB404" s="27"/>
      <c r="BC404" s="27"/>
      <c r="BD404" s="27"/>
      <c r="BE404" s="27"/>
      <c r="BF404" s="27"/>
      <c r="BG404" s="27"/>
      <c r="BH404" s="27"/>
    </row>
    <row r="405" spans="3:60" ht="15.75" customHeight="1" x14ac:dyDescent="0.2"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  <c r="AO405" s="27"/>
      <c r="AP405" s="27"/>
      <c r="AQ405" s="27"/>
      <c r="AR405" s="27"/>
      <c r="AS405" s="27"/>
      <c r="AT405" s="27"/>
      <c r="AU405" s="27"/>
      <c r="AV405" s="27"/>
      <c r="AW405" s="27"/>
      <c r="AX405" s="27"/>
      <c r="AY405" s="27"/>
      <c r="AZ405" s="27"/>
      <c r="BA405" s="27"/>
      <c r="BB405" s="27"/>
      <c r="BC405" s="27"/>
      <c r="BD405" s="27"/>
      <c r="BE405" s="27"/>
      <c r="BF405" s="27"/>
      <c r="BG405" s="27"/>
      <c r="BH405" s="27"/>
    </row>
    <row r="406" spans="3:60" ht="15.75" customHeight="1" x14ac:dyDescent="0.2"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  <c r="AO406" s="27"/>
      <c r="AP406" s="27"/>
      <c r="AQ406" s="27"/>
      <c r="AR406" s="27"/>
      <c r="AS406" s="27"/>
      <c r="AT406" s="27"/>
      <c r="AU406" s="27"/>
      <c r="AV406" s="27"/>
      <c r="AW406" s="27"/>
      <c r="AX406" s="27"/>
      <c r="AY406" s="27"/>
      <c r="AZ406" s="27"/>
      <c r="BA406" s="27"/>
      <c r="BB406" s="27"/>
      <c r="BC406" s="27"/>
      <c r="BD406" s="27"/>
      <c r="BE406" s="27"/>
      <c r="BF406" s="27"/>
      <c r="BG406" s="27"/>
      <c r="BH406" s="27"/>
    </row>
    <row r="407" spans="3:60" ht="15.75" customHeight="1" x14ac:dyDescent="0.2"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  <c r="AO407" s="27"/>
      <c r="AP407" s="27"/>
      <c r="AQ407" s="27"/>
      <c r="AR407" s="27"/>
      <c r="AS407" s="27"/>
      <c r="AT407" s="27"/>
      <c r="AU407" s="27"/>
      <c r="AV407" s="27"/>
      <c r="AW407" s="27"/>
      <c r="AX407" s="27"/>
      <c r="AY407" s="27"/>
      <c r="AZ407" s="27"/>
      <c r="BA407" s="27"/>
      <c r="BB407" s="27"/>
      <c r="BC407" s="27"/>
      <c r="BD407" s="27"/>
      <c r="BE407" s="27"/>
      <c r="BF407" s="27"/>
      <c r="BG407" s="27"/>
      <c r="BH407" s="27"/>
    </row>
    <row r="408" spans="3:60" ht="15.75" customHeight="1" x14ac:dyDescent="0.2"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  <c r="AO408" s="27"/>
      <c r="AP408" s="27"/>
      <c r="AQ408" s="27"/>
      <c r="AR408" s="27"/>
      <c r="AS408" s="27"/>
      <c r="AT408" s="27"/>
      <c r="AU408" s="27"/>
      <c r="AV408" s="27"/>
      <c r="AW408" s="27"/>
      <c r="AX408" s="27"/>
      <c r="AY408" s="27"/>
      <c r="AZ408" s="27"/>
      <c r="BA408" s="27"/>
      <c r="BB408" s="27"/>
      <c r="BC408" s="27"/>
      <c r="BD408" s="27"/>
      <c r="BE408" s="27"/>
      <c r="BF408" s="27"/>
      <c r="BG408" s="27"/>
      <c r="BH408" s="27"/>
    </row>
    <row r="409" spans="3:60" ht="15.75" customHeight="1" x14ac:dyDescent="0.2"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27"/>
      <c r="AR409" s="27"/>
      <c r="AS409" s="27"/>
      <c r="AT409" s="27"/>
      <c r="AU409" s="27"/>
      <c r="AV409" s="27"/>
      <c r="AW409" s="27"/>
      <c r="AX409" s="27"/>
      <c r="AY409" s="27"/>
      <c r="AZ409" s="27"/>
      <c r="BA409" s="27"/>
      <c r="BB409" s="27"/>
      <c r="BC409" s="27"/>
      <c r="BD409" s="27"/>
      <c r="BE409" s="27"/>
      <c r="BF409" s="27"/>
      <c r="BG409" s="27"/>
      <c r="BH409" s="27"/>
    </row>
    <row r="410" spans="3:60" ht="15.75" customHeight="1" x14ac:dyDescent="0.2"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  <c r="AQ410" s="27"/>
      <c r="AR410" s="27"/>
      <c r="AS410" s="27"/>
      <c r="AT410" s="27"/>
      <c r="AU410" s="27"/>
      <c r="AV410" s="27"/>
      <c r="AW410" s="27"/>
      <c r="AX410" s="27"/>
      <c r="AY410" s="27"/>
      <c r="AZ410" s="27"/>
      <c r="BA410" s="27"/>
      <c r="BB410" s="27"/>
      <c r="BC410" s="27"/>
      <c r="BD410" s="27"/>
      <c r="BE410" s="27"/>
      <c r="BF410" s="27"/>
      <c r="BG410" s="27"/>
      <c r="BH410" s="27"/>
    </row>
    <row r="411" spans="3:60" ht="15.75" customHeight="1" x14ac:dyDescent="0.2"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  <c r="AO411" s="27"/>
      <c r="AP411" s="27"/>
      <c r="AQ411" s="27"/>
      <c r="AR411" s="27"/>
      <c r="AS411" s="27"/>
      <c r="AT411" s="27"/>
      <c r="AU411" s="27"/>
      <c r="AV411" s="27"/>
      <c r="AW411" s="27"/>
      <c r="AX411" s="27"/>
      <c r="AY411" s="27"/>
      <c r="AZ411" s="27"/>
      <c r="BA411" s="27"/>
      <c r="BB411" s="27"/>
      <c r="BC411" s="27"/>
      <c r="BD411" s="27"/>
      <c r="BE411" s="27"/>
      <c r="BF411" s="27"/>
      <c r="BG411" s="27"/>
      <c r="BH411" s="27"/>
    </row>
    <row r="412" spans="3:60" ht="15.75" customHeight="1" x14ac:dyDescent="0.2"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  <c r="AR412" s="27"/>
      <c r="AS412" s="27"/>
      <c r="AT412" s="27"/>
      <c r="AU412" s="27"/>
      <c r="AV412" s="27"/>
      <c r="AW412" s="27"/>
      <c r="AX412" s="27"/>
      <c r="AY412" s="27"/>
      <c r="AZ412" s="27"/>
      <c r="BA412" s="27"/>
      <c r="BB412" s="27"/>
      <c r="BC412" s="27"/>
      <c r="BD412" s="27"/>
      <c r="BE412" s="27"/>
      <c r="BF412" s="27"/>
      <c r="BG412" s="27"/>
      <c r="BH412" s="27"/>
    </row>
    <row r="413" spans="3:60" ht="15.75" customHeight="1" x14ac:dyDescent="0.2"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  <c r="AO413" s="27"/>
      <c r="AP413" s="27"/>
      <c r="AQ413" s="27"/>
      <c r="AR413" s="27"/>
      <c r="AS413" s="27"/>
      <c r="AT413" s="27"/>
      <c r="AU413" s="27"/>
      <c r="AV413" s="27"/>
      <c r="AW413" s="27"/>
      <c r="AX413" s="27"/>
      <c r="AY413" s="27"/>
      <c r="AZ413" s="27"/>
      <c r="BA413" s="27"/>
      <c r="BB413" s="27"/>
      <c r="BC413" s="27"/>
      <c r="BD413" s="27"/>
      <c r="BE413" s="27"/>
      <c r="BF413" s="27"/>
      <c r="BG413" s="27"/>
      <c r="BH413" s="27"/>
    </row>
    <row r="414" spans="3:60" ht="15.75" customHeight="1" x14ac:dyDescent="0.2"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  <c r="AO414" s="27"/>
      <c r="AP414" s="27"/>
      <c r="AQ414" s="27"/>
      <c r="AR414" s="27"/>
      <c r="AS414" s="27"/>
      <c r="AT414" s="27"/>
      <c r="AU414" s="27"/>
      <c r="AV414" s="27"/>
      <c r="AW414" s="27"/>
      <c r="AX414" s="27"/>
      <c r="AY414" s="27"/>
      <c r="AZ414" s="27"/>
      <c r="BA414" s="27"/>
      <c r="BB414" s="27"/>
      <c r="BC414" s="27"/>
      <c r="BD414" s="27"/>
      <c r="BE414" s="27"/>
      <c r="BF414" s="27"/>
      <c r="BG414" s="27"/>
      <c r="BH414" s="27"/>
    </row>
    <row r="415" spans="3:60" ht="15.75" customHeight="1" x14ac:dyDescent="0.2"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  <c r="AO415" s="27"/>
      <c r="AP415" s="27"/>
      <c r="AQ415" s="27"/>
      <c r="AR415" s="27"/>
      <c r="AS415" s="27"/>
      <c r="AT415" s="27"/>
      <c r="AU415" s="27"/>
      <c r="AV415" s="27"/>
      <c r="AW415" s="27"/>
      <c r="AX415" s="27"/>
      <c r="AY415" s="27"/>
      <c r="AZ415" s="27"/>
      <c r="BA415" s="27"/>
      <c r="BB415" s="27"/>
      <c r="BC415" s="27"/>
      <c r="BD415" s="27"/>
      <c r="BE415" s="27"/>
      <c r="BF415" s="27"/>
      <c r="BG415" s="27"/>
      <c r="BH415" s="27"/>
    </row>
    <row r="416" spans="3:60" ht="15.75" customHeight="1" x14ac:dyDescent="0.2"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  <c r="AO416" s="27"/>
      <c r="AP416" s="27"/>
      <c r="AQ416" s="27"/>
      <c r="AR416" s="27"/>
      <c r="AS416" s="27"/>
      <c r="AT416" s="27"/>
      <c r="AU416" s="27"/>
      <c r="AV416" s="27"/>
      <c r="AW416" s="27"/>
      <c r="AX416" s="27"/>
      <c r="AY416" s="27"/>
      <c r="AZ416" s="27"/>
      <c r="BA416" s="27"/>
      <c r="BB416" s="27"/>
      <c r="BC416" s="27"/>
      <c r="BD416" s="27"/>
      <c r="BE416" s="27"/>
      <c r="BF416" s="27"/>
      <c r="BG416" s="27"/>
      <c r="BH416" s="27"/>
    </row>
    <row r="417" spans="3:60" ht="15.75" customHeight="1" x14ac:dyDescent="0.2"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  <c r="AO417" s="27"/>
      <c r="AP417" s="27"/>
      <c r="AQ417" s="27"/>
      <c r="AR417" s="27"/>
      <c r="AS417" s="27"/>
      <c r="AT417" s="27"/>
      <c r="AU417" s="27"/>
      <c r="AV417" s="27"/>
      <c r="AW417" s="27"/>
      <c r="AX417" s="27"/>
      <c r="AY417" s="27"/>
      <c r="AZ417" s="27"/>
      <c r="BA417" s="27"/>
      <c r="BB417" s="27"/>
      <c r="BC417" s="27"/>
      <c r="BD417" s="27"/>
      <c r="BE417" s="27"/>
      <c r="BF417" s="27"/>
      <c r="BG417" s="27"/>
      <c r="BH417" s="27"/>
    </row>
    <row r="418" spans="3:60" ht="15.75" customHeight="1" x14ac:dyDescent="0.2"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  <c r="AO418" s="27"/>
      <c r="AP418" s="27"/>
      <c r="AQ418" s="27"/>
      <c r="AR418" s="27"/>
      <c r="AS418" s="27"/>
      <c r="AT418" s="27"/>
      <c r="AU418" s="27"/>
      <c r="AV418" s="27"/>
      <c r="AW418" s="27"/>
      <c r="AX418" s="27"/>
      <c r="AY418" s="27"/>
      <c r="AZ418" s="27"/>
      <c r="BA418" s="27"/>
      <c r="BB418" s="27"/>
      <c r="BC418" s="27"/>
      <c r="BD418" s="27"/>
      <c r="BE418" s="27"/>
      <c r="BF418" s="27"/>
      <c r="BG418" s="27"/>
      <c r="BH418" s="27"/>
    </row>
    <row r="419" spans="3:60" ht="15.75" customHeight="1" x14ac:dyDescent="0.2"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27"/>
      <c r="AR419" s="27"/>
      <c r="AS419" s="27"/>
      <c r="AT419" s="27"/>
      <c r="AU419" s="27"/>
      <c r="AV419" s="27"/>
      <c r="AW419" s="27"/>
      <c r="AX419" s="27"/>
      <c r="AY419" s="27"/>
      <c r="AZ419" s="27"/>
      <c r="BA419" s="27"/>
      <c r="BB419" s="27"/>
      <c r="BC419" s="27"/>
      <c r="BD419" s="27"/>
      <c r="BE419" s="27"/>
      <c r="BF419" s="27"/>
      <c r="BG419" s="27"/>
      <c r="BH419" s="27"/>
    </row>
    <row r="420" spans="3:60" ht="15.75" customHeight="1" x14ac:dyDescent="0.2"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  <c r="AO420" s="27"/>
      <c r="AP420" s="27"/>
      <c r="AQ420" s="27"/>
      <c r="AR420" s="27"/>
      <c r="AS420" s="27"/>
      <c r="AT420" s="27"/>
      <c r="AU420" s="27"/>
      <c r="AV420" s="27"/>
      <c r="AW420" s="27"/>
      <c r="AX420" s="27"/>
      <c r="AY420" s="27"/>
      <c r="AZ420" s="27"/>
      <c r="BA420" s="27"/>
      <c r="BB420" s="27"/>
      <c r="BC420" s="27"/>
      <c r="BD420" s="27"/>
      <c r="BE420" s="27"/>
      <c r="BF420" s="27"/>
      <c r="BG420" s="27"/>
      <c r="BH420" s="27"/>
    </row>
    <row r="421" spans="3:60" ht="15.75" customHeight="1" x14ac:dyDescent="0.2"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  <c r="AO421" s="27"/>
      <c r="AP421" s="27"/>
      <c r="AQ421" s="27"/>
      <c r="AR421" s="27"/>
      <c r="AS421" s="27"/>
      <c r="AT421" s="27"/>
      <c r="AU421" s="27"/>
      <c r="AV421" s="27"/>
      <c r="AW421" s="27"/>
      <c r="AX421" s="27"/>
      <c r="AY421" s="27"/>
      <c r="AZ421" s="27"/>
      <c r="BA421" s="27"/>
      <c r="BB421" s="27"/>
      <c r="BC421" s="27"/>
      <c r="BD421" s="27"/>
      <c r="BE421" s="27"/>
      <c r="BF421" s="27"/>
      <c r="BG421" s="27"/>
      <c r="BH421" s="27"/>
    </row>
    <row r="422" spans="3:60" ht="15.75" customHeight="1" x14ac:dyDescent="0.2"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27"/>
      <c r="AR422" s="27"/>
      <c r="AS422" s="27"/>
      <c r="AT422" s="27"/>
      <c r="AU422" s="27"/>
      <c r="AV422" s="27"/>
      <c r="AW422" s="27"/>
      <c r="AX422" s="27"/>
      <c r="AY422" s="27"/>
      <c r="AZ422" s="27"/>
      <c r="BA422" s="27"/>
      <c r="BB422" s="27"/>
      <c r="BC422" s="27"/>
      <c r="BD422" s="27"/>
      <c r="BE422" s="27"/>
      <c r="BF422" s="27"/>
      <c r="BG422" s="27"/>
      <c r="BH422" s="27"/>
    </row>
    <row r="423" spans="3:60" ht="15.75" customHeight="1" x14ac:dyDescent="0.2"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  <c r="AO423" s="27"/>
      <c r="AP423" s="27"/>
      <c r="AQ423" s="27"/>
      <c r="AR423" s="27"/>
      <c r="AS423" s="27"/>
      <c r="AT423" s="27"/>
      <c r="AU423" s="27"/>
      <c r="AV423" s="27"/>
      <c r="AW423" s="27"/>
      <c r="AX423" s="27"/>
      <c r="AY423" s="27"/>
      <c r="AZ423" s="27"/>
      <c r="BA423" s="27"/>
      <c r="BB423" s="27"/>
      <c r="BC423" s="27"/>
      <c r="BD423" s="27"/>
      <c r="BE423" s="27"/>
      <c r="BF423" s="27"/>
      <c r="BG423" s="27"/>
      <c r="BH423" s="27"/>
    </row>
    <row r="424" spans="3:60" ht="15.75" customHeight="1" x14ac:dyDescent="0.2"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  <c r="AO424" s="27"/>
      <c r="AP424" s="27"/>
      <c r="AQ424" s="27"/>
      <c r="AR424" s="27"/>
      <c r="AS424" s="27"/>
      <c r="AT424" s="27"/>
      <c r="AU424" s="27"/>
      <c r="AV424" s="27"/>
      <c r="AW424" s="27"/>
      <c r="AX424" s="27"/>
      <c r="AY424" s="27"/>
      <c r="AZ424" s="27"/>
      <c r="BA424" s="27"/>
      <c r="BB424" s="27"/>
      <c r="BC424" s="27"/>
      <c r="BD424" s="27"/>
      <c r="BE424" s="27"/>
      <c r="BF424" s="27"/>
      <c r="BG424" s="27"/>
      <c r="BH424" s="27"/>
    </row>
    <row r="425" spans="3:60" ht="15.75" customHeight="1" x14ac:dyDescent="0.2"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  <c r="AO425" s="27"/>
      <c r="AP425" s="27"/>
      <c r="AQ425" s="27"/>
      <c r="AR425" s="27"/>
      <c r="AS425" s="27"/>
      <c r="AT425" s="27"/>
      <c r="AU425" s="27"/>
      <c r="AV425" s="27"/>
      <c r="AW425" s="27"/>
      <c r="AX425" s="27"/>
      <c r="AY425" s="27"/>
      <c r="AZ425" s="27"/>
      <c r="BA425" s="27"/>
      <c r="BB425" s="27"/>
      <c r="BC425" s="27"/>
      <c r="BD425" s="27"/>
      <c r="BE425" s="27"/>
      <c r="BF425" s="27"/>
      <c r="BG425" s="27"/>
      <c r="BH425" s="27"/>
    </row>
    <row r="426" spans="3:60" ht="15.75" customHeight="1" x14ac:dyDescent="0.2"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  <c r="AO426" s="27"/>
      <c r="AP426" s="27"/>
      <c r="AQ426" s="27"/>
      <c r="AR426" s="27"/>
      <c r="AS426" s="27"/>
      <c r="AT426" s="27"/>
      <c r="AU426" s="27"/>
      <c r="AV426" s="27"/>
      <c r="AW426" s="27"/>
      <c r="AX426" s="27"/>
      <c r="AY426" s="27"/>
      <c r="AZ426" s="27"/>
      <c r="BA426" s="27"/>
      <c r="BB426" s="27"/>
      <c r="BC426" s="27"/>
      <c r="BD426" s="27"/>
      <c r="BE426" s="27"/>
      <c r="BF426" s="27"/>
      <c r="BG426" s="27"/>
      <c r="BH426" s="27"/>
    </row>
    <row r="427" spans="3:60" ht="15.75" customHeight="1" x14ac:dyDescent="0.2"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  <c r="AO427" s="27"/>
      <c r="AP427" s="27"/>
      <c r="AQ427" s="27"/>
      <c r="AR427" s="27"/>
      <c r="AS427" s="27"/>
      <c r="AT427" s="27"/>
      <c r="AU427" s="27"/>
      <c r="AV427" s="27"/>
      <c r="AW427" s="27"/>
      <c r="AX427" s="27"/>
      <c r="AY427" s="27"/>
      <c r="AZ427" s="27"/>
      <c r="BA427" s="27"/>
      <c r="BB427" s="27"/>
      <c r="BC427" s="27"/>
      <c r="BD427" s="27"/>
      <c r="BE427" s="27"/>
      <c r="BF427" s="27"/>
      <c r="BG427" s="27"/>
      <c r="BH427" s="27"/>
    </row>
    <row r="428" spans="3:60" ht="15.75" customHeight="1" x14ac:dyDescent="0.2"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  <c r="AO428" s="27"/>
      <c r="AP428" s="27"/>
      <c r="AQ428" s="27"/>
      <c r="AR428" s="27"/>
      <c r="AS428" s="27"/>
      <c r="AT428" s="27"/>
      <c r="AU428" s="27"/>
      <c r="AV428" s="27"/>
      <c r="AW428" s="27"/>
      <c r="AX428" s="27"/>
      <c r="AY428" s="27"/>
      <c r="AZ428" s="27"/>
      <c r="BA428" s="27"/>
      <c r="BB428" s="27"/>
      <c r="BC428" s="27"/>
      <c r="BD428" s="27"/>
      <c r="BE428" s="27"/>
      <c r="BF428" s="27"/>
      <c r="BG428" s="27"/>
      <c r="BH428" s="27"/>
    </row>
    <row r="429" spans="3:60" ht="15.75" customHeight="1" x14ac:dyDescent="0.2"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  <c r="AO429" s="27"/>
      <c r="AP429" s="27"/>
      <c r="AQ429" s="27"/>
      <c r="AR429" s="27"/>
      <c r="AS429" s="27"/>
      <c r="AT429" s="27"/>
      <c r="AU429" s="27"/>
      <c r="AV429" s="27"/>
      <c r="AW429" s="27"/>
      <c r="AX429" s="27"/>
      <c r="AY429" s="27"/>
      <c r="AZ429" s="27"/>
      <c r="BA429" s="27"/>
      <c r="BB429" s="27"/>
      <c r="BC429" s="27"/>
      <c r="BD429" s="27"/>
      <c r="BE429" s="27"/>
      <c r="BF429" s="27"/>
      <c r="BG429" s="27"/>
      <c r="BH429" s="27"/>
    </row>
    <row r="430" spans="3:60" ht="15.75" customHeight="1" x14ac:dyDescent="0.2"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27"/>
      <c r="AR430" s="27"/>
      <c r="AS430" s="27"/>
      <c r="AT430" s="27"/>
      <c r="AU430" s="27"/>
      <c r="AV430" s="27"/>
      <c r="AW430" s="27"/>
      <c r="AX430" s="27"/>
      <c r="AY430" s="27"/>
      <c r="AZ430" s="27"/>
      <c r="BA430" s="27"/>
      <c r="BB430" s="27"/>
      <c r="BC430" s="27"/>
      <c r="BD430" s="27"/>
      <c r="BE430" s="27"/>
      <c r="BF430" s="27"/>
      <c r="BG430" s="27"/>
      <c r="BH430" s="27"/>
    </row>
    <row r="431" spans="3:60" ht="15.75" customHeight="1" x14ac:dyDescent="0.2"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  <c r="AO431" s="27"/>
      <c r="AP431" s="27"/>
      <c r="AQ431" s="27"/>
      <c r="AR431" s="27"/>
      <c r="AS431" s="27"/>
      <c r="AT431" s="27"/>
      <c r="AU431" s="27"/>
      <c r="AV431" s="27"/>
      <c r="AW431" s="27"/>
      <c r="AX431" s="27"/>
      <c r="AY431" s="27"/>
      <c r="AZ431" s="27"/>
      <c r="BA431" s="27"/>
      <c r="BB431" s="27"/>
      <c r="BC431" s="27"/>
      <c r="BD431" s="27"/>
      <c r="BE431" s="27"/>
      <c r="BF431" s="27"/>
      <c r="BG431" s="27"/>
      <c r="BH431" s="27"/>
    </row>
    <row r="432" spans="3:60" ht="15.75" customHeight="1" x14ac:dyDescent="0.2"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  <c r="AO432" s="27"/>
      <c r="AP432" s="27"/>
      <c r="AQ432" s="27"/>
      <c r="AR432" s="27"/>
      <c r="AS432" s="27"/>
      <c r="AT432" s="27"/>
      <c r="AU432" s="27"/>
      <c r="AV432" s="27"/>
      <c r="AW432" s="27"/>
      <c r="AX432" s="27"/>
      <c r="AY432" s="27"/>
      <c r="AZ432" s="27"/>
      <c r="BA432" s="27"/>
      <c r="BB432" s="27"/>
      <c r="BC432" s="27"/>
      <c r="BD432" s="27"/>
      <c r="BE432" s="27"/>
      <c r="BF432" s="27"/>
      <c r="BG432" s="27"/>
      <c r="BH432" s="27"/>
    </row>
    <row r="433" spans="3:60" ht="15.75" customHeight="1" x14ac:dyDescent="0.2"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  <c r="AO433" s="27"/>
      <c r="AP433" s="27"/>
      <c r="AQ433" s="27"/>
      <c r="AR433" s="27"/>
      <c r="AS433" s="27"/>
      <c r="AT433" s="27"/>
      <c r="AU433" s="27"/>
      <c r="AV433" s="27"/>
      <c r="AW433" s="27"/>
      <c r="AX433" s="27"/>
      <c r="AY433" s="27"/>
      <c r="AZ433" s="27"/>
      <c r="BA433" s="27"/>
      <c r="BB433" s="27"/>
      <c r="BC433" s="27"/>
      <c r="BD433" s="27"/>
      <c r="BE433" s="27"/>
      <c r="BF433" s="27"/>
      <c r="BG433" s="27"/>
      <c r="BH433" s="27"/>
    </row>
    <row r="434" spans="3:60" ht="15.75" customHeight="1" x14ac:dyDescent="0.2"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  <c r="AO434" s="27"/>
      <c r="AP434" s="27"/>
      <c r="AQ434" s="27"/>
      <c r="AR434" s="27"/>
      <c r="AS434" s="27"/>
      <c r="AT434" s="27"/>
      <c r="AU434" s="27"/>
      <c r="AV434" s="27"/>
      <c r="AW434" s="27"/>
      <c r="AX434" s="27"/>
      <c r="AY434" s="27"/>
      <c r="AZ434" s="27"/>
      <c r="BA434" s="27"/>
      <c r="BB434" s="27"/>
      <c r="BC434" s="27"/>
      <c r="BD434" s="27"/>
      <c r="BE434" s="27"/>
      <c r="BF434" s="27"/>
      <c r="BG434" s="27"/>
      <c r="BH434" s="27"/>
    </row>
    <row r="435" spans="3:60" ht="15.75" customHeight="1" x14ac:dyDescent="0.2"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  <c r="AO435" s="27"/>
      <c r="AP435" s="27"/>
      <c r="AQ435" s="27"/>
      <c r="AR435" s="27"/>
      <c r="AS435" s="27"/>
      <c r="AT435" s="27"/>
      <c r="AU435" s="27"/>
      <c r="AV435" s="27"/>
      <c r="AW435" s="27"/>
      <c r="AX435" s="27"/>
      <c r="AY435" s="27"/>
      <c r="AZ435" s="27"/>
      <c r="BA435" s="27"/>
      <c r="BB435" s="27"/>
      <c r="BC435" s="27"/>
      <c r="BD435" s="27"/>
      <c r="BE435" s="27"/>
      <c r="BF435" s="27"/>
      <c r="BG435" s="27"/>
      <c r="BH435" s="27"/>
    </row>
    <row r="436" spans="3:60" ht="15.75" customHeight="1" x14ac:dyDescent="0.2"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  <c r="AO436" s="27"/>
      <c r="AP436" s="27"/>
      <c r="AQ436" s="27"/>
      <c r="AR436" s="27"/>
      <c r="AS436" s="27"/>
      <c r="AT436" s="27"/>
      <c r="AU436" s="27"/>
      <c r="AV436" s="27"/>
      <c r="AW436" s="27"/>
      <c r="AX436" s="27"/>
      <c r="AY436" s="27"/>
      <c r="AZ436" s="27"/>
      <c r="BA436" s="27"/>
      <c r="BB436" s="27"/>
      <c r="BC436" s="27"/>
      <c r="BD436" s="27"/>
      <c r="BE436" s="27"/>
      <c r="BF436" s="27"/>
      <c r="BG436" s="27"/>
      <c r="BH436" s="27"/>
    </row>
    <row r="437" spans="3:60" ht="15.75" customHeight="1" x14ac:dyDescent="0.2"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  <c r="AO437" s="27"/>
      <c r="AP437" s="27"/>
      <c r="AQ437" s="27"/>
      <c r="AR437" s="27"/>
      <c r="AS437" s="27"/>
      <c r="AT437" s="27"/>
      <c r="AU437" s="27"/>
      <c r="AV437" s="27"/>
      <c r="AW437" s="27"/>
      <c r="AX437" s="27"/>
      <c r="AY437" s="27"/>
      <c r="AZ437" s="27"/>
      <c r="BA437" s="27"/>
      <c r="BB437" s="27"/>
      <c r="BC437" s="27"/>
      <c r="BD437" s="27"/>
      <c r="BE437" s="27"/>
      <c r="BF437" s="27"/>
      <c r="BG437" s="27"/>
      <c r="BH437" s="27"/>
    </row>
    <row r="438" spans="3:60" ht="15.75" customHeight="1" x14ac:dyDescent="0.2"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  <c r="AO438" s="27"/>
      <c r="AP438" s="27"/>
      <c r="AQ438" s="27"/>
      <c r="AR438" s="27"/>
      <c r="AS438" s="27"/>
      <c r="AT438" s="27"/>
      <c r="AU438" s="27"/>
      <c r="AV438" s="27"/>
      <c r="AW438" s="27"/>
      <c r="AX438" s="27"/>
      <c r="AY438" s="27"/>
      <c r="AZ438" s="27"/>
      <c r="BA438" s="27"/>
      <c r="BB438" s="27"/>
      <c r="BC438" s="27"/>
      <c r="BD438" s="27"/>
      <c r="BE438" s="27"/>
      <c r="BF438" s="27"/>
      <c r="BG438" s="27"/>
      <c r="BH438" s="27"/>
    </row>
    <row r="439" spans="3:60" ht="15.75" customHeight="1" x14ac:dyDescent="0.2"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  <c r="AO439" s="27"/>
      <c r="AP439" s="27"/>
      <c r="AQ439" s="27"/>
      <c r="AR439" s="27"/>
      <c r="AS439" s="27"/>
      <c r="AT439" s="27"/>
      <c r="AU439" s="27"/>
      <c r="AV439" s="27"/>
      <c r="AW439" s="27"/>
      <c r="AX439" s="27"/>
      <c r="AY439" s="27"/>
      <c r="AZ439" s="27"/>
      <c r="BA439" s="27"/>
      <c r="BB439" s="27"/>
      <c r="BC439" s="27"/>
      <c r="BD439" s="27"/>
      <c r="BE439" s="27"/>
      <c r="BF439" s="27"/>
      <c r="BG439" s="27"/>
      <c r="BH439" s="27"/>
    </row>
    <row r="440" spans="3:60" ht="15.75" customHeight="1" x14ac:dyDescent="0.2"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7"/>
      <c r="AR440" s="27"/>
      <c r="AS440" s="27"/>
      <c r="AT440" s="27"/>
      <c r="AU440" s="27"/>
      <c r="AV440" s="27"/>
      <c r="AW440" s="27"/>
      <c r="AX440" s="27"/>
      <c r="AY440" s="27"/>
      <c r="AZ440" s="27"/>
      <c r="BA440" s="27"/>
      <c r="BB440" s="27"/>
      <c r="BC440" s="27"/>
      <c r="BD440" s="27"/>
      <c r="BE440" s="27"/>
      <c r="BF440" s="27"/>
      <c r="BG440" s="27"/>
      <c r="BH440" s="27"/>
    </row>
    <row r="441" spans="3:60" ht="15.75" customHeight="1" x14ac:dyDescent="0.2"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  <c r="AO441" s="27"/>
      <c r="AP441" s="27"/>
      <c r="AQ441" s="27"/>
      <c r="AR441" s="27"/>
      <c r="AS441" s="27"/>
      <c r="AT441" s="27"/>
      <c r="AU441" s="27"/>
      <c r="AV441" s="27"/>
      <c r="AW441" s="27"/>
      <c r="AX441" s="27"/>
      <c r="AY441" s="27"/>
      <c r="AZ441" s="27"/>
      <c r="BA441" s="27"/>
      <c r="BB441" s="27"/>
      <c r="BC441" s="27"/>
      <c r="BD441" s="27"/>
      <c r="BE441" s="27"/>
      <c r="BF441" s="27"/>
      <c r="BG441" s="27"/>
      <c r="BH441" s="27"/>
    </row>
    <row r="442" spans="3:60" ht="15.75" customHeight="1" x14ac:dyDescent="0.2"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27"/>
      <c r="AR442" s="27"/>
      <c r="AS442" s="27"/>
      <c r="AT442" s="27"/>
      <c r="AU442" s="27"/>
      <c r="AV442" s="27"/>
      <c r="AW442" s="27"/>
      <c r="AX442" s="27"/>
      <c r="AY442" s="27"/>
      <c r="AZ442" s="27"/>
      <c r="BA442" s="27"/>
      <c r="BB442" s="27"/>
      <c r="BC442" s="27"/>
      <c r="BD442" s="27"/>
      <c r="BE442" s="27"/>
      <c r="BF442" s="27"/>
      <c r="BG442" s="27"/>
      <c r="BH442" s="27"/>
    </row>
    <row r="443" spans="3:60" ht="15.75" customHeight="1" x14ac:dyDescent="0.2"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  <c r="AO443" s="27"/>
      <c r="AP443" s="27"/>
      <c r="AQ443" s="27"/>
      <c r="AR443" s="27"/>
      <c r="AS443" s="27"/>
      <c r="AT443" s="27"/>
      <c r="AU443" s="27"/>
      <c r="AV443" s="27"/>
      <c r="AW443" s="27"/>
      <c r="AX443" s="27"/>
      <c r="AY443" s="27"/>
      <c r="AZ443" s="27"/>
      <c r="BA443" s="27"/>
      <c r="BB443" s="27"/>
      <c r="BC443" s="27"/>
      <c r="BD443" s="27"/>
      <c r="BE443" s="27"/>
      <c r="BF443" s="27"/>
      <c r="BG443" s="27"/>
      <c r="BH443" s="27"/>
    </row>
    <row r="444" spans="3:60" ht="15.75" customHeight="1" x14ac:dyDescent="0.2"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  <c r="AO444" s="27"/>
      <c r="AP444" s="27"/>
      <c r="AQ444" s="27"/>
      <c r="AR444" s="27"/>
      <c r="AS444" s="27"/>
      <c r="AT444" s="27"/>
      <c r="AU444" s="27"/>
      <c r="AV444" s="27"/>
      <c r="AW444" s="27"/>
      <c r="AX444" s="27"/>
      <c r="AY444" s="27"/>
      <c r="AZ444" s="27"/>
      <c r="BA444" s="27"/>
      <c r="BB444" s="27"/>
      <c r="BC444" s="27"/>
      <c r="BD444" s="27"/>
      <c r="BE444" s="27"/>
      <c r="BF444" s="27"/>
      <c r="BG444" s="27"/>
      <c r="BH444" s="27"/>
    </row>
    <row r="445" spans="3:60" ht="15.75" customHeight="1" x14ac:dyDescent="0.2"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  <c r="AO445" s="27"/>
      <c r="AP445" s="27"/>
      <c r="AQ445" s="27"/>
      <c r="AR445" s="27"/>
      <c r="AS445" s="27"/>
      <c r="AT445" s="27"/>
      <c r="AU445" s="27"/>
      <c r="AV445" s="27"/>
      <c r="AW445" s="27"/>
      <c r="AX445" s="27"/>
      <c r="AY445" s="27"/>
      <c r="AZ445" s="27"/>
      <c r="BA445" s="27"/>
      <c r="BB445" s="27"/>
      <c r="BC445" s="27"/>
      <c r="BD445" s="27"/>
      <c r="BE445" s="27"/>
      <c r="BF445" s="27"/>
      <c r="BG445" s="27"/>
      <c r="BH445" s="27"/>
    </row>
    <row r="446" spans="3:60" ht="15.75" customHeight="1" x14ac:dyDescent="0.2"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  <c r="AP446" s="27"/>
      <c r="AQ446" s="27"/>
      <c r="AR446" s="27"/>
      <c r="AS446" s="27"/>
      <c r="AT446" s="27"/>
      <c r="AU446" s="27"/>
      <c r="AV446" s="27"/>
      <c r="AW446" s="27"/>
      <c r="AX446" s="27"/>
      <c r="AY446" s="27"/>
      <c r="AZ446" s="27"/>
      <c r="BA446" s="27"/>
      <c r="BB446" s="27"/>
      <c r="BC446" s="27"/>
      <c r="BD446" s="27"/>
      <c r="BE446" s="27"/>
      <c r="BF446" s="27"/>
      <c r="BG446" s="27"/>
      <c r="BH446" s="27"/>
    </row>
    <row r="447" spans="3:60" ht="15.75" customHeight="1" x14ac:dyDescent="0.2"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  <c r="AO447" s="27"/>
      <c r="AP447" s="27"/>
      <c r="AQ447" s="27"/>
      <c r="AR447" s="27"/>
      <c r="AS447" s="27"/>
      <c r="AT447" s="27"/>
      <c r="AU447" s="27"/>
      <c r="AV447" s="27"/>
      <c r="AW447" s="27"/>
      <c r="AX447" s="27"/>
      <c r="AY447" s="27"/>
      <c r="AZ447" s="27"/>
      <c r="BA447" s="27"/>
      <c r="BB447" s="27"/>
      <c r="BC447" s="27"/>
      <c r="BD447" s="27"/>
      <c r="BE447" s="27"/>
      <c r="BF447" s="27"/>
      <c r="BG447" s="27"/>
      <c r="BH447" s="27"/>
    </row>
    <row r="448" spans="3:60" ht="15.75" customHeight="1" x14ac:dyDescent="0.2"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27"/>
      <c r="AW448" s="27"/>
      <c r="AX448" s="27"/>
      <c r="AY448" s="27"/>
      <c r="AZ448" s="27"/>
      <c r="BA448" s="27"/>
      <c r="BB448" s="27"/>
      <c r="BC448" s="27"/>
      <c r="BD448" s="27"/>
      <c r="BE448" s="27"/>
      <c r="BF448" s="27"/>
      <c r="BG448" s="27"/>
      <c r="BH448" s="27"/>
    </row>
    <row r="449" spans="3:60" ht="15.75" customHeight="1" x14ac:dyDescent="0.2"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  <c r="AO449" s="27"/>
      <c r="AP449" s="27"/>
      <c r="AQ449" s="27"/>
      <c r="AR449" s="27"/>
      <c r="AS449" s="27"/>
      <c r="AT449" s="27"/>
      <c r="AU449" s="27"/>
      <c r="AV449" s="27"/>
      <c r="AW449" s="27"/>
      <c r="AX449" s="27"/>
      <c r="AY449" s="27"/>
      <c r="AZ449" s="27"/>
      <c r="BA449" s="27"/>
      <c r="BB449" s="27"/>
      <c r="BC449" s="27"/>
      <c r="BD449" s="27"/>
      <c r="BE449" s="27"/>
      <c r="BF449" s="27"/>
      <c r="BG449" s="27"/>
      <c r="BH449" s="27"/>
    </row>
    <row r="450" spans="3:60" ht="15.75" customHeight="1" x14ac:dyDescent="0.2"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  <c r="AO450" s="27"/>
      <c r="AP450" s="27"/>
      <c r="AQ450" s="27"/>
      <c r="AR450" s="27"/>
      <c r="AS450" s="27"/>
      <c r="AT450" s="27"/>
      <c r="AU450" s="27"/>
      <c r="AV450" s="27"/>
      <c r="AW450" s="27"/>
      <c r="AX450" s="27"/>
      <c r="AY450" s="27"/>
      <c r="AZ450" s="27"/>
      <c r="BA450" s="27"/>
      <c r="BB450" s="27"/>
      <c r="BC450" s="27"/>
      <c r="BD450" s="27"/>
      <c r="BE450" s="27"/>
      <c r="BF450" s="27"/>
      <c r="BG450" s="27"/>
      <c r="BH450" s="27"/>
    </row>
    <row r="451" spans="3:60" ht="15.75" customHeight="1" x14ac:dyDescent="0.2"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  <c r="AO451" s="27"/>
      <c r="AP451" s="27"/>
      <c r="AQ451" s="27"/>
      <c r="AR451" s="27"/>
      <c r="AS451" s="27"/>
      <c r="AT451" s="27"/>
      <c r="AU451" s="27"/>
      <c r="AV451" s="27"/>
      <c r="AW451" s="27"/>
      <c r="AX451" s="27"/>
      <c r="AY451" s="27"/>
      <c r="AZ451" s="27"/>
      <c r="BA451" s="27"/>
      <c r="BB451" s="27"/>
      <c r="BC451" s="27"/>
      <c r="BD451" s="27"/>
      <c r="BE451" s="27"/>
      <c r="BF451" s="27"/>
      <c r="BG451" s="27"/>
      <c r="BH451" s="27"/>
    </row>
    <row r="452" spans="3:60" ht="15.75" customHeight="1" x14ac:dyDescent="0.2"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  <c r="AO452" s="27"/>
      <c r="AP452" s="27"/>
      <c r="AQ452" s="27"/>
      <c r="AR452" s="27"/>
      <c r="AS452" s="27"/>
      <c r="AT452" s="27"/>
      <c r="AU452" s="27"/>
      <c r="AV452" s="27"/>
      <c r="AW452" s="27"/>
      <c r="AX452" s="27"/>
      <c r="AY452" s="27"/>
      <c r="AZ452" s="27"/>
      <c r="BA452" s="27"/>
      <c r="BB452" s="27"/>
      <c r="BC452" s="27"/>
      <c r="BD452" s="27"/>
      <c r="BE452" s="27"/>
      <c r="BF452" s="27"/>
      <c r="BG452" s="27"/>
      <c r="BH452" s="27"/>
    </row>
    <row r="453" spans="3:60" ht="15.75" customHeight="1" x14ac:dyDescent="0.2"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  <c r="AO453" s="27"/>
      <c r="AP453" s="27"/>
      <c r="AQ453" s="27"/>
      <c r="AR453" s="27"/>
      <c r="AS453" s="27"/>
      <c r="AT453" s="27"/>
      <c r="AU453" s="27"/>
      <c r="AV453" s="27"/>
      <c r="AW453" s="27"/>
      <c r="AX453" s="27"/>
      <c r="AY453" s="27"/>
      <c r="AZ453" s="27"/>
      <c r="BA453" s="27"/>
      <c r="BB453" s="27"/>
      <c r="BC453" s="27"/>
      <c r="BD453" s="27"/>
      <c r="BE453" s="27"/>
      <c r="BF453" s="27"/>
      <c r="BG453" s="27"/>
      <c r="BH453" s="27"/>
    </row>
    <row r="454" spans="3:60" ht="15.75" customHeight="1" x14ac:dyDescent="0.2"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  <c r="AQ454" s="27"/>
      <c r="AR454" s="27"/>
      <c r="AS454" s="27"/>
      <c r="AT454" s="27"/>
      <c r="AU454" s="27"/>
      <c r="AV454" s="27"/>
      <c r="AW454" s="27"/>
      <c r="AX454" s="27"/>
      <c r="AY454" s="27"/>
      <c r="AZ454" s="27"/>
      <c r="BA454" s="27"/>
      <c r="BB454" s="27"/>
      <c r="BC454" s="27"/>
      <c r="BD454" s="27"/>
      <c r="BE454" s="27"/>
      <c r="BF454" s="27"/>
      <c r="BG454" s="27"/>
      <c r="BH454" s="27"/>
    </row>
    <row r="455" spans="3:60" ht="15.75" customHeight="1" x14ac:dyDescent="0.2"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  <c r="AO455" s="27"/>
      <c r="AP455" s="27"/>
      <c r="AQ455" s="27"/>
      <c r="AR455" s="27"/>
      <c r="AS455" s="27"/>
      <c r="AT455" s="27"/>
      <c r="AU455" s="27"/>
      <c r="AV455" s="27"/>
      <c r="AW455" s="27"/>
      <c r="AX455" s="27"/>
      <c r="AY455" s="27"/>
      <c r="AZ455" s="27"/>
      <c r="BA455" s="27"/>
      <c r="BB455" s="27"/>
      <c r="BC455" s="27"/>
      <c r="BD455" s="27"/>
      <c r="BE455" s="27"/>
      <c r="BF455" s="27"/>
      <c r="BG455" s="27"/>
      <c r="BH455" s="27"/>
    </row>
    <row r="456" spans="3:60" ht="15.75" customHeight="1" x14ac:dyDescent="0.2"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  <c r="AO456" s="27"/>
      <c r="AP456" s="27"/>
      <c r="AQ456" s="27"/>
      <c r="AR456" s="27"/>
      <c r="AS456" s="27"/>
      <c r="AT456" s="27"/>
      <c r="AU456" s="27"/>
      <c r="AV456" s="27"/>
      <c r="AW456" s="27"/>
      <c r="AX456" s="27"/>
      <c r="AY456" s="27"/>
      <c r="AZ456" s="27"/>
      <c r="BA456" s="27"/>
      <c r="BB456" s="27"/>
      <c r="BC456" s="27"/>
      <c r="BD456" s="27"/>
      <c r="BE456" s="27"/>
      <c r="BF456" s="27"/>
      <c r="BG456" s="27"/>
      <c r="BH456" s="27"/>
    </row>
    <row r="457" spans="3:60" ht="15.75" customHeight="1" x14ac:dyDescent="0.2"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  <c r="AO457" s="27"/>
      <c r="AP457" s="27"/>
      <c r="AQ457" s="27"/>
      <c r="AR457" s="27"/>
      <c r="AS457" s="27"/>
      <c r="AT457" s="27"/>
      <c r="AU457" s="27"/>
      <c r="AV457" s="27"/>
      <c r="AW457" s="27"/>
      <c r="AX457" s="27"/>
      <c r="AY457" s="27"/>
      <c r="AZ457" s="27"/>
      <c r="BA457" s="27"/>
      <c r="BB457" s="27"/>
      <c r="BC457" s="27"/>
      <c r="BD457" s="27"/>
      <c r="BE457" s="27"/>
      <c r="BF457" s="27"/>
      <c r="BG457" s="27"/>
      <c r="BH457" s="27"/>
    </row>
    <row r="458" spans="3:60" ht="15.75" customHeight="1" x14ac:dyDescent="0.2"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  <c r="AO458" s="27"/>
      <c r="AP458" s="27"/>
      <c r="AQ458" s="27"/>
      <c r="AR458" s="27"/>
      <c r="AS458" s="27"/>
      <c r="AT458" s="27"/>
      <c r="AU458" s="27"/>
      <c r="AV458" s="27"/>
      <c r="AW458" s="27"/>
      <c r="AX458" s="27"/>
      <c r="AY458" s="27"/>
      <c r="AZ458" s="27"/>
      <c r="BA458" s="27"/>
      <c r="BB458" s="27"/>
      <c r="BC458" s="27"/>
      <c r="BD458" s="27"/>
      <c r="BE458" s="27"/>
      <c r="BF458" s="27"/>
      <c r="BG458" s="27"/>
      <c r="BH458" s="27"/>
    </row>
    <row r="459" spans="3:60" ht="15.75" customHeight="1" x14ac:dyDescent="0.2"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  <c r="AO459" s="27"/>
      <c r="AP459" s="27"/>
      <c r="AQ459" s="27"/>
      <c r="AR459" s="27"/>
      <c r="AS459" s="27"/>
      <c r="AT459" s="27"/>
      <c r="AU459" s="27"/>
      <c r="AV459" s="27"/>
      <c r="AW459" s="27"/>
      <c r="AX459" s="27"/>
      <c r="AY459" s="27"/>
      <c r="AZ459" s="27"/>
      <c r="BA459" s="27"/>
      <c r="BB459" s="27"/>
      <c r="BC459" s="27"/>
      <c r="BD459" s="27"/>
      <c r="BE459" s="27"/>
      <c r="BF459" s="27"/>
      <c r="BG459" s="27"/>
      <c r="BH459" s="27"/>
    </row>
    <row r="460" spans="3:60" ht="15.75" customHeight="1" x14ac:dyDescent="0.2"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  <c r="AO460" s="27"/>
      <c r="AP460" s="27"/>
      <c r="AQ460" s="27"/>
      <c r="AR460" s="27"/>
      <c r="AS460" s="27"/>
      <c r="AT460" s="27"/>
      <c r="AU460" s="27"/>
      <c r="AV460" s="27"/>
      <c r="AW460" s="27"/>
      <c r="AX460" s="27"/>
      <c r="AY460" s="27"/>
      <c r="AZ460" s="27"/>
      <c r="BA460" s="27"/>
      <c r="BB460" s="27"/>
      <c r="BC460" s="27"/>
      <c r="BD460" s="27"/>
      <c r="BE460" s="27"/>
      <c r="BF460" s="27"/>
      <c r="BG460" s="27"/>
      <c r="BH460" s="27"/>
    </row>
    <row r="461" spans="3:60" ht="15.75" customHeight="1" x14ac:dyDescent="0.2"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  <c r="AO461" s="27"/>
      <c r="AP461" s="27"/>
      <c r="AQ461" s="27"/>
      <c r="AR461" s="27"/>
      <c r="AS461" s="27"/>
      <c r="AT461" s="27"/>
      <c r="AU461" s="27"/>
      <c r="AV461" s="27"/>
      <c r="AW461" s="27"/>
      <c r="AX461" s="27"/>
      <c r="AY461" s="27"/>
      <c r="AZ461" s="27"/>
      <c r="BA461" s="27"/>
      <c r="BB461" s="27"/>
      <c r="BC461" s="27"/>
      <c r="BD461" s="27"/>
      <c r="BE461" s="27"/>
      <c r="BF461" s="27"/>
      <c r="BG461" s="27"/>
      <c r="BH461" s="27"/>
    </row>
    <row r="462" spans="3:60" ht="15.75" customHeight="1" x14ac:dyDescent="0.2"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  <c r="AO462" s="27"/>
      <c r="AP462" s="27"/>
      <c r="AQ462" s="27"/>
      <c r="AR462" s="27"/>
      <c r="AS462" s="27"/>
      <c r="AT462" s="27"/>
      <c r="AU462" s="27"/>
      <c r="AV462" s="27"/>
      <c r="AW462" s="27"/>
      <c r="AX462" s="27"/>
      <c r="AY462" s="27"/>
      <c r="AZ462" s="27"/>
      <c r="BA462" s="27"/>
      <c r="BB462" s="27"/>
      <c r="BC462" s="27"/>
      <c r="BD462" s="27"/>
      <c r="BE462" s="27"/>
      <c r="BF462" s="27"/>
      <c r="BG462" s="27"/>
      <c r="BH462" s="27"/>
    </row>
    <row r="463" spans="3:60" ht="15.75" customHeight="1" x14ac:dyDescent="0.2"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  <c r="AO463" s="27"/>
      <c r="AP463" s="27"/>
      <c r="AQ463" s="27"/>
      <c r="AR463" s="27"/>
      <c r="AS463" s="27"/>
      <c r="AT463" s="27"/>
      <c r="AU463" s="27"/>
      <c r="AV463" s="27"/>
      <c r="AW463" s="27"/>
      <c r="AX463" s="27"/>
      <c r="AY463" s="27"/>
      <c r="AZ463" s="27"/>
      <c r="BA463" s="27"/>
      <c r="BB463" s="27"/>
      <c r="BC463" s="27"/>
      <c r="BD463" s="27"/>
      <c r="BE463" s="27"/>
      <c r="BF463" s="27"/>
      <c r="BG463" s="27"/>
      <c r="BH463" s="27"/>
    </row>
    <row r="464" spans="3:60" ht="15.75" customHeight="1" x14ac:dyDescent="0.2"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  <c r="AP464" s="27"/>
      <c r="AQ464" s="27"/>
      <c r="AR464" s="27"/>
      <c r="AS464" s="27"/>
      <c r="AT464" s="27"/>
      <c r="AU464" s="27"/>
      <c r="AV464" s="27"/>
      <c r="AW464" s="27"/>
      <c r="AX464" s="27"/>
      <c r="AY464" s="27"/>
      <c r="AZ464" s="27"/>
      <c r="BA464" s="27"/>
      <c r="BB464" s="27"/>
      <c r="BC464" s="27"/>
      <c r="BD464" s="27"/>
      <c r="BE464" s="27"/>
      <c r="BF464" s="27"/>
      <c r="BG464" s="27"/>
      <c r="BH464" s="27"/>
    </row>
    <row r="465" spans="3:60" ht="15.75" customHeight="1" x14ac:dyDescent="0.2"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  <c r="AO465" s="27"/>
      <c r="AP465" s="27"/>
      <c r="AQ465" s="27"/>
      <c r="AR465" s="27"/>
      <c r="AS465" s="27"/>
      <c r="AT465" s="27"/>
      <c r="AU465" s="27"/>
      <c r="AV465" s="27"/>
      <c r="AW465" s="27"/>
      <c r="AX465" s="27"/>
      <c r="AY465" s="27"/>
      <c r="AZ465" s="27"/>
      <c r="BA465" s="27"/>
      <c r="BB465" s="27"/>
      <c r="BC465" s="27"/>
      <c r="BD465" s="27"/>
      <c r="BE465" s="27"/>
      <c r="BF465" s="27"/>
      <c r="BG465" s="27"/>
      <c r="BH465" s="27"/>
    </row>
    <row r="466" spans="3:60" ht="15.75" customHeight="1" x14ac:dyDescent="0.2"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  <c r="AR466" s="27"/>
      <c r="AS466" s="27"/>
      <c r="AT466" s="27"/>
      <c r="AU466" s="27"/>
      <c r="AV466" s="27"/>
      <c r="AW466" s="27"/>
      <c r="AX466" s="27"/>
      <c r="AY466" s="27"/>
      <c r="AZ466" s="27"/>
      <c r="BA466" s="27"/>
      <c r="BB466" s="27"/>
      <c r="BC466" s="27"/>
      <c r="BD466" s="27"/>
      <c r="BE466" s="27"/>
      <c r="BF466" s="27"/>
      <c r="BG466" s="27"/>
      <c r="BH466" s="27"/>
    </row>
    <row r="467" spans="3:60" ht="15.75" customHeight="1" x14ac:dyDescent="0.2"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  <c r="AO467" s="27"/>
      <c r="AP467" s="27"/>
      <c r="AQ467" s="27"/>
      <c r="AR467" s="27"/>
      <c r="AS467" s="27"/>
      <c r="AT467" s="27"/>
      <c r="AU467" s="27"/>
      <c r="AV467" s="27"/>
      <c r="AW467" s="27"/>
      <c r="AX467" s="27"/>
      <c r="AY467" s="27"/>
      <c r="AZ467" s="27"/>
      <c r="BA467" s="27"/>
      <c r="BB467" s="27"/>
      <c r="BC467" s="27"/>
      <c r="BD467" s="27"/>
      <c r="BE467" s="27"/>
      <c r="BF467" s="27"/>
      <c r="BG467" s="27"/>
      <c r="BH467" s="27"/>
    </row>
    <row r="468" spans="3:60" ht="15.75" customHeight="1" x14ac:dyDescent="0.2"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  <c r="AO468" s="27"/>
      <c r="AP468" s="27"/>
      <c r="AQ468" s="27"/>
      <c r="AR468" s="27"/>
      <c r="AS468" s="27"/>
      <c r="AT468" s="27"/>
      <c r="AU468" s="27"/>
      <c r="AV468" s="27"/>
      <c r="AW468" s="27"/>
      <c r="AX468" s="27"/>
      <c r="AY468" s="27"/>
      <c r="AZ468" s="27"/>
      <c r="BA468" s="27"/>
      <c r="BB468" s="27"/>
      <c r="BC468" s="27"/>
      <c r="BD468" s="27"/>
      <c r="BE468" s="27"/>
      <c r="BF468" s="27"/>
      <c r="BG468" s="27"/>
      <c r="BH468" s="27"/>
    </row>
    <row r="469" spans="3:60" ht="15.75" customHeight="1" x14ac:dyDescent="0.2"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  <c r="AO469" s="27"/>
      <c r="AP469" s="27"/>
      <c r="AQ469" s="27"/>
      <c r="AR469" s="27"/>
      <c r="AS469" s="27"/>
      <c r="AT469" s="27"/>
      <c r="AU469" s="27"/>
      <c r="AV469" s="27"/>
      <c r="AW469" s="27"/>
      <c r="AX469" s="27"/>
      <c r="AY469" s="27"/>
      <c r="AZ469" s="27"/>
      <c r="BA469" s="27"/>
      <c r="BB469" s="27"/>
      <c r="BC469" s="27"/>
      <c r="BD469" s="27"/>
      <c r="BE469" s="27"/>
      <c r="BF469" s="27"/>
      <c r="BG469" s="27"/>
      <c r="BH469" s="27"/>
    </row>
    <row r="470" spans="3:60" ht="15.75" customHeight="1" x14ac:dyDescent="0.2"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  <c r="AO470" s="27"/>
      <c r="AP470" s="27"/>
      <c r="AQ470" s="27"/>
      <c r="AR470" s="27"/>
      <c r="AS470" s="27"/>
      <c r="AT470" s="27"/>
      <c r="AU470" s="27"/>
      <c r="AV470" s="27"/>
      <c r="AW470" s="27"/>
      <c r="AX470" s="27"/>
      <c r="AY470" s="27"/>
      <c r="AZ470" s="27"/>
      <c r="BA470" s="27"/>
      <c r="BB470" s="27"/>
      <c r="BC470" s="27"/>
      <c r="BD470" s="27"/>
      <c r="BE470" s="27"/>
      <c r="BF470" s="27"/>
      <c r="BG470" s="27"/>
      <c r="BH470" s="27"/>
    </row>
    <row r="471" spans="3:60" ht="15.75" customHeight="1" x14ac:dyDescent="0.2"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  <c r="AO471" s="27"/>
      <c r="AP471" s="27"/>
      <c r="AQ471" s="27"/>
      <c r="AR471" s="27"/>
      <c r="AS471" s="27"/>
      <c r="AT471" s="27"/>
      <c r="AU471" s="27"/>
      <c r="AV471" s="27"/>
      <c r="AW471" s="27"/>
      <c r="AX471" s="27"/>
      <c r="AY471" s="27"/>
      <c r="AZ471" s="27"/>
      <c r="BA471" s="27"/>
      <c r="BB471" s="27"/>
      <c r="BC471" s="27"/>
      <c r="BD471" s="27"/>
      <c r="BE471" s="27"/>
      <c r="BF471" s="27"/>
      <c r="BG471" s="27"/>
      <c r="BH471" s="27"/>
    </row>
    <row r="472" spans="3:60" ht="15.75" customHeight="1" x14ac:dyDescent="0.2"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  <c r="AO472" s="27"/>
      <c r="AP472" s="27"/>
      <c r="AQ472" s="27"/>
      <c r="AR472" s="27"/>
      <c r="AS472" s="27"/>
      <c r="AT472" s="27"/>
      <c r="AU472" s="27"/>
      <c r="AV472" s="27"/>
      <c r="AW472" s="27"/>
      <c r="AX472" s="27"/>
      <c r="AY472" s="27"/>
      <c r="AZ472" s="27"/>
      <c r="BA472" s="27"/>
      <c r="BB472" s="27"/>
      <c r="BC472" s="27"/>
      <c r="BD472" s="27"/>
      <c r="BE472" s="27"/>
      <c r="BF472" s="27"/>
      <c r="BG472" s="27"/>
      <c r="BH472" s="27"/>
    </row>
    <row r="473" spans="3:60" ht="15.75" customHeight="1" x14ac:dyDescent="0.2"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  <c r="AO473" s="27"/>
      <c r="AP473" s="27"/>
      <c r="AQ473" s="27"/>
      <c r="AR473" s="27"/>
      <c r="AS473" s="27"/>
      <c r="AT473" s="27"/>
      <c r="AU473" s="27"/>
      <c r="AV473" s="27"/>
      <c r="AW473" s="27"/>
      <c r="AX473" s="27"/>
      <c r="AY473" s="27"/>
      <c r="AZ473" s="27"/>
      <c r="BA473" s="27"/>
      <c r="BB473" s="27"/>
      <c r="BC473" s="27"/>
      <c r="BD473" s="27"/>
      <c r="BE473" s="27"/>
      <c r="BF473" s="27"/>
      <c r="BG473" s="27"/>
      <c r="BH473" s="27"/>
    </row>
    <row r="474" spans="3:60" ht="15.75" customHeight="1" x14ac:dyDescent="0.2"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  <c r="AO474" s="27"/>
      <c r="AP474" s="27"/>
      <c r="AQ474" s="27"/>
      <c r="AR474" s="27"/>
      <c r="AS474" s="27"/>
      <c r="AT474" s="27"/>
      <c r="AU474" s="27"/>
      <c r="AV474" s="27"/>
      <c r="AW474" s="27"/>
      <c r="AX474" s="27"/>
      <c r="AY474" s="27"/>
      <c r="AZ474" s="27"/>
      <c r="BA474" s="27"/>
      <c r="BB474" s="27"/>
      <c r="BC474" s="27"/>
      <c r="BD474" s="27"/>
      <c r="BE474" s="27"/>
      <c r="BF474" s="27"/>
      <c r="BG474" s="27"/>
      <c r="BH474" s="27"/>
    </row>
    <row r="475" spans="3:60" ht="15.75" customHeight="1" x14ac:dyDescent="0.2"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  <c r="AO475" s="27"/>
      <c r="AP475" s="27"/>
      <c r="AQ475" s="27"/>
      <c r="AR475" s="27"/>
      <c r="AS475" s="27"/>
      <c r="AT475" s="27"/>
      <c r="AU475" s="27"/>
      <c r="AV475" s="27"/>
      <c r="AW475" s="27"/>
      <c r="AX475" s="27"/>
      <c r="AY475" s="27"/>
      <c r="AZ475" s="27"/>
      <c r="BA475" s="27"/>
      <c r="BB475" s="27"/>
      <c r="BC475" s="27"/>
      <c r="BD475" s="27"/>
      <c r="BE475" s="27"/>
      <c r="BF475" s="27"/>
      <c r="BG475" s="27"/>
      <c r="BH475" s="27"/>
    </row>
    <row r="476" spans="3:60" ht="15.75" customHeight="1" x14ac:dyDescent="0.2"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  <c r="AO476" s="27"/>
      <c r="AP476" s="27"/>
      <c r="AQ476" s="27"/>
      <c r="AR476" s="27"/>
      <c r="AS476" s="27"/>
      <c r="AT476" s="27"/>
      <c r="AU476" s="27"/>
      <c r="AV476" s="27"/>
      <c r="AW476" s="27"/>
      <c r="AX476" s="27"/>
      <c r="AY476" s="27"/>
      <c r="AZ476" s="27"/>
      <c r="BA476" s="27"/>
      <c r="BB476" s="27"/>
      <c r="BC476" s="27"/>
      <c r="BD476" s="27"/>
      <c r="BE476" s="27"/>
      <c r="BF476" s="27"/>
      <c r="BG476" s="27"/>
      <c r="BH476" s="27"/>
    </row>
    <row r="477" spans="3:60" ht="15.75" customHeight="1" x14ac:dyDescent="0.2"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  <c r="AO477" s="27"/>
      <c r="AP477" s="27"/>
      <c r="AQ477" s="27"/>
      <c r="AR477" s="27"/>
      <c r="AS477" s="27"/>
      <c r="AT477" s="27"/>
      <c r="AU477" s="27"/>
      <c r="AV477" s="27"/>
      <c r="AW477" s="27"/>
      <c r="AX477" s="27"/>
      <c r="AY477" s="27"/>
      <c r="AZ477" s="27"/>
      <c r="BA477" s="27"/>
      <c r="BB477" s="27"/>
      <c r="BC477" s="27"/>
      <c r="BD477" s="27"/>
      <c r="BE477" s="27"/>
      <c r="BF477" s="27"/>
      <c r="BG477" s="27"/>
      <c r="BH477" s="27"/>
    </row>
    <row r="478" spans="3:60" ht="15.75" customHeight="1" x14ac:dyDescent="0.2"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  <c r="AO478" s="27"/>
      <c r="AP478" s="27"/>
      <c r="AQ478" s="27"/>
      <c r="AR478" s="27"/>
      <c r="AS478" s="27"/>
      <c r="AT478" s="27"/>
      <c r="AU478" s="27"/>
      <c r="AV478" s="27"/>
      <c r="AW478" s="27"/>
      <c r="AX478" s="27"/>
      <c r="AY478" s="27"/>
      <c r="AZ478" s="27"/>
      <c r="BA478" s="27"/>
      <c r="BB478" s="27"/>
      <c r="BC478" s="27"/>
      <c r="BD478" s="27"/>
      <c r="BE478" s="27"/>
      <c r="BF478" s="27"/>
      <c r="BG478" s="27"/>
      <c r="BH478" s="27"/>
    </row>
    <row r="479" spans="3:60" ht="15.75" customHeight="1" x14ac:dyDescent="0.2"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  <c r="AO479" s="27"/>
      <c r="AP479" s="27"/>
      <c r="AQ479" s="27"/>
      <c r="AR479" s="27"/>
      <c r="AS479" s="27"/>
      <c r="AT479" s="27"/>
      <c r="AU479" s="27"/>
      <c r="AV479" s="27"/>
      <c r="AW479" s="27"/>
      <c r="AX479" s="27"/>
      <c r="AY479" s="27"/>
      <c r="AZ479" s="27"/>
      <c r="BA479" s="27"/>
      <c r="BB479" s="27"/>
      <c r="BC479" s="27"/>
      <c r="BD479" s="27"/>
      <c r="BE479" s="27"/>
      <c r="BF479" s="27"/>
      <c r="BG479" s="27"/>
      <c r="BH479" s="27"/>
    </row>
    <row r="480" spans="3:60" ht="15.75" customHeight="1" x14ac:dyDescent="0.2"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  <c r="AO480" s="27"/>
      <c r="AP480" s="27"/>
      <c r="AQ480" s="27"/>
      <c r="AR480" s="27"/>
      <c r="AS480" s="27"/>
      <c r="AT480" s="27"/>
      <c r="AU480" s="27"/>
      <c r="AV480" s="27"/>
      <c r="AW480" s="27"/>
      <c r="AX480" s="27"/>
      <c r="AY480" s="27"/>
      <c r="AZ480" s="27"/>
      <c r="BA480" s="27"/>
      <c r="BB480" s="27"/>
      <c r="BC480" s="27"/>
      <c r="BD480" s="27"/>
      <c r="BE480" s="27"/>
      <c r="BF480" s="27"/>
      <c r="BG480" s="27"/>
      <c r="BH480" s="27"/>
    </row>
    <row r="481" spans="3:60" ht="15.75" customHeight="1" x14ac:dyDescent="0.2"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  <c r="AO481" s="27"/>
      <c r="AP481" s="27"/>
      <c r="AQ481" s="27"/>
      <c r="AR481" s="27"/>
      <c r="AS481" s="27"/>
      <c r="AT481" s="27"/>
      <c r="AU481" s="27"/>
      <c r="AV481" s="27"/>
      <c r="AW481" s="27"/>
      <c r="AX481" s="27"/>
      <c r="AY481" s="27"/>
      <c r="AZ481" s="27"/>
      <c r="BA481" s="27"/>
      <c r="BB481" s="27"/>
      <c r="BC481" s="27"/>
      <c r="BD481" s="27"/>
      <c r="BE481" s="27"/>
      <c r="BF481" s="27"/>
      <c r="BG481" s="27"/>
      <c r="BH481" s="27"/>
    </row>
    <row r="482" spans="3:60" ht="15.75" customHeight="1" x14ac:dyDescent="0.2"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  <c r="AO482" s="27"/>
      <c r="AP482" s="27"/>
      <c r="AQ482" s="27"/>
      <c r="AR482" s="27"/>
      <c r="AS482" s="27"/>
      <c r="AT482" s="27"/>
      <c r="AU482" s="27"/>
      <c r="AV482" s="27"/>
      <c r="AW482" s="27"/>
      <c r="AX482" s="27"/>
      <c r="AY482" s="27"/>
      <c r="AZ482" s="27"/>
      <c r="BA482" s="27"/>
      <c r="BB482" s="27"/>
      <c r="BC482" s="27"/>
      <c r="BD482" s="27"/>
      <c r="BE482" s="27"/>
      <c r="BF482" s="27"/>
      <c r="BG482" s="27"/>
      <c r="BH482" s="27"/>
    </row>
    <row r="483" spans="3:60" ht="15.75" customHeight="1" x14ac:dyDescent="0.2"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  <c r="AO483" s="27"/>
      <c r="AP483" s="27"/>
      <c r="AQ483" s="27"/>
      <c r="AR483" s="27"/>
      <c r="AS483" s="27"/>
      <c r="AT483" s="27"/>
      <c r="AU483" s="27"/>
      <c r="AV483" s="27"/>
      <c r="AW483" s="27"/>
      <c r="AX483" s="27"/>
      <c r="AY483" s="27"/>
      <c r="AZ483" s="27"/>
      <c r="BA483" s="27"/>
      <c r="BB483" s="27"/>
      <c r="BC483" s="27"/>
      <c r="BD483" s="27"/>
      <c r="BE483" s="27"/>
      <c r="BF483" s="27"/>
      <c r="BG483" s="27"/>
      <c r="BH483" s="27"/>
    </row>
    <row r="484" spans="3:60" ht="15.75" customHeight="1" x14ac:dyDescent="0.2"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27"/>
      <c r="AW484" s="27"/>
      <c r="AX484" s="27"/>
      <c r="AY484" s="27"/>
      <c r="AZ484" s="27"/>
      <c r="BA484" s="27"/>
      <c r="BB484" s="27"/>
      <c r="BC484" s="27"/>
      <c r="BD484" s="27"/>
      <c r="BE484" s="27"/>
      <c r="BF484" s="27"/>
      <c r="BG484" s="27"/>
      <c r="BH484" s="27"/>
    </row>
    <row r="485" spans="3:60" ht="15.75" customHeight="1" x14ac:dyDescent="0.2"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  <c r="AO485" s="27"/>
      <c r="AP485" s="27"/>
      <c r="AQ485" s="27"/>
      <c r="AR485" s="27"/>
      <c r="AS485" s="27"/>
      <c r="AT485" s="27"/>
      <c r="AU485" s="27"/>
      <c r="AV485" s="27"/>
      <c r="AW485" s="27"/>
      <c r="AX485" s="27"/>
      <c r="AY485" s="27"/>
      <c r="AZ485" s="27"/>
      <c r="BA485" s="27"/>
      <c r="BB485" s="27"/>
      <c r="BC485" s="27"/>
      <c r="BD485" s="27"/>
      <c r="BE485" s="27"/>
      <c r="BF485" s="27"/>
      <c r="BG485" s="27"/>
      <c r="BH485" s="27"/>
    </row>
    <row r="486" spans="3:60" ht="15.75" customHeight="1" x14ac:dyDescent="0.2"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  <c r="AO486" s="27"/>
      <c r="AP486" s="27"/>
      <c r="AQ486" s="27"/>
      <c r="AR486" s="27"/>
      <c r="AS486" s="27"/>
      <c r="AT486" s="27"/>
      <c r="AU486" s="27"/>
      <c r="AV486" s="27"/>
      <c r="AW486" s="27"/>
      <c r="AX486" s="27"/>
      <c r="AY486" s="27"/>
      <c r="AZ486" s="27"/>
      <c r="BA486" s="27"/>
      <c r="BB486" s="27"/>
      <c r="BC486" s="27"/>
      <c r="BD486" s="27"/>
      <c r="BE486" s="27"/>
      <c r="BF486" s="27"/>
      <c r="BG486" s="27"/>
      <c r="BH486" s="27"/>
    </row>
    <row r="487" spans="3:60" ht="15.75" customHeight="1" x14ac:dyDescent="0.2"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  <c r="AO487" s="27"/>
      <c r="AP487" s="27"/>
      <c r="AQ487" s="27"/>
      <c r="AR487" s="27"/>
      <c r="AS487" s="27"/>
      <c r="AT487" s="27"/>
      <c r="AU487" s="27"/>
      <c r="AV487" s="27"/>
      <c r="AW487" s="27"/>
      <c r="AX487" s="27"/>
      <c r="AY487" s="27"/>
      <c r="AZ487" s="27"/>
      <c r="BA487" s="27"/>
      <c r="BB487" s="27"/>
      <c r="BC487" s="27"/>
      <c r="BD487" s="27"/>
      <c r="BE487" s="27"/>
      <c r="BF487" s="27"/>
      <c r="BG487" s="27"/>
      <c r="BH487" s="27"/>
    </row>
    <row r="488" spans="3:60" ht="15.75" customHeight="1" x14ac:dyDescent="0.2"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  <c r="AO488" s="27"/>
      <c r="AP488" s="27"/>
      <c r="AQ488" s="27"/>
      <c r="AR488" s="27"/>
      <c r="AS488" s="27"/>
      <c r="AT488" s="27"/>
      <c r="AU488" s="27"/>
      <c r="AV488" s="27"/>
      <c r="AW488" s="27"/>
      <c r="AX488" s="27"/>
      <c r="AY488" s="27"/>
      <c r="AZ488" s="27"/>
      <c r="BA488" s="27"/>
      <c r="BB488" s="27"/>
      <c r="BC488" s="27"/>
      <c r="BD488" s="27"/>
      <c r="BE488" s="27"/>
      <c r="BF488" s="27"/>
      <c r="BG488" s="27"/>
      <c r="BH488" s="27"/>
    </row>
    <row r="489" spans="3:60" ht="15.75" customHeight="1" x14ac:dyDescent="0.2"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  <c r="AO489" s="27"/>
      <c r="AP489" s="27"/>
      <c r="AQ489" s="27"/>
      <c r="AR489" s="27"/>
      <c r="AS489" s="27"/>
      <c r="AT489" s="27"/>
      <c r="AU489" s="27"/>
      <c r="AV489" s="27"/>
      <c r="AW489" s="27"/>
      <c r="AX489" s="27"/>
      <c r="AY489" s="27"/>
      <c r="AZ489" s="27"/>
      <c r="BA489" s="27"/>
      <c r="BB489" s="27"/>
      <c r="BC489" s="27"/>
      <c r="BD489" s="27"/>
      <c r="BE489" s="27"/>
      <c r="BF489" s="27"/>
      <c r="BG489" s="27"/>
      <c r="BH489" s="27"/>
    </row>
    <row r="490" spans="3:60" ht="15.75" customHeight="1" x14ac:dyDescent="0.2"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  <c r="AO490" s="27"/>
      <c r="AP490" s="27"/>
      <c r="AQ490" s="27"/>
      <c r="AR490" s="27"/>
      <c r="AS490" s="27"/>
      <c r="AT490" s="27"/>
      <c r="AU490" s="27"/>
      <c r="AV490" s="27"/>
      <c r="AW490" s="27"/>
      <c r="AX490" s="27"/>
      <c r="AY490" s="27"/>
      <c r="AZ490" s="27"/>
      <c r="BA490" s="27"/>
      <c r="BB490" s="27"/>
      <c r="BC490" s="27"/>
      <c r="BD490" s="27"/>
      <c r="BE490" s="27"/>
      <c r="BF490" s="27"/>
      <c r="BG490" s="27"/>
      <c r="BH490" s="27"/>
    </row>
    <row r="491" spans="3:60" ht="15.75" customHeight="1" x14ac:dyDescent="0.2"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  <c r="AO491" s="27"/>
      <c r="AP491" s="27"/>
      <c r="AQ491" s="27"/>
      <c r="AR491" s="27"/>
      <c r="AS491" s="27"/>
      <c r="AT491" s="27"/>
      <c r="AU491" s="27"/>
      <c r="AV491" s="27"/>
      <c r="AW491" s="27"/>
      <c r="AX491" s="27"/>
      <c r="AY491" s="27"/>
      <c r="AZ491" s="27"/>
      <c r="BA491" s="27"/>
      <c r="BB491" s="27"/>
      <c r="BC491" s="27"/>
      <c r="BD491" s="27"/>
      <c r="BE491" s="27"/>
      <c r="BF491" s="27"/>
      <c r="BG491" s="27"/>
      <c r="BH491" s="27"/>
    </row>
    <row r="492" spans="3:60" ht="15.75" customHeight="1" x14ac:dyDescent="0.2"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  <c r="AO492" s="27"/>
      <c r="AP492" s="27"/>
      <c r="AQ492" s="27"/>
      <c r="AR492" s="27"/>
      <c r="AS492" s="27"/>
      <c r="AT492" s="27"/>
      <c r="AU492" s="27"/>
      <c r="AV492" s="27"/>
      <c r="AW492" s="27"/>
      <c r="AX492" s="27"/>
      <c r="AY492" s="27"/>
      <c r="AZ492" s="27"/>
      <c r="BA492" s="27"/>
      <c r="BB492" s="27"/>
      <c r="BC492" s="27"/>
      <c r="BD492" s="27"/>
      <c r="BE492" s="27"/>
      <c r="BF492" s="27"/>
      <c r="BG492" s="27"/>
      <c r="BH492" s="27"/>
    </row>
    <row r="493" spans="3:60" ht="15.75" customHeight="1" x14ac:dyDescent="0.2"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  <c r="AP493" s="27"/>
      <c r="AQ493" s="27"/>
      <c r="AR493" s="27"/>
      <c r="AS493" s="27"/>
      <c r="AT493" s="27"/>
      <c r="AU493" s="27"/>
      <c r="AV493" s="27"/>
      <c r="AW493" s="27"/>
      <c r="AX493" s="27"/>
      <c r="AY493" s="27"/>
      <c r="AZ493" s="27"/>
      <c r="BA493" s="27"/>
      <c r="BB493" s="27"/>
      <c r="BC493" s="27"/>
      <c r="BD493" s="27"/>
      <c r="BE493" s="27"/>
      <c r="BF493" s="27"/>
      <c r="BG493" s="27"/>
      <c r="BH493" s="27"/>
    </row>
    <row r="494" spans="3:60" ht="15.75" customHeight="1" x14ac:dyDescent="0.2"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  <c r="AP494" s="27"/>
      <c r="AQ494" s="27"/>
      <c r="AR494" s="27"/>
      <c r="AS494" s="27"/>
      <c r="AT494" s="27"/>
      <c r="AU494" s="27"/>
      <c r="AV494" s="27"/>
      <c r="AW494" s="27"/>
      <c r="AX494" s="27"/>
      <c r="AY494" s="27"/>
      <c r="AZ494" s="27"/>
      <c r="BA494" s="27"/>
      <c r="BB494" s="27"/>
      <c r="BC494" s="27"/>
      <c r="BD494" s="27"/>
      <c r="BE494" s="27"/>
      <c r="BF494" s="27"/>
      <c r="BG494" s="27"/>
      <c r="BH494" s="27"/>
    </row>
    <row r="495" spans="3:60" ht="15.75" customHeight="1" x14ac:dyDescent="0.2"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  <c r="AO495" s="27"/>
      <c r="AP495" s="27"/>
      <c r="AQ495" s="27"/>
      <c r="AR495" s="27"/>
      <c r="AS495" s="27"/>
      <c r="AT495" s="27"/>
      <c r="AU495" s="27"/>
      <c r="AV495" s="27"/>
      <c r="AW495" s="27"/>
      <c r="AX495" s="27"/>
      <c r="AY495" s="27"/>
      <c r="AZ495" s="27"/>
      <c r="BA495" s="27"/>
      <c r="BB495" s="27"/>
      <c r="BC495" s="27"/>
      <c r="BD495" s="27"/>
      <c r="BE495" s="27"/>
      <c r="BF495" s="27"/>
      <c r="BG495" s="27"/>
      <c r="BH495" s="27"/>
    </row>
    <row r="496" spans="3:60" ht="15.75" customHeight="1" x14ac:dyDescent="0.2"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  <c r="AO496" s="27"/>
      <c r="AP496" s="27"/>
      <c r="AQ496" s="27"/>
      <c r="AR496" s="27"/>
      <c r="AS496" s="27"/>
      <c r="AT496" s="27"/>
      <c r="AU496" s="27"/>
      <c r="AV496" s="27"/>
      <c r="AW496" s="27"/>
      <c r="AX496" s="27"/>
      <c r="AY496" s="27"/>
      <c r="AZ496" s="27"/>
      <c r="BA496" s="27"/>
      <c r="BB496" s="27"/>
      <c r="BC496" s="27"/>
      <c r="BD496" s="27"/>
      <c r="BE496" s="27"/>
      <c r="BF496" s="27"/>
      <c r="BG496" s="27"/>
      <c r="BH496" s="27"/>
    </row>
    <row r="497" spans="3:60" ht="15.75" customHeight="1" x14ac:dyDescent="0.2"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  <c r="AO497" s="27"/>
      <c r="AP497" s="27"/>
      <c r="AQ497" s="27"/>
      <c r="AR497" s="27"/>
      <c r="AS497" s="27"/>
      <c r="AT497" s="27"/>
      <c r="AU497" s="27"/>
      <c r="AV497" s="27"/>
      <c r="AW497" s="27"/>
      <c r="AX497" s="27"/>
      <c r="AY497" s="27"/>
      <c r="AZ497" s="27"/>
      <c r="BA497" s="27"/>
      <c r="BB497" s="27"/>
      <c r="BC497" s="27"/>
      <c r="BD497" s="27"/>
      <c r="BE497" s="27"/>
      <c r="BF497" s="27"/>
      <c r="BG497" s="27"/>
      <c r="BH497" s="27"/>
    </row>
    <row r="498" spans="3:60" ht="15.75" customHeight="1" x14ac:dyDescent="0.2"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  <c r="AO498" s="27"/>
      <c r="AP498" s="27"/>
      <c r="AQ498" s="27"/>
      <c r="AR498" s="27"/>
      <c r="AS498" s="27"/>
      <c r="AT498" s="27"/>
      <c r="AU498" s="27"/>
      <c r="AV498" s="27"/>
      <c r="AW498" s="27"/>
      <c r="AX498" s="27"/>
      <c r="AY498" s="27"/>
      <c r="AZ498" s="27"/>
      <c r="BA498" s="27"/>
      <c r="BB498" s="27"/>
      <c r="BC498" s="27"/>
      <c r="BD498" s="27"/>
      <c r="BE498" s="27"/>
      <c r="BF498" s="27"/>
      <c r="BG498" s="27"/>
      <c r="BH498" s="27"/>
    </row>
    <row r="499" spans="3:60" ht="15.75" customHeight="1" x14ac:dyDescent="0.2"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  <c r="AO499" s="27"/>
      <c r="AP499" s="27"/>
      <c r="AQ499" s="27"/>
      <c r="AR499" s="27"/>
      <c r="AS499" s="27"/>
      <c r="AT499" s="27"/>
      <c r="AU499" s="27"/>
      <c r="AV499" s="27"/>
      <c r="AW499" s="27"/>
      <c r="AX499" s="27"/>
      <c r="AY499" s="27"/>
      <c r="AZ499" s="27"/>
      <c r="BA499" s="27"/>
      <c r="BB499" s="27"/>
      <c r="BC499" s="27"/>
      <c r="BD499" s="27"/>
      <c r="BE499" s="27"/>
      <c r="BF499" s="27"/>
      <c r="BG499" s="27"/>
      <c r="BH499" s="27"/>
    </row>
    <row r="500" spans="3:60" ht="15.75" customHeight="1" x14ac:dyDescent="0.2"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  <c r="AO500" s="27"/>
      <c r="AP500" s="27"/>
      <c r="AQ500" s="27"/>
      <c r="AR500" s="27"/>
      <c r="AS500" s="27"/>
      <c r="AT500" s="27"/>
      <c r="AU500" s="27"/>
      <c r="AV500" s="27"/>
      <c r="AW500" s="27"/>
      <c r="AX500" s="27"/>
      <c r="AY500" s="27"/>
      <c r="AZ500" s="27"/>
      <c r="BA500" s="27"/>
      <c r="BB500" s="27"/>
      <c r="BC500" s="27"/>
      <c r="BD500" s="27"/>
      <c r="BE500" s="27"/>
      <c r="BF500" s="27"/>
      <c r="BG500" s="27"/>
      <c r="BH500" s="27"/>
    </row>
    <row r="501" spans="3:60" ht="15.75" customHeight="1" x14ac:dyDescent="0.2"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  <c r="AO501" s="27"/>
      <c r="AP501" s="27"/>
      <c r="AQ501" s="27"/>
      <c r="AR501" s="27"/>
      <c r="AS501" s="27"/>
      <c r="AT501" s="27"/>
      <c r="AU501" s="27"/>
      <c r="AV501" s="27"/>
      <c r="AW501" s="27"/>
      <c r="AX501" s="27"/>
      <c r="AY501" s="27"/>
      <c r="AZ501" s="27"/>
      <c r="BA501" s="27"/>
      <c r="BB501" s="27"/>
      <c r="BC501" s="27"/>
      <c r="BD501" s="27"/>
      <c r="BE501" s="27"/>
      <c r="BF501" s="27"/>
      <c r="BG501" s="27"/>
      <c r="BH501" s="27"/>
    </row>
    <row r="502" spans="3:60" ht="15.75" customHeight="1" x14ac:dyDescent="0.2"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  <c r="BF502" s="27"/>
      <c r="BG502" s="27"/>
      <c r="BH502" s="27"/>
    </row>
    <row r="503" spans="3:60" ht="15.75" customHeight="1" x14ac:dyDescent="0.2"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  <c r="AP503" s="27"/>
      <c r="AQ503" s="27"/>
      <c r="AR503" s="27"/>
      <c r="AS503" s="27"/>
      <c r="AT503" s="27"/>
      <c r="AU503" s="27"/>
      <c r="AV503" s="27"/>
      <c r="AW503" s="27"/>
      <c r="AX503" s="27"/>
      <c r="AY503" s="27"/>
      <c r="AZ503" s="27"/>
      <c r="BA503" s="27"/>
      <c r="BB503" s="27"/>
      <c r="BC503" s="27"/>
      <c r="BD503" s="27"/>
      <c r="BE503" s="27"/>
      <c r="BF503" s="27"/>
      <c r="BG503" s="27"/>
      <c r="BH503" s="27"/>
    </row>
    <row r="504" spans="3:60" ht="15.75" customHeight="1" x14ac:dyDescent="0.2"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  <c r="AO504" s="27"/>
      <c r="AP504" s="27"/>
      <c r="AQ504" s="27"/>
      <c r="AR504" s="27"/>
      <c r="AS504" s="27"/>
      <c r="AT504" s="27"/>
      <c r="AU504" s="27"/>
      <c r="AV504" s="27"/>
      <c r="AW504" s="27"/>
      <c r="AX504" s="27"/>
      <c r="AY504" s="27"/>
      <c r="AZ504" s="27"/>
      <c r="BA504" s="27"/>
      <c r="BB504" s="27"/>
      <c r="BC504" s="27"/>
      <c r="BD504" s="27"/>
      <c r="BE504" s="27"/>
      <c r="BF504" s="27"/>
      <c r="BG504" s="27"/>
      <c r="BH504" s="27"/>
    </row>
    <row r="505" spans="3:60" ht="15.75" customHeight="1" x14ac:dyDescent="0.2"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  <c r="AO505" s="27"/>
      <c r="AP505" s="27"/>
      <c r="AQ505" s="27"/>
      <c r="AR505" s="27"/>
      <c r="AS505" s="27"/>
      <c r="AT505" s="27"/>
      <c r="AU505" s="27"/>
      <c r="AV505" s="27"/>
      <c r="AW505" s="27"/>
      <c r="AX505" s="27"/>
      <c r="AY505" s="27"/>
      <c r="AZ505" s="27"/>
      <c r="BA505" s="27"/>
      <c r="BB505" s="27"/>
      <c r="BC505" s="27"/>
      <c r="BD505" s="27"/>
      <c r="BE505" s="27"/>
      <c r="BF505" s="27"/>
      <c r="BG505" s="27"/>
      <c r="BH505" s="27"/>
    </row>
    <row r="506" spans="3:60" ht="15.75" customHeight="1" x14ac:dyDescent="0.2"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  <c r="AO506" s="27"/>
      <c r="AP506" s="27"/>
      <c r="AQ506" s="27"/>
      <c r="AR506" s="27"/>
      <c r="AS506" s="27"/>
      <c r="AT506" s="27"/>
      <c r="AU506" s="27"/>
      <c r="AV506" s="27"/>
      <c r="AW506" s="27"/>
      <c r="AX506" s="27"/>
      <c r="AY506" s="27"/>
      <c r="AZ506" s="27"/>
      <c r="BA506" s="27"/>
      <c r="BB506" s="27"/>
      <c r="BC506" s="27"/>
      <c r="BD506" s="27"/>
      <c r="BE506" s="27"/>
      <c r="BF506" s="27"/>
      <c r="BG506" s="27"/>
      <c r="BH506" s="27"/>
    </row>
    <row r="507" spans="3:60" ht="15.75" customHeight="1" x14ac:dyDescent="0.2"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  <c r="AO507" s="27"/>
      <c r="AP507" s="27"/>
      <c r="AQ507" s="27"/>
      <c r="AR507" s="27"/>
      <c r="AS507" s="27"/>
      <c r="AT507" s="27"/>
      <c r="AU507" s="27"/>
      <c r="AV507" s="27"/>
      <c r="AW507" s="27"/>
      <c r="AX507" s="27"/>
      <c r="AY507" s="27"/>
      <c r="AZ507" s="27"/>
      <c r="BA507" s="27"/>
      <c r="BB507" s="27"/>
      <c r="BC507" s="27"/>
      <c r="BD507" s="27"/>
      <c r="BE507" s="27"/>
      <c r="BF507" s="27"/>
      <c r="BG507" s="27"/>
      <c r="BH507" s="27"/>
    </row>
    <row r="508" spans="3:60" ht="15.75" customHeight="1" x14ac:dyDescent="0.2"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  <c r="AO508" s="27"/>
      <c r="AP508" s="27"/>
      <c r="AQ508" s="27"/>
      <c r="AR508" s="27"/>
      <c r="AS508" s="27"/>
      <c r="AT508" s="27"/>
      <c r="AU508" s="27"/>
      <c r="AV508" s="27"/>
      <c r="AW508" s="27"/>
      <c r="AX508" s="27"/>
      <c r="AY508" s="27"/>
      <c r="AZ508" s="27"/>
      <c r="BA508" s="27"/>
      <c r="BB508" s="27"/>
      <c r="BC508" s="27"/>
      <c r="BD508" s="27"/>
      <c r="BE508" s="27"/>
      <c r="BF508" s="27"/>
      <c r="BG508" s="27"/>
      <c r="BH508" s="27"/>
    </row>
    <row r="509" spans="3:60" ht="15.75" customHeight="1" x14ac:dyDescent="0.2"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  <c r="AP509" s="27"/>
      <c r="AQ509" s="27"/>
      <c r="AR509" s="27"/>
      <c r="AS509" s="27"/>
      <c r="AT509" s="27"/>
      <c r="AU509" s="27"/>
      <c r="AV509" s="27"/>
      <c r="AW509" s="27"/>
      <c r="AX509" s="27"/>
      <c r="AY509" s="27"/>
      <c r="AZ509" s="27"/>
      <c r="BA509" s="27"/>
      <c r="BB509" s="27"/>
      <c r="BC509" s="27"/>
      <c r="BD509" s="27"/>
      <c r="BE509" s="27"/>
      <c r="BF509" s="27"/>
      <c r="BG509" s="27"/>
      <c r="BH509" s="27"/>
    </row>
    <row r="510" spans="3:60" ht="15.75" customHeight="1" x14ac:dyDescent="0.2"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  <c r="AO510" s="27"/>
      <c r="AP510" s="27"/>
      <c r="AQ510" s="27"/>
      <c r="AR510" s="27"/>
      <c r="AS510" s="27"/>
      <c r="AT510" s="27"/>
      <c r="AU510" s="27"/>
      <c r="AV510" s="27"/>
      <c r="AW510" s="27"/>
      <c r="AX510" s="27"/>
      <c r="AY510" s="27"/>
      <c r="AZ510" s="27"/>
      <c r="BA510" s="27"/>
      <c r="BB510" s="27"/>
      <c r="BC510" s="27"/>
      <c r="BD510" s="27"/>
      <c r="BE510" s="27"/>
      <c r="BF510" s="27"/>
      <c r="BG510" s="27"/>
      <c r="BH510" s="27"/>
    </row>
    <row r="511" spans="3:60" ht="15.75" customHeight="1" x14ac:dyDescent="0.2"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  <c r="AP511" s="27"/>
      <c r="AQ511" s="27"/>
      <c r="AR511" s="27"/>
      <c r="AS511" s="27"/>
      <c r="AT511" s="27"/>
      <c r="AU511" s="27"/>
      <c r="AV511" s="27"/>
      <c r="AW511" s="27"/>
      <c r="AX511" s="27"/>
      <c r="AY511" s="27"/>
      <c r="AZ511" s="27"/>
      <c r="BA511" s="27"/>
      <c r="BB511" s="27"/>
      <c r="BC511" s="27"/>
      <c r="BD511" s="27"/>
      <c r="BE511" s="27"/>
      <c r="BF511" s="27"/>
      <c r="BG511" s="27"/>
      <c r="BH511" s="27"/>
    </row>
    <row r="512" spans="3:60" ht="15.75" customHeight="1" x14ac:dyDescent="0.2"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  <c r="AO512" s="27"/>
      <c r="AP512" s="27"/>
      <c r="AQ512" s="27"/>
      <c r="AR512" s="27"/>
      <c r="AS512" s="27"/>
      <c r="AT512" s="27"/>
      <c r="AU512" s="27"/>
      <c r="AV512" s="27"/>
      <c r="AW512" s="27"/>
      <c r="AX512" s="27"/>
      <c r="AY512" s="27"/>
      <c r="AZ512" s="27"/>
      <c r="BA512" s="27"/>
      <c r="BB512" s="27"/>
      <c r="BC512" s="27"/>
      <c r="BD512" s="27"/>
      <c r="BE512" s="27"/>
      <c r="BF512" s="27"/>
      <c r="BG512" s="27"/>
      <c r="BH512" s="27"/>
    </row>
    <row r="513" spans="3:60" ht="15.75" customHeight="1" x14ac:dyDescent="0.2"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  <c r="AO513" s="27"/>
      <c r="AP513" s="27"/>
      <c r="AQ513" s="27"/>
      <c r="AR513" s="27"/>
      <c r="AS513" s="27"/>
      <c r="AT513" s="27"/>
      <c r="AU513" s="27"/>
      <c r="AV513" s="27"/>
      <c r="AW513" s="27"/>
      <c r="AX513" s="27"/>
      <c r="AY513" s="27"/>
      <c r="AZ513" s="27"/>
      <c r="BA513" s="27"/>
      <c r="BB513" s="27"/>
      <c r="BC513" s="27"/>
      <c r="BD513" s="27"/>
      <c r="BE513" s="27"/>
      <c r="BF513" s="27"/>
      <c r="BG513" s="27"/>
      <c r="BH513" s="27"/>
    </row>
    <row r="514" spans="3:60" ht="15.75" customHeight="1" x14ac:dyDescent="0.2"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  <c r="AO514" s="27"/>
      <c r="AP514" s="27"/>
      <c r="AQ514" s="27"/>
      <c r="AR514" s="27"/>
      <c r="AS514" s="27"/>
      <c r="AT514" s="27"/>
      <c r="AU514" s="27"/>
      <c r="AV514" s="27"/>
      <c r="AW514" s="27"/>
      <c r="AX514" s="27"/>
      <c r="AY514" s="27"/>
      <c r="AZ514" s="27"/>
      <c r="BA514" s="27"/>
      <c r="BB514" s="27"/>
      <c r="BC514" s="27"/>
      <c r="BD514" s="27"/>
      <c r="BE514" s="27"/>
      <c r="BF514" s="27"/>
      <c r="BG514" s="27"/>
      <c r="BH514" s="27"/>
    </row>
    <row r="515" spans="3:60" ht="15.75" customHeight="1" x14ac:dyDescent="0.2"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  <c r="AO515" s="27"/>
      <c r="AP515" s="27"/>
      <c r="AQ515" s="27"/>
      <c r="AR515" s="27"/>
      <c r="AS515" s="27"/>
      <c r="AT515" s="27"/>
      <c r="AU515" s="27"/>
      <c r="AV515" s="27"/>
      <c r="AW515" s="27"/>
      <c r="AX515" s="27"/>
      <c r="AY515" s="27"/>
      <c r="AZ515" s="27"/>
      <c r="BA515" s="27"/>
      <c r="BB515" s="27"/>
      <c r="BC515" s="27"/>
      <c r="BD515" s="27"/>
      <c r="BE515" s="27"/>
      <c r="BF515" s="27"/>
      <c r="BG515" s="27"/>
      <c r="BH515" s="27"/>
    </row>
    <row r="516" spans="3:60" ht="15.75" customHeight="1" x14ac:dyDescent="0.2"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  <c r="AO516" s="27"/>
      <c r="AP516" s="27"/>
      <c r="AQ516" s="27"/>
      <c r="AR516" s="27"/>
      <c r="AS516" s="27"/>
      <c r="AT516" s="27"/>
      <c r="AU516" s="27"/>
      <c r="AV516" s="27"/>
      <c r="AW516" s="27"/>
      <c r="AX516" s="27"/>
      <c r="AY516" s="27"/>
      <c r="AZ516" s="27"/>
      <c r="BA516" s="27"/>
      <c r="BB516" s="27"/>
      <c r="BC516" s="27"/>
      <c r="BD516" s="27"/>
      <c r="BE516" s="27"/>
      <c r="BF516" s="27"/>
      <c r="BG516" s="27"/>
      <c r="BH516" s="27"/>
    </row>
    <row r="517" spans="3:60" ht="15.75" customHeight="1" x14ac:dyDescent="0.2"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  <c r="AO517" s="27"/>
      <c r="AP517" s="27"/>
      <c r="AQ517" s="27"/>
      <c r="AR517" s="27"/>
      <c r="AS517" s="27"/>
      <c r="AT517" s="27"/>
      <c r="AU517" s="27"/>
      <c r="AV517" s="27"/>
      <c r="AW517" s="27"/>
      <c r="AX517" s="27"/>
      <c r="AY517" s="27"/>
      <c r="AZ517" s="27"/>
      <c r="BA517" s="27"/>
      <c r="BB517" s="27"/>
      <c r="BC517" s="27"/>
      <c r="BD517" s="27"/>
      <c r="BE517" s="27"/>
      <c r="BF517" s="27"/>
      <c r="BG517" s="27"/>
      <c r="BH517" s="27"/>
    </row>
    <row r="518" spans="3:60" ht="15.75" customHeight="1" x14ac:dyDescent="0.2"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  <c r="AO518" s="27"/>
      <c r="AP518" s="27"/>
      <c r="AQ518" s="27"/>
      <c r="AR518" s="27"/>
      <c r="AS518" s="27"/>
      <c r="AT518" s="27"/>
      <c r="AU518" s="27"/>
      <c r="AV518" s="27"/>
      <c r="AW518" s="27"/>
      <c r="AX518" s="27"/>
      <c r="AY518" s="27"/>
      <c r="AZ518" s="27"/>
      <c r="BA518" s="27"/>
      <c r="BB518" s="27"/>
      <c r="BC518" s="27"/>
      <c r="BD518" s="27"/>
      <c r="BE518" s="27"/>
      <c r="BF518" s="27"/>
      <c r="BG518" s="27"/>
      <c r="BH518" s="27"/>
    </row>
    <row r="519" spans="3:60" ht="15.75" customHeight="1" x14ac:dyDescent="0.2"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  <c r="AO519" s="27"/>
      <c r="AP519" s="27"/>
      <c r="AQ519" s="27"/>
      <c r="AR519" s="27"/>
      <c r="AS519" s="27"/>
      <c r="AT519" s="27"/>
      <c r="AU519" s="27"/>
      <c r="AV519" s="27"/>
      <c r="AW519" s="27"/>
      <c r="AX519" s="27"/>
      <c r="AY519" s="27"/>
      <c r="AZ519" s="27"/>
      <c r="BA519" s="27"/>
      <c r="BB519" s="27"/>
      <c r="BC519" s="27"/>
      <c r="BD519" s="27"/>
      <c r="BE519" s="27"/>
      <c r="BF519" s="27"/>
      <c r="BG519" s="27"/>
      <c r="BH519" s="27"/>
    </row>
    <row r="520" spans="3:60" ht="15.75" customHeight="1" x14ac:dyDescent="0.2"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  <c r="AQ520" s="27"/>
      <c r="AR520" s="27"/>
      <c r="AS520" s="27"/>
      <c r="AT520" s="27"/>
      <c r="AU520" s="27"/>
      <c r="AV520" s="27"/>
      <c r="AW520" s="27"/>
      <c r="AX520" s="27"/>
      <c r="AY520" s="27"/>
      <c r="AZ520" s="27"/>
      <c r="BA520" s="27"/>
      <c r="BB520" s="27"/>
      <c r="BC520" s="27"/>
      <c r="BD520" s="27"/>
      <c r="BE520" s="27"/>
      <c r="BF520" s="27"/>
      <c r="BG520" s="27"/>
      <c r="BH520" s="27"/>
    </row>
    <row r="521" spans="3:60" ht="15.75" customHeight="1" x14ac:dyDescent="0.2"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  <c r="AO521" s="27"/>
      <c r="AP521" s="27"/>
      <c r="AQ521" s="27"/>
      <c r="AR521" s="27"/>
      <c r="AS521" s="27"/>
      <c r="AT521" s="27"/>
      <c r="AU521" s="27"/>
      <c r="AV521" s="27"/>
      <c r="AW521" s="27"/>
      <c r="AX521" s="27"/>
      <c r="AY521" s="27"/>
      <c r="AZ521" s="27"/>
      <c r="BA521" s="27"/>
      <c r="BB521" s="27"/>
      <c r="BC521" s="27"/>
      <c r="BD521" s="27"/>
      <c r="BE521" s="27"/>
      <c r="BF521" s="27"/>
      <c r="BG521" s="27"/>
      <c r="BH521" s="27"/>
    </row>
    <row r="522" spans="3:60" ht="15.75" customHeight="1" x14ac:dyDescent="0.2"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  <c r="AO522" s="27"/>
      <c r="AP522" s="27"/>
      <c r="AQ522" s="27"/>
      <c r="AR522" s="27"/>
      <c r="AS522" s="27"/>
      <c r="AT522" s="27"/>
      <c r="AU522" s="27"/>
      <c r="AV522" s="27"/>
      <c r="AW522" s="27"/>
      <c r="AX522" s="27"/>
      <c r="AY522" s="27"/>
      <c r="AZ522" s="27"/>
      <c r="BA522" s="27"/>
      <c r="BB522" s="27"/>
      <c r="BC522" s="27"/>
      <c r="BD522" s="27"/>
      <c r="BE522" s="27"/>
      <c r="BF522" s="27"/>
      <c r="BG522" s="27"/>
      <c r="BH522" s="27"/>
    </row>
    <row r="523" spans="3:60" ht="15.75" customHeight="1" x14ac:dyDescent="0.2"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  <c r="AO523" s="27"/>
      <c r="AP523" s="27"/>
      <c r="AQ523" s="27"/>
      <c r="AR523" s="27"/>
      <c r="AS523" s="27"/>
      <c r="AT523" s="27"/>
      <c r="AU523" s="27"/>
      <c r="AV523" s="27"/>
      <c r="AW523" s="27"/>
      <c r="AX523" s="27"/>
      <c r="AY523" s="27"/>
      <c r="AZ523" s="27"/>
      <c r="BA523" s="27"/>
      <c r="BB523" s="27"/>
      <c r="BC523" s="27"/>
      <c r="BD523" s="27"/>
      <c r="BE523" s="27"/>
      <c r="BF523" s="27"/>
      <c r="BG523" s="27"/>
      <c r="BH523" s="27"/>
    </row>
    <row r="524" spans="3:60" ht="15.75" customHeight="1" x14ac:dyDescent="0.2"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  <c r="AO524" s="27"/>
      <c r="AP524" s="27"/>
      <c r="AQ524" s="27"/>
      <c r="AR524" s="27"/>
      <c r="AS524" s="27"/>
      <c r="AT524" s="27"/>
      <c r="AU524" s="27"/>
      <c r="AV524" s="27"/>
      <c r="AW524" s="27"/>
      <c r="AX524" s="27"/>
      <c r="AY524" s="27"/>
      <c r="AZ524" s="27"/>
      <c r="BA524" s="27"/>
      <c r="BB524" s="27"/>
      <c r="BC524" s="27"/>
      <c r="BD524" s="27"/>
      <c r="BE524" s="27"/>
      <c r="BF524" s="27"/>
      <c r="BG524" s="27"/>
      <c r="BH524" s="27"/>
    </row>
    <row r="525" spans="3:60" ht="15.75" customHeight="1" x14ac:dyDescent="0.2"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  <c r="AO525" s="27"/>
      <c r="AP525" s="27"/>
      <c r="AQ525" s="27"/>
      <c r="AR525" s="27"/>
      <c r="AS525" s="27"/>
      <c r="AT525" s="27"/>
      <c r="AU525" s="27"/>
      <c r="AV525" s="27"/>
      <c r="AW525" s="27"/>
      <c r="AX525" s="27"/>
      <c r="AY525" s="27"/>
      <c r="AZ525" s="27"/>
      <c r="BA525" s="27"/>
      <c r="BB525" s="27"/>
      <c r="BC525" s="27"/>
      <c r="BD525" s="27"/>
      <c r="BE525" s="27"/>
      <c r="BF525" s="27"/>
      <c r="BG525" s="27"/>
      <c r="BH525" s="27"/>
    </row>
    <row r="526" spans="3:60" ht="15.75" customHeight="1" x14ac:dyDescent="0.2"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  <c r="AO526" s="27"/>
      <c r="AP526" s="27"/>
      <c r="AQ526" s="27"/>
      <c r="AR526" s="27"/>
      <c r="AS526" s="27"/>
      <c r="AT526" s="27"/>
      <c r="AU526" s="27"/>
      <c r="AV526" s="27"/>
      <c r="AW526" s="27"/>
      <c r="AX526" s="27"/>
      <c r="AY526" s="27"/>
      <c r="AZ526" s="27"/>
      <c r="BA526" s="27"/>
      <c r="BB526" s="27"/>
      <c r="BC526" s="27"/>
      <c r="BD526" s="27"/>
      <c r="BE526" s="27"/>
      <c r="BF526" s="27"/>
      <c r="BG526" s="27"/>
      <c r="BH526" s="27"/>
    </row>
    <row r="527" spans="3:60" ht="15.75" customHeight="1" x14ac:dyDescent="0.2"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  <c r="AO527" s="27"/>
      <c r="AP527" s="27"/>
      <c r="AQ527" s="27"/>
      <c r="AR527" s="27"/>
      <c r="AS527" s="27"/>
      <c r="AT527" s="27"/>
      <c r="AU527" s="27"/>
      <c r="AV527" s="27"/>
      <c r="AW527" s="27"/>
      <c r="AX527" s="27"/>
      <c r="AY527" s="27"/>
      <c r="AZ527" s="27"/>
      <c r="BA527" s="27"/>
      <c r="BB527" s="27"/>
      <c r="BC527" s="27"/>
      <c r="BD527" s="27"/>
      <c r="BE527" s="27"/>
      <c r="BF527" s="27"/>
      <c r="BG527" s="27"/>
      <c r="BH527" s="27"/>
    </row>
    <row r="528" spans="3:60" ht="15.75" customHeight="1" x14ac:dyDescent="0.2"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  <c r="AO528" s="27"/>
      <c r="AP528" s="27"/>
      <c r="AQ528" s="27"/>
      <c r="AR528" s="27"/>
      <c r="AS528" s="27"/>
      <c r="AT528" s="27"/>
      <c r="AU528" s="27"/>
      <c r="AV528" s="27"/>
      <c r="AW528" s="27"/>
      <c r="AX528" s="27"/>
      <c r="AY528" s="27"/>
      <c r="AZ528" s="27"/>
      <c r="BA528" s="27"/>
      <c r="BB528" s="27"/>
      <c r="BC528" s="27"/>
      <c r="BD528" s="27"/>
      <c r="BE528" s="27"/>
      <c r="BF528" s="27"/>
      <c r="BG528" s="27"/>
      <c r="BH528" s="27"/>
    </row>
    <row r="529" spans="3:60" ht="15.75" customHeight="1" x14ac:dyDescent="0.2"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  <c r="AO529" s="27"/>
      <c r="AP529" s="27"/>
      <c r="AQ529" s="27"/>
      <c r="AR529" s="27"/>
      <c r="AS529" s="27"/>
      <c r="AT529" s="27"/>
      <c r="AU529" s="27"/>
      <c r="AV529" s="27"/>
      <c r="AW529" s="27"/>
      <c r="AX529" s="27"/>
      <c r="AY529" s="27"/>
      <c r="AZ529" s="27"/>
      <c r="BA529" s="27"/>
      <c r="BB529" s="27"/>
      <c r="BC529" s="27"/>
      <c r="BD529" s="27"/>
      <c r="BE529" s="27"/>
      <c r="BF529" s="27"/>
      <c r="BG529" s="27"/>
      <c r="BH529" s="27"/>
    </row>
    <row r="530" spans="3:60" ht="15.75" customHeight="1" x14ac:dyDescent="0.2"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  <c r="AO530" s="27"/>
      <c r="AP530" s="27"/>
      <c r="AQ530" s="27"/>
      <c r="AR530" s="27"/>
      <c r="AS530" s="27"/>
      <c r="AT530" s="27"/>
      <c r="AU530" s="27"/>
      <c r="AV530" s="27"/>
      <c r="AW530" s="27"/>
      <c r="AX530" s="27"/>
      <c r="AY530" s="27"/>
      <c r="AZ530" s="27"/>
      <c r="BA530" s="27"/>
      <c r="BB530" s="27"/>
      <c r="BC530" s="27"/>
      <c r="BD530" s="27"/>
      <c r="BE530" s="27"/>
      <c r="BF530" s="27"/>
      <c r="BG530" s="27"/>
      <c r="BH530" s="27"/>
    </row>
    <row r="531" spans="3:60" ht="15.75" customHeight="1" x14ac:dyDescent="0.2"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  <c r="AO531" s="27"/>
      <c r="AP531" s="27"/>
      <c r="AQ531" s="27"/>
      <c r="AR531" s="27"/>
      <c r="AS531" s="27"/>
      <c r="AT531" s="27"/>
      <c r="AU531" s="27"/>
      <c r="AV531" s="27"/>
      <c r="AW531" s="27"/>
      <c r="AX531" s="27"/>
      <c r="AY531" s="27"/>
      <c r="AZ531" s="27"/>
      <c r="BA531" s="27"/>
      <c r="BB531" s="27"/>
      <c r="BC531" s="27"/>
      <c r="BD531" s="27"/>
      <c r="BE531" s="27"/>
      <c r="BF531" s="27"/>
      <c r="BG531" s="27"/>
      <c r="BH531" s="27"/>
    </row>
    <row r="532" spans="3:60" ht="15.75" customHeight="1" x14ac:dyDescent="0.2"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  <c r="AO532" s="27"/>
      <c r="AP532" s="27"/>
      <c r="AQ532" s="27"/>
      <c r="AR532" s="27"/>
      <c r="AS532" s="27"/>
      <c r="AT532" s="27"/>
      <c r="AU532" s="27"/>
      <c r="AV532" s="27"/>
      <c r="AW532" s="27"/>
      <c r="AX532" s="27"/>
      <c r="AY532" s="27"/>
      <c r="AZ532" s="27"/>
      <c r="BA532" s="27"/>
      <c r="BB532" s="27"/>
      <c r="BC532" s="27"/>
      <c r="BD532" s="27"/>
      <c r="BE532" s="27"/>
      <c r="BF532" s="27"/>
      <c r="BG532" s="27"/>
      <c r="BH532" s="27"/>
    </row>
    <row r="533" spans="3:60" ht="15.75" customHeight="1" x14ac:dyDescent="0.2"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  <c r="AO533" s="27"/>
      <c r="AP533" s="27"/>
      <c r="AQ533" s="27"/>
      <c r="AR533" s="27"/>
      <c r="AS533" s="27"/>
      <c r="AT533" s="27"/>
      <c r="AU533" s="27"/>
      <c r="AV533" s="27"/>
      <c r="AW533" s="27"/>
      <c r="AX533" s="27"/>
      <c r="AY533" s="27"/>
      <c r="AZ533" s="27"/>
      <c r="BA533" s="27"/>
      <c r="BB533" s="27"/>
      <c r="BC533" s="27"/>
      <c r="BD533" s="27"/>
      <c r="BE533" s="27"/>
      <c r="BF533" s="27"/>
      <c r="BG533" s="27"/>
      <c r="BH533" s="27"/>
    </row>
    <row r="534" spans="3:60" ht="15.75" customHeight="1" x14ac:dyDescent="0.2"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  <c r="AO534" s="27"/>
      <c r="AP534" s="27"/>
      <c r="AQ534" s="27"/>
      <c r="AR534" s="27"/>
      <c r="AS534" s="27"/>
      <c r="AT534" s="27"/>
      <c r="AU534" s="27"/>
      <c r="AV534" s="27"/>
      <c r="AW534" s="27"/>
      <c r="AX534" s="27"/>
      <c r="AY534" s="27"/>
      <c r="AZ534" s="27"/>
      <c r="BA534" s="27"/>
      <c r="BB534" s="27"/>
      <c r="BC534" s="27"/>
      <c r="BD534" s="27"/>
      <c r="BE534" s="27"/>
      <c r="BF534" s="27"/>
      <c r="BG534" s="27"/>
      <c r="BH534" s="27"/>
    </row>
    <row r="535" spans="3:60" ht="15.75" customHeight="1" x14ac:dyDescent="0.2"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  <c r="AO535" s="27"/>
      <c r="AP535" s="27"/>
      <c r="AQ535" s="27"/>
      <c r="AR535" s="27"/>
      <c r="AS535" s="27"/>
      <c r="AT535" s="27"/>
      <c r="AU535" s="27"/>
      <c r="AV535" s="27"/>
      <c r="AW535" s="27"/>
      <c r="AX535" s="27"/>
      <c r="AY535" s="27"/>
      <c r="AZ535" s="27"/>
      <c r="BA535" s="27"/>
      <c r="BB535" s="27"/>
      <c r="BC535" s="27"/>
      <c r="BD535" s="27"/>
      <c r="BE535" s="27"/>
      <c r="BF535" s="27"/>
      <c r="BG535" s="27"/>
      <c r="BH535" s="27"/>
    </row>
    <row r="536" spans="3:60" ht="15.75" customHeight="1" x14ac:dyDescent="0.2"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  <c r="AO536" s="27"/>
      <c r="AP536" s="27"/>
      <c r="AQ536" s="27"/>
      <c r="AR536" s="27"/>
      <c r="AS536" s="27"/>
      <c r="AT536" s="27"/>
      <c r="AU536" s="27"/>
      <c r="AV536" s="27"/>
      <c r="AW536" s="27"/>
      <c r="AX536" s="27"/>
      <c r="AY536" s="27"/>
      <c r="AZ536" s="27"/>
      <c r="BA536" s="27"/>
      <c r="BB536" s="27"/>
      <c r="BC536" s="27"/>
      <c r="BD536" s="27"/>
      <c r="BE536" s="27"/>
      <c r="BF536" s="27"/>
      <c r="BG536" s="27"/>
      <c r="BH536" s="27"/>
    </row>
    <row r="537" spans="3:60" ht="15.75" customHeight="1" x14ac:dyDescent="0.2"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  <c r="AO537" s="27"/>
      <c r="AP537" s="27"/>
      <c r="AQ537" s="27"/>
      <c r="AR537" s="27"/>
      <c r="AS537" s="27"/>
      <c r="AT537" s="27"/>
      <c r="AU537" s="27"/>
      <c r="AV537" s="27"/>
      <c r="AW537" s="27"/>
      <c r="AX537" s="27"/>
      <c r="AY537" s="27"/>
      <c r="AZ537" s="27"/>
      <c r="BA537" s="27"/>
      <c r="BB537" s="27"/>
      <c r="BC537" s="27"/>
      <c r="BD537" s="27"/>
      <c r="BE537" s="27"/>
      <c r="BF537" s="27"/>
      <c r="BG537" s="27"/>
      <c r="BH537" s="27"/>
    </row>
    <row r="538" spans="3:60" ht="15.75" customHeight="1" x14ac:dyDescent="0.2"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  <c r="AO538" s="27"/>
      <c r="AP538" s="27"/>
      <c r="AQ538" s="27"/>
      <c r="AR538" s="27"/>
      <c r="AS538" s="27"/>
      <c r="AT538" s="27"/>
      <c r="AU538" s="27"/>
      <c r="AV538" s="27"/>
      <c r="AW538" s="27"/>
      <c r="AX538" s="27"/>
      <c r="AY538" s="27"/>
      <c r="AZ538" s="27"/>
      <c r="BA538" s="27"/>
      <c r="BB538" s="27"/>
      <c r="BC538" s="27"/>
      <c r="BD538" s="27"/>
      <c r="BE538" s="27"/>
      <c r="BF538" s="27"/>
      <c r="BG538" s="27"/>
      <c r="BH538" s="27"/>
    </row>
    <row r="539" spans="3:60" ht="15.75" customHeight="1" x14ac:dyDescent="0.2"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  <c r="AO539" s="27"/>
      <c r="AP539" s="27"/>
      <c r="AQ539" s="27"/>
      <c r="AR539" s="27"/>
      <c r="AS539" s="27"/>
      <c r="AT539" s="27"/>
      <c r="AU539" s="27"/>
      <c r="AV539" s="27"/>
      <c r="AW539" s="27"/>
      <c r="AX539" s="27"/>
      <c r="AY539" s="27"/>
      <c r="AZ539" s="27"/>
      <c r="BA539" s="27"/>
      <c r="BB539" s="27"/>
      <c r="BC539" s="27"/>
      <c r="BD539" s="27"/>
      <c r="BE539" s="27"/>
      <c r="BF539" s="27"/>
      <c r="BG539" s="27"/>
      <c r="BH539" s="27"/>
    </row>
    <row r="540" spans="3:60" ht="15.75" customHeight="1" x14ac:dyDescent="0.2"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  <c r="BD540" s="27"/>
      <c r="BE540" s="27"/>
      <c r="BF540" s="27"/>
      <c r="BG540" s="27"/>
      <c r="BH540" s="27"/>
    </row>
    <row r="541" spans="3:60" ht="15.75" customHeight="1" x14ac:dyDescent="0.2"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  <c r="AO541" s="27"/>
      <c r="AP541" s="27"/>
      <c r="AQ541" s="27"/>
      <c r="AR541" s="27"/>
      <c r="AS541" s="27"/>
      <c r="AT541" s="27"/>
      <c r="AU541" s="27"/>
      <c r="AV541" s="27"/>
      <c r="AW541" s="27"/>
      <c r="AX541" s="27"/>
      <c r="AY541" s="27"/>
      <c r="AZ541" s="27"/>
      <c r="BA541" s="27"/>
      <c r="BB541" s="27"/>
      <c r="BC541" s="27"/>
      <c r="BD541" s="27"/>
      <c r="BE541" s="27"/>
      <c r="BF541" s="27"/>
      <c r="BG541" s="27"/>
      <c r="BH541" s="27"/>
    </row>
    <row r="542" spans="3:60" ht="15.75" customHeight="1" x14ac:dyDescent="0.2"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  <c r="AO542" s="27"/>
      <c r="AP542" s="27"/>
      <c r="AQ542" s="27"/>
      <c r="AR542" s="27"/>
      <c r="AS542" s="27"/>
      <c r="AT542" s="27"/>
      <c r="AU542" s="27"/>
      <c r="AV542" s="27"/>
      <c r="AW542" s="27"/>
      <c r="AX542" s="27"/>
      <c r="AY542" s="27"/>
      <c r="AZ542" s="27"/>
      <c r="BA542" s="27"/>
      <c r="BB542" s="27"/>
      <c r="BC542" s="27"/>
      <c r="BD542" s="27"/>
      <c r="BE542" s="27"/>
      <c r="BF542" s="27"/>
      <c r="BG542" s="27"/>
      <c r="BH542" s="27"/>
    </row>
    <row r="543" spans="3:60" ht="15.75" customHeight="1" x14ac:dyDescent="0.2"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  <c r="AO543" s="27"/>
      <c r="AP543" s="27"/>
      <c r="AQ543" s="27"/>
      <c r="AR543" s="27"/>
      <c r="AS543" s="27"/>
      <c r="AT543" s="27"/>
      <c r="AU543" s="27"/>
      <c r="AV543" s="27"/>
      <c r="AW543" s="27"/>
      <c r="AX543" s="27"/>
      <c r="AY543" s="27"/>
      <c r="AZ543" s="27"/>
      <c r="BA543" s="27"/>
      <c r="BB543" s="27"/>
      <c r="BC543" s="27"/>
      <c r="BD543" s="27"/>
      <c r="BE543" s="27"/>
      <c r="BF543" s="27"/>
      <c r="BG543" s="27"/>
      <c r="BH543" s="27"/>
    </row>
    <row r="544" spans="3:60" ht="15.75" customHeight="1" x14ac:dyDescent="0.2"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  <c r="AO544" s="27"/>
      <c r="AP544" s="27"/>
      <c r="AQ544" s="27"/>
      <c r="AR544" s="27"/>
      <c r="AS544" s="27"/>
      <c r="AT544" s="27"/>
      <c r="AU544" s="27"/>
      <c r="AV544" s="27"/>
      <c r="AW544" s="27"/>
      <c r="AX544" s="27"/>
      <c r="AY544" s="27"/>
      <c r="AZ544" s="27"/>
      <c r="BA544" s="27"/>
      <c r="BB544" s="27"/>
      <c r="BC544" s="27"/>
      <c r="BD544" s="27"/>
      <c r="BE544" s="27"/>
      <c r="BF544" s="27"/>
      <c r="BG544" s="27"/>
      <c r="BH544" s="27"/>
    </row>
    <row r="545" spans="3:60" ht="15.75" customHeight="1" x14ac:dyDescent="0.2"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  <c r="AO545" s="27"/>
      <c r="AP545" s="27"/>
      <c r="AQ545" s="27"/>
      <c r="AR545" s="27"/>
      <c r="AS545" s="27"/>
      <c r="AT545" s="27"/>
      <c r="AU545" s="27"/>
      <c r="AV545" s="27"/>
      <c r="AW545" s="27"/>
      <c r="AX545" s="27"/>
      <c r="AY545" s="27"/>
      <c r="AZ545" s="27"/>
      <c r="BA545" s="27"/>
      <c r="BB545" s="27"/>
      <c r="BC545" s="27"/>
      <c r="BD545" s="27"/>
      <c r="BE545" s="27"/>
      <c r="BF545" s="27"/>
      <c r="BG545" s="27"/>
      <c r="BH545" s="27"/>
    </row>
    <row r="546" spans="3:60" ht="15.75" customHeight="1" x14ac:dyDescent="0.2"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  <c r="AO546" s="27"/>
      <c r="AP546" s="27"/>
      <c r="AQ546" s="27"/>
      <c r="AR546" s="27"/>
      <c r="AS546" s="27"/>
      <c r="AT546" s="27"/>
      <c r="AU546" s="27"/>
      <c r="AV546" s="27"/>
      <c r="AW546" s="27"/>
      <c r="AX546" s="27"/>
      <c r="AY546" s="27"/>
      <c r="AZ546" s="27"/>
      <c r="BA546" s="27"/>
      <c r="BB546" s="27"/>
      <c r="BC546" s="27"/>
      <c r="BD546" s="27"/>
      <c r="BE546" s="27"/>
      <c r="BF546" s="27"/>
      <c r="BG546" s="27"/>
      <c r="BH546" s="27"/>
    </row>
    <row r="547" spans="3:60" ht="15.75" customHeight="1" x14ac:dyDescent="0.2"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  <c r="AO547" s="27"/>
      <c r="AP547" s="27"/>
      <c r="AQ547" s="27"/>
      <c r="AR547" s="27"/>
      <c r="AS547" s="27"/>
      <c r="AT547" s="27"/>
      <c r="AU547" s="27"/>
      <c r="AV547" s="27"/>
      <c r="AW547" s="27"/>
      <c r="AX547" s="27"/>
      <c r="AY547" s="27"/>
      <c r="AZ547" s="27"/>
      <c r="BA547" s="27"/>
      <c r="BB547" s="27"/>
      <c r="BC547" s="27"/>
      <c r="BD547" s="27"/>
      <c r="BE547" s="27"/>
      <c r="BF547" s="27"/>
      <c r="BG547" s="27"/>
      <c r="BH547" s="27"/>
    </row>
    <row r="548" spans="3:60" ht="15.75" customHeight="1" x14ac:dyDescent="0.2"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  <c r="AO548" s="27"/>
      <c r="AP548" s="27"/>
      <c r="AQ548" s="27"/>
      <c r="AR548" s="27"/>
      <c r="AS548" s="27"/>
      <c r="AT548" s="27"/>
      <c r="AU548" s="27"/>
      <c r="AV548" s="27"/>
      <c r="AW548" s="27"/>
      <c r="AX548" s="27"/>
      <c r="AY548" s="27"/>
      <c r="AZ548" s="27"/>
      <c r="BA548" s="27"/>
      <c r="BB548" s="27"/>
      <c r="BC548" s="27"/>
      <c r="BD548" s="27"/>
      <c r="BE548" s="27"/>
      <c r="BF548" s="27"/>
      <c r="BG548" s="27"/>
      <c r="BH548" s="27"/>
    </row>
    <row r="549" spans="3:60" ht="15.75" customHeight="1" x14ac:dyDescent="0.2"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  <c r="AO549" s="27"/>
      <c r="AP549" s="27"/>
      <c r="AQ549" s="27"/>
      <c r="AR549" s="27"/>
      <c r="AS549" s="27"/>
      <c r="AT549" s="27"/>
      <c r="AU549" s="27"/>
      <c r="AV549" s="27"/>
      <c r="AW549" s="27"/>
      <c r="AX549" s="27"/>
      <c r="AY549" s="27"/>
      <c r="AZ549" s="27"/>
      <c r="BA549" s="27"/>
      <c r="BB549" s="27"/>
      <c r="BC549" s="27"/>
      <c r="BD549" s="27"/>
      <c r="BE549" s="27"/>
      <c r="BF549" s="27"/>
      <c r="BG549" s="27"/>
      <c r="BH549" s="27"/>
    </row>
    <row r="550" spans="3:60" ht="15.75" customHeight="1" x14ac:dyDescent="0.2"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  <c r="AO550" s="27"/>
      <c r="AP550" s="27"/>
      <c r="AQ550" s="27"/>
      <c r="AR550" s="27"/>
      <c r="AS550" s="27"/>
      <c r="AT550" s="27"/>
      <c r="AU550" s="27"/>
      <c r="AV550" s="27"/>
      <c r="AW550" s="27"/>
      <c r="AX550" s="27"/>
      <c r="AY550" s="27"/>
      <c r="AZ550" s="27"/>
      <c r="BA550" s="27"/>
      <c r="BB550" s="27"/>
      <c r="BC550" s="27"/>
      <c r="BD550" s="27"/>
      <c r="BE550" s="27"/>
      <c r="BF550" s="27"/>
      <c r="BG550" s="27"/>
      <c r="BH550" s="27"/>
    </row>
    <row r="551" spans="3:60" ht="15.75" customHeight="1" x14ac:dyDescent="0.2"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  <c r="AO551" s="27"/>
      <c r="AP551" s="27"/>
      <c r="AQ551" s="27"/>
      <c r="AR551" s="27"/>
      <c r="AS551" s="27"/>
      <c r="AT551" s="27"/>
      <c r="AU551" s="27"/>
      <c r="AV551" s="27"/>
      <c r="AW551" s="27"/>
      <c r="AX551" s="27"/>
      <c r="AY551" s="27"/>
      <c r="AZ551" s="27"/>
      <c r="BA551" s="27"/>
      <c r="BB551" s="27"/>
      <c r="BC551" s="27"/>
      <c r="BD551" s="27"/>
      <c r="BE551" s="27"/>
      <c r="BF551" s="27"/>
      <c r="BG551" s="27"/>
      <c r="BH551" s="27"/>
    </row>
    <row r="552" spans="3:60" ht="15.75" customHeight="1" x14ac:dyDescent="0.2"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  <c r="AO552" s="27"/>
      <c r="AP552" s="27"/>
      <c r="AQ552" s="27"/>
      <c r="AR552" s="27"/>
      <c r="AS552" s="27"/>
      <c r="AT552" s="27"/>
      <c r="AU552" s="27"/>
      <c r="AV552" s="27"/>
      <c r="AW552" s="27"/>
      <c r="AX552" s="27"/>
      <c r="AY552" s="27"/>
      <c r="AZ552" s="27"/>
      <c r="BA552" s="27"/>
      <c r="BB552" s="27"/>
      <c r="BC552" s="27"/>
      <c r="BD552" s="27"/>
      <c r="BE552" s="27"/>
      <c r="BF552" s="27"/>
      <c r="BG552" s="27"/>
      <c r="BH552" s="27"/>
    </row>
    <row r="553" spans="3:60" ht="15.75" customHeight="1" x14ac:dyDescent="0.2"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  <c r="AO553" s="27"/>
      <c r="AP553" s="27"/>
      <c r="AQ553" s="27"/>
      <c r="AR553" s="27"/>
      <c r="AS553" s="27"/>
      <c r="AT553" s="27"/>
      <c r="AU553" s="27"/>
      <c r="AV553" s="27"/>
      <c r="AW553" s="27"/>
      <c r="AX553" s="27"/>
      <c r="AY553" s="27"/>
      <c r="AZ553" s="27"/>
      <c r="BA553" s="27"/>
      <c r="BB553" s="27"/>
      <c r="BC553" s="27"/>
      <c r="BD553" s="27"/>
      <c r="BE553" s="27"/>
      <c r="BF553" s="27"/>
      <c r="BG553" s="27"/>
      <c r="BH553" s="27"/>
    </row>
    <row r="554" spans="3:60" ht="15.75" customHeight="1" x14ac:dyDescent="0.2"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  <c r="AO554" s="27"/>
      <c r="AP554" s="27"/>
      <c r="AQ554" s="27"/>
      <c r="AR554" s="27"/>
      <c r="AS554" s="27"/>
      <c r="AT554" s="27"/>
      <c r="AU554" s="27"/>
      <c r="AV554" s="27"/>
      <c r="AW554" s="27"/>
      <c r="AX554" s="27"/>
      <c r="AY554" s="27"/>
      <c r="AZ554" s="27"/>
      <c r="BA554" s="27"/>
      <c r="BB554" s="27"/>
      <c r="BC554" s="27"/>
      <c r="BD554" s="27"/>
      <c r="BE554" s="27"/>
      <c r="BF554" s="27"/>
      <c r="BG554" s="27"/>
      <c r="BH554" s="27"/>
    </row>
    <row r="555" spans="3:60" ht="15.75" customHeight="1" x14ac:dyDescent="0.2"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  <c r="AO555" s="27"/>
      <c r="AP555" s="27"/>
      <c r="AQ555" s="27"/>
      <c r="AR555" s="27"/>
      <c r="AS555" s="27"/>
      <c r="AT555" s="27"/>
      <c r="AU555" s="27"/>
      <c r="AV555" s="27"/>
      <c r="AW555" s="27"/>
      <c r="AX555" s="27"/>
      <c r="AY555" s="27"/>
      <c r="AZ555" s="27"/>
      <c r="BA555" s="27"/>
      <c r="BB555" s="27"/>
      <c r="BC555" s="27"/>
      <c r="BD555" s="27"/>
      <c r="BE555" s="27"/>
      <c r="BF555" s="27"/>
      <c r="BG555" s="27"/>
      <c r="BH555" s="27"/>
    </row>
    <row r="556" spans="3:60" ht="15.75" customHeight="1" x14ac:dyDescent="0.2"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  <c r="AO556" s="27"/>
      <c r="AP556" s="27"/>
      <c r="AQ556" s="27"/>
      <c r="AR556" s="27"/>
      <c r="AS556" s="27"/>
      <c r="AT556" s="27"/>
      <c r="AU556" s="27"/>
      <c r="AV556" s="27"/>
      <c r="AW556" s="27"/>
      <c r="AX556" s="27"/>
      <c r="AY556" s="27"/>
      <c r="AZ556" s="27"/>
      <c r="BA556" s="27"/>
      <c r="BB556" s="27"/>
      <c r="BC556" s="27"/>
      <c r="BD556" s="27"/>
      <c r="BE556" s="27"/>
      <c r="BF556" s="27"/>
      <c r="BG556" s="27"/>
      <c r="BH556" s="27"/>
    </row>
    <row r="557" spans="3:60" ht="15.75" customHeight="1" x14ac:dyDescent="0.2"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  <c r="AO557" s="27"/>
      <c r="AP557" s="27"/>
      <c r="AQ557" s="27"/>
      <c r="AR557" s="27"/>
      <c r="AS557" s="27"/>
      <c r="AT557" s="27"/>
      <c r="AU557" s="27"/>
      <c r="AV557" s="27"/>
      <c r="AW557" s="27"/>
      <c r="AX557" s="27"/>
      <c r="AY557" s="27"/>
      <c r="AZ557" s="27"/>
      <c r="BA557" s="27"/>
      <c r="BB557" s="27"/>
      <c r="BC557" s="27"/>
      <c r="BD557" s="27"/>
      <c r="BE557" s="27"/>
      <c r="BF557" s="27"/>
      <c r="BG557" s="27"/>
      <c r="BH557" s="27"/>
    </row>
    <row r="558" spans="3:60" ht="15.75" customHeight="1" x14ac:dyDescent="0.2"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  <c r="AO558" s="27"/>
      <c r="AP558" s="27"/>
      <c r="AQ558" s="27"/>
      <c r="AR558" s="27"/>
      <c r="AS558" s="27"/>
      <c r="AT558" s="27"/>
      <c r="AU558" s="27"/>
      <c r="AV558" s="27"/>
      <c r="AW558" s="27"/>
      <c r="AX558" s="27"/>
      <c r="AY558" s="27"/>
      <c r="AZ558" s="27"/>
      <c r="BA558" s="27"/>
      <c r="BB558" s="27"/>
      <c r="BC558" s="27"/>
      <c r="BD558" s="27"/>
      <c r="BE558" s="27"/>
      <c r="BF558" s="27"/>
      <c r="BG558" s="27"/>
      <c r="BH558" s="27"/>
    </row>
    <row r="559" spans="3:60" ht="15.75" customHeight="1" x14ac:dyDescent="0.2"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  <c r="AO559" s="27"/>
      <c r="AP559" s="27"/>
      <c r="AQ559" s="27"/>
      <c r="AR559" s="27"/>
      <c r="AS559" s="27"/>
      <c r="AT559" s="27"/>
      <c r="AU559" s="27"/>
      <c r="AV559" s="27"/>
      <c r="AW559" s="27"/>
      <c r="AX559" s="27"/>
      <c r="AY559" s="27"/>
      <c r="AZ559" s="27"/>
      <c r="BA559" s="27"/>
      <c r="BB559" s="27"/>
      <c r="BC559" s="27"/>
      <c r="BD559" s="27"/>
      <c r="BE559" s="27"/>
      <c r="BF559" s="27"/>
      <c r="BG559" s="27"/>
      <c r="BH559" s="27"/>
    </row>
    <row r="560" spans="3:60" ht="15.75" customHeight="1" x14ac:dyDescent="0.2"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  <c r="AO560" s="27"/>
      <c r="AP560" s="27"/>
      <c r="AQ560" s="27"/>
      <c r="AR560" s="27"/>
      <c r="AS560" s="27"/>
      <c r="AT560" s="27"/>
      <c r="AU560" s="27"/>
      <c r="AV560" s="27"/>
      <c r="AW560" s="27"/>
      <c r="AX560" s="27"/>
      <c r="AY560" s="27"/>
      <c r="AZ560" s="27"/>
      <c r="BA560" s="27"/>
      <c r="BB560" s="27"/>
      <c r="BC560" s="27"/>
      <c r="BD560" s="27"/>
      <c r="BE560" s="27"/>
      <c r="BF560" s="27"/>
      <c r="BG560" s="27"/>
      <c r="BH560" s="27"/>
    </row>
    <row r="561" spans="3:60" ht="15.75" customHeight="1" x14ac:dyDescent="0.2"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  <c r="AO561" s="27"/>
      <c r="AP561" s="27"/>
      <c r="AQ561" s="27"/>
      <c r="AR561" s="27"/>
      <c r="AS561" s="27"/>
      <c r="AT561" s="27"/>
      <c r="AU561" s="27"/>
      <c r="AV561" s="27"/>
      <c r="AW561" s="27"/>
      <c r="AX561" s="27"/>
      <c r="AY561" s="27"/>
      <c r="AZ561" s="27"/>
      <c r="BA561" s="27"/>
      <c r="BB561" s="27"/>
      <c r="BC561" s="27"/>
      <c r="BD561" s="27"/>
      <c r="BE561" s="27"/>
      <c r="BF561" s="27"/>
      <c r="BG561" s="27"/>
      <c r="BH561" s="27"/>
    </row>
    <row r="562" spans="3:60" ht="15.75" customHeight="1" x14ac:dyDescent="0.2"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  <c r="AO562" s="27"/>
      <c r="AP562" s="27"/>
      <c r="AQ562" s="27"/>
      <c r="AR562" s="27"/>
      <c r="AS562" s="27"/>
      <c r="AT562" s="27"/>
      <c r="AU562" s="27"/>
      <c r="AV562" s="27"/>
      <c r="AW562" s="27"/>
      <c r="AX562" s="27"/>
      <c r="AY562" s="27"/>
      <c r="AZ562" s="27"/>
      <c r="BA562" s="27"/>
      <c r="BB562" s="27"/>
      <c r="BC562" s="27"/>
      <c r="BD562" s="27"/>
      <c r="BE562" s="27"/>
      <c r="BF562" s="27"/>
      <c r="BG562" s="27"/>
      <c r="BH562" s="27"/>
    </row>
    <row r="563" spans="3:60" ht="15.75" customHeight="1" x14ac:dyDescent="0.2"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  <c r="AO563" s="27"/>
      <c r="AP563" s="27"/>
      <c r="AQ563" s="27"/>
      <c r="AR563" s="27"/>
      <c r="AS563" s="27"/>
      <c r="AT563" s="27"/>
      <c r="AU563" s="27"/>
      <c r="AV563" s="27"/>
      <c r="AW563" s="27"/>
      <c r="AX563" s="27"/>
      <c r="AY563" s="27"/>
      <c r="AZ563" s="27"/>
      <c r="BA563" s="27"/>
      <c r="BB563" s="27"/>
      <c r="BC563" s="27"/>
      <c r="BD563" s="27"/>
      <c r="BE563" s="27"/>
      <c r="BF563" s="27"/>
      <c r="BG563" s="27"/>
      <c r="BH563" s="27"/>
    </row>
    <row r="564" spans="3:60" ht="15.75" customHeight="1" x14ac:dyDescent="0.2"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  <c r="AO564" s="27"/>
      <c r="AP564" s="27"/>
      <c r="AQ564" s="27"/>
      <c r="AR564" s="27"/>
      <c r="AS564" s="27"/>
      <c r="AT564" s="27"/>
      <c r="AU564" s="27"/>
      <c r="AV564" s="27"/>
      <c r="AW564" s="27"/>
      <c r="AX564" s="27"/>
      <c r="AY564" s="27"/>
      <c r="AZ564" s="27"/>
      <c r="BA564" s="27"/>
      <c r="BB564" s="27"/>
      <c r="BC564" s="27"/>
      <c r="BD564" s="27"/>
      <c r="BE564" s="27"/>
      <c r="BF564" s="27"/>
      <c r="BG564" s="27"/>
      <c r="BH564" s="27"/>
    </row>
    <row r="565" spans="3:60" ht="15.75" customHeight="1" x14ac:dyDescent="0.2"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  <c r="AO565" s="27"/>
      <c r="AP565" s="27"/>
      <c r="AQ565" s="27"/>
      <c r="AR565" s="27"/>
      <c r="AS565" s="27"/>
      <c r="AT565" s="27"/>
      <c r="AU565" s="27"/>
      <c r="AV565" s="27"/>
      <c r="AW565" s="27"/>
      <c r="AX565" s="27"/>
      <c r="AY565" s="27"/>
      <c r="AZ565" s="27"/>
      <c r="BA565" s="27"/>
      <c r="BB565" s="27"/>
      <c r="BC565" s="27"/>
      <c r="BD565" s="27"/>
      <c r="BE565" s="27"/>
      <c r="BF565" s="27"/>
      <c r="BG565" s="27"/>
      <c r="BH565" s="27"/>
    </row>
    <row r="566" spans="3:60" ht="15.75" customHeight="1" x14ac:dyDescent="0.2"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  <c r="AO566" s="27"/>
      <c r="AP566" s="27"/>
      <c r="AQ566" s="27"/>
      <c r="AR566" s="27"/>
      <c r="AS566" s="27"/>
      <c r="AT566" s="27"/>
      <c r="AU566" s="27"/>
      <c r="AV566" s="27"/>
      <c r="AW566" s="27"/>
      <c r="AX566" s="27"/>
      <c r="AY566" s="27"/>
      <c r="AZ566" s="27"/>
      <c r="BA566" s="27"/>
      <c r="BB566" s="27"/>
      <c r="BC566" s="27"/>
      <c r="BD566" s="27"/>
      <c r="BE566" s="27"/>
      <c r="BF566" s="27"/>
      <c r="BG566" s="27"/>
      <c r="BH566" s="27"/>
    </row>
    <row r="567" spans="3:60" ht="15.75" customHeight="1" x14ac:dyDescent="0.2"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  <c r="AO567" s="27"/>
      <c r="AP567" s="27"/>
      <c r="AQ567" s="27"/>
      <c r="AR567" s="27"/>
      <c r="AS567" s="27"/>
      <c r="AT567" s="27"/>
      <c r="AU567" s="27"/>
      <c r="AV567" s="27"/>
      <c r="AW567" s="27"/>
      <c r="AX567" s="27"/>
      <c r="AY567" s="27"/>
      <c r="AZ567" s="27"/>
      <c r="BA567" s="27"/>
      <c r="BB567" s="27"/>
      <c r="BC567" s="27"/>
      <c r="BD567" s="27"/>
      <c r="BE567" s="27"/>
      <c r="BF567" s="27"/>
      <c r="BG567" s="27"/>
      <c r="BH567" s="27"/>
    </row>
    <row r="568" spans="3:60" ht="15.75" customHeight="1" x14ac:dyDescent="0.2"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  <c r="AO568" s="27"/>
      <c r="AP568" s="27"/>
      <c r="AQ568" s="27"/>
      <c r="AR568" s="27"/>
      <c r="AS568" s="27"/>
      <c r="AT568" s="27"/>
      <c r="AU568" s="27"/>
      <c r="AV568" s="27"/>
      <c r="AW568" s="27"/>
      <c r="AX568" s="27"/>
      <c r="AY568" s="27"/>
      <c r="AZ568" s="27"/>
      <c r="BA568" s="27"/>
      <c r="BB568" s="27"/>
      <c r="BC568" s="27"/>
      <c r="BD568" s="27"/>
      <c r="BE568" s="27"/>
      <c r="BF568" s="27"/>
      <c r="BG568" s="27"/>
      <c r="BH568" s="27"/>
    </row>
    <row r="569" spans="3:60" ht="15.75" customHeight="1" x14ac:dyDescent="0.2"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  <c r="AO569" s="27"/>
      <c r="AP569" s="27"/>
      <c r="AQ569" s="27"/>
      <c r="AR569" s="27"/>
      <c r="AS569" s="27"/>
      <c r="AT569" s="27"/>
      <c r="AU569" s="27"/>
      <c r="AV569" s="27"/>
      <c r="AW569" s="27"/>
      <c r="AX569" s="27"/>
      <c r="AY569" s="27"/>
      <c r="AZ569" s="27"/>
      <c r="BA569" s="27"/>
      <c r="BB569" s="27"/>
      <c r="BC569" s="27"/>
      <c r="BD569" s="27"/>
      <c r="BE569" s="27"/>
      <c r="BF569" s="27"/>
      <c r="BG569" s="27"/>
      <c r="BH569" s="27"/>
    </row>
    <row r="570" spans="3:60" ht="15.75" customHeight="1" x14ac:dyDescent="0.2"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  <c r="AO570" s="27"/>
      <c r="AP570" s="27"/>
      <c r="AQ570" s="27"/>
      <c r="AR570" s="27"/>
      <c r="AS570" s="27"/>
      <c r="AT570" s="27"/>
      <c r="AU570" s="27"/>
      <c r="AV570" s="27"/>
      <c r="AW570" s="27"/>
      <c r="AX570" s="27"/>
      <c r="AY570" s="27"/>
      <c r="AZ570" s="27"/>
      <c r="BA570" s="27"/>
      <c r="BB570" s="27"/>
      <c r="BC570" s="27"/>
      <c r="BD570" s="27"/>
      <c r="BE570" s="27"/>
      <c r="BF570" s="27"/>
      <c r="BG570" s="27"/>
      <c r="BH570" s="27"/>
    </row>
    <row r="571" spans="3:60" ht="15.75" customHeight="1" x14ac:dyDescent="0.2"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  <c r="AO571" s="27"/>
      <c r="AP571" s="27"/>
      <c r="AQ571" s="27"/>
      <c r="AR571" s="27"/>
      <c r="AS571" s="27"/>
      <c r="AT571" s="27"/>
      <c r="AU571" s="27"/>
      <c r="AV571" s="27"/>
      <c r="AW571" s="27"/>
      <c r="AX571" s="27"/>
      <c r="AY571" s="27"/>
      <c r="AZ571" s="27"/>
      <c r="BA571" s="27"/>
      <c r="BB571" s="27"/>
      <c r="BC571" s="27"/>
      <c r="BD571" s="27"/>
      <c r="BE571" s="27"/>
      <c r="BF571" s="27"/>
      <c r="BG571" s="27"/>
      <c r="BH571" s="27"/>
    </row>
    <row r="572" spans="3:60" ht="15.75" customHeight="1" x14ac:dyDescent="0.2"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  <c r="AO572" s="27"/>
      <c r="AP572" s="27"/>
      <c r="AQ572" s="27"/>
      <c r="AR572" s="27"/>
      <c r="AS572" s="27"/>
      <c r="AT572" s="27"/>
      <c r="AU572" s="27"/>
      <c r="AV572" s="27"/>
      <c r="AW572" s="27"/>
      <c r="AX572" s="27"/>
      <c r="AY572" s="27"/>
      <c r="AZ572" s="27"/>
      <c r="BA572" s="27"/>
      <c r="BB572" s="27"/>
      <c r="BC572" s="27"/>
      <c r="BD572" s="27"/>
      <c r="BE572" s="27"/>
      <c r="BF572" s="27"/>
      <c r="BG572" s="27"/>
      <c r="BH572" s="27"/>
    </row>
    <row r="573" spans="3:60" ht="15.75" customHeight="1" x14ac:dyDescent="0.2"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  <c r="AO573" s="27"/>
      <c r="AP573" s="27"/>
      <c r="AQ573" s="27"/>
      <c r="AR573" s="27"/>
      <c r="AS573" s="27"/>
      <c r="AT573" s="27"/>
      <c r="AU573" s="27"/>
      <c r="AV573" s="27"/>
      <c r="AW573" s="27"/>
      <c r="AX573" s="27"/>
      <c r="AY573" s="27"/>
      <c r="AZ573" s="27"/>
      <c r="BA573" s="27"/>
      <c r="BB573" s="27"/>
      <c r="BC573" s="27"/>
      <c r="BD573" s="27"/>
      <c r="BE573" s="27"/>
      <c r="BF573" s="27"/>
      <c r="BG573" s="27"/>
      <c r="BH573" s="27"/>
    </row>
    <row r="574" spans="3:60" ht="15.75" customHeight="1" x14ac:dyDescent="0.2"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  <c r="AO574" s="27"/>
      <c r="AP574" s="27"/>
      <c r="AQ574" s="27"/>
      <c r="AR574" s="27"/>
      <c r="AS574" s="27"/>
      <c r="AT574" s="27"/>
      <c r="AU574" s="27"/>
      <c r="AV574" s="27"/>
      <c r="AW574" s="27"/>
      <c r="AX574" s="27"/>
      <c r="AY574" s="27"/>
      <c r="AZ574" s="27"/>
      <c r="BA574" s="27"/>
      <c r="BB574" s="27"/>
      <c r="BC574" s="27"/>
      <c r="BD574" s="27"/>
      <c r="BE574" s="27"/>
      <c r="BF574" s="27"/>
      <c r="BG574" s="27"/>
      <c r="BH574" s="27"/>
    </row>
    <row r="575" spans="3:60" ht="15.75" customHeight="1" x14ac:dyDescent="0.2"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  <c r="AO575" s="27"/>
      <c r="AP575" s="27"/>
      <c r="AQ575" s="27"/>
      <c r="AR575" s="27"/>
      <c r="AS575" s="27"/>
      <c r="AT575" s="27"/>
      <c r="AU575" s="27"/>
      <c r="AV575" s="27"/>
      <c r="AW575" s="27"/>
      <c r="AX575" s="27"/>
      <c r="AY575" s="27"/>
      <c r="AZ575" s="27"/>
      <c r="BA575" s="27"/>
      <c r="BB575" s="27"/>
      <c r="BC575" s="27"/>
      <c r="BD575" s="27"/>
      <c r="BE575" s="27"/>
      <c r="BF575" s="27"/>
      <c r="BG575" s="27"/>
      <c r="BH575" s="27"/>
    </row>
    <row r="576" spans="3:60" ht="15.75" customHeight="1" x14ac:dyDescent="0.2"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  <c r="AO576" s="27"/>
      <c r="AP576" s="27"/>
      <c r="AQ576" s="27"/>
      <c r="AR576" s="27"/>
      <c r="AS576" s="27"/>
      <c r="AT576" s="27"/>
      <c r="AU576" s="27"/>
      <c r="AV576" s="27"/>
      <c r="AW576" s="27"/>
      <c r="AX576" s="27"/>
      <c r="AY576" s="27"/>
      <c r="AZ576" s="27"/>
      <c r="BA576" s="27"/>
      <c r="BB576" s="27"/>
      <c r="BC576" s="27"/>
      <c r="BD576" s="27"/>
      <c r="BE576" s="27"/>
      <c r="BF576" s="27"/>
      <c r="BG576" s="27"/>
      <c r="BH576" s="27"/>
    </row>
    <row r="577" spans="3:60" ht="15.75" customHeight="1" x14ac:dyDescent="0.2"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  <c r="AO577" s="27"/>
      <c r="AP577" s="27"/>
      <c r="AQ577" s="27"/>
      <c r="AR577" s="27"/>
      <c r="AS577" s="27"/>
      <c r="AT577" s="27"/>
      <c r="AU577" s="27"/>
      <c r="AV577" s="27"/>
      <c r="AW577" s="27"/>
      <c r="AX577" s="27"/>
      <c r="AY577" s="27"/>
      <c r="AZ577" s="27"/>
      <c r="BA577" s="27"/>
      <c r="BB577" s="27"/>
      <c r="BC577" s="27"/>
      <c r="BD577" s="27"/>
      <c r="BE577" s="27"/>
      <c r="BF577" s="27"/>
      <c r="BG577" s="27"/>
      <c r="BH577" s="27"/>
    </row>
    <row r="578" spans="3:60" ht="15.75" customHeight="1" x14ac:dyDescent="0.2"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  <c r="AO578" s="27"/>
      <c r="AP578" s="27"/>
      <c r="AQ578" s="27"/>
      <c r="AR578" s="27"/>
      <c r="AS578" s="27"/>
      <c r="AT578" s="27"/>
      <c r="AU578" s="27"/>
      <c r="AV578" s="27"/>
      <c r="AW578" s="27"/>
      <c r="AX578" s="27"/>
      <c r="AY578" s="27"/>
      <c r="AZ578" s="27"/>
      <c r="BA578" s="27"/>
      <c r="BB578" s="27"/>
      <c r="BC578" s="27"/>
      <c r="BD578" s="27"/>
      <c r="BE578" s="27"/>
      <c r="BF578" s="27"/>
      <c r="BG578" s="27"/>
      <c r="BH578" s="27"/>
    </row>
    <row r="579" spans="3:60" ht="15.75" customHeight="1" x14ac:dyDescent="0.2"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  <c r="AO579" s="27"/>
      <c r="AP579" s="27"/>
      <c r="AQ579" s="27"/>
      <c r="AR579" s="27"/>
      <c r="AS579" s="27"/>
      <c r="AT579" s="27"/>
      <c r="AU579" s="27"/>
      <c r="AV579" s="27"/>
      <c r="AW579" s="27"/>
      <c r="AX579" s="27"/>
      <c r="AY579" s="27"/>
      <c r="AZ579" s="27"/>
      <c r="BA579" s="27"/>
      <c r="BB579" s="27"/>
      <c r="BC579" s="27"/>
      <c r="BD579" s="27"/>
      <c r="BE579" s="27"/>
      <c r="BF579" s="27"/>
      <c r="BG579" s="27"/>
      <c r="BH579" s="27"/>
    </row>
    <row r="580" spans="3:60" ht="15.75" customHeight="1" x14ac:dyDescent="0.2"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  <c r="AO580" s="27"/>
      <c r="AP580" s="27"/>
      <c r="AQ580" s="27"/>
      <c r="AR580" s="27"/>
      <c r="AS580" s="27"/>
      <c r="AT580" s="27"/>
      <c r="AU580" s="27"/>
      <c r="AV580" s="27"/>
      <c r="AW580" s="27"/>
      <c r="AX580" s="27"/>
      <c r="AY580" s="27"/>
      <c r="AZ580" s="27"/>
      <c r="BA580" s="27"/>
      <c r="BB580" s="27"/>
      <c r="BC580" s="27"/>
      <c r="BD580" s="27"/>
      <c r="BE580" s="27"/>
      <c r="BF580" s="27"/>
      <c r="BG580" s="27"/>
      <c r="BH580" s="27"/>
    </row>
    <row r="581" spans="3:60" ht="15.75" customHeight="1" x14ac:dyDescent="0.2"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  <c r="AO581" s="27"/>
      <c r="AP581" s="27"/>
      <c r="AQ581" s="27"/>
      <c r="AR581" s="27"/>
      <c r="AS581" s="27"/>
      <c r="AT581" s="27"/>
      <c r="AU581" s="27"/>
      <c r="AV581" s="27"/>
      <c r="AW581" s="27"/>
      <c r="AX581" s="27"/>
      <c r="AY581" s="27"/>
      <c r="AZ581" s="27"/>
      <c r="BA581" s="27"/>
      <c r="BB581" s="27"/>
      <c r="BC581" s="27"/>
      <c r="BD581" s="27"/>
      <c r="BE581" s="27"/>
      <c r="BF581" s="27"/>
      <c r="BG581" s="27"/>
      <c r="BH581" s="27"/>
    </row>
    <row r="582" spans="3:60" ht="15.75" customHeight="1" x14ac:dyDescent="0.2"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  <c r="AO582" s="27"/>
      <c r="AP582" s="27"/>
      <c r="AQ582" s="27"/>
      <c r="AR582" s="27"/>
      <c r="AS582" s="27"/>
      <c r="AT582" s="27"/>
      <c r="AU582" s="27"/>
      <c r="AV582" s="27"/>
      <c r="AW582" s="27"/>
      <c r="AX582" s="27"/>
      <c r="AY582" s="27"/>
      <c r="AZ582" s="27"/>
      <c r="BA582" s="27"/>
      <c r="BB582" s="27"/>
      <c r="BC582" s="27"/>
      <c r="BD582" s="27"/>
      <c r="BE582" s="27"/>
      <c r="BF582" s="27"/>
      <c r="BG582" s="27"/>
      <c r="BH582" s="27"/>
    </row>
    <row r="583" spans="3:60" ht="15.75" customHeight="1" x14ac:dyDescent="0.2"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  <c r="AO583" s="27"/>
      <c r="AP583" s="27"/>
      <c r="AQ583" s="27"/>
      <c r="AR583" s="27"/>
      <c r="AS583" s="27"/>
      <c r="AT583" s="27"/>
      <c r="AU583" s="27"/>
      <c r="AV583" s="27"/>
      <c r="AW583" s="27"/>
      <c r="AX583" s="27"/>
      <c r="AY583" s="27"/>
      <c r="AZ583" s="27"/>
      <c r="BA583" s="27"/>
      <c r="BB583" s="27"/>
      <c r="BC583" s="27"/>
      <c r="BD583" s="27"/>
      <c r="BE583" s="27"/>
      <c r="BF583" s="27"/>
      <c r="BG583" s="27"/>
      <c r="BH583" s="27"/>
    </row>
    <row r="584" spans="3:60" ht="15.75" customHeight="1" x14ac:dyDescent="0.2"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  <c r="AO584" s="27"/>
      <c r="AP584" s="27"/>
      <c r="AQ584" s="27"/>
      <c r="AR584" s="27"/>
      <c r="AS584" s="27"/>
      <c r="AT584" s="27"/>
      <c r="AU584" s="27"/>
      <c r="AV584" s="27"/>
      <c r="AW584" s="27"/>
      <c r="AX584" s="27"/>
      <c r="AY584" s="27"/>
      <c r="AZ584" s="27"/>
      <c r="BA584" s="27"/>
      <c r="BB584" s="27"/>
      <c r="BC584" s="27"/>
      <c r="BD584" s="27"/>
      <c r="BE584" s="27"/>
      <c r="BF584" s="27"/>
      <c r="BG584" s="27"/>
      <c r="BH584" s="27"/>
    </row>
    <row r="585" spans="3:60" ht="15.75" customHeight="1" x14ac:dyDescent="0.2"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  <c r="AO585" s="27"/>
      <c r="AP585" s="27"/>
      <c r="AQ585" s="27"/>
      <c r="AR585" s="27"/>
      <c r="AS585" s="27"/>
      <c r="AT585" s="27"/>
      <c r="AU585" s="27"/>
      <c r="AV585" s="27"/>
      <c r="AW585" s="27"/>
      <c r="AX585" s="27"/>
      <c r="AY585" s="27"/>
      <c r="AZ585" s="27"/>
      <c r="BA585" s="27"/>
      <c r="BB585" s="27"/>
      <c r="BC585" s="27"/>
      <c r="BD585" s="27"/>
      <c r="BE585" s="27"/>
      <c r="BF585" s="27"/>
      <c r="BG585" s="27"/>
      <c r="BH585" s="27"/>
    </row>
    <row r="586" spans="3:60" ht="15.75" customHeight="1" x14ac:dyDescent="0.2"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  <c r="AO586" s="27"/>
      <c r="AP586" s="27"/>
      <c r="AQ586" s="27"/>
      <c r="AR586" s="27"/>
      <c r="AS586" s="27"/>
      <c r="AT586" s="27"/>
      <c r="AU586" s="27"/>
      <c r="AV586" s="27"/>
      <c r="AW586" s="27"/>
      <c r="AX586" s="27"/>
      <c r="AY586" s="27"/>
      <c r="AZ586" s="27"/>
      <c r="BA586" s="27"/>
      <c r="BB586" s="27"/>
      <c r="BC586" s="27"/>
      <c r="BD586" s="27"/>
      <c r="BE586" s="27"/>
      <c r="BF586" s="27"/>
      <c r="BG586" s="27"/>
      <c r="BH586" s="27"/>
    </row>
    <row r="587" spans="3:60" ht="15.75" customHeight="1" x14ac:dyDescent="0.2"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  <c r="AO587" s="27"/>
      <c r="AP587" s="27"/>
      <c r="AQ587" s="27"/>
      <c r="AR587" s="27"/>
      <c r="AS587" s="27"/>
      <c r="AT587" s="27"/>
      <c r="AU587" s="27"/>
      <c r="AV587" s="27"/>
      <c r="AW587" s="27"/>
      <c r="AX587" s="27"/>
      <c r="AY587" s="27"/>
      <c r="AZ587" s="27"/>
      <c r="BA587" s="27"/>
      <c r="BB587" s="27"/>
      <c r="BC587" s="27"/>
      <c r="BD587" s="27"/>
      <c r="BE587" s="27"/>
      <c r="BF587" s="27"/>
      <c r="BG587" s="27"/>
      <c r="BH587" s="27"/>
    </row>
    <row r="588" spans="3:60" ht="15.75" customHeight="1" x14ac:dyDescent="0.2"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  <c r="AO588" s="27"/>
      <c r="AP588" s="27"/>
      <c r="AQ588" s="27"/>
      <c r="AR588" s="27"/>
      <c r="AS588" s="27"/>
      <c r="AT588" s="27"/>
      <c r="AU588" s="27"/>
      <c r="AV588" s="27"/>
      <c r="AW588" s="27"/>
      <c r="AX588" s="27"/>
      <c r="AY588" s="27"/>
      <c r="AZ588" s="27"/>
      <c r="BA588" s="27"/>
      <c r="BB588" s="27"/>
      <c r="BC588" s="27"/>
      <c r="BD588" s="27"/>
      <c r="BE588" s="27"/>
      <c r="BF588" s="27"/>
      <c r="BG588" s="27"/>
      <c r="BH588" s="27"/>
    </row>
    <row r="589" spans="3:60" ht="15.75" customHeight="1" x14ac:dyDescent="0.2"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  <c r="AO589" s="27"/>
      <c r="AP589" s="27"/>
      <c r="AQ589" s="27"/>
      <c r="AR589" s="27"/>
      <c r="AS589" s="27"/>
      <c r="AT589" s="27"/>
      <c r="AU589" s="27"/>
      <c r="AV589" s="27"/>
      <c r="AW589" s="27"/>
      <c r="AX589" s="27"/>
      <c r="AY589" s="27"/>
      <c r="AZ589" s="27"/>
      <c r="BA589" s="27"/>
      <c r="BB589" s="27"/>
      <c r="BC589" s="27"/>
      <c r="BD589" s="27"/>
      <c r="BE589" s="27"/>
      <c r="BF589" s="27"/>
      <c r="BG589" s="27"/>
      <c r="BH589" s="27"/>
    </row>
    <row r="590" spans="3:60" ht="15.75" customHeight="1" x14ac:dyDescent="0.2"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  <c r="AO590" s="27"/>
      <c r="AP590" s="27"/>
      <c r="AQ590" s="27"/>
      <c r="AR590" s="27"/>
      <c r="AS590" s="27"/>
      <c r="AT590" s="27"/>
      <c r="AU590" s="27"/>
      <c r="AV590" s="27"/>
      <c r="AW590" s="27"/>
      <c r="AX590" s="27"/>
      <c r="AY590" s="27"/>
      <c r="AZ590" s="27"/>
      <c r="BA590" s="27"/>
      <c r="BB590" s="27"/>
      <c r="BC590" s="27"/>
      <c r="BD590" s="27"/>
      <c r="BE590" s="27"/>
      <c r="BF590" s="27"/>
      <c r="BG590" s="27"/>
      <c r="BH590" s="27"/>
    </row>
    <row r="591" spans="3:60" ht="15.75" customHeight="1" x14ac:dyDescent="0.2"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  <c r="AO591" s="27"/>
      <c r="AP591" s="27"/>
      <c r="AQ591" s="27"/>
      <c r="AR591" s="27"/>
      <c r="AS591" s="27"/>
      <c r="AT591" s="27"/>
      <c r="AU591" s="27"/>
      <c r="AV591" s="27"/>
      <c r="AW591" s="27"/>
      <c r="AX591" s="27"/>
      <c r="AY591" s="27"/>
      <c r="AZ591" s="27"/>
      <c r="BA591" s="27"/>
      <c r="BB591" s="27"/>
      <c r="BC591" s="27"/>
      <c r="BD591" s="27"/>
      <c r="BE591" s="27"/>
      <c r="BF591" s="27"/>
      <c r="BG591" s="27"/>
      <c r="BH591" s="27"/>
    </row>
    <row r="592" spans="3:60" ht="15.75" customHeight="1" x14ac:dyDescent="0.2"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  <c r="AO592" s="27"/>
      <c r="AP592" s="27"/>
      <c r="AQ592" s="27"/>
      <c r="AR592" s="27"/>
      <c r="AS592" s="27"/>
      <c r="AT592" s="27"/>
      <c r="AU592" s="27"/>
      <c r="AV592" s="27"/>
      <c r="AW592" s="27"/>
      <c r="AX592" s="27"/>
      <c r="AY592" s="27"/>
      <c r="AZ592" s="27"/>
      <c r="BA592" s="27"/>
      <c r="BB592" s="27"/>
      <c r="BC592" s="27"/>
      <c r="BD592" s="27"/>
      <c r="BE592" s="27"/>
      <c r="BF592" s="27"/>
      <c r="BG592" s="27"/>
      <c r="BH592" s="27"/>
    </row>
    <row r="593" spans="3:60" ht="15.75" customHeight="1" x14ac:dyDescent="0.2"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  <c r="AO593" s="27"/>
      <c r="AP593" s="27"/>
      <c r="AQ593" s="27"/>
      <c r="AR593" s="27"/>
      <c r="AS593" s="27"/>
      <c r="AT593" s="27"/>
      <c r="AU593" s="27"/>
      <c r="AV593" s="27"/>
      <c r="AW593" s="27"/>
      <c r="AX593" s="27"/>
      <c r="AY593" s="27"/>
      <c r="AZ593" s="27"/>
      <c r="BA593" s="27"/>
      <c r="BB593" s="27"/>
      <c r="BC593" s="27"/>
      <c r="BD593" s="27"/>
      <c r="BE593" s="27"/>
      <c r="BF593" s="27"/>
      <c r="BG593" s="27"/>
      <c r="BH593" s="27"/>
    </row>
    <row r="594" spans="3:60" ht="15.75" customHeight="1" x14ac:dyDescent="0.2"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  <c r="AO594" s="27"/>
      <c r="AP594" s="27"/>
      <c r="AQ594" s="27"/>
      <c r="AR594" s="27"/>
      <c r="AS594" s="27"/>
      <c r="AT594" s="27"/>
      <c r="AU594" s="27"/>
      <c r="AV594" s="27"/>
      <c r="AW594" s="27"/>
      <c r="AX594" s="27"/>
      <c r="AY594" s="27"/>
      <c r="AZ594" s="27"/>
      <c r="BA594" s="27"/>
      <c r="BB594" s="27"/>
      <c r="BC594" s="27"/>
      <c r="BD594" s="27"/>
      <c r="BE594" s="27"/>
      <c r="BF594" s="27"/>
      <c r="BG594" s="27"/>
      <c r="BH594" s="27"/>
    </row>
    <row r="595" spans="3:60" ht="15.75" customHeight="1" x14ac:dyDescent="0.2"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  <c r="AO595" s="27"/>
      <c r="AP595" s="27"/>
      <c r="AQ595" s="27"/>
      <c r="AR595" s="27"/>
      <c r="AS595" s="27"/>
      <c r="AT595" s="27"/>
      <c r="AU595" s="27"/>
      <c r="AV595" s="27"/>
      <c r="AW595" s="27"/>
      <c r="AX595" s="27"/>
      <c r="AY595" s="27"/>
      <c r="AZ595" s="27"/>
      <c r="BA595" s="27"/>
      <c r="BB595" s="27"/>
      <c r="BC595" s="27"/>
      <c r="BD595" s="27"/>
      <c r="BE595" s="27"/>
      <c r="BF595" s="27"/>
      <c r="BG595" s="27"/>
      <c r="BH595" s="27"/>
    </row>
    <row r="596" spans="3:60" ht="15.75" customHeight="1" x14ac:dyDescent="0.2"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  <c r="AO596" s="27"/>
      <c r="AP596" s="27"/>
      <c r="AQ596" s="27"/>
      <c r="AR596" s="27"/>
      <c r="AS596" s="27"/>
      <c r="AT596" s="27"/>
      <c r="AU596" s="27"/>
      <c r="AV596" s="27"/>
      <c r="AW596" s="27"/>
      <c r="AX596" s="27"/>
      <c r="AY596" s="27"/>
      <c r="AZ596" s="27"/>
      <c r="BA596" s="27"/>
      <c r="BB596" s="27"/>
      <c r="BC596" s="27"/>
      <c r="BD596" s="27"/>
      <c r="BE596" s="27"/>
      <c r="BF596" s="27"/>
      <c r="BG596" s="27"/>
      <c r="BH596" s="27"/>
    </row>
    <row r="597" spans="3:60" ht="15.75" customHeight="1" x14ac:dyDescent="0.2"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  <c r="AO597" s="27"/>
      <c r="AP597" s="27"/>
      <c r="AQ597" s="27"/>
      <c r="AR597" s="27"/>
      <c r="AS597" s="27"/>
      <c r="AT597" s="27"/>
      <c r="AU597" s="27"/>
      <c r="AV597" s="27"/>
      <c r="AW597" s="27"/>
      <c r="AX597" s="27"/>
      <c r="AY597" s="27"/>
      <c r="AZ597" s="27"/>
      <c r="BA597" s="27"/>
      <c r="BB597" s="27"/>
      <c r="BC597" s="27"/>
      <c r="BD597" s="27"/>
      <c r="BE597" s="27"/>
      <c r="BF597" s="27"/>
      <c r="BG597" s="27"/>
      <c r="BH597" s="27"/>
    </row>
    <row r="598" spans="3:60" ht="15.75" customHeight="1" x14ac:dyDescent="0.2"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  <c r="AO598" s="27"/>
      <c r="AP598" s="27"/>
      <c r="AQ598" s="27"/>
      <c r="AR598" s="27"/>
      <c r="AS598" s="27"/>
      <c r="AT598" s="27"/>
      <c r="AU598" s="27"/>
      <c r="AV598" s="27"/>
      <c r="AW598" s="27"/>
      <c r="AX598" s="27"/>
      <c r="AY598" s="27"/>
      <c r="AZ598" s="27"/>
      <c r="BA598" s="27"/>
      <c r="BB598" s="27"/>
      <c r="BC598" s="27"/>
      <c r="BD598" s="27"/>
      <c r="BE598" s="27"/>
      <c r="BF598" s="27"/>
      <c r="BG598" s="27"/>
      <c r="BH598" s="27"/>
    </row>
    <row r="599" spans="3:60" ht="15.75" customHeight="1" x14ac:dyDescent="0.2"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  <c r="AO599" s="27"/>
      <c r="AP599" s="27"/>
      <c r="AQ599" s="27"/>
      <c r="AR599" s="27"/>
      <c r="AS599" s="27"/>
      <c r="AT599" s="27"/>
      <c r="AU599" s="27"/>
      <c r="AV599" s="27"/>
      <c r="AW599" s="27"/>
      <c r="AX599" s="27"/>
      <c r="AY599" s="27"/>
      <c r="AZ599" s="27"/>
      <c r="BA599" s="27"/>
      <c r="BB599" s="27"/>
      <c r="BC599" s="27"/>
      <c r="BD599" s="27"/>
      <c r="BE599" s="27"/>
      <c r="BF599" s="27"/>
      <c r="BG599" s="27"/>
      <c r="BH599" s="27"/>
    </row>
    <row r="600" spans="3:60" ht="15.75" customHeight="1" x14ac:dyDescent="0.2"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  <c r="AO600" s="27"/>
      <c r="AP600" s="27"/>
      <c r="AQ600" s="27"/>
      <c r="AR600" s="27"/>
      <c r="AS600" s="27"/>
      <c r="AT600" s="27"/>
      <c r="AU600" s="27"/>
      <c r="AV600" s="27"/>
      <c r="AW600" s="27"/>
      <c r="AX600" s="27"/>
      <c r="AY600" s="27"/>
      <c r="AZ600" s="27"/>
      <c r="BA600" s="27"/>
      <c r="BB600" s="27"/>
      <c r="BC600" s="27"/>
      <c r="BD600" s="27"/>
      <c r="BE600" s="27"/>
      <c r="BF600" s="27"/>
      <c r="BG600" s="27"/>
      <c r="BH600" s="27"/>
    </row>
    <row r="601" spans="3:60" ht="15.75" customHeight="1" x14ac:dyDescent="0.2"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  <c r="AO601" s="27"/>
      <c r="AP601" s="27"/>
      <c r="AQ601" s="27"/>
      <c r="AR601" s="27"/>
      <c r="AS601" s="27"/>
      <c r="AT601" s="27"/>
      <c r="AU601" s="27"/>
      <c r="AV601" s="27"/>
      <c r="AW601" s="27"/>
      <c r="AX601" s="27"/>
      <c r="AY601" s="27"/>
      <c r="AZ601" s="27"/>
      <c r="BA601" s="27"/>
      <c r="BB601" s="27"/>
      <c r="BC601" s="27"/>
      <c r="BD601" s="27"/>
      <c r="BE601" s="27"/>
      <c r="BF601" s="27"/>
      <c r="BG601" s="27"/>
      <c r="BH601" s="27"/>
    </row>
    <row r="602" spans="3:60" ht="15.75" customHeight="1" x14ac:dyDescent="0.2"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  <c r="AO602" s="27"/>
      <c r="AP602" s="27"/>
      <c r="AQ602" s="27"/>
      <c r="AR602" s="27"/>
      <c r="AS602" s="27"/>
      <c r="AT602" s="27"/>
      <c r="AU602" s="27"/>
      <c r="AV602" s="27"/>
      <c r="AW602" s="27"/>
      <c r="AX602" s="27"/>
      <c r="AY602" s="27"/>
      <c r="AZ602" s="27"/>
      <c r="BA602" s="27"/>
      <c r="BB602" s="27"/>
      <c r="BC602" s="27"/>
      <c r="BD602" s="27"/>
      <c r="BE602" s="27"/>
      <c r="BF602" s="27"/>
      <c r="BG602" s="27"/>
      <c r="BH602" s="27"/>
    </row>
    <row r="603" spans="3:60" ht="15.75" customHeight="1" x14ac:dyDescent="0.2"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  <c r="AO603" s="27"/>
      <c r="AP603" s="27"/>
      <c r="AQ603" s="27"/>
      <c r="AR603" s="27"/>
      <c r="AS603" s="27"/>
      <c r="AT603" s="27"/>
      <c r="AU603" s="27"/>
      <c r="AV603" s="27"/>
      <c r="AW603" s="27"/>
      <c r="AX603" s="27"/>
      <c r="AY603" s="27"/>
      <c r="AZ603" s="27"/>
      <c r="BA603" s="27"/>
      <c r="BB603" s="27"/>
      <c r="BC603" s="27"/>
      <c r="BD603" s="27"/>
      <c r="BE603" s="27"/>
      <c r="BF603" s="27"/>
      <c r="BG603" s="27"/>
      <c r="BH603" s="27"/>
    </row>
    <row r="604" spans="3:60" ht="15.75" customHeight="1" x14ac:dyDescent="0.2"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  <c r="AO604" s="27"/>
      <c r="AP604" s="27"/>
      <c r="AQ604" s="27"/>
      <c r="AR604" s="27"/>
      <c r="AS604" s="27"/>
      <c r="AT604" s="27"/>
      <c r="AU604" s="27"/>
      <c r="AV604" s="27"/>
      <c r="AW604" s="27"/>
      <c r="AX604" s="27"/>
      <c r="AY604" s="27"/>
      <c r="AZ604" s="27"/>
      <c r="BA604" s="27"/>
      <c r="BB604" s="27"/>
      <c r="BC604" s="27"/>
      <c r="BD604" s="27"/>
      <c r="BE604" s="27"/>
      <c r="BF604" s="27"/>
      <c r="BG604" s="27"/>
      <c r="BH604" s="27"/>
    </row>
    <row r="605" spans="3:60" ht="15.75" customHeight="1" x14ac:dyDescent="0.2"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  <c r="AO605" s="27"/>
      <c r="AP605" s="27"/>
      <c r="AQ605" s="27"/>
      <c r="AR605" s="27"/>
      <c r="AS605" s="27"/>
      <c r="AT605" s="27"/>
      <c r="AU605" s="27"/>
      <c r="AV605" s="27"/>
      <c r="AW605" s="27"/>
      <c r="AX605" s="27"/>
      <c r="AY605" s="27"/>
      <c r="AZ605" s="27"/>
      <c r="BA605" s="27"/>
      <c r="BB605" s="27"/>
      <c r="BC605" s="27"/>
      <c r="BD605" s="27"/>
      <c r="BE605" s="27"/>
      <c r="BF605" s="27"/>
      <c r="BG605" s="27"/>
      <c r="BH605" s="27"/>
    </row>
    <row r="606" spans="3:60" ht="15.75" customHeight="1" x14ac:dyDescent="0.2"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  <c r="AO606" s="27"/>
      <c r="AP606" s="27"/>
      <c r="AQ606" s="27"/>
      <c r="AR606" s="27"/>
      <c r="AS606" s="27"/>
      <c r="AT606" s="27"/>
      <c r="AU606" s="27"/>
      <c r="AV606" s="27"/>
      <c r="AW606" s="27"/>
      <c r="AX606" s="27"/>
      <c r="AY606" s="27"/>
      <c r="AZ606" s="27"/>
      <c r="BA606" s="27"/>
      <c r="BB606" s="27"/>
      <c r="BC606" s="27"/>
      <c r="BD606" s="27"/>
      <c r="BE606" s="27"/>
      <c r="BF606" s="27"/>
      <c r="BG606" s="27"/>
      <c r="BH606" s="27"/>
    </row>
    <row r="607" spans="3:60" ht="15.75" customHeight="1" x14ac:dyDescent="0.2"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  <c r="AO607" s="27"/>
      <c r="AP607" s="27"/>
      <c r="AQ607" s="27"/>
      <c r="AR607" s="27"/>
      <c r="AS607" s="27"/>
      <c r="AT607" s="27"/>
      <c r="AU607" s="27"/>
      <c r="AV607" s="27"/>
      <c r="AW607" s="27"/>
      <c r="AX607" s="27"/>
      <c r="AY607" s="27"/>
      <c r="AZ607" s="27"/>
      <c r="BA607" s="27"/>
      <c r="BB607" s="27"/>
      <c r="BC607" s="27"/>
      <c r="BD607" s="27"/>
      <c r="BE607" s="27"/>
      <c r="BF607" s="27"/>
      <c r="BG607" s="27"/>
      <c r="BH607" s="27"/>
    </row>
    <row r="608" spans="3:60" ht="15.75" customHeight="1" x14ac:dyDescent="0.2"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  <c r="AO608" s="27"/>
      <c r="AP608" s="27"/>
      <c r="AQ608" s="27"/>
      <c r="AR608" s="27"/>
      <c r="AS608" s="27"/>
      <c r="AT608" s="27"/>
      <c r="AU608" s="27"/>
      <c r="AV608" s="27"/>
      <c r="AW608" s="27"/>
      <c r="AX608" s="27"/>
      <c r="AY608" s="27"/>
      <c r="AZ608" s="27"/>
      <c r="BA608" s="27"/>
      <c r="BB608" s="27"/>
      <c r="BC608" s="27"/>
      <c r="BD608" s="27"/>
      <c r="BE608" s="27"/>
      <c r="BF608" s="27"/>
      <c r="BG608" s="27"/>
      <c r="BH608" s="27"/>
    </row>
    <row r="609" spans="3:60" ht="15.75" customHeight="1" x14ac:dyDescent="0.2"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  <c r="AO609" s="27"/>
      <c r="AP609" s="27"/>
      <c r="AQ609" s="27"/>
      <c r="AR609" s="27"/>
      <c r="AS609" s="27"/>
      <c r="AT609" s="27"/>
      <c r="AU609" s="27"/>
      <c r="AV609" s="27"/>
      <c r="AW609" s="27"/>
      <c r="AX609" s="27"/>
      <c r="AY609" s="27"/>
      <c r="AZ609" s="27"/>
      <c r="BA609" s="27"/>
      <c r="BB609" s="27"/>
      <c r="BC609" s="27"/>
      <c r="BD609" s="27"/>
      <c r="BE609" s="27"/>
      <c r="BF609" s="27"/>
      <c r="BG609" s="27"/>
      <c r="BH609" s="27"/>
    </row>
    <row r="610" spans="3:60" ht="15.75" customHeight="1" x14ac:dyDescent="0.2"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  <c r="AO610" s="27"/>
      <c r="AP610" s="27"/>
      <c r="AQ610" s="27"/>
      <c r="AR610" s="27"/>
      <c r="AS610" s="27"/>
      <c r="AT610" s="27"/>
      <c r="AU610" s="27"/>
      <c r="AV610" s="27"/>
      <c r="AW610" s="27"/>
      <c r="AX610" s="27"/>
      <c r="AY610" s="27"/>
      <c r="AZ610" s="27"/>
      <c r="BA610" s="27"/>
      <c r="BB610" s="27"/>
      <c r="BC610" s="27"/>
      <c r="BD610" s="27"/>
      <c r="BE610" s="27"/>
      <c r="BF610" s="27"/>
      <c r="BG610" s="27"/>
      <c r="BH610" s="27"/>
    </row>
    <row r="611" spans="3:60" ht="15.75" customHeight="1" x14ac:dyDescent="0.2"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  <c r="AO611" s="27"/>
      <c r="AP611" s="27"/>
      <c r="AQ611" s="27"/>
      <c r="AR611" s="27"/>
      <c r="AS611" s="27"/>
      <c r="AT611" s="27"/>
      <c r="AU611" s="27"/>
      <c r="AV611" s="27"/>
      <c r="AW611" s="27"/>
      <c r="AX611" s="27"/>
      <c r="AY611" s="27"/>
      <c r="AZ611" s="27"/>
      <c r="BA611" s="27"/>
      <c r="BB611" s="27"/>
      <c r="BC611" s="27"/>
      <c r="BD611" s="27"/>
      <c r="BE611" s="27"/>
      <c r="BF611" s="27"/>
      <c r="BG611" s="27"/>
      <c r="BH611" s="27"/>
    </row>
    <row r="612" spans="3:60" ht="15.75" customHeight="1" x14ac:dyDescent="0.2"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  <c r="AO612" s="27"/>
      <c r="AP612" s="27"/>
      <c r="AQ612" s="27"/>
      <c r="AR612" s="27"/>
      <c r="AS612" s="27"/>
      <c r="AT612" s="27"/>
      <c r="AU612" s="27"/>
      <c r="AV612" s="27"/>
      <c r="AW612" s="27"/>
      <c r="AX612" s="27"/>
      <c r="AY612" s="27"/>
      <c r="AZ612" s="27"/>
      <c r="BA612" s="27"/>
      <c r="BB612" s="27"/>
      <c r="BC612" s="27"/>
      <c r="BD612" s="27"/>
      <c r="BE612" s="27"/>
      <c r="BF612" s="27"/>
      <c r="BG612" s="27"/>
      <c r="BH612" s="27"/>
    </row>
    <row r="613" spans="3:60" ht="15.75" customHeight="1" x14ac:dyDescent="0.2"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  <c r="AO613" s="27"/>
      <c r="AP613" s="27"/>
      <c r="AQ613" s="27"/>
      <c r="AR613" s="27"/>
      <c r="AS613" s="27"/>
      <c r="AT613" s="27"/>
      <c r="AU613" s="27"/>
      <c r="AV613" s="27"/>
      <c r="AW613" s="27"/>
      <c r="AX613" s="27"/>
      <c r="AY613" s="27"/>
      <c r="AZ613" s="27"/>
      <c r="BA613" s="27"/>
      <c r="BB613" s="27"/>
      <c r="BC613" s="27"/>
      <c r="BD613" s="27"/>
      <c r="BE613" s="27"/>
      <c r="BF613" s="27"/>
      <c r="BG613" s="27"/>
      <c r="BH613" s="27"/>
    </row>
    <row r="614" spans="3:60" ht="15.75" customHeight="1" x14ac:dyDescent="0.2"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  <c r="AO614" s="27"/>
      <c r="AP614" s="27"/>
      <c r="AQ614" s="27"/>
      <c r="AR614" s="27"/>
      <c r="AS614" s="27"/>
      <c r="AT614" s="27"/>
      <c r="AU614" s="27"/>
      <c r="AV614" s="27"/>
      <c r="AW614" s="27"/>
      <c r="AX614" s="27"/>
      <c r="AY614" s="27"/>
      <c r="AZ614" s="27"/>
      <c r="BA614" s="27"/>
      <c r="BB614" s="27"/>
      <c r="BC614" s="27"/>
      <c r="BD614" s="27"/>
      <c r="BE614" s="27"/>
      <c r="BF614" s="27"/>
      <c r="BG614" s="27"/>
      <c r="BH614" s="27"/>
    </row>
    <row r="615" spans="3:60" ht="15.75" customHeight="1" x14ac:dyDescent="0.2"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  <c r="AO615" s="27"/>
      <c r="AP615" s="27"/>
      <c r="AQ615" s="27"/>
      <c r="AR615" s="27"/>
      <c r="AS615" s="27"/>
      <c r="AT615" s="27"/>
      <c r="AU615" s="27"/>
      <c r="AV615" s="27"/>
      <c r="AW615" s="27"/>
      <c r="AX615" s="27"/>
      <c r="AY615" s="27"/>
      <c r="AZ615" s="27"/>
      <c r="BA615" s="27"/>
      <c r="BB615" s="27"/>
      <c r="BC615" s="27"/>
      <c r="BD615" s="27"/>
      <c r="BE615" s="27"/>
      <c r="BF615" s="27"/>
      <c r="BG615" s="27"/>
      <c r="BH615" s="27"/>
    </row>
    <row r="616" spans="3:60" ht="15.75" customHeight="1" x14ac:dyDescent="0.2"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  <c r="AO616" s="27"/>
      <c r="AP616" s="27"/>
      <c r="AQ616" s="27"/>
      <c r="AR616" s="27"/>
      <c r="AS616" s="27"/>
      <c r="AT616" s="27"/>
      <c r="AU616" s="27"/>
      <c r="AV616" s="27"/>
      <c r="AW616" s="27"/>
      <c r="AX616" s="27"/>
      <c r="AY616" s="27"/>
      <c r="AZ616" s="27"/>
      <c r="BA616" s="27"/>
      <c r="BB616" s="27"/>
      <c r="BC616" s="27"/>
      <c r="BD616" s="27"/>
      <c r="BE616" s="27"/>
      <c r="BF616" s="27"/>
      <c r="BG616" s="27"/>
      <c r="BH616" s="27"/>
    </row>
    <row r="617" spans="3:60" ht="15.75" customHeight="1" x14ac:dyDescent="0.2"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  <c r="AO617" s="27"/>
      <c r="AP617" s="27"/>
      <c r="AQ617" s="27"/>
      <c r="AR617" s="27"/>
      <c r="AS617" s="27"/>
      <c r="AT617" s="27"/>
      <c r="AU617" s="27"/>
      <c r="AV617" s="27"/>
      <c r="AW617" s="27"/>
      <c r="AX617" s="27"/>
      <c r="AY617" s="27"/>
      <c r="AZ617" s="27"/>
      <c r="BA617" s="27"/>
      <c r="BB617" s="27"/>
      <c r="BC617" s="27"/>
      <c r="BD617" s="27"/>
      <c r="BE617" s="27"/>
      <c r="BF617" s="27"/>
      <c r="BG617" s="27"/>
      <c r="BH617" s="27"/>
    </row>
    <row r="618" spans="3:60" ht="15.75" customHeight="1" x14ac:dyDescent="0.2"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27"/>
      <c r="AW618" s="27"/>
      <c r="AX618" s="27"/>
      <c r="AY618" s="27"/>
      <c r="AZ618" s="27"/>
      <c r="BA618" s="27"/>
      <c r="BB618" s="27"/>
      <c r="BC618" s="27"/>
      <c r="BD618" s="27"/>
      <c r="BE618" s="27"/>
      <c r="BF618" s="27"/>
      <c r="BG618" s="27"/>
      <c r="BH618" s="27"/>
    </row>
    <row r="619" spans="3:60" ht="15.75" customHeight="1" x14ac:dyDescent="0.2"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  <c r="AO619" s="27"/>
      <c r="AP619" s="27"/>
      <c r="AQ619" s="27"/>
      <c r="AR619" s="27"/>
      <c r="AS619" s="27"/>
      <c r="AT619" s="27"/>
      <c r="AU619" s="27"/>
      <c r="AV619" s="27"/>
      <c r="AW619" s="27"/>
      <c r="AX619" s="27"/>
      <c r="AY619" s="27"/>
      <c r="AZ619" s="27"/>
      <c r="BA619" s="27"/>
      <c r="BB619" s="27"/>
      <c r="BC619" s="27"/>
      <c r="BD619" s="27"/>
      <c r="BE619" s="27"/>
      <c r="BF619" s="27"/>
      <c r="BG619" s="27"/>
      <c r="BH619" s="27"/>
    </row>
    <row r="620" spans="3:60" ht="15.75" customHeight="1" x14ac:dyDescent="0.2"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  <c r="AO620" s="27"/>
      <c r="AP620" s="27"/>
      <c r="AQ620" s="27"/>
      <c r="AR620" s="27"/>
      <c r="AS620" s="27"/>
      <c r="AT620" s="27"/>
      <c r="AU620" s="27"/>
      <c r="AV620" s="27"/>
      <c r="AW620" s="27"/>
      <c r="AX620" s="27"/>
      <c r="AY620" s="27"/>
      <c r="AZ620" s="27"/>
      <c r="BA620" s="27"/>
      <c r="BB620" s="27"/>
      <c r="BC620" s="27"/>
      <c r="BD620" s="27"/>
      <c r="BE620" s="27"/>
      <c r="BF620" s="27"/>
      <c r="BG620" s="27"/>
      <c r="BH620" s="27"/>
    </row>
    <row r="621" spans="3:60" ht="15.75" customHeight="1" x14ac:dyDescent="0.2"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  <c r="AO621" s="27"/>
      <c r="AP621" s="27"/>
      <c r="AQ621" s="27"/>
      <c r="AR621" s="27"/>
      <c r="AS621" s="27"/>
      <c r="AT621" s="27"/>
      <c r="AU621" s="27"/>
      <c r="AV621" s="27"/>
      <c r="AW621" s="27"/>
      <c r="AX621" s="27"/>
      <c r="AY621" s="27"/>
      <c r="AZ621" s="27"/>
      <c r="BA621" s="27"/>
      <c r="BB621" s="27"/>
      <c r="BC621" s="27"/>
      <c r="BD621" s="27"/>
      <c r="BE621" s="27"/>
      <c r="BF621" s="27"/>
      <c r="BG621" s="27"/>
      <c r="BH621" s="27"/>
    </row>
    <row r="622" spans="3:60" ht="15.75" customHeight="1" x14ac:dyDescent="0.2"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  <c r="AO622" s="27"/>
      <c r="AP622" s="27"/>
      <c r="AQ622" s="27"/>
      <c r="AR622" s="27"/>
      <c r="AS622" s="27"/>
      <c r="AT622" s="27"/>
      <c r="AU622" s="27"/>
      <c r="AV622" s="27"/>
      <c r="AW622" s="27"/>
      <c r="AX622" s="27"/>
      <c r="AY622" s="27"/>
      <c r="AZ622" s="27"/>
      <c r="BA622" s="27"/>
      <c r="BB622" s="27"/>
      <c r="BC622" s="27"/>
      <c r="BD622" s="27"/>
      <c r="BE622" s="27"/>
      <c r="BF622" s="27"/>
      <c r="BG622" s="27"/>
      <c r="BH622" s="27"/>
    </row>
    <row r="623" spans="3:60" ht="15.75" customHeight="1" x14ac:dyDescent="0.2"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  <c r="AO623" s="27"/>
      <c r="AP623" s="27"/>
      <c r="AQ623" s="27"/>
      <c r="AR623" s="27"/>
      <c r="AS623" s="27"/>
      <c r="AT623" s="27"/>
      <c r="AU623" s="27"/>
      <c r="AV623" s="27"/>
      <c r="AW623" s="27"/>
      <c r="AX623" s="27"/>
      <c r="AY623" s="27"/>
      <c r="AZ623" s="27"/>
      <c r="BA623" s="27"/>
      <c r="BB623" s="27"/>
      <c r="BC623" s="27"/>
      <c r="BD623" s="27"/>
      <c r="BE623" s="27"/>
      <c r="BF623" s="27"/>
      <c r="BG623" s="27"/>
      <c r="BH623" s="27"/>
    </row>
    <row r="624" spans="3:60" ht="15.75" customHeight="1" x14ac:dyDescent="0.2"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  <c r="AO624" s="27"/>
      <c r="AP624" s="27"/>
      <c r="AQ624" s="27"/>
      <c r="AR624" s="27"/>
      <c r="AS624" s="27"/>
      <c r="AT624" s="27"/>
      <c r="AU624" s="27"/>
      <c r="AV624" s="27"/>
      <c r="AW624" s="27"/>
      <c r="AX624" s="27"/>
      <c r="AY624" s="27"/>
      <c r="AZ624" s="27"/>
      <c r="BA624" s="27"/>
      <c r="BB624" s="27"/>
      <c r="BC624" s="27"/>
      <c r="BD624" s="27"/>
      <c r="BE624" s="27"/>
      <c r="BF624" s="27"/>
      <c r="BG624" s="27"/>
      <c r="BH624" s="27"/>
    </row>
    <row r="625" spans="3:60" ht="15.75" customHeight="1" x14ac:dyDescent="0.2"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  <c r="AO625" s="27"/>
      <c r="AP625" s="27"/>
      <c r="AQ625" s="27"/>
      <c r="AR625" s="27"/>
      <c r="AS625" s="27"/>
      <c r="AT625" s="27"/>
      <c r="AU625" s="27"/>
      <c r="AV625" s="27"/>
      <c r="AW625" s="27"/>
      <c r="AX625" s="27"/>
      <c r="AY625" s="27"/>
      <c r="AZ625" s="27"/>
      <c r="BA625" s="27"/>
      <c r="BB625" s="27"/>
      <c r="BC625" s="27"/>
      <c r="BD625" s="27"/>
      <c r="BE625" s="27"/>
      <c r="BF625" s="27"/>
      <c r="BG625" s="27"/>
      <c r="BH625" s="27"/>
    </row>
    <row r="626" spans="3:60" ht="15.75" customHeight="1" x14ac:dyDescent="0.2"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  <c r="AO626" s="27"/>
      <c r="AP626" s="27"/>
      <c r="AQ626" s="27"/>
      <c r="AR626" s="27"/>
      <c r="AS626" s="27"/>
      <c r="AT626" s="27"/>
      <c r="AU626" s="27"/>
      <c r="AV626" s="27"/>
      <c r="AW626" s="27"/>
      <c r="AX626" s="27"/>
      <c r="AY626" s="27"/>
      <c r="AZ626" s="27"/>
      <c r="BA626" s="27"/>
      <c r="BB626" s="27"/>
      <c r="BC626" s="27"/>
      <c r="BD626" s="27"/>
      <c r="BE626" s="27"/>
      <c r="BF626" s="27"/>
      <c r="BG626" s="27"/>
      <c r="BH626" s="27"/>
    </row>
    <row r="627" spans="3:60" ht="15.75" customHeight="1" x14ac:dyDescent="0.2"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  <c r="AO627" s="27"/>
      <c r="AP627" s="27"/>
      <c r="AQ627" s="27"/>
      <c r="AR627" s="27"/>
      <c r="AS627" s="27"/>
      <c r="AT627" s="27"/>
      <c r="AU627" s="27"/>
      <c r="AV627" s="27"/>
      <c r="AW627" s="27"/>
      <c r="AX627" s="27"/>
      <c r="AY627" s="27"/>
      <c r="AZ627" s="27"/>
      <c r="BA627" s="27"/>
      <c r="BB627" s="27"/>
      <c r="BC627" s="27"/>
      <c r="BD627" s="27"/>
      <c r="BE627" s="27"/>
      <c r="BF627" s="27"/>
      <c r="BG627" s="27"/>
      <c r="BH627" s="27"/>
    </row>
    <row r="628" spans="3:60" ht="15.75" customHeight="1" x14ac:dyDescent="0.2"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  <c r="AO628" s="27"/>
      <c r="AP628" s="27"/>
      <c r="AQ628" s="27"/>
      <c r="AR628" s="27"/>
      <c r="AS628" s="27"/>
      <c r="AT628" s="27"/>
      <c r="AU628" s="27"/>
      <c r="AV628" s="27"/>
      <c r="AW628" s="27"/>
      <c r="AX628" s="27"/>
      <c r="AY628" s="27"/>
      <c r="AZ628" s="27"/>
      <c r="BA628" s="27"/>
      <c r="BB628" s="27"/>
      <c r="BC628" s="27"/>
      <c r="BD628" s="27"/>
      <c r="BE628" s="27"/>
      <c r="BF628" s="27"/>
      <c r="BG628" s="27"/>
      <c r="BH628" s="27"/>
    </row>
    <row r="629" spans="3:60" ht="15.75" customHeight="1" x14ac:dyDescent="0.2"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  <c r="AO629" s="27"/>
      <c r="AP629" s="27"/>
      <c r="AQ629" s="27"/>
      <c r="AR629" s="27"/>
      <c r="AS629" s="27"/>
      <c r="AT629" s="27"/>
      <c r="AU629" s="27"/>
      <c r="AV629" s="27"/>
      <c r="AW629" s="27"/>
      <c r="AX629" s="27"/>
      <c r="AY629" s="27"/>
      <c r="AZ629" s="27"/>
      <c r="BA629" s="27"/>
      <c r="BB629" s="27"/>
      <c r="BC629" s="27"/>
      <c r="BD629" s="27"/>
      <c r="BE629" s="27"/>
      <c r="BF629" s="27"/>
      <c r="BG629" s="27"/>
      <c r="BH629" s="27"/>
    </row>
    <row r="630" spans="3:60" ht="15.75" customHeight="1" x14ac:dyDescent="0.2"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  <c r="AO630" s="27"/>
      <c r="AP630" s="27"/>
      <c r="AQ630" s="27"/>
      <c r="AR630" s="27"/>
      <c r="AS630" s="27"/>
      <c r="AT630" s="27"/>
      <c r="AU630" s="27"/>
      <c r="AV630" s="27"/>
      <c r="AW630" s="27"/>
      <c r="AX630" s="27"/>
      <c r="AY630" s="27"/>
      <c r="AZ630" s="27"/>
      <c r="BA630" s="27"/>
      <c r="BB630" s="27"/>
      <c r="BC630" s="27"/>
      <c r="BD630" s="27"/>
      <c r="BE630" s="27"/>
      <c r="BF630" s="27"/>
      <c r="BG630" s="27"/>
      <c r="BH630" s="27"/>
    </row>
    <row r="631" spans="3:60" ht="15.75" customHeight="1" x14ac:dyDescent="0.2"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  <c r="AO631" s="27"/>
      <c r="AP631" s="27"/>
      <c r="AQ631" s="27"/>
      <c r="AR631" s="27"/>
      <c r="AS631" s="27"/>
      <c r="AT631" s="27"/>
      <c r="AU631" s="27"/>
      <c r="AV631" s="27"/>
      <c r="AW631" s="27"/>
      <c r="AX631" s="27"/>
      <c r="AY631" s="27"/>
      <c r="AZ631" s="27"/>
      <c r="BA631" s="27"/>
      <c r="BB631" s="27"/>
      <c r="BC631" s="27"/>
      <c r="BD631" s="27"/>
      <c r="BE631" s="27"/>
      <c r="BF631" s="27"/>
      <c r="BG631" s="27"/>
      <c r="BH631" s="27"/>
    </row>
    <row r="632" spans="3:60" ht="15.75" customHeight="1" x14ac:dyDescent="0.2"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  <c r="AO632" s="27"/>
      <c r="AP632" s="27"/>
      <c r="AQ632" s="27"/>
      <c r="AR632" s="27"/>
      <c r="AS632" s="27"/>
      <c r="AT632" s="27"/>
      <c r="AU632" s="27"/>
      <c r="AV632" s="27"/>
      <c r="AW632" s="27"/>
      <c r="AX632" s="27"/>
      <c r="AY632" s="27"/>
      <c r="AZ632" s="27"/>
      <c r="BA632" s="27"/>
      <c r="BB632" s="27"/>
      <c r="BC632" s="27"/>
      <c r="BD632" s="27"/>
      <c r="BE632" s="27"/>
      <c r="BF632" s="27"/>
      <c r="BG632" s="27"/>
      <c r="BH632" s="27"/>
    </row>
    <row r="633" spans="3:60" ht="15.75" customHeight="1" x14ac:dyDescent="0.2"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  <c r="AO633" s="27"/>
      <c r="AP633" s="27"/>
      <c r="AQ633" s="27"/>
      <c r="AR633" s="27"/>
      <c r="AS633" s="27"/>
      <c r="AT633" s="27"/>
      <c r="AU633" s="27"/>
      <c r="AV633" s="27"/>
      <c r="AW633" s="27"/>
      <c r="AX633" s="27"/>
      <c r="AY633" s="27"/>
      <c r="AZ633" s="27"/>
      <c r="BA633" s="27"/>
      <c r="BB633" s="27"/>
      <c r="BC633" s="27"/>
      <c r="BD633" s="27"/>
      <c r="BE633" s="27"/>
      <c r="BF633" s="27"/>
      <c r="BG633" s="27"/>
      <c r="BH633" s="27"/>
    </row>
    <row r="634" spans="3:60" ht="15.75" customHeight="1" x14ac:dyDescent="0.2"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  <c r="AO634" s="27"/>
      <c r="AP634" s="27"/>
      <c r="AQ634" s="27"/>
      <c r="AR634" s="27"/>
      <c r="AS634" s="27"/>
      <c r="AT634" s="27"/>
      <c r="AU634" s="27"/>
      <c r="AV634" s="27"/>
      <c r="AW634" s="27"/>
      <c r="AX634" s="27"/>
      <c r="AY634" s="27"/>
      <c r="AZ634" s="27"/>
      <c r="BA634" s="27"/>
      <c r="BB634" s="27"/>
      <c r="BC634" s="27"/>
      <c r="BD634" s="27"/>
      <c r="BE634" s="27"/>
      <c r="BF634" s="27"/>
      <c r="BG634" s="27"/>
      <c r="BH634" s="27"/>
    </row>
    <row r="635" spans="3:60" ht="15.75" customHeight="1" x14ac:dyDescent="0.2"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  <c r="AO635" s="27"/>
      <c r="AP635" s="27"/>
      <c r="AQ635" s="27"/>
      <c r="AR635" s="27"/>
      <c r="AS635" s="27"/>
      <c r="AT635" s="27"/>
      <c r="AU635" s="27"/>
      <c r="AV635" s="27"/>
      <c r="AW635" s="27"/>
      <c r="AX635" s="27"/>
      <c r="AY635" s="27"/>
      <c r="AZ635" s="27"/>
      <c r="BA635" s="27"/>
      <c r="BB635" s="27"/>
      <c r="BC635" s="27"/>
      <c r="BD635" s="27"/>
      <c r="BE635" s="27"/>
      <c r="BF635" s="27"/>
      <c r="BG635" s="27"/>
      <c r="BH635" s="27"/>
    </row>
    <row r="636" spans="3:60" ht="15.75" customHeight="1" x14ac:dyDescent="0.2"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  <c r="AO636" s="27"/>
      <c r="AP636" s="27"/>
      <c r="AQ636" s="27"/>
      <c r="AR636" s="27"/>
      <c r="AS636" s="27"/>
      <c r="AT636" s="27"/>
      <c r="AU636" s="27"/>
      <c r="AV636" s="27"/>
      <c r="AW636" s="27"/>
      <c r="AX636" s="27"/>
      <c r="AY636" s="27"/>
      <c r="AZ636" s="27"/>
      <c r="BA636" s="27"/>
      <c r="BB636" s="27"/>
      <c r="BC636" s="27"/>
      <c r="BD636" s="27"/>
      <c r="BE636" s="27"/>
      <c r="BF636" s="27"/>
      <c r="BG636" s="27"/>
      <c r="BH636" s="27"/>
    </row>
    <row r="637" spans="3:60" ht="15.75" customHeight="1" x14ac:dyDescent="0.2"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  <c r="AO637" s="27"/>
      <c r="AP637" s="27"/>
      <c r="AQ637" s="27"/>
      <c r="AR637" s="27"/>
      <c r="AS637" s="27"/>
      <c r="AT637" s="27"/>
      <c r="AU637" s="27"/>
      <c r="AV637" s="27"/>
      <c r="AW637" s="27"/>
      <c r="AX637" s="27"/>
      <c r="AY637" s="27"/>
      <c r="AZ637" s="27"/>
      <c r="BA637" s="27"/>
      <c r="BB637" s="27"/>
      <c r="BC637" s="27"/>
      <c r="BD637" s="27"/>
      <c r="BE637" s="27"/>
      <c r="BF637" s="27"/>
      <c r="BG637" s="27"/>
      <c r="BH637" s="27"/>
    </row>
    <row r="638" spans="3:60" ht="15.75" customHeight="1" x14ac:dyDescent="0.2"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  <c r="AO638" s="27"/>
      <c r="AP638" s="27"/>
      <c r="AQ638" s="27"/>
      <c r="AR638" s="27"/>
      <c r="AS638" s="27"/>
      <c r="AT638" s="27"/>
      <c r="AU638" s="27"/>
      <c r="AV638" s="27"/>
      <c r="AW638" s="27"/>
      <c r="AX638" s="27"/>
      <c r="AY638" s="27"/>
      <c r="AZ638" s="27"/>
      <c r="BA638" s="27"/>
      <c r="BB638" s="27"/>
      <c r="BC638" s="27"/>
      <c r="BD638" s="27"/>
      <c r="BE638" s="27"/>
      <c r="BF638" s="27"/>
      <c r="BG638" s="27"/>
      <c r="BH638" s="27"/>
    </row>
    <row r="639" spans="3:60" ht="15.75" customHeight="1" x14ac:dyDescent="0.2"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  <c r="AO639" s="27"/>
      <c r="AP639" s="27"/>
      <c r="AQ639" s="27"/>
      <c r="AR639" s="27"/>
      <c r="AS639" s="27"/>
      <c r="AT639" s="27"/>
      <c r="AU639" s="27"/>
      <c r="AV639" s="27"/>
      <c r="AW639" s="27"/>
      <c r="AX639" s="27"/>
      <c r="AY639" s="27"/>
      <c r="AZ639" s="27"/>
      <c r="BA639" s="27"/>
      <c r="BB639" s="27"/>
      <c r="BC639" s="27"/>
      <c r="BD639" s="27"/>
      <c r="BE639" s="27"/>
      <c r="BF639" s="27"/>
      <c r="BG639" s="27"/>
      <c r="BH639" s="27"/>
    </row>
    <row r="640" spans="3:60" ht="15.75" customHeight="1" x14ac:dyDescent="0.2"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  <c r="AO640" s="27"/>
      <c r="AP640" s="27"/>
      <c r="AQ640" s="27"/>
      <c r="AR640" s="27"/>
      <c r="AS640" s="27"/>
      <c r="AT640" s="27"/>
      <c r="AU640" s="27"/>
      <c r="AV640" s="27"/>
      <c r="AW640" s="27"/>
      <c r="AX640" s="27"/>
      <c r="AY640" s="27"/>
      <c r="AZ640" s="27"/>
      <c r="BA640" s="27"/>
      <c r="BB640" s="27"/>
      <c r="BC640" s="27"/>
      <c r="BD640" s="27"/>
      <c r="BE640" s="27"/>
      <c r="BF640" s="27"/>
      <c r="BG640" s="27"/>
      <c r="BH640" s="27"/>
    </row>
    <row r="641" spans="3:60" ht="15.75" customHeight="1" x14ac:dyDescent="0.2"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  <c r="AO641" s="27"/>
      <c r="AP641" s="27"/>
      <c r="AQ641" s="27"/>
      <c r="AR641" s="27"/>
      <c r="AS641" s="27"/>
      <c r="AT641" s="27"/>
      <c r="AU641" s="27"/>
      <c r="AV641" s="27"/>
      <c r="AW641" s="27"/>
      <c r="AX641" s="27"/>
      <c r="AY641" s="27"/>
      <c r="AZ641" s="27"/>
      <c r="BA641" s="27"/>
      <c r="BB641" s="27"/>
      <c r="BC641" s="27"/>
      <c r="BD641" s="27"/>
      <c r="BE641" s="27"/>
      <c r="BF641" s="27"/>
      <c r="BG641" s="27"/>
      <c r="BH641" s="27"/>
    </row>
    <row r="642" spans="3:60" ht="15.75" customHeight="1" x14ac:dyDescent="0.2"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  <c r="AO642" s="27"/>
      <c r="AP642" s="27"/>
      <c r="AQ642" s="27"/>
      <c r="AR642" s="27"/>
      <c r="AS642" s="27"/>
      <c r="AT642" s="27"/>
      <c r="AU642" s="27"/>
      <c r="AV642" s="27"/>
      <c r="AW642" s="27"/>
      <c r="AX642" s="27"/>
      <c r="AY642" s="27"/>
      <c r="AZ642" s="27"/>
      <c r="BA642" s="27"/>
      <c r="BB642" s="27"/>
      <c r="BC642" s="27"/>
      <c r="BD642" s="27"/>
      <c r="BE642" s="27"/>
      <c r="BF642" s="27"/>
      <c r="BG642" s="27"/>
      <c r="BH642" s="27"/>
    </row>
    <row r="643" spans="3:60" ht="15.75" customHeight="1" x14ac:dyDescent="0.2"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  <c r="AO643" s="27"/>
      <c r="AP643" s="27"/>
      <c r="AQ643" s="27"/>
      <c r="AR643" s="27"/>
      <c r="AS643" s="27"/>
      <c r="AT643" s="27"/>
      <c r="AU643" s="27"/>
      <c r="AV643" s="27"/>
      <c r="AW643" s="27"/>
      <c r="AX643" s="27"/>
      <c r="AY643" s="27"/>
      <c r="AZ643" s="27"/>
      <c r="BA643" s="27"/>
      <c r="BB643" s="27"/>
      <c r="BC643" s="27"/>
      <c r="BD643" s="27"/>
      <c r="BE643" s="27"/>
      <c r="BF643" s="27"/>
      <c r="BG643" s="27"/>
      <c r="BH643" s="27"/>
    </row>
    <row r="644" spans="3:60" ht="15.75" customHeight="1" x14ac:dyDescent="0.2"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  <c r="AO644" s="27"/>
      <c r="AP644" s="27"/>
      <c r="AQ644" s="27"/>
      <c r="AR644" s="27"/>
      <c r="AS644" s="27"/>
      <c r="AT644" s="27"/>
      <c r="AU644" s="27"/>
      <c r="AV644" s="27"/>
      <c r="AW644" s="27"/>
      <c r="AX644" s="27"/>
      <c r="AY644" s="27"/>
      <c r="AZ644" s="27"/>
      <c r="BA644" s="27"/>
      <c r="BB644" s="27"/>
      <c r="BC644" s="27"/>
      <c r="BD644" s="27"/>
      <c r="BE644" s="27"/>
      <c r="BF644" s="27"/>
      <c r="BG644" s="27"/>
      <c r="BH644" s="27"/>
    </row>
    <row r="645" spans="3:60" ht="15.75" customHeight="1" x14ac:dyDescent="0.2"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  <c r="AO645" s="27"/>
      <c r="AP645" s="27"/>
      <c r="AQ645" s="27"/>
      <c r="AR645" s="27"/>
      <c r="AS645" s="27"/>
      <c r="AT645" s="27"/>
      <c r="AU645" s="27"/>
      <c r="AV645" s="27"/>
      <c r="AW645" s="27"/>
      <c r="AX645" s="27"/>
      <c r="AY645" s="27"/>
      <c r="AZ645" s="27"/>
      <c r="BA645" s="27"/>
      <c r="BB645" s="27"/>
      <c r="BC645" s="27"/>
      <c r="BD645" s="27"/>
      <c r="BE645" s="27"/>
      <c r="BF645" s="27"/>
      <c r="BG645" s="27"/>
      <c r="BH645" s="27"/>
    </row>
    <row r="646" spans="3:60" ht="15.75" customHeight="1" x14ac:dyDescent="0.2"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  <c r="AO646" s="27"/>
      <c r="AP646" s="27"/>
      <c r="AQ646" s="27"/>
      <c r="AR646" s="27"/>
      <c r="AS646" s="27"/>
      <c r="AT646" s="27"/>
      <c r="AU646" s="27"/>
      <c r="AV646" s="27"/>
      <c r="AW646" s="27"/>
      <c r="AX646" s="27"/>
      <c r="AY646" s="27"/>
      <c r="AZ646" s="27"/>
      <c r="BA646" s="27"/>
      <c r="BB646" s="27"/>
      <c r="BC646" s="27"/>
      <c r="BD646" s="27"/>
      <c r="BE646" s="27"/>
      <c r="BF646" s="27"/>
      <c r="BG646" s="27"/>
      <c r="BH646" s="27"/>
    </row>
    <row r="647" spans="3:60" ht="15.75" customHeight="1" x14ac:dyDescent="0.2"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  <c r="AO647" s="27"/>
      <c r="AP647" s="27"/>
      <c r="AQ647" s="27"/>
      <c r="AR647" s="27"/>
      <c r="AS647" s="27"/>
      <c r="AT647" s="27"/>
      <c r="AU647" s="27"/>
      <c r="AV647" s="27"/>
      <c r="AW647" s="27"/>
      <c r="AX647" s="27"/>
      <c r="AY647" s="27"/>
      <c r="AZ647" s="27"/>
      <c r="BA647" s="27"/>
      <c r="BB647" s="27"/>
      <c r="BC647" s="27"/>
      <c r="BD647" s="27"/>
      <c r="BE647" s="27"/>
      <c r="BF647" s="27"/>
      <c r="BG647" s="27"/>
      <c r="BH647" s="27"/>
    </row>
    <row r="648" spans="3:60" ht="15.75" customHeight="1" x14ac:dyDescent="0.2"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  <c r="AO648" s="27"/>
      <c r="AP648" s="27"/>
      <c r="AQ648" s="27"/>
      <c r="AR648" s="27"/>
      <c r="AS648" s="27"/>
      <c r="AT648" s="27"/>
      <c r="AU648" s="27"/>
      <c r="AV648" s="27"/>
      <c r="AW648" s="27"/>
      <c r="AX648" s="27"/>
      <c r="AY648" s="27"/>
      <c r="AZ648" s="27"/>
      <c r="BA648" s="27"/>
      <c r="BB648" s="27"/>
      <c r="BC648" s="27"/>
      <c r="BD648" s="27"/>
      <c r="BE648" s="27"/>
      <c r="BF648" s="27"/>
      <c r="BG648" s="27"/>
      <c r="BH648" s="27"/>
    </row>
    <row r="649" spans="3:60" ht="15.75" customHeight="1" x14ac:dyDescent="0.2"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  <c r="AO649" s="27"/>
      <c r="AP649" s="27"/>
      <c r="AQ649" s="27"/>
      <c r="AR649" s="27"/>
      <c r="AS649" s="27"/>
      <c r="AT649" s="27"/>
      <c r="AU649" s="27"/>
      <c r="AV649" s="27"/>
      <c r="AW649" s="27"/>
      <c r="AX649" s="27"/>
      <c r="AY649" s="27"/>
      <c r="AZ649" s="27"/>
      <c r="BA649" s="27"/>
      <c r="BB649" s="27"/>
      <c r="BC649" s="27"/>
      <c r="BD649" s="27"/>
      <c r="BE649" s="27"/>
      <c r="BF649" s="27"/>
      <c r="BG649" s="27"/>
      <c r="BH649" s="27"/>
    </row>
    <row r="650" spans="3:60" ht="15.75" customHeight="1" x14ac:dyDescent="0.2"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  <c r="AO650" s="27"/>
      <c r="AP650" s="27"/>
      <c r="AQ650" s="27"/>
      <c r="AR650" s="27"/>
      <c r="AS650" s="27"/>
      <c r="AT650" s="27"/>
      <c r="AU650" s="27"/>
      <c r="AV650" s="27"/>
      <c r="AW650" s="27"/>
      <c r="AX650" s="27"/>
      <c r="AY650" s="27"/>
      <c r="AZ650" s="27"/>
      <c r="BA650" s="27"/>
      <c r="BB650" s="27"/>
      <c r="BC650" s="27"/>
      <c r="BD650" s="27"/>
      <c r="BE650" s="27"/>
      <c r="BF650" s="27"/>
      <c r="BG650" s="27"/>
      <c r="BH650" s="27"/>
    </row>
    <row r="651" spans="3:60" ht="15.75" customHeight="1" x14ac:dyDescent="0.2"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  <c r="AO651" s="27"/>
      <c r="AP651" s="27"/>
      <c r="AQ651" s="27"/>
      <c r="AR651" s="27"/>
      <c r="AS651" s="27"/>
      <c r="AT651" s="27"/>
      <c r="AU651" s="27"/>
      <c r="AV651" s="27"/>
      <c r="AW651" s="27"/>
      <c r="AX651" s="27"/>
      <c r="AY651" s="27"/>
      <c r="AZ651" s="27"/>
      <c r="BA651" s="27"/>
      <c r="BB651" s="27"/>
      <c r="BC651" s="27"/>
      <c r="BD651" s="27"/>
      <c r="BE651" s="27"/>
      <c r="BF651" s="27"/>
      <c r="BG651" s="27"/>
      <c r="BH651" s="27"/>
    </row>
    <row r="652" spans="3:60" ht="15.75" customHeight="1" x14ac:dyDescent="0.2"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  <c r="AO652" s="27"/>
      <c r="AP652" s="27"/>
      <c r="AQ652" s="27"/>
      <c r="AR652" s="27"/>
      <c r="AS652" s="27"/>
      <c r="AT652" s="27"/>
      <c r="AU652" s="27"/>
      <c r="AV652" s="27"/>
      <c r="AW652" s="27"/>
      <c r="AX652" s="27"/>
      <c r="AY652" s="27"/>
      <c r="AZ652" s="27"/>
      <c r="BA652" s="27"/>
      <c r="BB652" s="27"/>
      <c r="BC652" s="27"/>
      <c r="BD652" s="27"/>
      <c r="BE652" s="27"/>
      <c r="BF652" s="27"/>
      <c r="BG652" s="27"/>
      <c r="BH652" s="27"/>
    </row>
    <row r="653" spans="3:60" ht="15.75" customHeight="1" x14ac:dyDescent="0.2"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  <c r="AO653" s="27"/>
      <c r="AP653" s="27"/>
      <c r="AQ653" s="27"/>
      <c r="AR653" s="27"/>
      <c r="AS653" s="27"/>
      <c r="AT653" s="27"/>
      <c r="AU653" s="27"/>
      <c r="AV653" s="27"/>
      <c r="AW653" s="27"/>
      <c r="AX653" s="27"/>
      <c r="AY653" s="27"/>
      <c r="AZ653" s="27"/>
      <c r="BA653" s="27"/>
      <c r="BB653" s="27"/>
      <c r="BC653" s="27"/>
      <c r="BD653" s="27"/>
      <c r="BE653" s="27"/>
      <c r="BF653" s="27"/>
      <c r="BG653" s="27"/>
      <c r="BH653" s="27"/>
    </row>
    <row r="654" spans="3:60" ht="15.75" customHeight="1" x14ac:dyDescent="0.2"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  <c r="AO654" s="27"/>
      <c r="AP654" s="27"/>
      <c r="AQ654" s="27"/>
      <c r="AR654" s="27"/>
      <c r="AS654" s="27"/>
      <c r="AT654" s="27"/>
      <c r="AU654" s="27"/>
      <c r="AV654" s="27"/>
      <c r="AW654" s="27"/>
      <c r="AX654" s="27"/>
      <c r="AY654" s="27"/>
      <c r="AZ654" s="27"/>
      <c r="BA654" s="27"/>
      <c r="BB654" s="27"/>
      <c r="BC654" s="27"/>
      <c r="BD654" s="27"/>
      <c r="BE654" s="27"/>
      <c r="BF654" s="27"/>
      <c r="BG654" s="27"/>
      <c r="BH654" s="27"/>
    </row>
    <row r="655" spans="3:60" ht="15.75" customHeight="1" x14ac:dyDescent="0.2"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  <c r="AO655" s="27"/>
      <c r="AP655" s="27"/>
      <c r="AQ655" s="27"/>
      <c r="AR655" s="27"/>
      <c r="AS655" s="27"/>
      <c r="AT655" s="27"/>
      <c r="AU655" s="27"/>
      <c r="AV655" s="27"/>
      <c r="AW655" s="27"/>
      <c r="AX655" s="27"/>
      <c r="AY655" s="27"/>
      <c r="AZ655" s="27"/>
      <c r="BA655" s="27"/>
      <c r="BB655" s="27"/>
      <c r="BC655" s="27"/>
      <c r="BD655" s="27"/>
      <c r="BE655" s="27"/>
      <c r="BF655" s="27"/>
      <c r="BG655" s="27"/>
      <c r="BH655" s="27"/>
    </row>
    <row r="656" spans="3:60" ht="15.75" customHeight="1" x14ac:dyDescent="0.2"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  <c r="AO656" s="27"/>
      <c r="AP656" s="27"/>
      <c r="AQ656" s="27"/>
      <c r="AR656" s="27"/>
      <c r="AS656" s="27"/>
      <c r="AT656" s="27"/>
      <c r="AU656" s="27"/>
      <c r="AV656" s="27"/>
      <c r="AW656" s="27"/>
      <c r="AX656" s="27"/>
      <c r="AY656" s="27"/>
      <c r="AZ656" s="27"/>
      <c r="BA656" s="27"/>
      <c r="BB656" s="27"/>
      <c r="BC656" s="27"/>
      <c r="BD656" s="27"/>
      <c r="BE656" s="27"/>
      <c r="BF656" s="27"/>
      <c r="BG656" s="27"/>
      <c r="BH656" s="27"/>
    </row>
    <row r="657" spans="3:60" ht="15.75" customHeight="1" x14ac:dyDescent="0.2"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  <c r="AO657" s="27"/>
      <c r="AP657" s="27"/>
      <c r="AQ657" s="27"/>
      <c r="AR657" s="27"/>
      <c r="AS657" s="27"/>
      <c r="AT657" s="27"/>
      <c r="AU657" s="27"/>
      <c r="AV657" s="27"/>
      <c r="AW657" s="27"/>
      <c r="AX657" s="27"/>
      <c r="AY657" s="27"/>
      <c r="AZ657" s="27"/>
      <c r="BA657" s="27"/>
      <c r="BB657" s="27"/>
      <c r="BC657" s="27"/>
      <c r="BD657" s="27"/>
      <c r="BE657" s="27"/>
      <c r="BF657" s="27"/>
      <c r="BG657" s="27"/>
      <c r="BH657" s="27"/>
    </row>
    <row r="658" spans="3:60" ht="15.75" customHeight="1" x14ac:dyDescent="0.2"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  <c r="AO658" s="27"/>
      <c r="AP658" s="27"/>
      <c r="AQ658" s="27"/>
      <c r="AR658" s="27"/>
      <c r="AS658" s="27"/>
      <c r="AT658" s="27"/>
      <c r="AU658" s="27"/>
      <c r="AV658" s="27"/>
      <c r="AW658" s="27"/>
      <c r="AX658" s="27"/>
      <c r="AY658" s="27"/>
      <c r="AZ658" s="27"/>
      <c r="BA658" s="27"/>
      <c r="BB658" s="27"/>
      <c r="BC658" s="27"/>
      <c r="BD658" s="27"/>
      <c r="BE658" s="27"/>
      <c r="BF658" s="27"/>
      <c r="BG658" s="27"/>
      <c r="BH658" s="27"/>
    </row>
    <row r="659" spans="3:60" ht="15.75" customHeight="1" x14ac:dyDescent="0.2"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  <c r="AO659" s="27"/>
      <c r="AP659" s="27"/>
      <c r="AQ659" s="27"/>
      <c r="AR659" s="27"/>
      <c r="AS659" s="27"/>
      <c r="AT659" s="27"/>
      <c r="AU659" s="27"/>
      <c r="AV659" s="27"/>
      <c r="AW659" s="27"/>
      <c r="AX659" s="27"/>
      <c r="AY659" s="27"/>
      <c r="AZ659" s="27"/>
      <c r="BA659" s="27"/>
      <c r="BB659" s="27"/>
      <c r="BC659" s="27"/>
      <c r="BD659" s="27"/>
      <c r="BE659" s="27"/>
      <c r="BF659" s="27"/>
      <c r="BG659" s="27"/>
      <c r="BH659" s="27"/>
    </row>
    <row r="660" spans="3:60" ht="15.75" customHeight="1" x14ac:dyDescent="0.2"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  <c r="AO660" s="27"/>
      <c r="AP660" s="27"/>
      <c r="AQ660" s="27"/>
      <c r="AR660" s="27"/>
      <c r="AS660" s="27"/>
      <c r="AT660" s="27"/>
      <c r="AU660" s="27"/>
      <c r="AV660" s="27"/>
      <c r="AW660" s="27"/>
      <c r="AX660" s="27"/>
      <c r="AY660" s="27"/>
      <c r="AZ660" s="27"/>
      <c r="BA660" s="27"/>
      <c r="BB660" s="27"/>
      <c r="BC660" s="27"/>
      <c r="BD660" s="27"/>
      <c r="BE660" s="27"/>
      <c r="BF660" s="27"/>
      <c r="BG660" s="27"/>
      <c r="BH660" s="27"/>
    </row>
    <row r="661" spans="3:60" ht="15.75" customHeight="1" x14ac:dyDescent="0.2"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  <c r="AO661" s="27"/>
      <c r="AP661" s="27"/>
      <c r="AQ661" s="27"/>
      <c r="AR661" s="27"/>
      <c r="AS661" s="27"/>
      <c r="AT661" s="27"/>
      <c r="AU661" s="27"/>
      <c r="AV661" s="27"/>
      <c r="AW661" s="27"/>
      <c r="AX661" s="27"/>
      <c r="AY661" s="27"/>
      <c r="AZ661" s="27"/>
      <c r="BA661" s="27"/>
      <c r="BB661" s="27"/>
      <c r="BC661" s="27"/>
      <c r="BD661" s="27"/>
      <c r="BE661" s="27"/>
      <c r="BF661" s="27"/>
      <c r="BG661" s="27"/>
      <c r="BH661" s="27"/>
    </row>
    <row r="662" spans="3:60" ht="15.75" customHeight="1" x14ac:dyDescent="0.2"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  <c r="AO662" s="27"/>
      <c r="AP662" s="27"/>
      <c r="AQ662" s="27"/>
      <c r="AR662" s="27"/>
      <c r="AS662" s="27"/>
      <c r="AT662" s="27"/>
      <c r="AU662" s="27"/>
      <c r="AV662" s="27"/>
      <c r="AW662" s="27"/>
      <c r="AX662" s="27"/>
      <c r="AY662" s="27"/>
      <c r="AZ662" s="27"/>
      <c r="BA662" s="27"/>
      <c r="BB662" s="27"/>
      <c r="BC662" s="27"/>
      <c r="BD662" s="27"/>
      <c r="BE662" s="27"/>
      <c r="BF662" s="27"/>
      <c r="BG662" s="27"/>
      <c r="BH662" s="27"/>
    </row>
    <row r="663" spans="3:60" ht="15.75" customHeight="1" x14ac:dyDescent="0.2"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  <c r="AO663" s="27"/>
      <c r="AP663" s="27"/>
      <c r="AQ663" s="27"/>
      <c r="AR663" s="27"/>
      <c r="AS663" s="27"/>
      <c r="AT663" s="27"/>
      <c r="AU663" s="27"/>
      <c r="AV663" s="27"/>
      <c r="AW663" s="27"/>
      <c r="AX663" s="27"/>
      <c r="AY663" s="27"/>
      <c r="AZ663" s="27"/>
      <c r="BA663" s="27"/>
      <c r="BB663" s="27"/>
      <c r="BC663" s="27"/>
      <c r="BD663" s="27"/>
      <c r="BE663" s="27"/>
      <c r="BF663" s="27"/>
      <c r="BG663" s="27"/>
      <c r="BH663" s="27"/>
    </row>
    <row r="664" spans="3:60" ht="15.75" customHeight="1" x14ac:dyDescent="0.2"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  <c r="AO664" s="27"/>
      <c r="AP664" s="27"/>
      <c r="AQ664" s="27"/>
      <c r="AR664" s="27"/>
      <c r="AS664" s="27"/>
      <c r="AT664" s="27"/>
      <c r="AU664" s="27"/>
      <c r="AV664" s="27"/>
      <c r="AW664" s="27"/>
      <c r="AX664" s="27"/>
      <c r="AY664" s="27"/>
      <c r="AZ664" s="27"/>
      <c r="BA664" s="27"/>
      <c r="BB664" s="27"/>
      <c r="BC664" s="27"/>
      <c r="BD664" s="27"/>
      <c r="BE664" s="27"/>
      <c r="BF664" s="27"/>
      <c r="BG664" s="27"/>
      <c r="BH664" s="27"/>
    </row>
    <row r="665" spans="3:60" ht="15.75" customHeight="1" x14ac:dyDescent="0.2"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  <c r="AO665" s="27"/>
      <c r="AP665" s="27"/>
      <c r="AQ665" s="27"/>
      <c r="AR665" s="27"/>
      <c r="AS665" s="27"/>
      <c r="AT665" s="27"/>
      <c r="AU665" s="27"/>
      <c r="AV665" s="27"/>
      <c r="AW665" s="27"/>
      <c r="AX665" s="27"/>
      <c r="AY665" s="27"/>
      <c r="AZ665" s="27"/>
      <c r="BA665" s="27"/>
      <c r="BB665" s="27"/>
      <c r="BC665" s="27"/>
      <c r="BD665" s="27"/>
      <c r="BE665" s="27"/>
      <c r="BF665" s="27"/>
      <c r="BG665" s="27"/>
      <c r="BH665" s="27"/>
    </row>
    <row r="666" spans="3:60" ht="15.75" customHeight="1" x14ac:dyDescent="0.2"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  <c r="AO666" s="27"/>
      <c r="AP666" s="27"/>
      <c r="AQ666" s="27"/>
      <c r="AR666" s="27"/>
      <c r="AS666" s="27"/>
      <c r="AT666" s="27"/>
      <c r="AU666" s="27"/>
      <c r="AV666" s="27"/>
      <c r="AW666" s="27"/>
      <c r="AX666" s="27"/>
      <c r="AY666" s="27"/>
      <c r="AZ666" s="27"/>
      <c r="BA666" s="27"/>
      <c r="BB666" s="27"/>
      <c r="BC666" s="27"/>
      <c r="BD666" s="27"/>
      <c r="BE666" s="27"/>
      <c r="BF666" s="27"/>
      <c r="BG666" s="27"/>
      <c r="BH666" s="27"/>
    </row>
    <row r="667" spans="3:60" ht="15.75" customHeight="1" x14ac:dyDescent="0.2"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  <c r="AO667" s="27"/>
      <c r="AP667" s="27"/>
      <c r="AQ667" s="27"/>
      <c r="AR667" s="27"/>
      <c r="AS667" s="27"/>
      <c r="AT667" s="27"/>
      <c r="AU667" s="27"/>
      <c r="AV667" s="27"/>
      <c r="AW667" s="27"/>
      <c r="AX667" s="27"/>
      <c r="AY667" s="27"/>
      <c r="AZ667" s="27"/>
      <c r="BA667" s="27"/>
      <c r="BB667" s="27"/>
      <c r="BC667" s="27"/>
      <c r="BD667" s="27"/>
      <c r="BE667" s="27"/>
      <c r="BF667" s="27"/>
      <c r="BG667" s="27"/>
      <c r="BH667" s="27"/>
    </row>
    <row r="668" spans="3:60" ht="15.75" customHeight="1" x14ac:dyDescent="0.2"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  <c r="AO668" s="27"/>
      <c r="AP668" s="27"/>
      <c r="AQ668" s="27"/>
      <c r="AR668" s="27"/>
      <c r="AS668" s="27"/>
      <c r="AT668" s="27"/>
      <c r="AU668" s="27"/>
      <c r="AV668" s="27"/>
      <c r="AW668" s="27"/>
      <c r="AX668" s="27"/>
      <c r="AY668" s="27"/>
      <c r="AZ668" s="27"/>
      <c r="BA668" s="27"/>
      <c r="BB668" s="27"/>
      <c r="BC668" s="27"/>
      <c r="BD668" s="27"/>
      <c r="BE668" s="27"/>
      <c r="BF668" s="27"/>
      <c r="BG668" s="27"/>
      <c r="BH668" s="27"/>
    </row>
    <row r="669" spans="3:60" ht="15.75" customHeight="1" x14ac:dyDescent="0.2"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  <c r="AO669" s="27"/>
      <c r="AP669" s="27"/>
      <c r="AQ669" s="27"/>
      <c r="AR669" s="27"/>
      <c r="AS669" s="27"/>
      <c r="AT669" s="27"/>
      <c r="AU669" s="27"/>
      <c r="AV669" s="27"/>
      <c r="AW669" s="27"/>
      <c r="AX669" s="27"/>
      <c r="AY669" s="27"/>
      <c r="AZ669" s="27"/>
      <c r="BA669" s="27"/>
      <c r="BB669" s="27"/>
      <c r="BC669" s="27"/>
      <c r="BD669" s="27"/>
      <c r="BE669" s="27"/>
      <c r="BF669" s="27"/>
      <c r="BG669" s="27"/>
      <c r="BH669" s="27"/>
    </row>
    <row r="670" spans="3:60" ht="15.75" customHeight="1" x14ac:dyDescent="0.2"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  <c r="AO670" s="27"/>
      <c r="AP670" s="27"/>
      <c r="AQ670" s="27"/>
      <c r="AR670" s="27"/>
      <c r="AS670" s="27"/>
      <c r="AT670" s="27"/>
      <c r="AU670" s="27"/>
      <c r="AV670" s="27"/>
      <c r="AW670" s="27"/>
      <c r="AX670" s="27"/>
      <c r="AY670" s="27"/>
      <c r="AZ670" s="27"/>
      <c r="BA670" s="27"/>
      <c r="BB670" s="27"/>
      <c r="BC670" s="27"/>
      <c r="BD670" s="27"/>
      <c r="BE670" s="27"/>
      <c r="BF670" s="27"/>
      <c r="BG670" s="27"/>
      <c r="BH670" s="27"/>
    </row>
    <row r="671" spans="3:60" ht="15.75" customHeight="1" x14ac:dyDescent="0.2"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  <c r="AO671" s="27"/>
      <c r="AP671" s="27"/>
      <c r="AQ671" s="27"/>
      <c r="AR671" s="27"/>
      <c r="AS671" s="27"/>
      <c r="AT671" s="27"/>
      <c r="AU671" s="27"/>
      <c r="AV671" s="27"/>
      <c r="AW671" s="27"/>
      <c r="AX671" s="27"/>
      <c r="AY671" s="27"/>
      <c r="AZ671" s="27"/>
      <c r="BA671" s="27"/>
      <c r="BB671" s="27"/>
      <c r="BC671" s="27"/>
      <c r="BD671" s="27"/>
      <c r="BE671" s="27"/>
      <c r="BF671" s="27"/>
      <c r="BG671" s="27"/>
      <c r="BH671" s="27"/>
    </row>
    <row r="672" spans="3:60" ht="15.75" customHeight="1" x14ac:dyDescent="0.2"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  <c r="AO672" s="27"/>
      <c r="AP672" s="27"/>
      <c r="AQ672" s="27"/>
      <c r="AR672" s="27"/>
      <c r="AS672" s="27"/>
      <c r="AT672" s="27"/>
      <c r="AU672" s="27"/>
      <c r="AV672" s="27"/>
      <c r="AW672" s="27"/>
      <c r="AX672" s="27"/>
      <c r="AY672" s="27"/>
      <c r="AZ672" s="27"/>
      <c r="BA672" s="27"/>
      <c r="BB672" s="27"/>
      <c r="BC672" s="27"/>
      <c r="BD672" s="27"/>
      <c r="BE672" s="27"/>
      <c r="BF672" s="27"/>
      <c r="BG672" s="27"/>
      <c r="BH672" s="27"/>
    </row>
    <row r="673" spans="3:60" ht="15.75" customHeight="1" x14ac:dyDescent="0.2"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  <c r="AO673" s="27"/>
      <c r="AP673" s="27"/>
      <c r="AQ673" s="27"/>
      <c r="AR673" s="27"/>
      <c r="AS673" s="27"/>
      <c r="AT673" s="27"/>
      <c r="AU673" s="27"/>
      <c r="AV673" s="27"/>
      <c r="AW673" s="27"/>
      <c r="AX673" s="27"/>
      <c r="AY673" s="27"/>
      <c r="AZ673" s="27"/>
      <c r="BA673" s="27"/>
      <c r="BB673" s="27"/>
      <c r="BC673" s="27"/>
      <c r="BD673" s="27"/>
      <c r="BE673" s="27"/>
      <c r="BF673" s="27"/>
      <c r="BG673" s="27"/>
      <c r="BH673" s="27"/>
    </row>
    <row r="674" spans="3:60" ht="15.75" customHeight="1" x14ac:dyDescent="0.2"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  <c r="AO674" s="27"/>
      <c r="AP674" s="27"/>
      <c r="AQ674" s="27"/>
      <c r="AR674" s="27"/>
      <c r="AS674" s="27"/>
      <c r="AT674" s="27"/>
      <c r="AU674" s="27"/>
      <c r="AV674" s="27"/>
      <c r="AW674" s="27"/>
      <c r="AX674" s="27"/>
      <c r="AY674" s="27"/>
      <c r="AZ674" s="27"/>
      <c r="BA674" s="27"/>
      <c r="BB674" s="27"/>
      <c r="BC674" s="27"/>
      <c r="BD674" s="27"/>
      <c r="BE674" s="27"/>
      <c r="BF674" s="27"/>
      <c r="BG674" s="27"/>
      <c r="BH674" s="27"/>
    </row>
    <row r="675" spans="3:60" ht="15.75" customHeight="1" x14ac:dyDescent="0.2"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  <c r="AO675" s="27"/>
      <c r="AP675" s="27"/>
      <c r="AQ675" s="27"/>
      <c r="AR675" s="27"/>
      <c r="AS675" s="27"/>
      <c r="AT675" s="27"/>
      <c r="AU675" s="27"/>
      <c r="AV675" s="27"/>
      <c r="AW675" s="27"/>
      <c r="AX675" s="27"/>
      <c r="AY675" s="27"/>
      <c r="AZ675" s="27"/>
      <c r="BA675" s="27"/>
      <c r="BB675" s="27"/>
      <c r="BC675" s="27"/>
      <c r="BD675" s="27"/>
      <c r="BE675" s="27"/>
      <c r="BF675" s="27"/>
      <c r="BG675" s="27"/>
      <c r="BH675" s="27"/>
    </row>
    <row r="676" spans="3:60" ht="15.75" customHeight="1" x14ac:dyDescent="0.2"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  <c r="AO676" s="27"/>
      <c r="AP676" s="27"/>
      <c r="AQ676" s="27"/>
      <c r="AR676" s="27"/>
      <c r="AS676" s="27"/>
      <c r="AT676" s="27"/>
      <c r="AU676" s="27"/>
      <c r="AV676" s="27"/>
      <c r="AW676" s="27"/>
      <c r="AX676" s="27"/>
      <c r="AY676" s="27"/>
      <c r="AZ676" s="27"/>
      <c r="BA676" s="27"/>
      <c r="BB676" s="27"/>
      <c r="BC676" s="27"/>
      <c r="BD676" s="27"/>
      <c r="BE676" s="27"/>
      <c r="BF676" s="27"/>
      <c r="BG676" s="27"/>
      <c r="BH676" s="27"/>
    </row>
    <row r="677" spans="3:60" ht="15.75" customHeight="1" x14ac:dyDescent="0.2"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  <c r="AO677" s="27"/>
      <c r="AP677" s="27"/>
      <c r="AQ677" s="27"/>
      <c r="AR677" s="27"/>
      <c r="AS677" s="27"/>
      <c r="AT677" s="27"/>
      <c r="AU677" s="27"/>
      <c r="AV677" s="27"/>
      <c r="AW677" s="27"/>
      <c r="AX677" s="27"/>
      <c r="AY677" s="27"/>
      <c r="AZ677" s="27"/>
      <c r="BA677" s="27"/>
      <c r="BB677" s="27"/>
      <c r="BC677" s="27"/>
      <c r="BD677" s="27"/>
      <c r="BE677" s="27"/>
      <c r="BF677" s="27"/>
      <c r="BG677" s="27"/>
      <c r="BH677" s="27"/>
    </row>
    <row r="678" spans="3:60" ht="15.75" customHeight="1" x14ac:dyDescent="0.2"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  <c r="AO678" s="27"/>
      <c r="AP678" s="27"/>
      <c r="AQ678" s="27"/>
      <c r="AR678" s="27"/>
      <c r="AS678" s="27"/>
      <c r="AT678" s="27"/>
      <c r="AU678" s="27"/>
      <c r="AV678" s="27"/>
      <c r="AW678" s="27"/>
      <c r="AX678" s="27"/>
      <c r="AY678" s="27"/>
      <c r="AZ678" s="27"/>
      <c r="BA678" s="27"/>
      <c r="BB678" s="27"/>
      <c r="BC678" s="27"/>
      <c r="BD678" s="27"/>
      <c r="BE678" s="27"/>
      <c r="BF678" s="27"/>
      <c r="BG678" s="27"/>
      <c r="BH678" s="27"/>
    </row>
    <row r="679" spans="3:60" ht="15.75" customHeight="1" x14ac:dyDescent="0.2"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  <c r="AO679" s="27"/>
      <c r="AP679" s="27"/>
      <c r="AQ679" s="27"/>
      <c r="AR679" s="27"/>
      <c r="AS679" s="27"/>
      <c r="AT679" s="27"/>
      <c r="AU679" s="27"/>
      <c r="AV679" s="27"/>
      <c r="AW679" s="27"/>
      <c r="AX679" s="27"/>
      <c r="AY679" s="27"/>
      <c r="AZ679" s="27"/>
      <c r="BA679" s="27"/>
      <c r="BB679" s="27"/>
      <c r="BC679" s="27"/>
      <c r="BD679" s="27"/>
      <c r="BE679" s="27"/>
      <c r="BF679" s="27"/>
      <c r="BG679" s="27"/>
      <c r="BH679" s="27"/>
    </row>
    <row r="680" spans="3:60" ht="15.75" customHeight="1" x14ac:dyDescent="0.2"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  <c r="AO680" s="27"/>
      <c r="AP680" s="27"/>
      <c r="AQ680" s="27"/>
      <c r="AR680" s="27"/>
      <c r="AS680" s="27"/>
      <c r="AT680" s="27"/>
      <c r="AU680" s="27"/>
      <c r="AV680" s="27"/>
      <c r="AW680" s="27"/>
      <c r="AX680" s="27"/>
      <c r="AY680" s="27"/>
      <c r="AZ680" s="27"/>
      <c r="BA680" s="27"/>
      <c r="BB680" s="27"/>
      <c r="BC680" s="27"/>
      <c r="BD680" s="27"/>
      <c r="BE680" s="27"/>
      <c r="BF680" s="27"/>
      <c r="BG680" s="27"/>
      <c r="BH680" s="27"/>
    </row>
    <row r="681" spans="3:60" ht="15.75" customHeight="1" x14ac:dyDescent="0.2"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  <c r="AO681" s="27"/>
      <c r="AP681" s="27"/>
      <c r="AQ681" s="27"/>
      <c r="AR681" s="27"/>
      <c r="AS681" s="27"/>
      <c r="AT681" s="27"/>
      <c r="AU681" s="27"/>
      <c r="AV681" s="27"/>
      <c r="AW681" s="27"/>
      <c r="AX681" s="27"/>
      <c r="AY681" s="27"/>
      <c r="AZ681" s="27"/>
      <c r="BA681" s="27"/>
      <c r="BB681" s="27"/>
      <c r="BC681" s="27"/>
      <c r="BD681" s="27"/>
      <c r="BE681" s="27"/>
      <c r="BF681" s="27"/>
      <c r="BG681" s="27"/>
      <c r="BH681" s="27"/>
    </row>
    <row r="682" spans="3:60" ht="15.75" customHeight="1" x14ac:dyDescent="0.2"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  <c r="AO682" s="27"/>
      <c r="AP682" s="27"/>
      <c r="AQ682" s="27"/>
      <c r="AR682" s="27"/>
      <c r="AS682" s="27"/>
      <c r="AT682" s="27"/>
      <c r="AU682" s="27"/>
      <c r="AV682" s="27"/>
      <c r="AW682" s="27"/>
      <c r="AX682" s="27"/>
      <c r="AY682" s="27"/>
      <c r="AZ682" s="27"/>
      <c r="BA682" s="27"/>
      <c r="BB682" s="27"/>
      <c r="BC682" s="27"/>
      <c r="BD682" s="27"/>
      <c r="BE682" s="27"/>
      <c r="BF682" s="27"/>
      <c r="BG682" s="27"/>
      <c r="BH682" s="27"/>
    </row>
    <row r="683" spans="3:60" ht="15.75" customHeight="1" x14ac:dyDescent="0.2"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  <c r="AO683" s="27"/>
      <c r="AP683" s="27"/>
      <c r="AQ683" s="27"/>
      <c r="AR683" s="27"/>
      <c r="AS683" s="27"/>
      <c r="AT683" s="27"/>
      <c r="AU683" s="27"/>
      <c r="AV683" s="27"/>
      <c r="AW683" s="27"/>
      <c r="AX683" s="27"/>
      <c r="AY683" s="27"/>
      <c r="AZ683" s="27"/>
      <c r="BA683" s="27"/>
      <c r="BB683" s="27"/>
      <c r="BC683" s="27"/>
      <c r="BD683" s="27"/>
      <c r="BE683" s="27"/>
      <c r="BF683" s="27"/>
      <c r="BG683" s="27"/>
      <c r="BH683" s="27"/>
    </row>
    <row r="684" spans="3:60" ht="15.75" customHeight="1" x14ac:dyDescent="0.2"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  <c r="AO684" s="27"/>
      <c r="AP684" s="27"/>
      <c r="AQ684" s="27"/>
      <c r="AR684" s="27"/>
      <c r="AS684" s="27"/>
      <c r="AT684" s="27"/>
      <c r="AU684" s="27"/>
      <c r="AV684" s="27"/>
      <c r="AW684" s="27"/>
      <c r="AX684" s="27"/>
      <c r="AY684" s="27"/>
      <c r="AZ684" s="27"/>
      <c r="BA684" s="27"/>
      <c r="BB684" s="27"/>
      <c r="BC684" s="27"/>
      <c r="BD684" s="27"/>
      <c r="BE684" s="27"/>
      <c r="BF684" s="27"/>
      <c r="BG684" s="27"/>
      <c r="BH684" s="27"/>
    </row>
    <row r="685" spans="3:60" ht="15.75" customHeight="1" x14ac:dyDescent="0.2"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  <c r="AO685" s="27"/>
      <c r="AP685" s="27"/>
      <c r="AQ685" s="27"/>
      <c r="AR685" s="27"/>
      <c r="AS685" s="27"/>
      <c r="AT685" s="27"/>
      <c r="AU685" s="27"/>
      <c r="AV685" s="27"/>
      <c r="AW685" s="27"/>
      <c r="AX685" s="27"/>
      <c r="AY685" s="27"/>
      <c r="AZ685" s="27"/>
      <c r="BA685" s="27"/>
      <c r="BB685" s="27"/>
      <c r="BC685" s="27"/>
      <c r="BD685" s="27"/>
      <c r="BE685" s="27"/>
      <c r="BF685" s="27"/>
      <c r="BG685" s="27"/>
      <c r="BH685" s="27"/>
    </row>
    <row r="686" spans="3:60" ht="15.75" customHeight="1" x14ac:dyDescent="0.2"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  <c r="AO686" s="27"/>
      <c r="AP686" s="27"/>
      <c r="AQ686" s="27"/>
      <c r="AR686" s="27"/>
      <c r="AS686" s="27"/>
      <c r="AT686" s="27"/>
      <c r="AU686" s="27"/>
      <c r="AV686" s="27"/>
      <c r="AW686" s="27"/>
      <c r="AX686" s="27"/>
      <c r="AY686" s="27"/>
      <c r="AZ686" s="27"/>
      <c r="BA686" s="27"/>
      <c r="BB686" s="27"/>
      <c r="BC686" s="27"/>
      <c r="BD686" s="27"/>
      <c r="BE686" s="27"/>
      <c r="BF686" s="27"/>
      <c r="BG686" s="27"/>
      <c r="BH686" s="27"/>
    </row>
    <row r="687" spans="3:60" ht="15.75" customHeight="1" x14ac:dyDescent="0.2"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  <c r="AO687" s="27"/>
      <c r="AP687" s="27"/>
      <c r="AQ687" s="27"/>
      <c r="AR687" s="27"/>
      <c r="AS687" s="27"/>
      <c r="AT687" s="27"/>
      <c r="AU687" s="27"/>
      <c r="AV687" s="27"/>
      <c r="AW687" s="27"/>
      <c r="AX687" s="27"/>
      <c r="AY687" s="27"/>
      <c r="AZ687" s="27"/>
      <c r="BA687" s="27"/>
      <c r="BB687" s="27"/>
      <c r="BC687" s="27"/>
      <c r="BD687" s="27"/>
      <c r="BE687" s="27"/>
      <c r="BF687" s="27"/>
      <c r="BG687" s="27"/>
      <c r="BH687" s="27"/>
    </row>
    <row r="688" spans="3:60" ht="15.75" customHeight="1" x14ac:dyDescent="0.2"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  <c r="AO688" s="27"/>
      <c r="AP688" s="27"/>
      <c r="AQ688" s="27"/>
      <c r="AR688" s="27"/>
      <c r="AS688" s="27"/>
      <c r="AT688" s="27"/>
      <c r="AU688" s="27"/>
      <c r="AV688" s="27"/>
      <c r="AW688" s="27"/>
      <c r="AX688" s="27"/>
      <c r="AY688" s="27"/>
      <c r="AZ688" s="27"/>
      <c r="BA688" s="27"/>
      <c r="BB688" s="27"/>
      <c r="BC688" s="27"/>
      <c r="BD688" s="27"/>
      <c r="BE688" s="27"/>
      <c r="BF688" s="27"/>
      <c r="BG688" s="27"/>
      <c r="BH688" s="27"/>
    </row>
    <row r="689" spans="3:60" ht="15.75" customHeight="1" x14ac:dyDescent="0.2"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  <c r="AO689" s="27"/>
      <c r="AP689" s="27"/>
      <c r="AQ689" s="27"/>
      <c r="AR689" s="27"/>
      <c r="AS689" s="27"/>
      <c r="AT689" s="27"/>
      <c r="AU689" s="27"/>
      <c r="AV689" s="27"/>
      <c r="AW689" s="27"/>
      <c r="AX689" s="27"/>
      <c r="AY689" s="27"/>
      <c r="AZ689" s="27"/>
      <c r="BA689" s="27"/>
      <c r="BB689" s="27"/>
      <c r="BC689" s="27"/>
      <c r="BD689" s="27"/>
      <c r="BE689" s="27"/>
      <c r="BF689" s="27"/>
      <c r="BG689" s="27"/>
      <c r="BH689" s="27"/>
    </row>
    <row r="690" spans="3:60" ht="15.75" customHeight="1" x14ac:dyDescent="0.2"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  <c r="AO690" s="27"/>
      <c r="AP690" s="27"/>
      <c r="AQ690" s="27"/>
      <c r="AR690" s="27"/>
      <c r="AS690" s="27"/>
      <c r="AT690" s="27"/>
      <c r="AU690" s="27"/>
      <c r="AV690" s="27"/>
      <c r="AW690" s="27"/>
      <c r="AX690" s="27"/>
      <c r="AY690" s="27"/>
      <c r="AZ690" s="27"/>
      <c r="BA690" s="27"/>
      <c r="BB690" s="27"/>
      <c r="BC690" s="27"/>
      <c r="BD690" s="27"/>
      <c r="BE690" s="27"/>
      <c r="BF690" s="27"/>
      <c r="BG690" s="27"/>
      <c r="BH690" s="27"/>
    </row>
    <row r="691" spans="3:60" ht="15.75" customHeight="1" x14ac:dyDescent="0.2"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  <c r="AO691" s="27"/>
      <c r="AP691" s="27"/>
      <c r="AQ691" s="27"/>
      <c r="AR691" s="27"/>
      <c r="AS691" s="27"/>
      <c r="AT691" s="27"/>
      <c r="AU691" s="27"/>
      <c r="AV691" s="27"/>
      <c r="AW691" s="27"/>
      <c r="AX691" s="27"/>
      <c r="AY691" s="27"/>
      <c r="AZ691" s="27"/>
      <c r="BA691" s="27"/>
      <c r="BB691" s="27"/>
      <c r="BC691" s="27"/>
      <c r="BD691" s="27"/>
      <c r="BE691" s="27"/>
      <c r="BF691" s="27"/>
      <c r="BG691" s="27"/>
      <c r="BH691" s="27"/>
    </row>
    <row r="692" spans="3:60" ht="15.75" customHeight="1" x14ac:dyDescent="0.2"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  <c r="AO692" s="27"/>
      <c r="AP692" s="27"/>
      <c r="AQ692" s="27"/>
      <c r="AR692" s="27"/>
      <c r="AS692" s="27"/>
      <c r="AT692" s="27"/>
      <c r="AU692" s="27"/>
      <c r="AV692" s="27"/>
      <c r="AW692" s="27"/>
      <c r="AX692" s="27"/>
      <c r="AY692" s="27"/>
      <c r="AZ692" s="27"/>
      <c r="BA692" s="27"/>
      <c r="BB692" s="27"/>
      <c r="BC692" s="27"/>
      <c r="BD692" s="27"/>
      <c r="BE692" s="27"/>
      <c r="BF692" s="27"/>
      <c r="BG692" s="27"/>
      <c r="BH692" s="27"/>
    </row>
    <row r="693" spans="3:60" ht="15.75" customHeight="1" x14ac:dyDescent="0.2"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  <c r="AO693" s="27"/>
      <c r="AP693" s="27"/>
      <c r="AQ693" s="27"/>
      <c r="AR693" s="27"/>
      <c r="AS693" s="27"/>
      <c r="AT693" s="27"/>
      <c r="AU693" s="27"/>
      <c r="AV693" s="27"/>
      <c r="AW693" s="27"/>
      <c r="AX693" s="27"/>
      <c r="AY693" s="27"/>
      <c r="AZ693" s="27"/>
      <c r="BA693" s="27"/>
      <c r="BB693" s="27"/>
      <c r="BC693" s="27"/>
      <c r="BD693" s="27"/>
      <c r="BE693" s="27"/>
      <c r="BF693" s="27"/>
      <c r="BG693" s="27"/>
      <c r="BH693" s="27"/>
    </row>
    <row r="694" spans="3:60" ht="15.75" customHeight="1" x14ac:dyDescent="0.2"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  <c r="AO694" s="27"/>
      <c r="AP694" s="27"/>
      <c r="AQ694" s="27"/>
      <c r="AR694" s="27"/>
      <c r="AS694" s="27"/>
      <c r="AT694" s="27"/>
      <c r="AU694" s="27"/>
      <c r="AV694" s="27"/>
      <c r="AW694" s="27"/>
      <c r="AX694" s="27"/>
      <c r="AY694" s="27"/>
      <c r="AZ694" s="27"/>
      <c r="BA694" s="27"/>
      <c r="BB694" s="27"/>
      <c r="BC694" s="27"/>
      <c r="BD694" s="27"/>
      <c r="BE694" s="27"/>
      <c r="BF694" s="27"/>
      <c r="BG694" s="27"/>
      <c r="BH694" s="27"/>
    </row>
    <row r="695" spans="3:60" ht="15.75" customHeight="1" x14ac:dyDescent="0.2"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  <c r="AO695" s="27"/>
      <c r="AP695" s="27"/>
      <c r="AQ695" s="27"/>
      <c r="AR695" s="27"/>
      <c r="AS695" s="27"/>
      <c r="AT695" s="27"/>
      <c r="AU695" s="27"/>
      <c r="AV695" s="27"/>
      <c r="AW695" s="27"/>
      <c r="AX695" s="27"/>
      <c r="AY695" s="27"/>
      <c r="AZ695" s="27"/>
      <c r="BA695" s="27"/>
      <c r="BB695" s="27"/>
      <c r="BC695" s="27"/>
      <c r="BD695" s="27"/>
      <c r="BE695" s="27"/>
      <c r="BF695" s="27"/>
      <c r="BG695" s="27"/>
      <c r="BH695" s="27"/>
    </row>
    <row r="696" spans="3:60" ht="15.75" customHeight="1" x14ac:dyDescent="0.2"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  <c r="AO696" s="27"/>
      <c r="AP696" s="27"/>
      <c r="AQ696" s="27"/>
      <c r="AR696" s="27"/>
      <c r="AS696" s="27"/>
      <c r="AT696" s="27"/>
      <c r="AU696" s="27"/>
      <c r="AV696" s="27"/>
      <c r="AW696" s="27"/>
      <c r="AX696" s="27"/>
      <c r="AY696" s="27"/>
      <c r="AZ696" s="27"/>
      <c r="BA696" s="27"/>
      <c r="BB696" s="27"/>
      <c r="BC696" s="27"/>
      <c r="BD696" s="27"/>
      <c r="BE696" s="27"/>
      <c r="BF696" s="27"/>
      <c r="BG696" s="27"/>
      <c r="BH696" s="27"/>
    </row>
    <row r="697" spans="3:60" ht="15.75" customHeight="1" x14ac:dyDescent="0.2"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  <c r="AO697" s="27"/>
      <c r="AP697" s="27"/>
      <c r="AQ697" s="27"/>
      <c r="AR697" s="27"/>
      <c r="AS697" s="27"/>
      <c r="AT697" s="27"/>
      <c r="AU697" s="27"/>
      <c r="AV697" s="27"/>
      <c r="AW697" s="27"/>
      <c r="AX697" s="27"/>
      <c r="AY697" s="27"/>
      <c r="AZ697" s="27"/>
      <c r="BA697" s="27"/>
      <c r="BB697" s="27"/>
      <c r="BC697" s="27"/>
      <c r="BD697" s="27"/>
      <c r="BE697" s="27"/>
      <c r="BF697" s="27"/>
      <c r="BG697" s="27"/>
      <c r="BH697" s="27"/>
    </row>
    <row r="698" spans="3:60" ht="15.75" customHeight="1" x14ac:dyDescent="0.2"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  <c r="AO698" s="27"/>
      <c r="AP698" s="27"/>
      <c r="AQ698" s="27"/>
      <c r="AR698" s="27"/>
      <c r="AS698" s="27"/>
      <c r="AT698" s="27"/>
      <c r="AU698" s="27"/>
      <c r="AV698" s="27"/>
      <c r="AW698" s="27"/>
      <c r="AX698" s="27"/>
      <c r="AY698" s="27"/>
      <c r="AZ698" s="27"/>
      <c r="BA698" s="27"/>
      <c r="BB698" s="27"/>
      <c r="BC698" s="27"/>
      <c r="BD698" s="27"/>
      <c r="BE698" s="27"/>
      <c r="BF698" s="27"/>
      <c r="BG698" s="27"/>
      <c r="BH698" s="27"/>
    </row>
    <row r="699" spans="3:60" ht="15.75" customHeight="1" x14ac:dyDescent="0.2"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  <c r="AO699" s="27"/>
      <c r="AP699" s="27"/>
      <c r="AQ699" s="27"/>
      <c r="AR699" s="27"/>
      <c r="AS699" s="27"/>
      <c r="AT699" s="27"/>
      <c r="AU699" s="27"/>
      <c r="AV699" s="27"/>
      <c r="AW699" s="27"/>
      <c r="AX699" s="27"/>
      <c r="AY699" s="27"/>
      <c r="AZ699" s="27"/>
      <c r="BA699" s="27"/>
      <c r="BB699" s="27"/>
      <c r="BC699" s="27"/>
      <c r="BD699" s="27"/>
      <c r="BE699" s="27"/>
      <c r="BF699" s="27"/>
      <c r="BG699" s="27"/>
      <c r="BH699" s="27"/>
    </row>
    <row r="700" spans="3:60" ht="15.75" customHeight="1" x14ac:dyDescent="0.2"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  <c r="AO700" s="27"/>
      <c r="AP700" s="27"/>
      <c r="AQ700" s="27"/>
      <c r="AR700" s="27"/>
      <c r="AS700" s="27"/>
      <c r="AT700" s="27"/>
      <c r="AU700" s="27"/>
      <c r="AV700" s="27"/>
      <c r="AW700" s="27"/>
      <c r="AX700" s="27"/>
      <c r="AY700" s="27"/>
      <c r="AZ700" s="27"/>
      <c r="BA700" s="27"/>
      <c r="BB700" s="27"/>
      <c r="BC700" s="27"/>
      <c r="BD700" s="27"/>
      <c r="BE700" s="27"/>
      <c r="BF700" s="27"/>
      <c r="BG700" s="27"/>
      <c r="BH700" s="27"/>
    </row>
    <row r="701" spans="3:60" ht="15.75" customHeight="1" x14ac:dyDescent="0.2"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  <c r="AO701" s="27"/>
      <c r="AP701" s="27"/>
      <c r="AQ701" s="27"/>
      <c r="AR701" s="27"/>
      <c r="AS701" s="27"/>
      <c r="AT701" s="27"/>
      <c r="AU701" s="27"/>
      <c r="AV701" s="27"/>
      <c r="AW701" s="27"/>
      <c r="AX701" s="27"/>
      <c r="AY701" s="27"/>
      <c r="AZ701" s="27"/>
      <c r="BA701" s="27"/>
      <c r="BB701" s="27"/>
      <c r="BC701" s="27"/>
      <c r="BD701" s="27"/>
      <c r="BE701" s="27"/>
      <c r="BF701" s="27"/>
      <c r="BG701" s="27"/>
      <c r="BH701" s="27"/>
    </row>
    <row r="702" spans="3:60" ht="15.75" customHeight="1" x14ac:dyDescent="0.2"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  <c r="AO702" s="27"/>
      <c r="AP702" s="27"/>
      <c r="AQ702" s="27"/>
      <c r="AR702" s="27"/>
      <c r="AS702" s="27"/>
      <c r="AT702" s="27"/>
      <c r="AU702" s="27"/>
      <c r="AV702" s="27"/>
      <c r="AW702" s="27"/>
      <c r="AX702" s="27"/>
      <c r="AY702" s="27"/>
      <c r="AZ702" s="27"/>
      <c r="BA702" s="27"/>
      <c r="BB702" s="27"/>
      <c r="BC702" s="27"/>
      <c r="BD702" s="27"/>
      <c r="BE702" s="27"/>
      <c r="BF702" s="27"/>
      <c r="BG702" s="27"/>
      <c r="BH702" s="27"/>
    </row>
    <row r="703" spans="3:60" ht="15.75" customHeight="1" x14ac:dyDescent="0.2"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  <c r="AO703" s="27"/>
      <c r="AP703" s="27"/>
      <c r="AQ703" s="27"/>
      <c r="AR703" s="27"/>
      <c r="AS703" s="27"/>
      <c r="AT703" s="27"/>
      <c r="AU703" s="27"/>
      <c r="AV703" s="27"/>
      <c r="AW703" s="27"/>
      <c r="AX703" s="27"/>
      <c r="AY703" s="27"/>
      <c r="AZ703" s="27"/>
      <c r="BA703" s="27"/>
      <c r="BB703" s="27"/>
      <c r="BC703" s="27"/>
      <c r="BD703" s="27"/>
      <c r="BE703" s="27"/>
      <c r="BF703" s="27"/>
      <c r="BG703" s="27"/>
      <c r="BH703" s="27"/>
    </row>
    <row r="704" spans="3:60" ht="15.75" customHeight="1" x14ac:dyDescent="0.2"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  <c r="AO704" s="27"/>
      <c r="AP704" s="27"/>
      <c r="AQ704" s="27"/>
      <c r="AR704" s="27"/>
      <c r="AS704" s="27"/>
      <c r="AT704" s="27"/>
      <c r="AU704" s="27"/>
      <c r="AV704" s="27"/>
      <c r="AW704" s="27"/>
      <c r="AX704" s="27"/>
      <c r="AY704" s="27"/>
      <c r="AZ704" s="27"/>
      <c r="BA704" s="27"/>
      <c r="BB704" s="27"/>
      <c r="BC704" s="27"/>
      <c r="BD704" s="27"/>
      <c r="BE704" s="27"/>
      <c r="BF704" s="27"/>
      <c r="BG704" s="27"/>
      <c r="BH704" s="27"/>
    </row>
    <row r="705" spans="3:60" ht="15.75" customHeight="1" x14ac:dyDescent="0.2"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  <c r="AO705" s="27"/>
      <c r="AP705" s="27"/>
      <c r="AQ705" s="27"/>
      <c r="AR705" s="27"/>
      <c r="AS705" s="27"/>
      <c r="AT705" s="27"/>
      <c r="AU705" s="27"/>
      <c r="AV705" s="27"/>
      <c r="AW705" s="27"/>
      <c r="AX705" s="27"/>
      <c r="AY705" s="27"/>
      <c r="AZ705" s="27"/>
      <c r="BA705" s="27"/>
      <c r="BB705" s="27"/>
      <c r="BC705" s="27"/>
      <c r="BD705" s="27"/>
      <c r="BE705" s="27"/>
      <c r="BF705" s="27"/>
      <c r="BG705" s="27"/>
      <c r="BH705" s="27"/>
    </row>
    <row r="706" spans="3:60" ht="15.75" customHeight="1" x14ac:dyDescent="0.2"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  <c r="AO706" s="27"/>
      <c r="AP706" s="27"/>
      <c r="AQ706" s="27"/>
      <c r="AR706" s="27"/>
      <c r="AS706" s="27"/>
      <c r="AT706" s="27"/>
      <c r="AU706" s="27"/>
      <c r="AV706" s="27"/>
      <c r="AW706" s="27"/>
      <c r="AX706" s="27"/>
      <c r="AY706" s="27"/>
      <c r="AZ706" s="27"/>
      <c r="BA706" s="27"/>
      <c r="BB706" s="27"/>
      <c r="BC706" s="27"/>
      <c r="BD706" s="27"/>
      <c r="BE706" s="27"/>
      <c r="BF706" s="27"/>
      <c r="BG706" s="27"/>
      <c r="BH706" s="27"/>
    </row>
    <row r="707" spans="3:60" ht="15.75" customHeight="1" x14ac:dyDescent="0.2"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  <c r="AO707" s="27"/>
      <c r="AP707" s="27"/>
      <c r="AQ707" s="27"/>
      <c r="AR707" s="27"/>
      <c r="AS707" s="27"/>
      <c r="AT707" s="27"/>
      <c r="AU707" s="27"/>
      <c r="AV707" s="27"/>
      <c r="AW707" s="27"/>
      <c r="AX707" s="27"/>
      <c r="AY707" s="27"/>
      <c r="AZ707" s="27"/>
      <c r="BA707" s="27"/>
      <c r="BB707" s="27"/>
      <c r="BC707" s="27"/>
      <c r="BD707" s="27"/>
      <c r="BE707" s="27"/>
      <c r="BF707" s="27"/>
      <c r="BG707" s="27"/>
      <c r="BH707" s="27"/>
    </row>
    <row r="708" spans="3:60" ht="15.75" customHeight="1" x14ac:dyDescent="0.2"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  <c r="AO708" s="27"/>
      <c r="AP708" s="27"/>
      <c r="AQ708" s="27"/>
      <c r="AR708" s="27"/>
      <c r="AS708" s="27"/>
      <c r="AT708" s="27"/>
      <c r="AU708" s="27"/>
      <c r="AV708" s="27"/>
      <c r="AW708" s="27"/>
      <c r="AX708" s="27"/>
      <c r="AY708" s="27"/>
      <c r="AZ708" s="27"/>
      <c r="BA708" s="27"/>
      <c r="BB708" s="27"/>
      <c r="BC708" s="27"/>
      <c r="BD708" s="27"/>
      <c r="BE708" s="27"/>
      <c r="BF708" s="27"/>
      <c r="BG708" s="27"/>
      <c r="BH708" s="27"/>
    </row>
    <row r="709" spans="3:60" ht="15.75" customHeight="1" x14ac:dyDescent="0.2"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  <c r="AO709" s="27"/>
      <c r="AP709" s="27"/>
      <c r="AQ709" s="27"/>
      <c r="AR709" s="27"/>
      <c r="AS709" s="27"/>
      <c r="AT709" s="27"/>
      <c r="AU709" s="27"/>
      <c r="AV709" s="27"/>
      <c r="AW709" s="27"/>
      <c r="AX709" s="27"/>
      <c r="AY709" s="27"/>
      <c r="AZ709" s="27"/>
      <c r="BA709" s="27"/>
      <c r="BB709" s="27"/>
      <c r="BC709" s="27"/>
      <c r="BD709" s="27"/>
      <c r="BE709" s="27"/>
      <c r="BF709" s="27"/>
      <c r="BG709" s="27"/>
      <c r="BH709" s="27"/>
    </row>
    <row r="710" spans="3:60" ht="15.75" customHeight="1" x14ac:dyDescent="0.2"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  <c r="AO710" s="27"/>
      <c r="AP710" s="27"/>
      <c r="AQ710" s="27"/>
      <c r="AR710" s="27"/>
      <c r="AS710" s="27"/>
      <c r="AT710" s="27"/>
      <c r="AU710" s="27"/>
      <c r="AV710" s="27"/>
      <c r="AW710" s="27"/>
      <c r="AX710" s="27"/>
      <c r="AY710" s="27"/>
      <c r="AZ710" s="27"/>
      <c r="BA710" s="27"/>
      <c r="BB710" s="27"/>
      <c r="BC710" s="27"/>
      <c r="BD710" s="27"/>
      <c r="BE710" s="27"/>
      <c r="BF710" s="27"/>
      <c r="BG710" s="27"/>
      <c r="BH710" s="27"/>
    </row>
    <row r="711" spans="3:60" ht="15.75" customHeight="1" x14ac:dyDescent="0.2"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  <c r="AO711" s="27"/>
      <c r="AP711" s="27"/>
      <c r="AQ711" s="27"/>
      <c r="AR711" s="27"/>
      <c r="AS711" s="27"/>
      <c r="AT711" s="27"/>
      <c r="AU711" s="27"/>
      <c r="AV711" s="27"/>
      <c r="AW711" s="27"/>
      <c r="AX711" s="27"/>
      <c r="AY711" s="27"/>
      <c r="AZ711" s="27"/>
      <c r="BA711" s="27"/>
      <c r="BB711" s="27"/>
      <c r="BC711" s="27"/>
      <c r="BD711" s="27"/>
      <c r="BE711" s="27"/>
      <c r="BF711" s="27"/>
      <c r="BG711" s="27"/>
      <c r="BH711" s="27"/>
    </row>
    <row r="712" spans="3:60" ht="15.75" customHeight="1" x14ac:dyDescent="0.2"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  <c r="AO712" s="27"/>
      <c r="AP712" s="27"/>
      <c r="AQ712" s="27"/>
      <c r="AR712" s="27"/>
      <c r="AS712" s="27"/>
      <c r="AT712" s="27"/>
      <c r="AU712" s="27"/>
      <c r="AV712" s="27"/>
      <c r="AW712" s="27"/>
      <c r="AX712" s="27"/>
      <c r="AY712" s="27"/>
      <c r="AZ712" s="27"/>
      <c r="BA712" s="27"/>
      <c r="BB712" s="27"/>
      <c r="BC712" s="27"/>
      <c r="BD712" s="27"/>
      <c r="BE712" s="27"/>
      <c r="BF712" s="27"/>
      <c r="BG712" s="27"/>
      <c r="BH712" s="27"/>
    </row>
    <row r="713" spans="3:60" ht="15.75" customHeight="1" x14ac:dyDescent="0.2"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  <c r="AO713" s="27"/>
      <c r="AP713" s="27"/>
      <c r="AQ713" s="27"/>
      <c r="AR713" s="27"/>
      <c r="AS713" s="27"/>
      <c r="AT713" s="27"/>
      <c r="AU713" s="27"/>
      <c r="AV713" s="27"/>
      <c r="AW713" s="27"/>
      <c r="AX713" s="27"/>
      <c r="AY713" s="27"/>
      <c r="AZ713" s="27"/>
      <c r="BA713" s="27"/>
      <c r="BB713" s="27"/>
      <c r="BC713" s="27"/>
      <c r="BD713" s="27"/>
      <c r="BE713" s="27"/>
      <c r="BF713" s="27"/>
      <c r="BG713" s="27"/>
      <c r="BH713" s="27"/>
    </row>
    <row r="714" spans="3:60" ht="15.75" customHeight="1" x14ac:dyDescent="0.2"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  <c r="AO714" s="27"/>
      <c r="AP714" s="27"/>
      <c r="AQ714" s="27"/>
      <c r="AR714" s="27"/>
      <c r="AS714" s="27"/>
      <c r="AT714" s="27"/>
      <c r="AU714" s="27"/>
      <c r="AV714" s="27"/>
      <c r="AW714" s="27"/>
      <c r="AX714" s="27"/>
      <c r="AY714" s="27"/>
      <c r="AZ714" s="27"/>
      <c r="BA714" s="27"/>
      <c r="BB714" s="27"/>
      <c r="BC714" s="27"/>
      <c r="BD714" s="27"/>
      <c r="BE714" s="27"/>
      <c r="BF714" s="27"/>
      <c r="BG714" s="27"/>
      <c r="BH714" s="27"/>
    </row>
    <row r="715" spans="3:60" ht="15.75" customHeight="1" x14ac:dyDescent="0.2"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  <c r="AO715" s="27"/>
      <c r="AP715" s="27"/>
      <c r="AQ715" s="27"/>
      <c r="AR715" s="27"/>
      <c r="AS715" s="27"/>
      <c r="AT715" s="27"/>
      <c r="AU715" s="27"/>
      <c r="AV715" s="27"/>
      <c r="AW715" s="27"/>
      <c r="AX715" s="27"/>
      <c r="AY715" s="27"/>
      <c r="AZ715" s="27"/>
      <c r="BA715" s="27"/>
      <c r="BB715" s="27"/>
      <c r="BC715" s="27"/>
      <c r="BD715" s="27"/>
      <c r="BE715" s="27"/>
      <c r="BF715" s="27"/>
      <c r="BG715" s="27"/>
      <c r="BH715" s="27"/>
    </row>
    <row r="716" spans="3:60" ht="15.75" customHeight="1" x14ac:dyDescent="0.2"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  <c r="AO716" s="27"/>
      <c r="AP716" s="27"/>
      <c r="AQ716" s="27"/>
      <c r="AR716" s="27"/>
      <c r="AS716" s="27"/>
      <c r="AT716" s="27"/>
      <c r="AU716" s="27"/>
      <c r="AV716" s="27"/>
      <c r="AW716" s="27"/>
      <c r="AX716" s="27"/>
      <c r="AY716" s="27"/>
      <c r="AZ716" s="27"/>
      <c r="BA716" s="27"/>
      <c r="BB716" s="27"/>
      <c r="BC716" s="27"/>
      <c r="BD716" s="27"/>
      <c r="BE716" s="27"/>
      <c r="BF716" s="27"/>
      <c r="BG716" s="27"/>
      <c r="BH716" s="27"/>
    </row>
    <row r="717" spans="3:60" ht="15.75" customHeight="1" x14ac:dyDescent="0.2"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  <c r="AO717" s="27"/>
      <c r="AP717" s="27"/>
      <c r="AQ717" s="27"/>
      <c r="AR717" s="27"/>
      <c r="AS717" s="27"/>
      <c r="AT717" s="27"/>
      <c r="AU717" s="27"/>
      <c r="AV717" s="27"/>
      <c r="AW717" s="27"/>
      <c r="AX717" s="27"/>
      <c r="AY717" s="27"/>
      <c r="AZ717" s="27"/>
      <c r="BA717" s="27"/>
      <c r="BB717" s="27"/>
      <c r="BC717" s="27"/>
      <c r="BD717" s="27"/>
      <c r="BE717" s="27"/>
      <c r="BF717" s="27"/>
      <c r="BG717" s="27"/>
      <c r="BH717" s="27"/>
    </row>
    <row r="718" spans="3:60" ht="15.75" customHeight="1" x14ac:dyDescent="0.2"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  <c r="AO718" s="27"/>
      <c r="AP718" s="27"/>
      <c r="AQ718" s="27"/>
      <c r="AR718" s="27"/>
      <c r="AS718" s="27"/>
      <c r="AT718" s="27"/>
      <c r="AU718" s="27"/>
      <c r="AV718" s="27"/>
      <c r="AW718" s="27"/>
      <c r="AX718" s="27"/>
      <c r="AY718" s="27"/>
      <c r="AZ718" s="27"/>
      <c r="BA718" s="27"/>
      <c r="BB718" s="27"/>
      <c r="BC718" s="27"/>
      <c r="BD718" s="27"/>
      <c r="BE718" s="27"/>
      <c r="BF718" s="27"/>
      <c r="BG718" s="27"/>
      <c r="BH718" s="27"/>
    </row>
    <row r="719" spans="3:60" ht="15.75" customHeight="1" x14ac:dyDescent="0.2"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  <c r="AO719" s="27"/>
      <c r="AP719" s="27"/>
      <c r="AQ719" s="27"/>
      <c r="AR719" s="27"/>
      <c r="AS719" s="27"/>
      <c r="AT719" s="27"/>
      <c r="AU719" s="27"/>
      <c r="AV719" s="27"/>
      <c r="AW719" s="27"/>
      <c r="AX719" s="27"/>
      <c r="AY719" s="27"/>
      <c r="AZ719" s="27"/>
      <c r="BA719" s="27"/>
      <c r="BB719" s="27"/>
      <c r="BC719" s="27"/>
      <c r="BD719" s="27"/>
      <c r="BE719" s="27"/>
      <c r="BF719" s="27"/>
      <c r="BG719" s="27"/>
      <c r="BH719" s="27"/>
    </row>
    <row r="720" spans="3:60" ht="15.75" customHeight="1" x14ac:dyDescent="0.2"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  <c r="AO720" s="27"/>
      <c r="AP720" s="27"/>
      <c r="AQ720" s="27"/>
      <c r="AR720" s="27"/>
      <c r="AS720" s="27"/>
      <c r="AT720" s="27"/>
      <c r="AU720" s="27"/>
      <c r="AV720" s="27"/>
      <c r="AW720" s="27"/>
      <c r="AX720" s="27"/>
      <c r="AY720" s="27"/>
      <c r="AZ720" s="27"/>
      <c r="BA720" s="27"/>
      <c r="BB720" s="27"/>
      <c r="BC720" s="27"/>
      <c r="BD720" s="27"/>
      <c r="BE720" s="27"/>
      <c r="BF720" s="27"/>
      <c r="BG720" s="27"/>
      <c r="BH720" s="27"/>
    </row>
    <row r="721" spans="3:60" ht="15.75" customHeight="1" x14ac:dyDescent="0.2"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  <c r="AO721" s="27"/>
      <c r="AP721" s="27"/>
      <c r="AQ721" s="27"/>
      <c r="AR721" s="27"/>
      <c r="AS721" s="27"/>
      <c r="AT721" s="27"/>
      <c r="AU721" s="27"/>
      <c r="AV721" s="27"/>
      <c r="AW721" s="27"/>
      <c r="AX721" s="27"/>
      <c r="AY721" s="27"/>
      <c r="AZ721" s="27"/>
      <c r="BA721" s="27"/>
      <c r="BB721" s="27"/>
      <c r="BC721" s="27"/>
      <c r="BD721" s="27"/>
      <c r="BE721" s="27"/>
      <c r="BF721" s="27"/>
      <c r="BG721" s="27"/>
      <c r="BH721" s="27"/>
    </row>
    <row r="722" spans="3:60" ht="15.75" customHeight="1" x14ac:dyDescent="0.2"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  <c r="AO722" s="27"/>
      <c r="AP722" s="27"/>
      <c r="AQ722" s="27"/>
      <c r="AR722" s="27"/>
      <c r="AS722" s="27"/>
      <c r="AT722" s="27"/>
      <c r="AU722" s="27"/>
      <c r="AV722" s="27"/>
      <c r="AW722" s="27"/>
      <c r="AX722" s="27"/>
      <c r="AY722" s="27"/>
      <c r="AZ722" s="27"/>
      <c r="BA722" s="27"/>
      <c r="BB722" s="27"/>
      <c r="BC722" s="27"/>
      <c r="BD722" s="27"/>
      <c r="BE722" s="27"/>
      <c r="BF722" s="27"/>
      <c r="BG722" s="27"/>
      <c r="BH722" s="27"/>
    </row>
    <row r="723" spans="3:60" ht="15.75" customHeight="1" x14ac:dyDescent="0.2"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  <c r="AO723" s="27"/>
      <c r="AP723" s="27"/>
      <c r="AQ723" s="27"/>
      <c r="AR723" s="27"/>
      <c r="AS723" s="27"/>
      <c r="AT723" s="27"/>
      <c r="AU723" s="27"/>
      <c r="AV723" s="27"/>
      <c r="AW723" s="27"/>
      <c r="AX723" s="27"/>
      <c r="AY723" s="27"/>
      <c r="AZ723" s="27"/>
      <c r="BA723" s="27"/>
      <c r="BB723" s="27"/>
      <c r="BC723" s="27"/>
      <c r="BD723" s="27"/>
      <c r="BE723" s="27"/>
      <c r="BF723" s="27"/>
      <c r="BG723" s="27"/>
      <c r="BH723" s="27"/>
    </row>
    <row r="724" spans="3:60" ht="15.75" customHeight="1" x14ac:dyDescent="0.2"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  <c r="AO724" s="27"/>
      <c r="AP724" s="27"/>
      <c r="AQ724" s="27"/>
      <c r="AR724" s="27"/>
      <c r="AS724" s="27"/>
      <c r="AT724" s="27"/>
      <c r="AU724" s="27"/>
      <c r="AV724" s="27"/>
      <c r="AW724" s="27"/>
      <c r="AX724" s="27"/>
      <c r="AY724" s="27"/>
      <c r="AZ724" s="27"/>
      <c r="BA724" s="27"/>
      <c r="BB724" s="27"/>
      <c r="BC724" s="27"/>
      <c r="BD724" s="27"/>
      <c r="BE724" s="27"/>
      <c r="BF724" s="27"/>
      <c r="BG724" s="27"/>
      <c r="BH724" s="27"/>
    </row>
    <row r="725" spans="3:60" ht="15.75" customHeight="1" x14ac:dyDescent="0.2"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  <c r="AO725" s="27"/>
      <c r="AP725" s="27"/>
      <c r="AQ725" s="27"/>
      <c r="AR725" s="27"/>
      <c r="AS725" s="27"/>
      <c r="AT725" s="27"/>
      <c r="AU725" s="27"/>
      <c r="AV725" s="27"/>
      <c r="AW725" s="27"/>
      <c r="AX725" s="27"/>
      <c r="AY725" s="27"/>
      <c r="AZ725" s="27"/>
      <c r="BA725" s="27"/>
      <c r="BB725" s="27"/>
      <c r="BC725" s="27"/>
      <c r="BD725" s="27"/>
      <c r="BE725" s="27"/>
      <c r="BF725" s="27"/>
      <c r="BG725" s="27"/>
      <c r="BH725" s="27"/>
    </row>
    <row r="726" spans="3:60" ht="15.75" customHeight="1" x14ac:dyDescent="0.2"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  <c r="AO726" s="27"/>
      <c r="AP726" s="27"/>
      <c r="AQ726" s="27"/>
      <c r="AR726" s="27"/>
      <c r="AS726" s="27"/>
      <c r="AT726" s="27"/>
      <c r="AU726" s="27"/>
      <c r="AV726" s="27"/>
      <c r="AW726" s="27"/>
      <c r="AX726" s="27"/>
      <c r="AY726" s="27"/>
      <c r="AZ726" s="27"/>
      <c r="BA726" s="27"/>
      <c r="BB726" s="27"/>
      <c r="BC726" s="27"/>
      <c r="BD726" s="27"/>
      <c r="BE726" s="27"/>
      <c r="BF726" s="27"/>
      <c r="BG726" s="27"/>
      <c r="BH726" s="27"/>
    </row>
    <row r="727" spans="3:60" ht="15.75" customHeight="1" x14ac:dyDescent="0.2"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  <c r="AO727" s="27"/>
      <c r="AP727" s="27"/>
      <c r="AQ727" s="27"/>
      <c r="AR727" s="27"/>
      <c r="AS727" s="27"/>
      <c r="AT727" s="27"/>
      <c r="AU727" s="27"/>
      <c r="AV727" s="27"/>
      <c r="AW727" s="27"/>
      <c r="AX727" s="27"/>
      <c r="AY727" s="27"/>
      <c r="AZ727" s="27"/>
      <c r="BA727" s="27"/>
      <c r="BB727" s="27"/>
      <c r="BC727" s="27"/>
      <c r="BD727" s="27"/>
      <c r="BE727" s="27"/>
      <c r="BF727" s="27"/>
      <c r="BG727" s="27"/>
      <c r="BH727" s="27"/>
    </row>
    <row r="728" spans="3:60" ht="15.75" customHeight="1" x14ac:dyDescent="0.2"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  <c r="AO728" s="27"/>
      <c r="AP728" s="27"/>
      <c r="AQ728" s="27"/>
      <c r="AR728" s="27"/>
      <c r="AS728" s="27"/>
      <c r="AT728" s="27"/>
      <c r="AU728" s="27"/>
      <c r="AV728" s="27"/>
      <c r="AW728" s="27"/>
      <c r="AX728" s="27"/>
      <c r="AY728" s="27"/>
      <c r="AZ728" s="27"/>
      <c r="BA728" s="27"/>
      <c r="BB728" s="27"/>
      <c r="BC728" s="27"/>
      <c r="BD728" s="27"/>
      <c r="BE728" s="27"/>
      <c r="BF728" s="27"/>
      <c r="BG728" s="27"/>
      <c r="BH728" s="27"/>
    </row>
    <row r="729" spans="3:60" ht="15.75" customHeight="1" x14ac:dyDescent="0.2"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  <c r="AO729" s="27"/>
      <c r="AP729" s="27"/>
      <c r="AQ729" s="27"/>
      <c r="AR729" s="27"/>
      <c r="AS729" s="27"/>
      <c r="AT729" s="27"/>
      <c r="AU729" s="27"/>
      <c r="AV729" s="27"/>
      <c r="AW729" s="27"/>
      <c r="AX729" s="27"/>
      <c r="AY729" s="27"/>
      <c r="AZ729" s="27"/>
      <c r="BA729" s="27"/>
      <c r="BB729" s="27"/>
      <c r="BC729" s="27"/>
      <c r="BD729" s="27"/>
      <c r="BE729" s="27"/>
      <c r="BF729" s="27"/>
      <c r="BG729" s="27"/>
      <c r="BH729" s="27"/>
    </row>
    <row r="730" spans="3:60" ht="15.75" customHeight="1" x14ac:dyDescent="0.2"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  <c r="AO730" s="27"/>
      <c r="AP730" s="27"/>
      <c r="AQ730" s="27"/>
      <c r="AR730" s="27"/>
      <c r="AS730" s="27"/>
      <c r="AT730" s="27"/>
      <c r="AU730" s="27"/>
      <c r="AV730" s="27"/>
      <c r="AW730" s="27"/>
      <c r="AX730" s="27"/>
      <c r="AY730" s="27"/>
      <c r="AZ730" s="27"/>
      <c r="BA730" s="27"/>
      <c r="BB730" s="27"/>
      <c r="BC730" s="27"/>
      <c r="BD730" s="27"/>
      <c r="BE730" s="27"/>
      <c r="BF730" s="27"/>
      <c r="BG730" s="27"/>
      <c r="BH730" s="27"/>
    </row>
    <row r="731" spans="3:60" ht="15.75" customHeight="1" x14ac:dyDescent="0.2"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  <c r="AO731" s="27"/>
      <c r="AP731" s="27"/>
      <c r="AQ731" s="27"/>
      <c r="AR731" s="27"/>
      <c r="AS731" s="27"/>
      <c r="AT731" s="27"/>
      <c r="AU731" s="27"/>
      <c r="AV731" s="27"/>
      <c r="AW731" s="27"/>
      <c r="AX731" s="27"/>
      <c r="AY731" s="27"/>
      <c r="AZ731" s="27"/>
      <c r="BA731" s="27"/>
      <c r="BB731" s="27"/>
      <c r="BC731" s="27"/>
      <c r="BD731" s="27"/>
      <c r="BE731" s="27"/>
      <c r="BF731" s="27"/>
      <c r="BG731" s="27"/>
      <c r="BH731" s="27"/>
    </row>
    <row r="732" spans="3:60" ht="15.75" customHeight="1" x14ac:dyDescent="0.2"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  <c r="AO732" s="27"/>
      <c r="AP732" s="27"/>
      <c r="AQ732" s="27"/>
      <c r="AR732" s="27"/>
      <c r="AS732" s="27"/>
      <c r="AT732" s="27"/>
      <c r="AU732" s="27"/>
      <c r="AV732" s="27"/>
      <c r="AW732" s="27"/>
      <c r="AX732" s="27"/>
      <c r="AY732" s="27"/>
      <c r="AZ732" s="27"/>
      <c r="BA732" s="27"/>
      <c r="BB732" s="27"/>
      <c r="BC732" s="27"/>
      <c r="BD732" s="27"/>
      <c r="BE732" s="27"/>
      <c r="BF732" s="27"/>
      <c r="BG732" s="27"/>
      <c r="BH732" s="27"/>
    </row>
    <row r="733" spans="3:60" ht="15.75" customHeight="1" x14ac:dyDescent="0.2"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  <c r="AO733" s="27"/>
      <c r="AP733" s="27"/>
      <c r="AQ733" s="27"/>
      <c r="AR733" s="27"/>
      <c r="AS733" s="27"/>
      <c r="AT733" s="27"/>
      <c r="AU733" s="27"/>
      <c r="AV733" s="27"/>
      <c r="AW733" s="27"/>
      <c r="AX733" s="27"/>
      <c r="AY733" s="27"/>
      <c r="AZ733" s="27"/>
      <c r="BA733" s="27"/>
      <c r="BB733" s="27"/>
      <c r="BC733" s="27"/>
      <c r="BD733" s="27"/>
      <c r="BE733" s="27"/>
      <c r="BF733" s="27"/>
      <c r="BG733" s="27"/>
      <c r="BH733" s="27"/>
    </row>
    <row r="734" spans="3:60" ht="15.75" customHeight="1" x14ac:dyDescent="0.2"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  <c r="AO734" s="27"/>
      <c r="AP734" s="27"/>
      <c r="AQ734" s="27"/>
      <c r="AR734" s="27"/>
      <c r="AS734" s="27"/>
      <c r="AT734" s="27"/>
      <c r="AU734" s="27"/>
      <c r="AV734" s="27"/>
      <c r="AW734" s="27"/>
      <c r="AX734" s="27"/>
      <c r="AY734" s="27"/>
      <c r="AZ734" s="27"/>
      <c r="BA734" s="27"/>
      <c r="BB734" s="27"/>
      <c r="BC734" s="27"/>
      <c r="BD734" s="27"/>
      <c r="BE734" s="27"/>
      <c r="BF734" s="27"/>
      <c r="BG734" s="27"/>
      <c r="BH734" s="27"/>
    </row>
    <row r="735" spans="3:60" ht="15.75" customHeight="1" x14ac:dyDescent="0.2"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  <c r="AO735" s="27"/>
      <c r="AP735" s="27"/>
      <c r="AQ735" s="27"/>
      <c r="AR735" s="27"/>
      <c r="AS735" s="27"/>
      <c r="AT735" s="27"/>
      <c r="AU735" s="27"/>
      <c r="AV735" s="27"/>
      <c r="AW735" s="27"/>
      <c r="AX735" s="27"/>
      <c r="AY735" s="27"/>
      <c r="AZ735" s="27"/>
      <c r="BA735" s="27"/>
      <c r="BB735" s="27"/>
      <c r="BC735" s="27"/>
      <c r="BD735" s="27"/>
      <c r="BE735" s="27"/>
      <c r="BF735" s="27"/>
      <c r="BG735" s="27"/>
      <c r="BH735" s="27"/>
    </row>
    <row r="736" spans="3:60" ht="15.75" customHeight="1" x14ac:dyDescent="0.2"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  <c r="AO736" s="27"/>
      <c r="AP736" s="27"/>
      <c r="AQ736" s="27"/>
      <c r="AR736" s="27"/>
      <c r="AS736" s="27"/>
      <c r="AT736" s="27"/>
      <c r="AU736" s="27"/>
      <c r="AV736" s="27"/>
      <c r="AW736" s="27"/>
      <c r="AX736" s="27"/>
      <c r="AY736" s="27"/>
      <c r="AZ736" s="27"/>
      <c r="BA736" s="27"/>
      <c r="BB736" s="27"/>
      <c r="BC736" s="27"/>
      <c r="BD736" s="27"/>
      <c r="BE736" s="27"/>
      <c r="BF736" s="27"/>
      <c r="BG736" s="27"/>
      <c r="BH736" s="27"/>
    </row>
    <row r="737" spans="3:60" ht="15.75" customHeight="1" x14ac:dyDescent="0.2"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  <c r="AO737" s="27"/>
      <c r="AP737" s="27"/>
      <c r="AQ737" s="27"/>
      <c r="AR737" s="27"/>
      <c r="AS737" s="27"/>
      <c r="AT737" s="27"/>
      <c r="AU737" s="27"/>
      <c r="AV737" s="27"/>
      <c r="AW737" s="27"/>
      <c r="AX737" s="27"/>
      <c r="AY737" s="27"/>
      <c r="AZ737" s="27"/>
      <c r="BA737" s="27"/>
      <c r="BB737" s="27"/>
      <c r="BC737" s="27"/>
      <c r="BD737" s="27"/>
      <c r="BE737" s="27"/>
      <c r="BF737" s="27"/>
      <c r="BG737" s="27"/>
      <c r="BH737" s="27"/>
    </row>
    <row r="738" spans="3:60" ht="15.75" customHeight="1" x14ac:dyDescent="0.2"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  <c r="AO738" s="27"/>
      <c r="AP738" s="27"/>
      <c r="AQ738" s="27"/>
      <c r="AR738" s="27"/>
      <c r="AS738" s="27"/>
      <c r="AT738" s="27"/>
      <c r="AU738" s="27"/>
      <c r="AV738" s="27"/>
      <c r="AW738" s="27"/>
      <c r="AX738" s="27"/>
      <c r="AY738" s="27"/>
      <c r="AZ738" s="27"/>
      <c r="BA738" s="27"/>
      <c r="BB738" s="27"/>
      <c r="BC738" s="27"/>
      <c r="BD738" s="27"/>
      <c r="BE738" s="27"/>
      <c r="BF738" s="27"/>
      <c r="BG738" s="27"/>
      <c r="BH738" s="27"/>
    </row>
    <row r="739" spans="3:60" ht="15.75" customHeight="1" x14ac:dyDescent="0.2"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  <c r="AO739" s="27"/>
      <c r="AP739" s="27"/>
      <c r="AQ739" s="27"/>
      <c r="AR739" s="27"/>
      <c r="AS739" s="27"/>
      <c r="AT739" s="27"/>
      <c r="AU739" s="27"/>
      <c r="AV739" s="27"/>
      <c r="AW739" s="27"/>
      <c r="AX739" s="27"/>
      <c r="AY739" s="27"/>
      <c r="AZ739" s="27"/>
      <c r="BA739" s="27"/>
      <c r="BB739" s="27"/>
      <c r="BC739" s="27"/>
      <c r="BD739" s="27"/>
      <c r="BE739" s="27"/>
      <c r="BF739" s="27"/>
      <c r="BG739" s="27"/>
      <c r="BH739" s="27"/>
    </row>
    <row r="740" spans="3:60" ht="15.75" customHeight="1" x14ac:dyDescent="0.2"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  <c r="AO740" s="27"/>
      <c r="AP740" s="27"/>
      <c r="AQ740" s="27"/>
      <c r="AR740" s="27"/>
      <c r="AS740" s="27"/>
      <c r="AT740" s="27"/>
      <c r="AU740" s="27"/>
      <c r="AV740" s="27"/>
      <c r="AW740" s="27"/>
      <c r="AX740" s="27"/>
      <c r="AY740" s="27"/>
      <c r="AZ740" s="27"/>
      <c r="BA740" s="27"/>
      <c r="BB740" s="27"/>
      <c r="BC740" s="27"/>
      <c r="BD740" s="27"/>
      <c r="BE740" s="27"/>
      <c r="BF740" s="27"/>
      <c r="BG740" s="27"/>
      <c r="BH740" s="27"/>
    </row>
    <row r="741" spans="3:60" ht="15.75" customHeight="1" x14ac:dyDescent="0.2"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  <c r="AO741" s="27"/>
      <c r="AP741" s="27"/>
      <c r="AQ741" s="27"/>
      <c r="AR741" s="27"/>
      <c r="AS741" s="27"/>
      <c r="AT741" s="27"/>
      <c r="AU741" s="27"/>
      <c r="AV741" s="27"/>
      <c r="AW741" s="27"/>
      <c r="AX741" s="27"/>
      <c r="AY741" s="27"/>
      <c r="AZ741" s="27"/>
      <c r="BA741" s="27"/>
      <c r="BB741" s="27"/>
      <c r="BC741" s="27"/>
      <c r="BD741" s="27"/>
      <c r="BE741" s="27"/>
      <c r="BF741" s="27"/>
      <c r="BG741" s="27"/>
      <c r="BH741" s="27"/>
    </row>
    <row r="742" spans="3:60" ht="15.75" customHeight="1" x14ac:dyDescent="0.2"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  <c r="AO742" s="27"/>
      <c r="AP742" s="27"/>
      <c r="AQ742" s="27"/>
      <c r="AR742" s="27"/>
      <c r="AS742" s="27"/>
      <c r="AT742" s="27"/>
      <c r="AU742" s="27"/>
      <c r="AV742" s="27"/>
      <c r="AW742" s="27"/>
      <c r="AX742" s="27"/>
      <c r="AY742" s="27"/>
      <c r="AZ742" s="27"/>
      <c r="BA742" s="27"/>
      <c r="BB742" s="27"/>
      <c r="BC742" s="27"/>
      <c r="BD742" s="27"/>
      <c r="BE742" s="27"/>
      <c r="BF742" s="27"/>
      <c r="BG742" s="27"/>
      <c r="BH742" s="27"/>
    </row>
    <row r="743" spans="3:60" ht="15.75" customHeight="1" x14ac:dyDescent="0.2"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  <c r="AO743" s="27"/>
      <c r="AP743" s="27"/>
      <c r="AQ743" s="27"/>
      <c r="AR743" s="27"/>
      <c r="AS743" s="27"/>
      <c r="AT743" s="27"/>
      <c r="AU743" s="27"/>
      <c r="AV743" s="27"/>
      <c r="AW743" s="27"/>
      <c r="AX743" s="27"/>
      <c r="AY743" s="27"/>
      <c r="AZ743" s="27"/>
      <c r="BA743" s="27"/>
      <c r="BB743" s="27"/>
      <c r="BC743" s="27"/>
      <c r="BD743" s="27"/>
      <c r="BE743" s="27"/>
      <c r="BF743" s="27"/>
      <c r="BG743" s="27"/>
      <c r="BH743" s="27"/>
    </row>
    <row r="744" spans="3:60" ht="15.75" customHeight="1" x14ac:dyDescent="0.2"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  <c r="AO744" s="27"/>
      <c r="AP744" s="27"/>
      <c r="AQ744" s="27"/>
      <c r="AR744" s="27"/>
      <c r="AS744" s="27"/>
      <c r="AT744" s="27"/>
      <c r="AU744" s="27"/>
      <c r="AV744" s="27"/>
      <c r="AW744" s="27"/>
      <c r="AX744" s="27"/>
      <c r="AY744" s="27"/>
      <c r="AZ744" s="27"/>
      <c r="BA744" s="27"/>
      <c r="BB744" s="27"/>
      <c r="BC744" s="27"/>
      <c r="BD744" s="27"/>
      <c r="BE744" s="27"/>
      <c r="BF744" s="27"/>
      <c r="BG744" s="27"/>
      <c r="BH744" s="27"/>
    </row>
    <row r="745" spans="3:60" ht="15.75" customHeight="1" x14ac:dyDescent="0.2"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  <c r="AO745" s="27"/>
      <c r="AP745" s="27"/>
      <c r="AQ745" s="27"/>
      <c r="AR745" s="27"/>
      <c r="AS745" s="27"/>
      <c r="AT745" s="27"/>
      <c r="AU745" s="27"/>
      <c r="AV745" s="27"/>
      <c r="AW745" s="27"/>
      <c r="AX745" s="27"/>
      <c r="AY745" s="27"/>
      <c r="AZ745" s="27"/>
      <c r="BA745" s="27"/>
      <c r="BB745" s="27"/>
      <c r="BC745" s="27"/>
      <c r="BD745" s="27"/>
      <c r="BE745" s="27"/>
      <c r="BF745" s="27"/>
      <c r="BG745" s="27"/>
      <c r="BH745" s="27"/>
    </row>
    <row r="746" spans="3:60" ht="15.75" customHeight="1" x14ac:dyDescent="0.2"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  <c r="AO746" s="27"/>
      <c r="AP746" s="27"/>
      <c r="AQ746" s="27"/>
      <c r="AR746" s="27"/>
      <c r="AS746" s="27"/>
      <c r="AT746" s="27"/>
      <c r="AU746" s="27"/>
      <c r="AV746" s="27"/>
      <c r="AW746" s="27"/>
      <c r="AX746" s="27"/>
      <c r="AY746" s="27"/>
      <c r="AZ746" s="27"/>
      <c r="BA746" s="27"/>
      <c r="BB746" s="27"/>
      <c r="BC746" s="27"/>
      <c r="BD746" s="27"/>
      <c r="BE746" s="27"/>
      <c r="BF746" s="27"/>
      <c r="BG746" s="27"/>
      <c r="BH746" s="27"/>
    </row>
    <row r="747" spans="3:60" ht="15.75" customHeight="1" x14ac:dyDescent="0.2"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  <c r="AO747" s="27"/>
      <c r="AP747" s="27"/>
      <c r="AQ747" s="27"/>
      <c r="AR747" s="27"/>
      <c r="AS747" s="27"/>
      <c r="AT747" s="27"/>
      <c r="AU747" s="27"/>
      <c r="AV747" s="27"/>
      <c r="AW747" s="27"/>
      <c r="AX747" s="27"/>
      <c r="AY747" s="27"/>
      <c r="AZ747" s="27"/>
      <c r="BA747" s="27"/>
      <c r="BB747" s="27"/>
      <c r="BC747" s="27"/>
      <c r="BD747" s="27"/>
      <c r="BE747" s="27"/>
      <c r="BF747" s="27"/>
      <c r="BG747" s="27"/>
      <c r="BH747" s="27"/>
    </row>
    <row r="748" spans="3:60" ht="15.75" customHeight="1" x14ac:dyDescent="0.2"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  <c r="AO748" s="27"/>
      <c r="AP748" s="27"/>
      <c r="AQ748" s="27"/>
      <c r="AR748" s="27"/>
      <c r="AS748" s="27"/>
      <c r="AT748" s="27"/>
      <c r="AU748" s="27"/>
      <c r="AV748" s="27"/>
      <c r="AW748" s="27"/>
      <c r="AX748" s="27"/>
      <c r="AY748" s="27"/>
      <c r="AZ748" s="27"/>
      <c r="BA748" s="27"/>
      <c r="BB748" s="27"/>
      <c r="BC748" s="27"/>
      <c r="BD748" s="27"/>
      <c r="BE748" s="27"/>
      <c r="BF748" s="27"/>
      <c r="BG748" s="27"/>
      <c r="BH748" s="27"/>
    </row>
    <row r="749" spans="3:60" ht="15.75" customHeight="1" x14ac:dyDescent="0.2"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  <c r="AO749" s="27"/>
      <c r="AP749" s="27"/>
      <c r="AQ749" s="27"/>
      <c r="AR749" s="27"/>
      <c r="AS749" s="27"/>
      <c r="AT749" s="27"/>
      <c r="AU749" s="27"/>
      <c r="AV749" s="27"/>
      <c r="AW749" s="27"/>
      <c r="AX749" s="27"/>
      <c r="AY749" s="27"/>
      <c r="AZ749" s="27"/>
      <c r="BA749" s="27"/>
      <c r="BB749" s="27"/>
      <c r="BC749" s="27"/>
      <c r="BD749" s="27"/>
      <c r="BE749" s="27"/>
      <c r="BF749" s="27"/>
      <c r="BG749" s="27"/>
      <c r="BH749" s="27"/>
    </row>
    <row r="750" spans="3:60" ht="15.75" customHeight="1" x14ac:dyDescent="0.2"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  <c r="AO750" s="27"/>
      <c r="AP750" s="27"/>
      <c r="AQ750" s="27"/>
      <c r="AR750" s="27"/>
      <c r="AS750" s="27"/>
      <c r="AT750" s="27"/>
      <c r="AU750" s="27"/>
      <c r="AV750" s="27"/>
      <c r="AW750" s="27"/>
      <c r="AX750" s="27"/>
      <c r="AY750" s="27"/>
      <c r="AZ750" s="27"/>
      <c r="BA750" s="27"/>
      <c r="BB750" s="27"/>
      <c r="BC750" s="27"/>
      <c r="BD750" s="27"/>
      <c r="BE750" s="27"/>
      <c r="BF750" s="27"/>
      <c r="BG750" s="27"/>
      <c r="BH750" s="27"/>
    </row>
    <row r="751" spans="3:60" ht="15.75" customHeight="1" x14ac:dyDescent="0.2"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  <c r="AO751" s="27"/>
      <c r="AP751" s="27"/>
      <c r="AQ751" s="27"/>
      <c r="AR751" s="27"/>
      <c r="AS751" s="27"/>
      <c r="AT751" s="27"/>
      <c r="AU751" s="27"/>
      <c r="AV751" s="27"/>
      <c r="AW751" s="27"/>
      <c r="AX751" s="27"/>
      <c r="AY751" s="27"/>
      <c r="AZ751" s="27"/>
      <c r="BA751" s="27"/>
      <c r="BB751" s="27"/>
      <c r="BC751" s="27"/>
      <c r="BD751" s="27"/>
      <c r="BE751" s="27"/>
      <c r="BF751" s="27"/>
      <c r="BG751" s="27"/>
      <c r="BH751" s="27"/>
    </row>
    <row r="752" spans="3:60" ht="15.75" customHeight="1" x14ac:dyDescent="0.2"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  <c r="AO752" s="27"/>
      <c r="AP752" s="27"/>
      <c r="AQ752" s="27"/>
      <c r="AR752" s="27"/>
      <c r="AS752" s="27"/>
      <c r="AT752" s="27"/>
      <c r="AU752" s="27"/>
      <c r="AV752" s="27"/>
      <c r="AW752" s="27"/>
      <c r="AX752" s="27"/>
      <c r="AY752" s="27"/>
      <c r="AZ752" s="27"/>
      <c r="BA752" s="27"/>
      <c r="BB752" s="27"/>
      <c r="BC752" s="27"/>
      <c r="BD752" s="27"/>
      <c r="BE752" s="27"/>
      <c r="BF752" s="27"/>
      <c r="BG752" s="27"/>
      <c r="BH752" s="27"/>
    </row>
    <row r="753" spans="3:60" ht="15.75" customHeight="1" x14ac:dyDescent="0.2"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  <c r="AO753" s="27"/>
      <c r="AP753" s="27"/>
      <c r="AQ753" s="27"/>
      <c r="AR753" s="27"/>
      <c r="AS753" s="27"/>
      <c r="AT753" s="27"/>
      <c r="AU753" s="27"/>
      <c r="AV753" s="27"/>
      <c r="AW753" s="27"/>
      <c r="AX753" s="27"/>
      <c r="AY753" s="27"/>
      <c r="AZ753" s="27"/>
      <c r="BA753" s="27"/>
      <c r="BB753" s="27"/>
      <c r="BC753" s="27"/>
      <c r="BD753" s="27"/>
      <c r="BE753" s="27"/>
      <c r="BF753" s="27"/>
      <c r="BG753" s="27"/>
      <c r="BH753" s="27"/>
    </row>
    <row r="754" spans="3:60" ht="15.75" customHeight="1" x14ac:dyDescent="0.2"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  <c r="AO754" s="27"/>
      <c r="AP754" s="27"/>
      <c r="AQ754" s="27"/>
      <c r="AR754" s="27"/>
      <c r="AS754" s="27"/>
      <c r="AT754" s="27"/>
      <c r="AU754" s="27"/>
      <c r="AV754" s="27"/>
      <c r="AW754" s="27"/>
      <c r="AX754" s="27"/>
      <c r="AY754" s="27"/>
      <c r="AZ754" s="27"/>
      <c r="BA754" s="27"/>
      <c r="BB754" s="27"/>
      <c r="BC754" s="27"/>
      <c r="BD754" s="27"/>
      <c r="BE754" s="27"/>
      <c r="BF754" s="27"/>
      <c r="BG754" s="27"/>
      <c r="BH754" s="27"/>
    </row>
    <row r="755" spans="3:60" ht="15.75" customHeight="1" x14ac:dyDescent="0.2"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  <c r="AO755" s="27"/>
      <c r="AP755" s="27"/>
      <c r="AQ755" s="27"/>
      <c r="AR755" s="27"/>
      <c r="AS755" s="27"/>
      <c r="AT755" s="27"/>
      <c r="AU755" s="27"/>
      <c r="AV755" s="27"/>
      <c r="AW755" s="27"/>
      <c r="AX755" s="27"/>
      <c r="AY755" s="27"/>
      <c r="AZ755" s="27"/>
      <c r="BA755" s="27"/>
      <c r="BB755" s="27"/>
      <c r="BC755" s="27"/>
      <c r="BD755" s="27"/>
      <c r="BE755" s="27"/>
      <c r="BF755" s="27"/>
      <c r="BG755" s="27"/>
      <c r="BH755" s="27"/>
    </row>
    <row r="756" spans="3:60" ht="15.75" customHeight="1" x14ac:dyDescent="0.2"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  <c r="AO756" s="27"/>
      <c r="AP756" s="27"/>
      <c r="AQ756" s="27"/>
      <c r="AR756" s="27"/>
      <c r="AS756" s="27"/>
      <c r="AT756" s="27"/>
      <c r="AU756" s="27"/>
      <c r="AV756" s="27"/>
      <c r="AW756" s="27"/>
      <c r="AX756" s="27"/>
      <c r="AY756" s="27"/>
      <c r="AZ756" s="27"/>
      <c r="BA756" s="27"/>
      <c r="BB756" s="27"/>
      <c r="BC756" s="27"/>
      <c r="BD756" s="27"/>
      <c r="BE756" s="27"/>
      <c r="BF756" s="27"/>
      <c r="BG756" s="27"/>
      <c r="BH756" s="27"/>
    </row>
    <row r="757" spans="3:60" ht="15.75" customHeight="1" x14ac:dyDescent="0.2"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  <c r="AO757" s="27"/>
      <c r="AP757" s="27"/>
      <c r="AQ757" s="27"/>
      <c r="AR757" s="27"/>
      <c r="AS757" s="27"/>
      <c r="AT757" s="27"/>
      <c r="AU757" s="27"/>
      <c r="AV757" s="27"/>
      <c r="AW757" s="27"/>
      <c r="AX757" s="27"/>
      <c r="AY757" s="27"/>
      <c r="AZ757" s="27"/>
      <c r="BA757" s="27"/>
      <c r="BB757" s="27"/>
      <c r="BC757" s="27"/>
      <c r="BD757" s="27"/>
      <c r="BE757" s="27"/>
      <c r="BF757" s="27"/>
      <c r="BG757" s="27"/>
      <c r="BH757" s="27"/>
    </row>
    <row r="758" spans="3:60" ht="15.75" customHeight="1" x14ac:dyDescent="0.2"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  <c r="AO758" s="27"/>
      <c r="AP758" s="27"/>
      <c r="AQ758" s="27"/>
      <c r="AR758" s="27"/>
      <c r="AS758" s="27"/>
      <c r="AT758" s="27"/>
      <c r="AU758" s="27"/>
      <c r="AV758" s="27"/>
      <c r="AW758" s="27"/>
      <c r="AX758" s="27"/>
      <c r="AY758" s="27"/>
      <c r="AZ758" s="27"/>
      <c r="BA758" s="27"/>
      <c r="BB758" s="27"/>
      <c r="BC758" s="27"/>
      <c r="BD758" s="27"/>
      <c r="BE758" s="27"/>
      <c r="BF758" s="27"/>
      <c r="BG758" s="27"/>
      <c r="BH758" s="27"/>
    </row>
    <row r="759" spans="3:60" ht="15.75" customHeight="1" x14ac:dyDescent="0.2"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  <c r="AO759" s="27"/>
      <c r="AP759" s="27"/>
      <c r="AQ759" s="27"/>
      <c r="AR759" s="27"/>
      <c r="AS759" s="27"/>
      <c r="AT759" s="27"/>
      <c r="AU759" s="27"/>
      <c r="AV759" s="27"/>
      <c r="AW759" s="27"/>
      <c r="AX759" s="27"/>
      <c r="AY759" s="27"/>
      <c r="AZ759" s="27"/>
      <c r="BA759" s="27"/>
      <c r="BB759" s="27"/>
      <c r="BC759" s="27"/>
      <c r="BD759" s="27"/>
      <c r="BE759" s="27"/>
      <c r="BF759" s="27"/>
      <c r="BG759" s="27"/>
      <c r="BH759" s="27"/>
    </row>
    <row r="760" spans="3:60" ht="15.75" customHeight="1" x14ac:dyDescent="0.2"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  <c r="AO760" s="27"/>
      <c r="AP760" s="27"/>
      <c r="AQ760" s="27"/>
      <c r="AR760" s="27"/>
      <c r="AS760" s="27"/>
      <c r="AT760" s="27"/>
      <c r="AU760" s="27"/>
      <c r="AV760" s="27"/>
      <c r="AW760" s="27"/>
      <c r="AX760" s="27"/>
      <c r="AY760" s="27"/>
      <c r="AZ760" s="27"/>
      <c r="BA760" s="27"/>
      <c r="BB760" s="27"/>
      <c r="BC760" s="27"/>
      <c r="BD760" s="27"/>
      <c r="BE760" s="27"/>
      <c r="BF760" s="27"/>
      <c r="BG760" s="27"/>
      <c r="BH760" s="27"/>
    </row>
    <row r="761" spans="3:60" ht="15.75" customHeight="1" x14ac:dyDescent="0.2"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  <c r="AO761" s="27"/>
      <c r="AP761" s="27"/>
      <c r="AQ761" s="27"/>
      <c r="AR761" s="27"/>
      <c r="AS761" s="27"/>
      <c r="AT761" s="27"/>
      <c r="AU761" s="27"/>
      <c r="AV761" s="27"/>
      <c r="AW761" s="27"/>
      <c r="AX761" s="27"/>
      <c r="AY761" s="27"/>
      <c r="AZ761" s="27"/>
      <c r="BA761" s="27"/>
      <c r="BB761" s="27"/>
      <c r="BC761" s="27"/>
      <c r="BD761" s="27"/>
      <c r="BE761" s="27"/>
      <c r="BF761" s="27"/>
      <c r="BG761" s="27"/>
      <c r="BH761" s="27"/>
    </row>
    <row r="762" spans="3:60" ht="15.75" customHeight="1" x14ac:dyDescent="0.2"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  <c r="AO762" s="27"/>
      <c r="AP762" s="27"/>
      <c r="AQ762" s="27"/>
      <c r="AR762" s="27"/>
      <c r="AS762" s="27"/>
      <c r="AT762" s="27"/>
      <c r="AU762" s="27"/>
      <c r="AV762" s="27"/>
      <c r="AW762" s="27"/>
      <c r="AX762" s="27"/>
      <c r="AY762" s="27"/>
      <c r="AZ762" s="27"/>
      <c r="BA762" s="27"/>
      <c r="BB762" s="27"/>
      <c r="BC762" s="27"/>
      <c r="BD762" s="27"/>
      <c r="BE762" s="27"/>
      <c r="BF762" s="27"/>
      <c r="BG762" s="27"/>
      <c r="BH762" s="27"/>
    </row>
    <row r="763" spans="3:60" ht="15.75" customHeight="1" x14ac:dyDescent="0.2"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  <c r="AO763" s="27"/>
      <c r="AP763" s="27"/>
      <c r="AQ763" s="27"/>
      <c r="AR763" s="27"/>
      <c r="AS763" s="27"/>
      <c r="AT763" s="27"/>
      <c r="AU763" s="27"/>
      <c r="AV763" s="27"/>
      <c r="AW763" s="27"/>
      <c r="AX763" s="27"/>
      <c r="AY763" s="27"/>
      <c r="AZ763" s="27"/>
      <c r="BA763" s="27"/>
      <c r="BB763" s="27"/>
      <c r="BC763" s="27"/>
      <c r="BD763" s="27"/>
      <c r="BE763" s="27"/>
      <c r="BF763" s="27"/>
      <c r="BG763" s="27"/>
      <c r="BH763" s="27"/>
    </row>
    <row r="764" spans="3:60" ht="15.75" customHeight="1" x14ac:dyDescent="0.2"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  <c r="AO764" s="27"/>
      <c r="AP764" s="27"/>
      <c r="AQ764" s="27"/>
      <c r="AR764" s="27"/>
      <c r="AS764" s="27"/>
      <c r="AT764" s="27"/>
      <c r="AU764" s="27"/>
      <c r="AV764" s="27"/>
      <c r="AW764" s="27"/>
      <c r="AX764" s="27"/>
      <c r="AY764" s="27"/>
      <c r="AZ764" s="27"/>
      <c r="BA764" s="27"/>
      <c r="BB764" s="27"/>
      <c r="BC764" s="27"/>
      <c r="BD764" s="27"/>
      <c r="BE764" s="27"/>
      <c r="BF764" s="27"/>
      <c r="BG764" s="27"/>
      <c r="BH764" s="27"/>
    </row>
    <row r="765" spans="3:60" ht="15.75" customHeight="1" x14ac:dyDescent="0.2"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  <c r="AO765" s="27"/>
      <c r="AP765" s="27"/>
      <c r="AQ765" s="27"/>
      <c r="AR765" s="27"/>
      <c r="AS765" s="27"/>
      <c r="AT765" s="27"/>
      <c r="AU765" s="27"/>
      <c r="AV765" s="27"/>
      <c r="AW765" s="27"/>
      <c r="AX765" s="27"/>
      <c r="AY765" s="27"/>
      <c r="AZ765" s="27"/>
      <c r="BA765" s="27"/>
      <c r="BB765" s="27"/>
      <c r="BC765" s="27"/>
      <c r="BD765" s="27"/>
      <c r="BE765" s="27"/>
      <c r="BF765" s="27"/>
      <c r="BG765" s="27"/>
      <c r="BH765" s="27"/>
    </row>
    <row r="766" spans="3:60" ht="15.75" customHeight="1" x14ac:dyDescent="0.2"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  <c r="AO766" s="27"/>
      <c r="AP766" s="27"/>
      <c r="AQ766" s="27"/>
      <c r="AR766" s="27"/>
      <c r="AS766" s="27"/>
      <c r="AT766" s="27"/>
      <c r="AU766" s="27"/>
      <c r="AV766" s="27"/>
      <c r="AW766" s="27"/>
      <c r="AX766" s="27"/>
      <c r="AY766" s="27"/>
      <c r="AZ766" s="27"/>
      <c r="BA766" s="27"/>
      <c r="BB766" s="27"/>
      <c r="BC766" s="27"/>
      <c r="BD766" s="27"/>
      <c r="BE766" s="27"/>
      <c r="BF766" s="27"/>
      <c r="BG766" s="27"/>
      <c r="BH766" s="27"/>
    </row>
    <row r="767" spans="3:60" ht="15.75" customHeight="1" x14ac:dyDescent="0.2"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  <c r="AO767" s="27"/>
      <c r="AP767" s="27"/>
      <c r="AQ767" s="27"/>
      <c r="AR767" s="27"/>
      <c r="AS767" s="27"/>
      <c r="AT767" s="27"/>
      <c r="AU767" s="27"/>
      <c r="AV767" s="27"/>
      <c r="AW767" s="27"/>
      <c r="AX767" s="27"/>
      <c r="AY767" s="27"/>
      <c r="AZ767" s="27"/>
      <c r="BA767" s="27"/>
      <c r="BB767" s="27"/>
      <c r="BC767" s="27"/>
      <c r="BD767" s="27"/>
      <c r="BE767" s="27"/>
      <c r="BF767" s="27"/>
      <c r="BG767" s="27"/>
      <c r="BH767" s="27"/>
    </row>
    <row r="768" spans="3:60" ht="15.75" customHeight="1" x14ac:dyDescent="0.2"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  <c r="AO768" s="27"/>
      <c r="AP768" s="27"/>
      <c r="AQ768" s="27"/>
      <c r="AR768" s="27"/>
      <c r="AS768" s="27"/>
      <c r="AT768" s="27"/>
      <c r="AU768" s="27"/>
      <c r="AV768" s="27"/>
      <c r="AW768" s="27"/>
      <c r="AX768" s="27"/>
      <c r="AY768" s="27"/>
      <c r="AZ768" s="27"/>
      <c r="BA768" s="27"/>
      <c r="BB768" s="27"/>
      <c r="BC768" s="27"/>
      <c r="BD768" s="27"/>
      <c r="BE768" s="27"/>
      <c r="BF768" s="27"/>
      <c r="BG768" s="27"/>
      <c r="BH768" s="27"/>
    </row>
    <row r="769" spans="3:60" ht="15.75" customHeight="1" x14ac:dyDescent="0.2"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  <c r="AO769" s="27"/>
      <c r="AP769" s="27"/>
      <c r="AQ769" s="27"/>
      <c r="AR769" s="27"/>
      <c r="AS769" s="27"/>
      <c r="AT769" s="27"/>
      <c r="AU769" s="27"/>
      <c r="AV769" s="27"/>
      <c r="AW769" s="27"/>
      <c r="AX769" s="27"/>
      <c r="AY769" s="27"/>
      <c r="AZ769" s="27"/>
      <c r="BA769" s="27"/>
      <c r="BB769" s="27"/>
      <c r="BC769" s="27"/>
      <c r="BD769" s="27"/>
      <c r="BE769" s="27"/>
      <c r="BF769" s="27"/>
      <c r="BG769" s="27"/>
      <c r="BH769" s="27"/>
    </row>
    <row r="770" spans="3:60" ht="15.75" customHeight="1" x14ac:dyDescent="0.2"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  <c r="AO770" s="27"/>
      <c r="AP770" s="27"/>
      <c r="AQ770" s="27"/>
      <c r="AR770" s="27"/>
      <c r="AS770" s="27"/>
      <c r="AT770" s="27"/>
      <c r="AU770" s="27"/>
      <c r="AV770" s="27"/>
      <c r="AW770" s="27"/>
      <c r="AX770" s="27"/>
      <c r="AY770" s="27"/>
      <c r="AZ770" s="27"/>
      <c r="BA770" s="27"/>
      <c r="BB770" s="27"/>
      <c r="BC770" s="27"/>
      <c r="BD770" s="27"/>
      <c r="BE770" s="27"/>
      <c r="BF770" s="27"/>
      <c r="BG770" s="27"/>
      <c r="BH770" s="27"/>
    </row>
    <row r="771" spans="3:60" ht="15.75" customHeight="1" x14ac:dyDescent="0.2"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  <c r="AO771" s="27"/>
      <c r="AP771" s="27"/>
      <c r="AQ771" s="27"/>
      <c r="AR771" s="27"/>
      <c r="AS771" s="27"/>
      <c r="AT771" s="27"/>
      <c r="AU771" s="27"/>
      <c r="AV771" s="27"/>
      <c r="AW771" s="27"/>
      <c r="AX771" s="27"/>
      <c r="AY771" s="27"/>
      <c r="AZ771" s="27"/>
      <c r="BA771" s="27"/>
      <c r="BB771" s="27"/>
      <c r="BC771" s="27"/>
      <c r="BD771" s="27"/>
      <c r="BE771" s="27"/>
      <c r="BF771" s="27"/>
      <c r="BG771" s="27"/>
      <c r="BH771" s="27"/>
    </row>
    <row r="772" spans="3:60" ht="15.75" customHeight="1" x14ac:dyDescent="0.2"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  <c r="AO772" s="27"/>
      <c r="AP772" s="27"/>
      <c r="AQ772" s="27"/>
      <c r="AR772" s="27"/>
      <c r="AS772" s="27"/>
      <c r="AT772" s="27"/>
      <c r="AU772" s="27"/>
      <c r="AV772" s="27"/>
      <c r="AW772" s="27"/>
      <c r="AX772" s="27"/>
      <c r="AY772" s="27"/>
      <c r="AZ772" s="27"/>
      <c r="BA772" s="27"/>
      <c r="BB772" s="27"/>
      <c r="BC772" s="27"/>
      <c r="BD772" s="27"/>
      <c r="BE772" s="27"/>
      <c r="BF772" s="27"/>
      <c r="BG772" s="27"/>
      <c r="BH772" s="27"/>
    </row>
    <row r="773" spans="3:60" ht="15.75" customHeight="1" x14ac:dyDescent="0.2"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  <c r="AO773" s="27"/>
      <c r="AP773" s="27"/>
      <c r="AQ773" s="27"/>
      <c r="AR773" s="27"/>
      <c r="AS773" s="27"/>
      <c r="AT773" s="27"/>
      <c r="AU773" s="27"/>
      <c r="AV773" s="27"/>
      <c r="AW773" s="27"/>
      <c r="AX773" s="27"/>
      <c r="AY773" s="27"/>
      <c r="AZ773" s="27"/>
      <c r="BA773" s="27"/>
      <c r="BB773" s="27"/>
      <c r="BC773" s="27"/>
      <c r="BD773" s="27"/>
      <c r="BE773" s="27"/>
      <c r="BF773" s="27"/>
      <c r="BG773" s="27"/>
      <c r="BH773" s="27"/>
    </row>
    <row r="774" spans="3:60" ht="15.75" customHeight="1" x14ac:dyDescent="0.2"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  <c r="AO774" s="27"/>
      <c r="AP774" s="27"/>
      <c r="AQ774" s="27"/>
      <c r="AR774" s="27"/>
      <c r="AS774" s="27"/>
      <c r="AT774" s="27"/>
      <c r="AU774" s="27"/>
      <c r="AV774" s="27"/>
      <c r="AW774" s="27"/>
      <c r="AX774" s="27"/>
      <c r="AY774" s="27"/>
      <c r="AZ774" s="27"/>
      <c r="BA774" s="27"/>
      <c r="BB774" s="27"/>
      <c r="BC774" s="27"/>
      <c r="BD774" s="27"/>
      <c r="BE774" s="27"/>
      <c r="BF774" s="27"/>
      <c r="BG774" s="27"/>
      <c r="BH774" s="27"/>
    </row>
    <row r="775" spans="3:60" ht="15.75" customHeight="1" x14ac:dyDescent="0.2"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  <c r="AO775" s="27"/>
      <c r="AP775" s="27"/>
      <c r="AQ775" s="27"/>
      <c r="AR775" s="27"/>
      <c r="AS775" s="27"/>
      <c r="AT775" s="27"/>
      <c r="AU775" s="27"/>
      <c r="AV775" s="27"/>
      <c r="AW775" s="27"/>
      <c r="AX775" s="27"/>
      <c r="AY775" s="27"/>
      <c r="AZ775" s="27"/>
      <c r="BA775" s="27"/>
      <c r="BB775" s="27"/>
      <c r="BC775" s="27"/>
      <c r="BD775" s="27"/>
      <c r="BE775" s="27"/>
      <c r="BF775" s="27"/>
      <c r="BG775" s="27"/>
      <c r="BH775" s="27"/>
    </row>
    <row r="776" spans="3:60" ht="15.75" customHeight="1" x14ac:dyDescent="0.2"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  <c r="AO776" s="27"/>
      <c r="AP776" s="27"/>
      <c r="AQ776" s="27"/>
      <c r="AR776" s="27"/>
      <c r="AS776" s="27"/>
      <c r="AT776" s="27"/>
      <c r="AU776" s="27"/>
      <c r="AV776" s="27"/>
      <c r="AW776" s="27"/>
      <c r="AX776" s="27"/>
      <c r="AY776" s="27"/>
      <c r="AZ776" s="27"/>
      <c r="BA776" s="27"/>
      <c r="BB776" s="27"/>
      <c r="BC776" s="27"/>
      <c r="BD776" s="27"/>
      <c r="BE776" s="27"/>
      <c r="BF776" s="27"/>
      <c r="BG776" s="27"/>
      <c r="BH776" s="27"/>
    </row>
    <row r="777" spans="3:60" ht="15.75" customHeight="1" x14ac:dyDescent="0.2"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  <c r="AO777" s="27"/>
      <c r="AP777" s="27"/>
      <c r="AQ777" s="27"/>
      <c r="AR777" s="27"/>
      <c r="AS777" s="27"/>
      <c r="AT777" s="27"/>
      <c r="AU777" s="27"/>
      <c r="AV777" s="27"/>
      <c r="AW777" s="27"/>
      <c r="AX777" s="27"/>
      <c r="AY777" s="27"/>
      <c r="AZ777" s="27"/>
      <c r="BA777" s="27"/>
      <c r="BB777" s="27"/>
      <c r="BC777" s="27"/>
      <c r="BD777" s="27"/>
      <c r="BE777" s="27"/>
      <c r="BF777" s="27"/>
      <c r="BG777" s="27"/>
      <c r="BH777" s="27"/>
    </row>
    <row r="778" spans="3:60" ht="15.75" customHeight="1" x14ac:dyDescent="0.2"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  <c r="AO778" s="27"/>
      <c r="AP778" s="27"/>
      <c r="AQ778" s="27"/>
      <c r="AR778" s="27"/>
      <c r="AS778" s="27"/>
      <c r="AT778" s="27"/>
      <c r="AU778" s="27"/>
      <c r="AV778" s="27"/>
      <c r="AW778" s="27"/>
      <c r="AX778" s="27"/>
      <c r="AY778" s="27"/>
      <c r="AZ778" s="27"/>
      <c r="BA778" s="27"/>
      <c r="BB778" s="27"/>
      <c r="BC778" s="27"/>
      <c r="BD778" s="27"/>
      <c r="BE778" s="27"/>
      <c r="BF778" s="27"/>
      <c r="BG778" s="27"/>
      <c r="BH778" s="27"/>
    </row>
    <row r="779" spans="3:60" ht="15.75" customHeight="1" x14ac:dyDescent="0.2"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  <c r="AO779" s="27"/>
      <c r="AP779" s="27"/>
      <c r="AQ779" s="27"/>
      <c r="AR779" s="27"/>
      <c r="AS779" s="27"/>
      <c r="AT779" s="27"/>
      <c r="AU779" s="27"/>
      <c r="AV779" s="27"/>
      <c r="AW779" s="27"/>
      <c r="AX779" s="27"/>
      <c r="AY779" s="27"/>
      <c r="AZ779" s="27"/>
      <c r="BA779" s="27"/>
      <c r="BB779" s="27"/>
      <c r="BC779" s="27"/>
      <c r="BD779" s="27"/>
      <c r="BE779" s="27"/>
      <c r="BF779" s="27"/>
      <c r="BG779" s="27"/>
      <c r="BH779" s="27"/>
    </row>
    <row r="780" spans="3:60" ht="15.75" customHeight="1" x14ac:dyDescent="0.2"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  <c r="AO780" s="27"/>
      <c r="AP780" s="27"/>
      <c r="AQ780" s="27"/>
      <c r="AR780" s="27"/>
      <c r="AS780" s="27"/>
      <c r="AT780" s="27"/>
      <c r="AU780" s="27"/>
      <c r="AV780" s="27"/>
      <c r="AW780" s="27"/>
      <c r="AX780" s="27"/>
      <c r="AY780" s="27"/>
      <c r="AZ780" s="27"/>
      <c r="BA780" s="27"/>
      <c r="BB780" s="27"/>
      <c r="BC780" s="27"/>
      <c r="BD780" s="27"/>
      <c r="BE780" s="27"/>
      <c r="BF780" s="27"/>
      <c r="BG780" s="27"/>
      <c r="BH780" s="27"/>
    </row>
    <row r="781" spans="3:60" ht="15.75" customHeight="1" x14ac:dyDescent="0.2"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  <c r="AO781" s="27"/>
      <c r="AP781" s="27"/>
      <c r="AQ781" s="27"/>
      <c r="AR781" s="27"/>
      <c r="AS781" s="27"/>
      <c r="AT781" s="27"/>
      <c r="AU781" s="27"/>
      <c r="AV781" s="27"/>
      <c r="AW781" s="27"/>
      <c r="AX781" s="27"/>
      <c r="AY781" s="27"/>
      <c r="AZ781" s="27"/>
      <c r="BA781" s="27"/>
      <c r="BB781" s="27"/>
      <c r="BC781" s="27"/>
      <c r="BD781" s="27"/>
      <c r="BE781" s="27"/>
      <c r="BF781" s="27"/>
      <c r="BG781" s="27"/>
      <c r="BH781" s="27"/>
    </row>
    <row r="782" spans="3:60" ht="15.75" customHeight="1" x14ac:dyDescent="0.2"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  <c r="AO782" s="27"/>
      <c r="AP782" s="27"/>
      <c r="AQ782" s="27"/>
      <c r="AR782" s="27"/>
      <c r="AS782" s="27"/>
      <c r="AT782" s="27"/>
      <c r="AU782" s="27"/>
      <c r="AV782" s="27"/>
      <c r="AW782" s="27"/>
      <c r="AX782" s="27"/>
      <c r="AY782" s="27"/>
      <c r="AZ782" s="27"/>
      <c r="BA782" s="27"/>
      <c r="BB782" s="27"/>
      <c r="BC782" s="27"/>
      <c r="BD782" s="27"/>
      <c r="BE782" s="27"/>
      <c r="BF782" s="27"/>
      <c r="BG782" s="27"/>
      <c r="BH782" s="27"/>
    </row>
    <row r="783" spans="3:60" ht="15.75" customHeight="1" x14ac:dyDescent="0.2"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  <c r="AO783" s="27"/>
      <c r="AP783" s="27"/>
      <c r="AQ783" s="27"/>
      <c r="AR783" s="27"/>
      <c r="AS783" s="27"/>
      <c r="AT783" s="27"/>
      <c r="AU783" s="27"/>
      <c r="AV783" s="27"/>
      <c r="AW783" s="27"/>
      <c r="AX783" s="27"/>
      <c r="AY783" s="27"/>
      <c r="AZ783" s="27"/>
      <c r="BA783" s="27"/>
      <c r="BB783" s="27"/>
      <c r="BC783" s="27"/>
      <c r="BD783" s="27"/>
      <c r="BE783" s="27"/>
      <c r="BF783" s="27"/>
      <c r="BG783" s="27"/>
      <c r="BH783" s="27"/>
    </row>
    <row r="784" spans="3:60" ht="15.75" customHeight="1" x14ac:dyDescent="0.2"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  <c r="AO784" s="27"/>
      <c r="AP784" s="27"/>
      <c r="AQ784" s="27"/>
      <c r="AR784" s="27"/>
      <c r="AS784" s="27"/>
      <c r="AT784" s="27"/>
      <c r="AU784" s="27"/>
      <c r="AV784" s="27"/>
      <c r="AW784" s="27"/>
      <c r="AX784" s="27"/>
      <c r="AY784" s="27"/>
      <c r="AZ784" s="27"/>
      <c r="BA784" s="27"/>
      <c r="BB784" s="27"/>
      <c r="BC784" s="27"/>
      <c r="BD784" s="27"/>
      <c r="BE784" s="27"/>
      <c r="BF784" s="27"/>
      <c r="BG784" s="27"/>
      <c r="BH784" s="27"/>
    </row>
    <row r="785" spans="3:60" ht="15.75" customHeight="1" x14ac:dyDescent="0.2"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  <c r="AO785" s="27"/>
      <c r="AP785" s="27"/>
      <c r="AQ785" s="27"/>
      <c r="AR785" s="27"/>
      <c r="AS785" s="27"/>
      <c r="AT785" s="27"/>
      <c r="AU785" s="27"/>
      <c r="AV785" s="27"/>
      <c r="AW785" s="27"/>
      <c r="AX785" s="27"/>
      <c r="AY785" s="27"/>
      <c r="AZ785" s="27"/>
      <c r="BA785" s="27"/>
      <c r="BB785" s="27"/>
      <c r="BC785" s="27"/>
      <c r="BD785" s="27"/>
      <c r="BE785" s="27"/>
      <c r="BF785" s="27"/>
      <c r="BG785" s="27"/>
      <c r="BH785" s="27"/>
    </row>
    <row r="786" spans="3:60" ht="15.75" customHeight="1" x14ac:dyDescent="0.2"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  <c r="AO786" s="27"/>
      <c r="AP786" s="27"/>
      <c r="AQ786" s="27"/>
      <c r="AR786" s="27"/>
      <c r="AS786" s="27"/>
      <c r="AT786" s="27"/>
      <c r="AU786" s="27"/>
      <c r="AV786" s="27"/>
      <c r="AW786" s="27"/>
      <c r="AX786" s="27"/>
      <c r="AY786" s="27"/>
      <c r="AZ786" s="27"/>
      <c r="BA786" s="27"/>
      <c r="BB786" s="27"/>
      <c r="BC786" s="27"/>
      <c r="BD786" s="27"/>
      <c r="BE786" s="27"/>
      <c r="BF786" s="27"/>
      <c r="BG786" s="27"/>
      <c r="BH786" s="27"/>
    </row>
    <row r="787" spans="3:60" ht="15.75" customHeight="1" x14ac:dyDescent="0.2"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  <c r="AO787" s="27"/>
      <c r="AP787" s="27"/>
      <c r="AQ787" s="27"/>
      <c r="AR787" s="27"/>
      <c r="AS787" s="27"/>
      <c r="AT787" s="27"/>
      <c r="AU787" s="27"/>
      <c r="AV787" s="27"/>
      <c r="AW787" s="27"/>
      <c r="AX787" s="27"/>
      <c r="AY787" s="27"/>
      <c r="AZ787" s="27"/>
      <c r="BA787" s="27"/>
      <c r="BB787" s="27"/>
      <c r="BC787" s="27"/>
      <c r="BD787" s="27"/>
      <c r="BE787" s="27"/>
      <c r="BF787" s="27"/>
      <c r="BG787" s="27"/>
      <c r="BH787" s="27"/>
    </row>
    <row r="788" spans="3:60" ht="15.75" customHeight="1" x14ac:dyDescent="0.2"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  <c r="AO788" s="27"/>
      <c r="AP788" s="27"/>
      <c r="AQ788" s="27"/>
      <c r="AR788" s="27"/>
      <c r="AS788" s="27"/>
      <c r="AT788" s="27"/>
      <c r="AU788" s="27"/>
      <c r="AV788" s="27"/>
      <c r="AW788" s="27"/>
      <c r="AX788" s="27"/>
      <c r="AY788" s="27"/>
      <c r="AZ788" s="27"/>
      <c r="BA788" s="27"/>
      <c r="BB788" s="27"/>
      <c r="BC788" s="27"/>
      <c r="BD788" s="27"/>
      <c r="BE788" s="27"/>
      <c r="BF788" s="27"/>
      <c r="BG788" s="27"/>
      <c r="BH788" s="27"/>
    </row>
    <row r="789" spans="3:60" ht="15.75" customHeight="1" x14ac:dyDescent="0.2"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  <c r="AO789" s="27"/>
      <c r="AP789" s="27"/>
      <c r="AQ789" s="27"/>
      <c r="AR789" s="27"/>
      <c r="AS789" s="27"/>
      <c r="AT789" s="27"/>
      <c r="AU789" s="27"/>
      <c r="AV789" s="27"/>
      <c r="AW789" s="27"/>
      <c r="AX789" s="27"/>
      <c r="AY789" s="27"/>
      <c r="AZ789" s="27"/>
      <c r="BA789" s="27"/>
      <c r="BB789" s="27"/>
      <c r="BC789" s="27"/>
      <c r="BD789" s="27"/>
      <c r="BE789" s="27"/>
      <c r="BF789" s="27"/>
      <c r="BG789" s="27"/>
      <c r="BH789" s="27"/>
    </row>
    <row r="790" spans="3:60" ht="15.75" customHeight="1" x14ac:dyDescent="0.2"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  <c r="AO790" s="27"/>
      <c r="AP790" s="27"/>
      <c r="AQ790" s="27"/>
      <c r="AR790" s="27"/>
      <c r="AS790" s="27"/>
      <c r="AT790" s="27"/>
      <c r="AU790" s="27"/>
      <c r="AV790" s="27"/>
      <c r="AW790" s="27"/>
      <c r="AX790" s="27"/>
      <c r="AY790" s="27"/>
      <c r="AZ790" s="27"/>
      <c r="BA790" s="27"/>
      <c r="BB790" s="27"/>
      <c r="BC790" s="27"/>
      <c r="BD790" s="27"/>
      <c r="BE790" s="27"/>
      <c r="BF790" s="27"/>
      <c r="BG790" s="27"/>
      <c r="BH790" s="27"/>
    </row>
    <row r="791" spans="3:60" ht="15.75" customHeight="1" x14ac:dyDescent="0.2"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  <c r="AO791" s="27"/>
      <c r="AP791" s="27"/>
      <c r="AQ791" s="27"/>
      <c r="AR791" s="27"/>
      <c r="AS791" s="27"/>
      <c r="AT791" s="27"/>
      <c r="AU791" s="27"/>
      <c r="AV791" s="27"/>
      <c r="AW791" s="27"/>
      <c r="AX791" s="27"/>
      <c r="AY791" s="27"/>
      <c r="AZ791" s="27"/>
      <c r="BA791" s="27"/>
      <c r="BB791" s="27"/>
      <c r="BC791" s="27"/>
      <c r="BD791" s="27"/>
      <c r="BE791" s="27"/>
      <c r="BF791" s="27"/>
      <c r="BG791" s="27"/>
      <c r="BH791" s="27"/>
    </row>
    <row r="792" spans="3:60" ht="15.75" customHeight="1" x14ac:dyDescent="0.2"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  <c r="AO792" s="27"/>
      <c r="AP792" s="27"/>
      <c r="AQ792" s="27"/>
      <c r="AR792" s="27"/>
      <c r="AS792" s="27"/>
      <c r="AT792" s="27"/>
      <c r="AU792" s="27"/>
      <c r="AV792" s="27"/>
      <c r="AW792" s="27"/>
      <c r="AX792" s="27"/>
      <c r="AY792" s="27"/>
      <c r="AZ792" s="27"/>
      <c r="BA792" s="27"/>
      <c r="BB792" s="27"/>
      <c r="BC792" s="27"/>
      <c r="BD792" s="27"/>
      <c r="BE792" s="27"/>
      <c r="BF792" s="27"/>
      <c r="BG792" s="27"/>
      <c r="BH792" s="27"/>
    </row>
    <row r="793" spans="3:60" ht="15.75" customHeight="1" x14ac:dyDescent="0.2"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  <c r="AO793" s="27"/>
      <c r="AP793" s="27"/>
      <c r="AQ793" s="27"/>
      <c r="AR793" s="27"/>
      <c r="AS793" s="27"/>
      <c r="AT793" s="27"/>
      <c r="AU793" s="27"/>
      <c r="AV793" s="27"/>
      <c r="AW793" s="27"/>
      <c r="AX793" s="27"/>
      <c r="AY793" s="27"/>
      <c r="AZ793" s="27"/>
      <c r="BA793" s="27"/>
      <c r="BB793" s="27"/>
      <c r="BC793" s="27"/>
      <c r="BD793" s="27"/>
      <c r="BE793" s="27"/>
      <c r="BF793" s="27"/>
      <c r="BG793" s="27"/>
      <c r="BH793" s="27"/>
    </row>
    <row r="794" spans="3:60" ht="15.75" customHeight="1" x14ac:dyDescent="0.2"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  <c r="AO794" s="27"/>
      <c r="AP794" s="27"/>
      <c r="AQ794" s="27"/>
      <c r="AR794" s="27"/>
      <c r="AS794" s="27"/>
      <c r="AT794" s="27"/>
      <c r="AU794" s="27"/>
      <c r="AV794" s="27"/>
      <c r="AW794" s="27"/>
      <c r="AX794" s="27"/>
      <c r="AY794" s="27"/>
      <c r="AZ794" s="27"/>
      <c r="BA794" s="27"/>
      <c r="BB794" s="27"/>
      <c r="BC794" s="27"/>
      <c r="BD794" s="27"/>
      <c r="BE794" s="27"/>
      <c r="BF794" s="27"/>
      <c r="BG794" s="27"/>
      <c r="BH794" s="27"/>
    </row>
    <row r="795" spans="3:60" ht="15.75" customHeight="1" x14ac:dyDescent="0.2"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  <c r="AO795" s="27"/>
      <c r="AP795" s="27"/>
      <c r="AQ795" s="27"/>
      <c r="AR795" s="27"/>
      <c r="AS795" s="27"/>
      <c r="AT795" s="27"/>
      <c r="AU795" s="27"/>
      <c r="AV795" s="27"/>
      <c r="AW795" s="27"/>
      <c r="AX795" s="27"/>
      <c r="AY795" s="27"/>
      <c r="AZ795" s="27"/>
      <c r="BA795" s="27"/>
      <c r="BB795" s="27"/>
      <c r="BC795" s="27"/>
      <c r="BD795" s="27"/>
      <c r="BE795" s="27"/>
      <c r="BF795" s="27"/>
      <c r="BG795" s="27"/>
      <c r="BH795" s="27"/>
    </row>
    <row r="796" spans="3:60" ht="15.75" customHeight="1" x14ac:dyDescent="0.2"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  <c r="AO796" s="27"/>
      <c r="AP796" s="27"/>
      <c r="AQ796" s="27"/>
      <c r="AR796" s="27"/>
      <c r="AS796" s="27"/>
      <c r="AT796" s="27"/>
      <c r="AU796" s="27"/>
      <c r="AV796" s="27"/>
      <c r="AW796" s="27"/>
      <c r="AX796" s="27"/>
      <c r="AY796" s="27"/>
      <c r="AZ796" s="27"/>
      <c r="BA796" s="27"/>
      <c r="BB796" s="27"/>
      <c r="BC796" s="27"/>
      <c r="BD796" s="27"/>
      <c r="BE796" s="27"/>
      <c r="BF796" s="27"/>
      <c r="BG796" s="27"/>
      <c r="BH796" s="27"/>
    </row>
    <row r="797" spans="3:60" ht="15.75" customHeight="1" x14ac:dyDescent="0.2"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  <c r="AO797" s="27"/>
      <c r="AP797" s="27"/>
      <c r="AQ797" s="27"/>
      <c r="AR797" s="27"/>
      <c r="AS797" s="27"/>
      <c r="AT797" s="27"/>
      <c r="AU797" s="27"/>
      <c r="AV797" s="27"/>
      <c r="AW797" s="27"/>
      <c r="AX797" s="27"/>
      <c r="AY797" s="27"/>
      <c r="AZ797" s="27"/>
      <c r="BA797" s="27"/>
      <c r="BB797" s="27"/>
      <c r="BC797" s="27"/>
      <c r="BD797" s="27"/>
      <c r="BE797" s="27"/>
      <c r="BF797" s="27"/>
      <c r="BG797" s="27"/>
      <c r="BH797" s="27"/>
    </row>
    <row r="798" spans="3:60" ht="15.75" customHeight="1" x14ac:dyDescent="0.2"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  <c r="AO798" s="27"/>
      <c r="AP798" s="27"/>
      <c r="AQ798" s="27"/>
      <c r="AR798" s="27"/>
      <c r="AS798" s="27"/>
      <c r="AT798" s="27"/>
      <c r="AU798" s="27"/>
      <c r="AV798" s="27"/>
      <c r="AW798" s="27"/>
      <c r="AX798" s="27"/>
      <c r="AY798" s="27"/>
      <c r="AZ798" s="27"/>
      <c r="BA798" s="27"/>
      <c r="BB798" s="27"/>
      <c r="BC798" s="27"/>
      <c r="BD798" s="27"/>
      <c r="BE798" s="27"/>
      <c r="BF798" s="27"/>
      <c r="BG798" s="27"/>
      <c r="BH798" s="27"/>
    </row>
    <row r="799" spans="3:60" ht="15.75" customHeight="1" x14ac:dyDescent="0.2"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  <c r="AO799" s="27"/>
      <c r="AP799" s="27"/>
      <c r="AQ799" s="27"/>
      <c r="AR799" s="27"/>
      <c r="AS799" s="27"/>
      <c r="AT799" s="27"/>
      <c r="AU799" s="27"/>
      <c r="AV799" s="27"/>
      <c r="AW799" s="27"/>
      <c r="AX799" s="27"/>
      <c r="AY799" s="27"/>
      <c r="AZ799" s="27"/>
      <c r="BA799" s="27"/>
      <c r="BB799" s="27"/>
      <c r="BC799" s="27"/>
      <c r="BD799" s="27"/>
      <c r="BE799" s="27"/>
      <c r="BF799" s="27"/>
      <c r="BG799" s="27"/>
      <c r="BH799" s="27"/>
    </row>
    <row r="800" spans="3:60" ht="15.75" customHeight="1" x14ac:dyDescent="0.2"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  <c r="AO800" s="27"/>
      <c r="AP800" s="27"/>
      <c r="AQ800" s="27"/>
      <c r="AR800" s="27"/>
      <c r="AS800" s="27"/>
      <c r="AT800" s="27"/>
      <c r="AU800" s="27"/>
      <c r="AV800" s="27"/>
      <c r="AW800" s="27"/>
      <c r="AX800" s="27"/>
      <c r="AY800" s="27"/>
      <c r="AZ800" s="27"/>
      <c r="BA800" s="27"/>
      <c r="BB800" s="27"/>
      <c r="BC800" s="27"/>
      <c r="BD800" s="27"/>
      <c r="BE800" s="27"/>
      <c r="BF800" s="27"/>
      <c r="BG800" s="27"/>
      <c r="BH800" s="27"/>
    </row>
    <row r="801" spans="3:60" ht="15.75" customHeight="1" x14ac:dyDescent="0.2"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  <c r="AO801" s="27"/>
      <c r="AP801" s="27"/>
      <c r="AQ801" s="27"/>
      <c r="AR801" s="27"/>
      <c r="AS801" s="27"/>
      <c r="AT801" s="27"/>
      <c r="AU801" s="27"/>
      <c r="AV801" s="27"/>
      <c r="AW801" s="27"/>
      <c r="AX801" s="27"/>
      <c r="AY801" s="27"/>
      <c r="AZ801" s="27"/>
      <c r="BA801" s="27"/>
      <c r="BB801" s="27"/>
      <c r="BC801" s="27"/>
      <c r="BD801" s="27"/>
      <c r="BE801" s="27"/>
      <c r="BF801" s="27"/>
      <c r="BG801" s="27"/>
      <c r="BH801" s="27"/>
    </row>
    <row r="802" spans="3:60" ht="15.75" customHeight="1" x14ac:dyDescent="0.2"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  <c r="AO802" s="27"/>
      <c r="AP802" s="27"/>
      <c r="AQ802" s="27"/>
      <c r="AR802" s="27"/>
      <c r="AS802" s="27"/>
      <c r="AT802" s="27"/>
      <c r="AU802" s="27"/>
      <c r="AV802" s="27"/>
      <c r="AW802" s="27"/>
      <c r="AX802" s="27"/>
      <c r="AY802" s="27"/>
      <c r="AZ802" s="27"/>
      <c r="BA802" s="27"/>
      <c r="BB802" s="27"/>
      <c r="BC802" s="27"/>
      <c r="BD802" s="27"/>
      <c r="BE802" s="27"/>
      <c r="BF802" s="27"/>
      <c r="BG802" s="27"/>
      <c r="BH802" s="27"/>
    </row>
    <row r="803" spans="3:60" ht="15.75" customHeight="1" x14ac:dyDescent="0.2"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  <c r="AO803" s="27"/>
      <c r="AP803" s="27"/>
      <c r="AQ803" s="27"/>
      <c r="AR803" s="27"/>
      <c r="AS803" s="27"/>
      <c r="AT803" s="27"/>
      <c r="AU803" s="27"/>
      <c r="AV803" s="27"/>
      <c r="AW803" s="27"/>
      <c r="AX803" s="27"/>
      <c r="AY803" s="27"/>
      <c r="AZ803" s="27"/>
      <c r="BA803" s="27"/>
      <c r="BB803" s="27"/>
      <c r="BC803" s="27"/>
      <c r="BD803" s="27"/>
      <c r="BE803" s="27"/>
      <c r="BF803" s="27"/>
      <c r="BG803" s="27"/>
      <c r="BH803" s="27"/>
    </row>
    <row r="804" spans="3:60" ht="15.75" customHeight="1" x14ac:dyDescent="0.2"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  <c r="AO804" s="27"/>
      <c r="AP804" s="27"/>
      <c r="AQ804" s="27"/>
      <c r="AR804" s="27"/>
      <c r="AS804" s="27"/>
      <c r="AT804" s="27"/>
      <c r="AU804" s="27"/>
      <c r="AV804" s="27"/>
      <c r="AW804" s="27"/>
      <c r="AX804" s="27"/>
      <c r="AY804" s="27"/>
      <c r="AZ804" s="27"/>
      <c r="BA804" s="27"/>
      <c r="BB804" s="27"/>
      <c r="BC804" s="27"/>
      <c r="BD804" s="27"/>
      <c r="BE804" s="27"/>
      <c r="BF804" s="27"/>
      <c r="BG804" s="27"/>
      <c r="BH804" s="27"/>
    </row>
    <row r="805" spans="3:60" ht="15.75" customHeight="1" x14ac:dyDescent="0.2"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  <c r="AO805" s="27"/>
      <c r="AP805" s="27"/>
      <c r="AQ805" s="27"/>
      <c r="AR805" s="27"/>
      <c r="AS805" s="27"/>
      <c r="AT805" s="27"/>
      <c r="AU805" s="27"/>
      <c r="AV805" s="27"/>
      <c r="AW805" s="27"/>
      <c r="AX805" s="27"/>
      <c r="AY805" s="27"/>
      <c r="AZ805" s="27"/>
      <c r="BA805" s="27"/>
      <c r="BB805" s="27"/>
      <c r="BC805" s="27"/>
      <c r="BD805" s="27"/>
      <c r="BE805" s="27"/>
      <c r="BF805" s="27"/>
      <c r="BG805" s="27"/>
      <c r="BH805" s="27"/>
    </row>
    <row r="806" spans="3:60" ht="15.75" customHeight="1" x14ac:dyDescent="0.2"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  <c r="AO806" s="27"/>
      <c r="AP806" s="27"/>
      <c r="AQ806" s="27"/>
      <c r="AR806" s="27"/>
      <c r="AS806" s="27"/>
      <c r="AT806" s="27"/>
      <c r="AU806" s="27"/>
      <c r="AV806" s="27"/>
      <c r="AW806" s="27"/>
      <c r="AX806" s="27"/>
      <c r="AY806" s="27"/>
      <c r="AZ806" s="27"/>
      <c r="BA806" s="27"/>
      <c r="BB806" s="27"/>
      <c r="BC806" s="27"/>
      <c r="BD806" s="27"/>
      <c r="BE806" s="27"/>
      <c r="BF806" s="27"/>
      <c r="BG806" s="27"/>
      <c r="BH806" s="27"/>
    </row>
    <row r="807" spans="3:60" ht="15.75" customHeight="1" x14ac:dyDescent="0.2"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  <c r="AO807" s="27"/>
      <c r="AP807" s="27"/>
      <c r="AQ807" s="27"/>
      <c r="AR807" s="27"/>
      <c r="AS807" s="27"/>
      <c r="AT807" s="27"/>
      <c r="AU807" s="27"/>
      <c r="AV807" s="27"/>
      <c r="AW807" s="27"/>
      <c r="AX807" s="27"/>
      <c r="AY807" s="27"/>
      <c r="AZ807" s="27"/>
      <c r="BA807" s="27"/>
      <c r="BB807" s="27"/>
      <c r="BC807" s="27"/>
      <c r="BD807" s="27"/>
      <c r="BE807" s="27"/>
      <c r="BF807" s="27"/>
      <c r="BG807" s="27"/>
      <c r="BH807" s="27"/>
    </row>
    <row r="808" spans="3:60" ht="15.75" customHeight="1" x14ac:dyDescent="0.2"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  <c r="AO808" s="27"/>
      <c r="AP808" s="27"/>
      <c r="AQ808" s="27"/>
      <c r="AR808" s="27"/>
      <c r="AS808" s="27"/>
      <c r="AT808" s="27"/>
      <c r="AU808" s="27"/>
      <c r="AV808" s="27"/>
      <c r="AW808" s="27"/>
      <c r="AX808" s="27"/>
      <c r="AY808" s="27"/>
      <c r="AZ808" s="27"/>
      <c r="BA808" s="27"/>
      <c r="BB808" s="27"/>
      <c r="BC808" s="27"/>
      <c r="BD808" s="27"/>
      <c r="BE808" s="27"/>
      <c r="BF808" s="27"/>
      <c r="BG808" s="27"/>
      <c r="BH808" s="27"/>
    </row>
    <row r="809" spans="3:60" ht="15.75" customHeight="1" x14ac:dyDescent="0.2"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  <c r="AO809" s="27"/>
      <c r="AP809" s="27"/>
      <c r="AQ809" s="27"/>
      <c r="AR809" s="27"/>
      <c r="AS809" s="27"/>
      <c r="AT809" s="27"/>
      <c r="AU809" s="27"/>
      <c r="AV809" s="27"/>
      <c r="AW809" s="27"/>
      <c r="AX809" s="27"/>
      <c r="AY809" s="27"/>
      <c r="AZ809" s="27"/>
      <c r="BA809" s="27"/>
      <c r="BB809" s="27"/>
      <c r="BC809" s="27"/>
      <c r="BD809" s="27"/>
      <c r="BE809" s="27"/>
      <c r="BF809" s="27"/>
      <c r="BG809" s="27"/>
      <c r="BH809" s="27"/>
    </row>
    <row r="810" spans="3:60" ht="15.75" customHeight="1" x14ac:dyDescent="0.2"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  <c r="AO810" s="27"/>
      <c r="AP810" s="27"/>
      <c r="AQ810" s="27"/>
      <c r="AR810" s="27"/>
      <c r="AS810" s="27"/>
      <c r="AT810" s="27"/>
      <c r="AU810" s="27"/>
      <c r="AV810" s="27"/>
      <c r="AW810" s="27"/>
      <c r="AX810" s="27"/>
      <c r="AY810" s="27"/>
      <c r="AZ810" s="27"/>
      <c r="BA810" s="27"/>
      <c r="BB810" s="27"/>
      <c r="BC810" s="27"/>
      <c r="BD810" s="27"/>
      <c r="BE810" s="27"/>
      <c r="BF810" s="27"/>
      <c r="BG810" s="27"/>
      <c r="BH810" s="27"/>
    </row>
    <row r="811" spans="3:60" ht="15.75" customHeight="1" x14ac:dyDescent="0.2"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  <c r="AO811" s="27"/>
      <c r="AP811" s="27"/>
      <c r="AQ811" s="27"/>
      <c r="AR811" s="27"/>
      <c r="AS811" s="27"/>
      <c r="AT811" s="27"/>
      <c r="AU811" s="27"/>
      <c r="AV811" s="27"/>
      <c r="AW811" s="27"/>
      <c r="AX811" s="27"/>
      <c r="AY811" s="27"/>
      <c r="AZ811" s="27"/>
      <c r="BA811" s="27"/>
      <c r="BB811" s="27"/>
      <c r="BC811" s="27"/>
      <c r="BD811" s="27"/>
      <c r="BE811" s="27"/>
      <c r="BF811" s="27"/>
      <c r="BG811" s="27"/>
      <c r="BH811" s="27"/>
    </row>
    <row r="812" spans="3:60" ht="15.75" customHeight="1" x14ac:dyDescent="0.2"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  <c r="AO812" s="27"/>
      <c r="AP812" s="27"/>
      <c r="AQ812" s="27"/>
      <c r="AR812" s="27"/>
      <c r="AS812" s="27"/>
      <c r="AT812" s="27"/>
      <c r="AU812" s="27"/>
      <c r="AV812" s="27"/>
      <c r="AW812" s="27"/>
      <c r="AX812" s="27"/>
      <c r="AY812" s="27"/>
      <c r="AZ812" s="27"/>
      <c r="BA812" s="27"/>
      <c r="BB812" s="27"/>
      <c r="BC812" s="27"/>
      <c r="BD812" s="27"/>
      <c r="BE812" s="27"/>
      <c r="BF812" s="27"/>
      <c r="BG812" s="27"/>
      <c r="BH812" s="27"/>
    </row>
    <row r="813" spans="3:60" ht="15.75" customHeight="1" x14ac:dyDescent="0.2"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  <c r="AO813" s="27"/>
      <c r="AP813" s="27"/>
      <c r="AQ813" s="27"/>
      <c r="AR813" s="27"/>
      <c r="AS813" s="27"/>
      <c r="AT813" s="27"/>
      <c r="AU813" s="27"/>
      <c r="AV813" s="27"/>
      <c r="AW813" s="27"/>
      <c r="AX813" s="27"/>
      <c r="AY813" s="27"/>
      <c r="AZ813" s="27"/>
      <c r="BA813" s="27"/>
      <c r="BB813" s="27"/>
      <c r="BC813" s="27"/>
      <c r="BD813" s="27"/>
      <c r="BE813" s="27"/>
      <c r="BF813" s="27"/>
      <c r="BG813" s="27"/>
      <c r="BH813" s="27"/>
    </row>
    <row r="814" spans="3:60" ht="15.75" customHeight="1" x14ac:dyDescent="0.2"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  <c r="AO814" s="27"/>
      <c r="AP814" s="27"/>
      <c r="AQ814" s="27"/>
      <c r="AR814" s="27"/>
      <c r="AS814" s="27"/>
      <c r="AT814" s="27"/>
      <c r="AU814" s="27"/>
      <c r="AV814" s="27"/>
      <c r="AW814" s="27"/>
      <c r="AX814" s="27"/>
      <c r="AY814" s="27"/>
      <c r="AZ814" s="27"/>
      <c r="BA814" s="27"/>
      <c r="BB814" s="27"/>
      <c r="BC814" s="27"/>
      <c r="BD814" s="27"/>
      <c r="BE814" s="27"/>
      <c r="BF814" s="27"/>
      <c r="BG814" s="27"/>
      <c r="BH814" s="27"/>
    </row>
    <row r="815" spans="3:60" ht="15.75" customHeight="1" x14ac:dyDescent="0.2"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  <c r="AO815" s="27"/>
      <c r="AP815" s="27"/>
      <c r="AQ815" s="27"/>
      <c r="AR815" s="27"/>
      <c r="AS815" s="27"/>
      <c r="AT815" s="27"/>
      <c r="AU815" s="27"/>
      <c r="AV815" s="27"/>
      <c r="AW815" s="27"/>
      <c r="AX815" s="27"/>
      <c r="AY815" s="27"/>
      <c r="AZ815" s="27"/>
      <c r="BA815" s="27"/>
      <c r="BB815" s="27"/>
      <c r="BC815" s="27"/>
      <c r="BD815" s="27"/>
      <c r="BE815" s="27"/>
      <c r="BF815" s="27"/>
      <c r="BG815" s="27"/>
      <c r="BH815" s="27"/>
    </row>
    <row r="816" spans="3:60" ht="15.75" customHeight="1" x14ac:dyDescent="0.2"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  <c r="AO816" s="27"/>
      <c r="AP816" s="27"/>
      <c r="AQ816" s="27"/>
      <c r="AR816" s="27"/>
      <c r="AS816" s="27"/>
      <c r="AT816" s="27"/>
      <c r="AU816" s="27"/>
      <c r="AV816" s="27"/>
      <c r="AW816" s="27"/>
      <c r="AX816" s="27"/>
      <c r="AY816" s="27"/>
      <c r="AZ816" s="27"/>
      <c r="BA816" s="27"/>
      <c r="BB816" s="27"/>
      <c r="BC816" s="27"/>
      <c r="BD816" s="27"/>
      <c r="BE816" s="27"/>
      <c r="BF816" s="27"/>
      <c r="BG816" s="27"/>
      <c r="BH816" s="27"/>
    </row>
    <row r="817" spans="3:60" ht="15.75" customHeight="1" x14ac:dyDescent="0.2"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  <c r="AO817" s="27"/>
      <c r="AP817" s="27"/>
      <c r="AQ817" s="27"/>
      <c r="AR817" s="27"/>
      <c r="AS817" s="27"/>
      <c r="AT817" s="27"/>
      <c r="AU817" s="27"/>
      <c r="AV817" s="27"/>
      <c r="AW817" s="27"/>
      <c r="AX817" s="27"/>
      <c r="AY817" s="27"/>
      <c r="AZ817" s="27"/>
      <c r="BA817" s="27"/>
      <c r="BB817" s="27"/>
      <c r="BC817" s="27"/>
      <c r="BD817" s="27"/>
      <c r="BE817" s="27"/>
      <c r="BF817" s="27"/>
      <c r="BG817" s="27"/>
      <c r="BH817" s="27"/>
    </row>
    <row r="818" spans="3:60" ht="15.75" customHeight="1" x14ac:dyDescent="0.2"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  <c r="AO818" s="27"/>
      <c r="AP818" s="27"/>
      <c r="AQ818" s="27"/>
      <c r="AR818" s="27"/>
      <c r="AS818" s="27"/>
      <c r="AT818" s="27"/>
      <c r="AU818" s="27"/>
      <c r="AV818" s="27"/>
      <c r="AW818" s="27"/>
      <c r="AX818" s="27"/>
      <c r="AY818" s="27"/>
      <c r="AZ818" s="27"/>
      <c r="BA818" s="27"/>
      <c r="BB818" s="27"/>
      <c r="BC818" s="27"/>
      <c r="BD818" s="27"/>
      <c r="BE818" s="27"/>
      <c r="BF818" s="27"/>
      <c r="BG818" s="27"/>
      <c r="BH818" s="27"/>
    </row>
    <row r="819" spans="3:60" ht="15.75" customHeight="1" x14ac:dyDescent="0.2"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  <c r="AO819" s="27"/>
      <c r="AP819" s="27"/>
      <c r="AQ819" s="27"/>
      <c r="AR819" s="27"/>
      <c r="AS819" s="27"/>
      <c r="AT819" s="27"/>
      <c r="AU819" s="27"/>
      <c r="AV819" s="27"/>
      <c r="AW819" s="27"/>
      <c r="AX819" s="27"/>
      <c r="AY819" s="27"/>
      <c r="AZ819" s="27"/>
      <c r="BA819" s="27"/>
      <c r="BB819" s="27"/>
      <c r="BC819" s="27"/>
      <c r="BD819" s="27"/>
      <c r="BE819" s="27"/>
      <c r="BF819" s="27"/>
      <c r="BG819" s="27"/>
      <c r="BH819" s="27"/>
    </row>
    <row r="820" spans="3:60" ht="15.75" customHeight="1" x14ac:dyDescent="0.2"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  <c r="AO820" s="27"/>
      <c r="AP820" s="27"/>
      <c r="AQ820" s="27"/>
      <c r="AR820" s="27"/>
      <c r="AS820" s="27"/>
      <c r="AT820" s="27"/>
      <c r="AU820" s="27"/>
      <c r="AV820" s="27"/>
      <c r="AW820" s="27"/>
      <c r="AX820" s="27"/>
      <c r="AY820" s="27"/>
      <c r="AZ820" s="27"/>
      <c r="BA820" s="27"/>
      <c r="BB820" s="27"/>
      <c r="BC820" s="27"/>
      <c r="BD820" s="27"/>
      <c r="BE820" s="27"/>
      <c r="BF820" s="27"/>
      <c r="BG820" s="27"/>
      <c r="BH820" s="27"/>
    </row>
    <row r="821" spans="3:60" ht="15.75" customHeight="1" x14ac:dyDescent="0.2"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  <c r="AO821" s="27"/>
      <c r="AP821" s="27"/>
      <c r="AQ821" s="27"/>
      <c r="AR821" s="27"/>
      <c r="AS821" s="27"/>
      <c r="AT821" s="27"/>
      <c r="AU821" s="27"/>
      <c r="AV821" s="27"/>
      <c r="AW821" s="27"/>
      <c r="AX821" s="27"/>
      <c r="AY821" s="27"/>
      <c r="AZ821" s="27"/>
      <c r="BA821" s="27"/>
      <c r="BB821" s="27"/>
      <c r="BC821" s="27"/>
      <c r="BD821" s="27"/>
      <c r="BE821" s="27"/>
      <c r="BF821" s="27"/>
      <c r="BG821" s="27"/>
      <c r="BH821" s="27"/>
    </row>
    <row r="822" spans="3:60" ht="15.75" customHeight="1" x14ac:dyDescent="0.2"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  <c r="AO822" s="27"/>
      <c r="AP822" s="27"/>
      <c r="AQ822" s="27"/>
      <c r="AR822" s="27"/>
      <c r="AS822" s="27"/>
      <c r="AT822" s="27"/>
      <c r="AU822" s="27"/>
      <c r="AV822" s="27"/>
      <c r="AW822" s="27"/>
      <c r="AX822" s="27"/>
      <c r="AY822" s="27"/>
      <c r="AZ822" s="27"/>
      <c r="BA822" s="27"/>
      <c r="BB822" s="27"/>
      <c r="BC822" s="27"/>
      <c r="BD822" s="27"/>
      <c r="BE822" s="27"/>
      <c r="BF822" s="27"/>
      <c r="BG822" s="27"/>
      <c r="BH822" s="27"/>
    </row>
    <row r="823" spans="3:60" ht="15.75" customHeight="1" x14ac:dyDescent="0.2"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  <c r="AO823" s="27"/>
      <c r="AP823" s="27"/>
      <c r="AQ823" s="27"/>
      <c r="AR823" s="27"/>
      <c r="AS823" s="27"/>
      <c r="AT823" s="27"/>
      <c r="AU823" s="27"/>
      <c r="AV823" s="27"/>
      <c r="AW823" s="27"/>
      <c r="AX823" s="27"/>
      <c r="AY823" s="27"/>
      <c r="AZ823" s="27"/>
      <c r="BA823" s="27"/>
      <c r="BB823" s="27"/>
      <c r="BC823" s="27"/>
      <c r="BD823" s="27"/>
      <c r="BE823" s="27"/>
      <c r="BF823" s="27"/>
      <c r="BG823" s="27"/>
      <c r="BH823" s="27"/>
    </row>
    <row r="824" spans="3:60" ht="15.75" customHeight="1" x14ac:dyDescent="0.2"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  <c r="AO824" s="27"/>
      <c r="AP824" s="27"/>
      <c r="AQ824" s="27"/>
      <c r="AR824" s="27"/>
      <c r="AS824" s="27"/>
      <c r="AT824" s="27"/>
      <c r="AU824" s="27"/>
      <c r="AV824" s="27"/>
      <c r="AW824" s="27"/>
      <c r="AX824" s="27"/>
      <c r="AY824" s="27"/>
      <c r="AZ824" s="27"/>
      <c r="BA824" s="27"/>
      <c r="BB824" s="27"/>
      <c r="BC824" s="27"/>
      <c r="BD824" s="27"/>
      <c r="BE824" s="27"/>
      <c r="BF824" s="27"/>
      <c r="BG824" s="27"/>
      <c r="BH824" s="27"/>
    </row>
    <row r="825" spans="3:60" ht="15.75" customHeight="1" x14ac:dyDescent="0.2"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  <c r="AO825" s="27"/>
      <c r="AP825" s="27"/>
      <c r="AQ825" s="27"/>
      <c r="AR825" s="27"/>
      <c r="AS825" s="27"/>
      <c r="AT825" s="27"/>
      <c r="AU825" s="27"/>
      <c r="AV825" s="27"/>
      <c r="AW825" s="27"/>
      <c r="AX825" s="27"/>
      <c r="AY825" s="27"/>
      <c r="AZ825" s="27"/>
      <c r="BA825" s="27"/>
      <c r="BB825" s="27"/>
      <c r="BC825" s="27"/>
      <c r="BD825" s="27"/>
      <c r="BE825" s="27"/>
      <c r="BF825" s="27"/>
      <c r="BG825" s="27"/>
      <c r="BH825" s="27"/>
    </row>
    <row r="826" spans="3:60" ht="15.75" customHeight="1" x14ac:dyDescent="0.2"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  <c r="AO826" s="27"/>
      <c r="AP826" s="27"/>
      <c r="AQ826" s="27"/>
      <c r="AR826" s="27"/>
      <c r="AS826" s="27"/>
      <c r="AT826" s="27"/>
      <c r="AU826" s="27"/>
      <c r="AV826" s="27"/>
      <c r="AW826" s="27"/>
      <c r="AX826" s="27"/>
      <c r="AY826" s="27"/>
      <c r="AZ826" s="27"/>
      <c r="BA826" s="27"/>
      <c r="BB826" s="27"/>
      <c r="BC826" s="27"/>
      <c r="BD826" s="27"/>
      <c r="BE826" s="27"/>
      <c r="BF826" s="27"/>
      <c r="BG826" s="27"/>
      <c r="BH826" s="27"/>
    </row>
    <row r="827" spans="3:60" ht="15.75" customHeight="1" x14ac:dyDescent="0.2"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  <c r="AO827" s="27"/>
      <c r="AP827" s="27"/>
      <c r="AQ827" s="27"/>
      <c r="AR827" s="27"/>
      <c r="AS827" s="27"/>
      <c r="AT827" s="27"/>
      <c r="AU827" s="27"/>
      <c r="AV827" s="27"/>
      <c r="AW827" s="27"/>
      <c r="AX827" s="27"/>
      <c r="AY827" s="27"/>
      <c r="AZ827" s="27"/>
      <c r="BA827" s="27"/>
      <c r="BB827" s="27"/>
      <c r="BC827" s="27"/>
      <c r="BD827" s="27"/>
      <c r="BE827" s="27"/>
      <c r="BF827" s="27"/>
      <c r="BG827" s="27"/>
      <c r="BH827" s="27"/>
    </row>
    <row r="828" spans="3:60" ht="15.75" customHeight="1" x14ac:dyDescent="0.2"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  <c r="AO828" s="27"/>
      <c r="AP828" s="27"/>
      <c r="AQ828" s="27"/>
      <c r="AR828" s="27"/>
      <c r="AS828" s="27"/>
      <c r="AT828" s="27"/>
      <c r="AU828" s="27"/>
      <c r="AV828" s="27"/>
      <c r="AW828" s="27"/>
      <c r="AX828" s="27"/>
      <c r="AY828" s="27"/>
      <c r="AZ828" s="27"/>
      <c r="BA828" s="27"/>
      <c r="BB828" s="27"/>
      <c r="BC828" s="27"/>
      <c r="BD828" s="27"/>
      <c r="BE828" s="27"/>
      <c r="BF828" s="27"/>
      <c r="BG828" s="27"/>
      <c r="BH828" s="27"/>
    </row>
    <row r="829" spans="3:60" ht="15.75" customHeight="1" x14ac:dyDescent="0.2"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  <c r="AO829" s="27"/>
      <c r="AP829" s="27"/>
      <c r="AQ829" s="27"/>
      <c r="AR829" s="27"/>
      <c r="AS829" s="27"/>
      <c r="AT829" s="27"/>
      <c r="AU829" s="27"/>
      <c r="AV829" s="27"/>
      <c r="AW829" s="27"/>
      <c r="AX829" s="27"/>
      <c r="AY829" s="27"/>
      <c r="AZ829" s="27"/>
      <c r="BA829" s="27"/>
      <c r="BB829" s="27"/>
      <c r="BC829" s="27"/>
      <c r="BD829" s="27"/>
      <c r="BE829" s="27"/>
      <c r="BF829" s="27"/>
      <c r="BG829" s="27"/>
      <c r="BH829" s="27"/>
    </row>
    <row r="830" spans="3:60" ht="15.75" customHeight="1" x14ac:dyDescent="0.2"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  <c r="AO830" s="27"/>
      <c r="AP830" s="27"/>
      <c r="AQ830" s="27"/>
      <c r="AR830" s="27"/>
      <c r="AS830" s="27"/>
      <c r="AT830" s="27"/>
      <c r="AU830" s="27"/>
      <c r="AV830" s="27"/>
      <c r="AW830" s="27"/>
      <c r="AX830" s="27"/>
      <c r="AY830" s="27"/>
      <c r="AZ830" s="27"/>
      <c r="BA830" s="27"/>
      <c r="BB830" s="27"/>
      <c r="BC830" s="27"/>
      <c r="BD830" s="27"/>
      <c r="BE830" s="27"/>
      <c r="BF830" s="27"/>
      <c r="BG830" s="27"/>
      <c r="BH830" s="27"/>
    </row>
    <row r="831" spans="3:60" ht="15.75" customHeight="1" x14ac:dyDescent="0.2"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  <c r="AO831" s="27"/>
      <c r="AP831" s="27"/>
      <c r="AQ831" s="27"/>
      <c r="AR831" s="27"/>
      <c r="AS831" s="27"/>
      <c r="AT831" s="27"/>
      <c r="AU831" s="27"/>
      <c r="AV831" s="27"/>
      <c r="AW831" s="27"/>
      <c r="AX831" s="27"/>
      <c r="AY831" s="27"/>
      <c r="AZ831" s="27"/>
      <c r="BA831" s="27"/>
      <c r="BB831" s="27"/>
      <c r="BC831" s="27"/>
      <c r="BD831" s="27"/>
      <c r="BE831" s="27"/>
      <c r="BF831" s="27"/>
      <c r="BG831" s="27"/>
      <c r="BH831" s="27"/>
    </row>
    <row r="832" spans="3:60" ht="15.75" customHeight="1" x14ac:dyDescent="0.2"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  <c r="AO832" s="27"/>
      <c r="AP832" s="27"/>
      <c r="AQ832" s="27"/>
      <c r="AR832" s="27"/>
      <c r="AS832" s="27"/>
      <c r="AT832" s="27"/>
      <c r="AU832" s="27"/>
      <c r="AV832" s="27"/>
      <c r="AW832" s="27"/>
      <c r="AX832" s="27"/>
      <c r="AY832" s="27"/>
      <c r="AZ832" s="27"/>
      <c r="BA832" s="27"/>
      <c r="BB832" s="27"/>
      <c r="BC832" s="27"/>
      <c r="BD832" s="27"/>
      <c r="BE832" s="27"/>
      <c r="BF832" s="27"/>
      <c r="BG832" s="27"/>
      <c r="BH832" s="27"/>
    </row>
    <row r="833" spans="3:60" ht="15.75" customHeight="1" x14ac:dyDescent="0.2"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  <c r="AO833" s="27"/>
      <c r="AP833" s="27"/>
      <c r="AQ833" s="27"/>
      <c r="AR833" s="27"/>
      <c r="AS833" s="27"/>
      <c r="AT833" s="27"/>
      <c r="AU833" s="27"/>
      <c r="AV833" s="27"/>
      <c r="AW833" s="27"/>
      <c r="AX833" s="27"/>
      <c r="AY833" s="27"/>
      <c r="AZ833" s="27"/>
      <c r="BA833" s="27"/>
      <c r="BB833" s="27"/>
      <c r="BC833" s="27"/>
      <c r="BD833" s="27"/>
      <c r="BE833" s="27"/>
      <c r="BF833" s="27"/>
      <c r="BG833" s="27"/>
      <c r="BH833" s="27"/>
    </row>
    <row r="834" spans="3:60" ht="15.75" customHeight="1" x14ac:dyDescent="0.2"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  <c r="AO834" s="27"/>
      <c r="AP834" s="27"/>
      <c r="AQ834" s="27"/>
      <c r="AR834" s="27"/>
      <c r="AS834" s="27"/>
      <c r="AT834" s="27"/>
      <c r="AU834" s="27"/>
      <c r="AV834" s="27"/>
      <c r="AW834" s="27"/>
      <c r="AX834" s="27"/>
      <c r="AY834" s="27"/>
      <c r="AZ834" s="27"/>
      <c r="BA834" s="27"/>
      <c r="BB834" s="27"/>
      <c r="BC834" s="27"/>
      <c r="BD834" s="27"/>
      <c r="BE834" s="27"/>
      <c r="BF834" s="27"/>
      <c r="BG834" s="27"/>
      <c r="BH834" s="27"/>
    </row>
    <row r="835" spans="3:60" ht="15.75" customHeight="1" x14ac:dyDescent="0.2"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  <c r="AO835" s="27"/>
      <c r="AP835" s="27"/>
      <c r="AQ835" s="27"/>
      <c r="AR835" s="27"/>
      <c r="AS835" s="27"/>
      <c r="AT835" s="27"/>
      <c r="AU835" s="27"/>
      <c r="AV835" s="27"/>
      <c r="AW835" s="27"/>
      <c r="AX835" s="27"/>
      <c r="AY835" s="27"/>
      <c r="AZ835" s="27"/>
      <c r="BA835" s="27"/>
      <c r="BB835" s="27"/>
      <c r="BC835" s="27"/>
      <c r="BD835" s="27"/>
      <c r="BE835" s="27"/>
      <c r="BF835" s="27"/>
      <c r="BG835" s="27"/>
      <c r="BH835" s="27"/>
    </row>
    <row r="836" spans="3:60" ht="15.75" customHeight="1" x14ac:dyDescent="0.2"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  <c r="AO836" s="27"/>
      <c r="AP836" s="27"/>
      <c r="AQ836" s="27"/>
      <c r="AR836" s="27"/>
      <c r="AS836" s="27"/>
      <c r="AT836" s="27"/>
      <c r="AU836" s="27"/>
      <c r="AV836" s="27"/>
      <c r="AW836" s="27"/>
      <c r="AX836" s="27"/>
      <c r="AY836" s="27"/>
      <c r="AZ836" s="27"/>
      <c r="BA836" s="27"/>
      <c r="BB836" s="27"/>
      <c r="BC836" s="27"/>
      <c r="BD836" s="27"/>
      <c r="BE836" s="27"/>
      <c r="BF836" s="27"/>
      <c r="BG836" s="27"/>
      <c r="BH836" s="27"/>
    </row>
    <row r="837" spans="3:60" ht="15.75" customHeight="1" x14ac:dyDescent="0.2"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  <c r="AO837" s="27"/>
      <c r="AP837" s="27"/>
      <c r="AQ837" s="27"/>
      <c r="AR837" s="27"/>
      <c r="AS837" s="27"/>
      <c r="AT837" s="27"/>
      <c r="AU837" s="27"/>
      <c r="AV837" s="27"/>
      <c r="AW837" s="27"/>
      <c r="AX837" s="27"/>
      <c r="AY837" s="27"/>
      <c r="AZ837" s="27"/>
      <c r="BA837" s="27"/>
      <c r="BB837" s="27"/>
      <c r="BC837" s="27"/>
      <c r="BD837" s="27"/>
      <c r="BE837" s="27"/>
      <c r="BF837" s="27"/>
      <c r="BG837" s="27"/>
      <c r="BH837" s="27"/>
    </row>
    <row r="838" spans="3:60" ht="15.75" customHeight="1" x14ac:dyDescent="0.2"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  <c r="AO838" s="27"/>
      <c r="AP838" s="27"/>
      <c r="AQ838" s="27"/>
      <c r="AR838" s="27"/>
      <c r="AS838" s="27"/>
      <c r="AT838" s="27"/>
      <c r="AU838" s="27"/>
      <c r="AV838" s="27"/>
      <c r="AW838" s="27"/>
      <c r="AX838" s="27"/>
      <c r="AY838" s="27"/>
      <c r="AZ838" s="27"/>
      <c r="BA838" s="27"/>
      <c r="BB838" s="27"/>
      <c r="BC838" s="27"/>
      <c r="BD838" s="27"/>
      <c r="BE838" s="27"/>
      <c r="BF838" s="27"/>
      <c r="BG838" s="27"/>
      <c r="BH838" s="27"/>
    </row>
    <row r="839" spans="3:60" ht="15.75" customHeight="1" x14ac:dyDescent="0.2"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  <c r="AO839" s="27"/>
      <c r="AP839" s="27"/>
      <c r="AQ839" s="27"/>
      <c r="AR839" s="27"/>
      <c r="AS839" s="27"/>
      <c r="AT839" s="27"/>
      <c r="AU839" s="27"/>
      <c r="AV839" s="27"/>
      <c r="AW839" s="27"/>
      <c r="AX839" s="27"/>
      <c r="AY839" s="27"/>
      <c r="AZ839" s="27"/>
      <c r="BA839" s="27"/>
      <c r="BB839" s="27"/>
      <c r="BC839" s="27"/>
      <c r="BD839" s="27"/>
      <c r="BE839" s="27"/>
      <c r="BF839" s="27"/>
      <c r="BG839" s="27"/>
      <c r="BH839" s="27"/>
    </row>
    <row r="840" spans="3:60" ht="15.75" customHeight="1" x14ac:dyDescent="0.2"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  <c r="AO840" s="27"/>
      <c r="AP840" s="27"/>
      <c r="AQ840" s="27"/>
      <c r="AR840" s="27"/>
      <c r="AS840" s="27"/>
      <c r="AT840" s="27"/>
      <c r="AU840" s="27"/>
      <c r="AV840" s="27"/>
      <c r="AW840" s="27"/>
      <c r="AX840" s="27"/>
      <c r="AY840" s="27"/>
      <c r="AZ840" s="27"/>
      <c r="BA840" s="27"/>
      <c r="BB840" s="27"/>
      <c r="BC840" s="27"/>
      <c r="BD840" s="27"/>
      <c r="BE840" s="27"/>
      <c r="BF840" s="27"/>
      <c r="BG840" s="27"/>
      <c r="BH840" s="27"/>
    </row>
    <row r="841" spans="3:60" ht="15.75" customHeight="1" x14ac:dyDescent="0.2"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  <c r="AO841" s="27"/>
      <c r="AP841" s="27"/>
      <c r="AQ841" s="27"/>
      <c r="AR841" s="27"/>
      <c r="AS841" s="27"/>
      <c r="AT841" s="27"/>
      <c r="AU841" s="27"/>
      <c r="AV841" s="27"/>
      <c r="AW841" s="27"/>
      <c r="AX841" s="27"/>
      <c r="AY841" s="27"/>
      <c r="AZ841" s="27"/>
      <c r="BA841" s="27"/>
      <c r="BB841" s="27"/>
      <c r="BC841" s="27"/>
      <c r="BD841" s="27"/>
      <c r="BE841" s="27"/>
      <c r="BF841" s="27"/>
      <c r="BG841" s="27"/>
      <c r="BH841" s="27"/>
    </row>
    <row r="842" spans="3:60" ht="15.75" customHeight="1" x14ac:dyDescent="0.2"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  <c r="AO842" s="27"/>
      <c r="AP842" s="27"/>
      <c r="AQ842" s="27"/>
      <c r="AR842" s="27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7"/>
      <c r="BF842" s="27"/>
      <c r="BG842" s="27"/>
      <c r="BH842" s="27"/>
    </row>
    <row r="843" spans="3:60" ht="15.75" customHeight="1" x14ac:dyDescent="0.2"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  <c r="AO843" s="27"/>
      <c r="AP843" s="27"/>
      <c r="AQ843" s="27"/>
      <c r="AR843" s="27"/>
      <c r="AS843" s="27"/>
      <c r="AT843" s="27"/>
      <c r="AU843" s="27"/>
      <c r="AV843" s="27"/>
      <c r="AW843" s="27"/>
      <c r="AX843" s="27"/>
      <c r="AY843" s="27"/>
      <c r="AZ843" s="27"/>
      <c r="BA843" s="27"/>
      <c r="BB843" s="27"/>
      <c r="BC843" s="27"/>
      <c r="BD843" s="27"/>
      <c r="BE843" s="27"/>
      <c r="BF843" s="27"/>
      <c r="BG843" s="27"/>
      <c r="BH843" s="27"/>
    </row>
    <row r="844" spans="3:60" ht="15.75" customHeight="1" x14ac:dyDescent="0.2"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  <c r="AO844" s="27"/>
      <c r="AP844" s="27"/>
      <c r="AQ844" s="27"/>
      <c r="AR844" s="27"/>
      <c r="AS844" s="27"/>
      <c r="AT844" s="27"/>
      <c r="AU844" s="27"/>
      <c r="AV844" s="27"/>
      <c r="AW844" s="27"/>
      <c r="AX844" s="27"/>
      <c r="AY844" s="27"/>
      <c r="AZ844" s="27"/>
      <c r="BA844" s="27"/>
      <c r="BB844" s="27"/>
      <c r="BC844" s="27"/>
      <c r="BD844" s="27"/>
      <c r="BE844" s="27"/>
      <c r="BF844" s="27"/>
      <c r="BG844" s="27"/>
      <c r="BH844" s="27"/>
    </row>
    <row r="845" spans="3:60" ht="15.75" customHeight="1" x14ac:dyDescent="0.2"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  <c r="AO845" s="27"/>
      <c r="AP845" s="27"/>
      <c r="AQ845" s="27"/>
      <c r="AR845" s="27"/>
      <c r="AS845" s="27"/>
      <c r="AT845" s="27"/>
      <c r="AU845" s="27"/>
      <c r="AV845" s="27"/>
      <c r="AW845" s="27"/>
      <c r="AX845" s="27"/>
      <c r="AY845" s="27"/>
      <c r="AZ845" s="27"/>
      <c r="BA845" s="27"/>
      <c r="BB845" s="27"/>
      <c r="BC845" s="27"/>
      <c r="BD845" s="27"/>
      <c r="BE845" s="27"/>
      <c r="BF845" s="27"/>
      <c r="BG845" s="27"/>
      <c r="BH845" s="27"/>
    </row>
    <row r="846" spans="3:60" ht="15.75" customHeight="1" x14ac:dyDescent="0.2"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  <c r="AO846" s="27"/>
      <c r="AP846" s="27"/>
      <c r="AQ846" s="27"/>
      <c r="AR846" s="27"/>
      <c r="AS846" s="27"/>
      <c r="AT846" s="27"/>
      <c r="AU846" s="27"/>
      <c r="AV846" s="27"/>
      <c r="AW846" s="27"/>
      <c r="AX846" s="27"/>
      <c r="AY846" s="27"/>
      <c r="AZ846" s="27"/>
      <c r="BA846" s="27"/>
      <c r="BB846" s="27"/>
      <c r="BC846" s="27"/>
      <c r="BD846" s="27"/>
      <c r="BE846" s="27"/>
      <c r="BF846" s="27"/>
      <c r="BG846" s="27"/>
      <c r="BH846" s="27"/>
    </row>
    <row r="847" spans="3:60" ht="15.75" customHeight="1" x14ac:dyDescent="0.2"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  <c r="AO847" s="27"/>
      <c r="AP847" s="27"/>
      <c r="AQ847" s="27"/>
      <c r="AR847" s="27"/>
      <c r="AS847" s="27"/>
      <c r="AT847" s="27"/>
      <c r="AU847" s="27"/>
      <c r="AV847" s="27"/>
      <c r="AW847" s="27"/>
      <c r="AX847" s="27"/>
      <c r="AY847" s="27"/>
      <c r="AZ847" s="27"/>
      <c r="BA847" s="27"/>
      <c r="BB847" s="27"/>
      <c r="BC847" s="27"/>
      <c r="BD847" s="27"/>
      <c r="BE847" s="27"/>
      <c r="BF847" s="27"/>
      <c r="BG847" s="27"/>
      <c r="BH847" s="27"/>
    </row>
    <row r="848" spans="3:60" ht="15.75" customHeight="1" x14ac:dyDescent="0.2"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  <c r="AO848" s="27"/>
      <c r="AP848" s="27"/>
      <c r="AQ848" s="27"/>
      <c r="AR848" s="27"/>
      <c r="AS848" s="27"/>
      <c r="AT848" s="27"/>
      <c r="AU848" s="27"/>
      <c r="AV848" s="27"/>
      <c r="AW848" s="27"/>
      <c r="AX848" s="27"/>
      <c r="AY848" s="27"/>
      <c r="AZ848" s="27"/>
      <c r="BA848" s="27"/>
      <c r="BB848" s="27"/>
      <c r="BC848" s="27"/>
      <c r="BD848" s="27"/>
      <c r="BE848" s="27"/>
      <c r="BF848" s="27"/>
      <c r="BG848" s="27"/>
      <c r="BH848" s="27"/>
    </row>
    <row r="849" spans="3:60" ht="15.75" customHeight="1" x14ac:dyDescent="0.2"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  <c r="AO849" s="27"/>
      <c r="AP849" s="27"/>
      <c r="AQ849" s="27"/>
      <c r="AR849" s="27"/>
      <c r="AS849" s="27"/>
      <c r="AT849" s="27"/>
      <c r="AU849" s="27"/>
      <c r="AV849" s="27"/>
      <c r="AW849" s="27"/>
      <c r="AX849" s="27"/>
      <c r="AY849" s="27"/>
      <c r="AZ849" s="27"/>
      <c r="BA849" s="27"/>
      <c r="BB849" s="27"/>
      <c r="BC849" s="27"/>
      <c r="BD849" s="27"/>
      <c r="BE849" s="27"/>
      <c r="BF849" s="27"/>
      <c r="BG849" s="27"/>
      <c r="BH849" s="27"/>
    </row>
    <row r="850" spans="3:60" ht="15.75" customHeight="1" x14ac:dyDescent="0.2"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  <c r="AO850" s="27"/>
      <c r="AP850" s="27"/>
      <c r="AQ850" s="27"/>
      <c r="AR850" s="27"/>
      <c r="AS850" s="27"/>
      <c r="AT850" s="27"/>
      <c r="AU850" s="27"/>
      <c r="AV850" s="27"/>
      <c r="AW850" s="27"/>
      <c r="AX850" s="27"/>
      <c r="AY850" s="27"/>
      <c r="AZ850" s="27"/>
      <c r="BA850" s="27"/>
      <c r="BB850" s="27"/>
      <c r="BC850" s="27"/>
      <c r="BD850" s="27"/>
      <c r="BE850" s="27"/>
      <c r="BF850" s="27"/>
      <c r="BG850" s="27"/>
      <c r="BH850" s="27"/>
    </row>
    <row r="851" spans="3:60" ht="15.75" customHeight="1" x14ac:dyDescent="0.2"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  <c r="AO851" s="27"/>
      <c r="AP851" s="27"/>
      <c r="AQ851" s="27"/>
      <c r="AR851" s="27"/>
      <c r="AS851" s="27"/>
      <c r="AT851" s="27"/>
      <c r="AU851" s="27"/>
      <c r="AV851" s="27"/>
      <c r="AW851" s="27"/>
      <c r="AX851" s="27"/>
      <c r="AY851" s="27"/>
      <c r="AZ851" s="27"/>
      <c r="BA851" s="27"/>
      <c r="BB851" s="27"/>
      <c r="BC851" s="27"/>
      <c r="BD851" s="27"/>
      <c r="BE851" s="27"/>
      <c r="BF851" s="27"/>
      <c r="BG851" s="27"/>
      <c r="BH851" s="27"/>
    </row>
    <row r="852" spans="3:60" ht="15.75" customHeight="1" x14ac:dyDescent="0.2"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  <c r="AO852" s="27"/>
      <c r="AP852" s="27"/>
      <c r="AQ852" s="27"/>
      <c r="AR852" s="27"/>
      <c r="AS852" s="27"/>
      <c r="AT852" s="27"/>
      <c r="AU852" s="27"/>
      <c r="AV852" s="27"/>
      <c r="AW852" s="27"/>
      <c r="AX852" s="27"/>
      <c r="AY852" s="27"/>
      <c r="AZ852" s="27"/>
      <c r="BA852" s="27"/>
      <c r="BB852" s="27"/>
      <c r="BC852" s="27"/>
      <c r="BD852" s="27"/>
      <c r="BE852" s="27"/>
      <c r="BF852" s="27"/>
      <c r="BG852" s="27"/>
      <c r="BH852" s="27"/>
    </row>
    <row r="853" spans="3:60" ht="15.75" customHeight="1" x14ac:dyDescent="0.2"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  <c r="AO853" s="27"/>
      <c r="AP853" s="27"/>
      <c r="AQ853" s="27"/>
      <c r="AR853" s="27"/>
      <c r="AS853" s="27"/>
      <c r="AT853" s="27"/>
      <c r="AU853" s="27"/>
      <c r="AV853" s="27"/>
      <c r="AW853" s="27"/>
      <c r="AX853" s="27"/>
      <c r="AY853" s="27"/>
      <c r="AZ853" s="27"/>
      <c r="BA853" s="27"/>
      <c r="BB853" s="27"/>
      <c r="BC853" s="27"/>
      <c r="BD853" s="27"/>
      <c r="BE853" s="27"/>
      <c r="BF853" s="27"/>
      <c r="BG853" s="27"/>
      <c r="BH853" s="27"/>
    </row>
    <row r="854" spans="3:60" ht="15.75" customHeight="1" x14ac:dyDescent="0.2"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  <c r="AO854" s="27"/>
      <c r="AP854" s="27"/>
      <c r="AQ854" s="27"/>
      <c r="AR854" s="27"/>
      <c r="AS854" s="27"/>
      <c r="AT854" s="27"/>
      <c r="AU854" s="27"/>
      <c r="AV854" s="27"/>
      <c r="AW854" s="27"/>
      <c r="AX854" s="27"/>
      <c r="AY854" s="27"/>
      <c r="AZ854" s="27"/>
      <c r="BA854" s="27"/>
      <c r="BB854" s="27"/>
      <c r="BC854" s="27"/>
      <c r="BD854" s="27"/>
      <c r="BE854" s="27"/>
      <c r="BF854" s="27"/>
      <c r="BG854" s="27"/>
      <c r="BH854" s="27"/>
    </row>
    <row r="855" spans="3:60" ht="15.75" customHeight="1" x14ac:dyDescent="0.2"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  <c r="AO855" s="27"/>
      <c r="AP855" s="27"/>
      <c r="AQ855" s="27"/>
      <c r="AR855" s="27"/>
      <c r="AS855" s="27"/>
      <c r="AT855" s="27"/>
      <c r="AU855" s="27"/>
      <c r="AV855" s="27"/>
      <c r="AW855" s="27"/>
      <c r="AX855" s="27"/>
      <c r="AY855" s="27"/>
      <c r="AZ855" s="27"/>
      <c r="BA855" s="27"/>
      <c r="BB855" s="27"/>
      <c r="BC855" s="27"/>
      <c r="BD855" s="27"/>
      <c r="BE855" s="27"/>
      <c r="BF855" s="27"/>
      <c r="BG855" s="27"/>
      <c r="BH855" s="27"/>
    </row>
    <row r="856" spans="3:60" ht="15.75" customHeight="1" x14ac:dyDescent="0.2"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  <c r="AO856" s="27"/>
      <c r="AP856" s="27"/>
      <c r="AQ856" s="27"/>
      <c r="AR856" s="27"/>
      <c r="AS856" s="27"/>
      <c r="AT856" s="27"/>
      <c r="AU856" s="27"/>
      <c r="AV856" s="27"/>
      <c r="AW856" s="27"/>
      <c r="AX856" s="27"/>
      <c r="AY856" s="27"/>
      <c r="AZ856" s="27"/>
      <c r="BA856" s="27"/>
      <c r="BB856" s="27"/>
      <c r="BC856" s="27"/>
      <c r="BD856" s="27"/>
      <c r="BE856" s="27"/>
      <c r="BF856" s="27"/>
      <c r="BG856" s="27"/>
      <c r="BH856" s="27"/>
    </row>
    <row r="857" spans="3:60" ht="15.75" customHeight="1" x14ac:dyDescent="0.2"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  <c r="AO857" s="27"/>
      <c r="AP857" s="27"/>
      <c r="AQ857" s="27"/>
      <c r="AR857" s="27"/>
      <c r="AS857" s="27"/>
      <c r="AT857" s="27"/>
      <c r="AU857" s="27"/>
      <c r="AV857" s="27"/>
      <c r="AW857" s="27"/>
      <c r="AX857" s="27"/>
      <c r="AY857" s="27"/>
      <c r="AZ857" s="27"/>
      <c r="BA857" s="27"/>
      <c r="BB857" s="27"/>
      <c r="BC857" s="27"/>
      <c r="BD857" s="27"/>
      <c r="BE857" s="27"/>
      <c r="BF857" s="27"/>
      <c r="BG857" s="27"/>
      <c r="BH857" s="27"/>
    </row>
    <row r="858" spans="3:60" ht="15.75" customHeight="1" x14ac:dyDescent="0.2"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  <c r="AO858" s="27"/>
      <c r="AP858" s="27"/>
      <c r="AQ858" s="27"/>
      <c r="AR858" s="27"/>
      <c r="AS858" s="27"/>
      <c r="AT858" s="27"/>
      <c r="AU858" s="27"/>
      <c r="AV858" s="27"/>
      <c r="AW858" s="27"/>
      <c r="AX858" s="27"/>
      <c r="AY858" s="27"/>
      <c r="AZ858" s="27"/>
      <c r="BA858" s="27"/>
      <c r="BB858" s="27"/>
      <c r="BC858" s="27"/>
      <c r="BD858" s="27"/>
      <c r="BE858" s="27"/>
      <c r="BF858" s="27"/>
      <c r="BG858" s="27"/>
      <c r="BH858" s="27"/>
    </row>
    <row r="859" spans="3:60" ht="15.75" customHeight="1" x14ac:dyDescent="0.2"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  <c r="AO859" s="27"/>
      <c r="AP859" s="27"/>
      <c r="AQ859" s="27"/>
      <c r="AR859" s="27"/>
      <c r="AS859" s="27"/>
      <c r="AT859" s="27"/>
      <c r="AU859" s="27"/>
      <c r="AV859" s="27"/>
      <c r="AW859" s="27"/>
      <c r="AX859" s="27"/>
      <c r="AY859" s="27"/>
      <c r="AZ859" s="27"/>
      <c r="BA859" s="27"/>
      <c r="BB859" s="27"/>
      <c r="BC859" s="27"/>
      <c r="BD859" s="27"/>
      <c r="BE859" s="27"/>
      <c r="BF859" s="27"/>
      <c r="BG859" s="27"/>
      <c r="BH859" s="27"/>
    </row>
    <row r="860" spans="3:60" ht="15.75" customHeight="1" x14ac:dyDescent="0.2"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  <c r="AO860" s="27"/>
      <c r="AP860" s="27"/>
      <c r="AQ860" s="27"/>
      <c r="AR860" s="27"/>
      <c r="AS860" s="27"/>
      <c r="AT860" s="27"/>
      <c r="AU860" s="27"/>
      <c r="AV860" s="27"/>
      <c r="AW860" s="27"/>
      <c r="AX860" s="27"/>
      <c r="AY860" s="27"/>
      <c r="AZ860" s="27"/>
      <c r="BA860" s="27"/>
      <c r="BB860" s="27"/>
      <c r="BC860" s="27"/>
      <c r="BD860" s="27"/>
      <c r="BE860" s="27"/>
      <c r="BF860" s="27"/>
      <c r="BG860" s="27"/>
      <c r="BH860" s="27"/>
    </row>
    <row r="861" spans="3:60" ht="15.75" customHeight="1" x14ac:dyDescent="0.2"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  <c r="AO861" s="27"/>
      <c r="AP861" s="27"/>
      <c r="AQ861" s="27"/>
      <c r="AR861" s="27"/>
      <c r="AS861" s="27"/>
      <c r="AT861" s="27"/>
      <c r="AU861" s="27"/>
      <c r="AV861" s="27"/>
      <c r="AW861" s="27"/>
      <c r="AX861" s="27"/>
      <c r="AY861" s="27"/>
      <c r="AZ861" s="27"/>
      <c r="BA861" s="27"/>
      <c r="BB861" s="27"/>
      <c r="BC861" s="27"/>
      <c r="BD861" s="27"/>
      <c r="BE861" s="27"/>
      <c r="BF861" s="27"/>
      <c r="BG861" s="27"/>
      <c r="BH861" s="27"/>
    </row>
    <row r="862" spans="3:60" ht="15.75" customHeight="1" x14ac:dyDescent="0.2"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  <c r="AO862" s="27"/>
      <c r="AP862" s="27"/>
      <c r="AQ862" s="27"/>
      <c r="AR862" s="27"/>
      <c r="AS862" s="27"/>
      <c r="AT862" s="27"/>
      <c r="AU862" s="27"/>
      <c r="AV862" s="27"/>
      <c r="AW862" s="27"/>
      <c r="AX862" s="27"/>
      <c r="AY862" s="27"/>
      <c r="AZ862" s="27"/>
      <c r="BA862" s="27"/>
      <c r="BB862" s="27"/>
      <c r="BC862" s="27"/>
      <c r="BD862" s="27"/>
      <c r="BE862" s="27"/>
      <c r="BF862" s="27"/>
      <c r="BG862" s="27"/>
      <c r="BH862" s="27"/>
    </row>
    <row r="863" spans="3:60" ht="15.75" customHeight="1" x14ac:dyDescent="0.2"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  <c r="AO863" s="27"/>
      <c r="AP863" s="27"/>
      <c r="AQ863" s="27"/>
      <c r="AR863" s="27"/>
      <c r="AS863" s="27"/>
      <c r="AT863" s="27"/>
      <c r="AU863" s="27"/>
      <c r="AV863" s="27"/>
      <c r="AW863" s="27"/>
      <c r="AX863" s="27"/>
      <c r="AY863" s="27"/>
      <c r="AZ863" s="27"/>
      <c r="BA863" s="27"/>
      <c r="BB863" s="27"/>
      <c r="BC863" s="27"/>
      <c r="BD863" s="27"/>
      <c r="BE863" s="27"/>
      <c r="BF863" s="27"/>
      <c r="BG863" s="27"/>
      <c r="BH863" s="27"/>
    </row>
    <row r="864" spans="3:60" ht="15.75" customHeight="1" x14ac:dyDescent="0.2"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  <c r="AO864" s="27"/>
      <c r="AP864" s="27"/>
      <c r="AQ864" s="27"/>
      <c r="AR864" s="27"/>
      <c r="AS864" s="27"/>
      <c r="AT864" s="27"/>
      <c r="AU864" s="27"/>
      <c r="AV864" s="27"/>
      <c r="AW864" s="27"/>
      <c r="AX864" s="27"/>
      <c r="AY864" s="27"/>
      <c r="AZ864" s="27"/>
      <c r="BA864" s="27"/>
      <c r="BB864" s="27"/>
      <c r="BC864" s="27"/>
      <c r="BD864" s="27"/>
      <c r="BE864" s="27"/>
      <c r="BF864" s="27"/>
      <c r="BG864" s="27"/>
      <c r="BH864" s="27"/>
    </row>
    <row r="865" spans="3:60" ht="15.75" customHeight="1" x14ac:dyDescent="0.2"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  <c r="AO865" s="27"/>
      <c r="AP865" s="27"/>
      <c r="AQ865" s="27"/>
      <c r="AR865" s="27"/>
      <c r="AS865" s="27"/>
      <c r="AT865" s="27"/>
      <c r="AU865" s="27"/>
      <c r="AV865" s="27"/>
      <c r="AW865" s="27"/>
      <c r="AX865" s="27"/>
      <c r="AY865" s="27"/>
      <c r="AZ865" s="27"/>
      <c r="BA865" s="27"/>
      <c r="BB865" s="27"/>
      <c r="BC865" s="27"/>
      <c r="BD865" s="27"/>
      <c r="BE865" s="27"/>
      <c r="BF865" s="27"/>
      <c r="BG865" s="27"/>
      <c r="BH865" s="27"/>
    </row>
    <row r="866" spans="3:60" ht="15.75" customHeight="1" x14ac:dyDescent="0.2"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  <c r="AO866" s="27"/>
      <c r="AP866" s="27"/>
      <c r="AQ866" s="27"/>
      <c r="AR866" s="27"/>
      <c r="AS866" s="27"/>
      <c r="AT866" s="27"/>
      <c r="AU866" s="27"/>
      <c r="AV866" s="27"/>
      <c r="AW866" s="27"/>
      <c r="AX866" s="27"/>
      <c r="AY866" s="27"/>
      <c r="AZ866" s="27"/>
      <c r="BA866" s="27"/>
      <c r="BB866" s="27"/>
      <c r="BC866" s="27"/>
      <c r="BD866" s="27"/>
      <c r="BE866" s="27"/>
      <c r="BF866" s="27"/>
      <c r="BG866" s="27"/>
      <c r="BH866" s="27"/>
    </row>
    <row r="867" spans="3:60" ht="15.75" customHeight="1" x14ac:dyDescent="0.2"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  <c r="AO867" s="27"/>
      <c r="AP867" s="27"/>
      <c r="AQ867" s="27"/>
      <c r="AR867" s="27"/>
      <c r="AS867" s="27"/>
      <c r="AT867" s="27"/>
      <c r="AU867" s="27"/>
      <c r="AV867" s="27"/>
      <c r="AW867" s="27"/>
      <c r="AX867" s="27"/>
      <c r="AY867" s="27"/>
      <c r="AZ867" s="27"/>
      <c r="BA867" s="27"/>
      <c r="BB867" s="27"/>
      <c r="BC867" s="27"/>
      <c r="BD867" s="27"/>
      <c r="BE867" s="27"/>
      <c r="BF867" s="27"/>
      <c r="BG867" s="27"/>
      <c r="BH867" s="27"/>
    </row>
    <row r="868" spans="3:60" ht="15.75" customHeight="1" x14ac:dyDescent="0.2"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  <c r="AO868" s="27"/>
      <c r="AP868" s="27"/>
      <c r="AQ868" s="27"/>
      <c r="AR868" s="27"/>
      <c r="AS868" s="27"/>
      <c r="AT868" s="27"/>
      <c r="AU868" s="27"/>
      <c r="AV868" s="27"/>
      <c r="AW868" s="27"/>
      <c r="AX868" s="27"/>
      <c r="AY868" s="27"/>
      <c r="AZ868" s="27"/>
      <c r="BA868" s="27"/>
      <c r="BB868" s="27"/>
      <c r="BC868" s="27"/>
      <c r="BD868" s="27"/>
      <c r="BE868" s="27"/>
      <c r="BF868" s="27"/>
      <c r="BG868" s="27"/>
      <c r="BH868" s="27"/>
    </row>
    <row r="869" spans="3:60" ht="15.75" customHeight="1" x14ac:dyDescent="0.2"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  <c r="AO869" s="27"/>
      <c r="AP869" s="27"/>
      <c r="AQ869" s="27"/>
      <c r="AR869" s="27"/>
      <c r="AS869" s="27"/>
      <c r="AT869" s="27"/>
      <c r="AU869" s="27"/>
      <c r="AV869" s="27"/>
      <c r="AW869" s="27"/>
      <c r="AX869" s="27"/>
      <c r="AY869" s="27"/>
      <c r="AZ869" s="27"/>
      <c r="BA869" s="27"/>
      <c r="BB869" s="27"/>
      <c r="BC869" s="27"/>
      <c r="BD869" s="27"/>
      <c r="BE869" s="27"/>
      <c r="BF869" s="27"/>
      <c r="BG869" s="27"/>
      <c r="BH869" s="27"/>
    </row>
    <row r="870" spans="3:60" ht="15.75" customHeight="1" x14ac:dyDescent="0.2"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  <c r="AO870" s="27"/>
      <c r="AP870" s="27"/>
      <c r="AQ870" s="27"/>
      <c r="AR870" s="27"/>
      <c r="AS870" s="27"/>
      <c r="AT870" s="27"/>
      <c r="AU870" s="27"/>
      <c r="AV870" s="27"/>
      <c r="AW870" s="27"/>
      <c r="AX870" s="27"/>
      <c r="AY870" s="27"/>
      <c r="AZ870" s="27"/>
      <c r="BA870" s="27"/>
      <c r="BB870" s="27"/>
      <c r="BC870" s="27"/>
      <c r="BD870" s="27"/>
      <c r="BE870" s="27"/>
      <c r="BF870" s="27"/>
      <c r="BG870" s="27"/>
      <c r="BH870" s="27"/>
    </row>
    <row r="871" spans="3:60" ht="15.75" customHeight="1" x14ac:dyDescent="0.2"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  <c r="AO871" s="27"/>
      <c r="AP871" s="27"/>
      <c r="AQ871" s="27"/>
      <c r="AR871" s="27"/>
      <c r="AS871" s="27"/>
      <c r="AT871" s="27"/>
      <c r="AU871" s="27"/>
      <c r="AV871" s="27"/>
      <c r="AW871" s="27"/>
      <c r="AX871" s="27"/>
      <c r="AY871" s="27"/>
      <c r="AZ871" s="27"/>
      <c r="BA871" s="27"/>
      <c r="BB871" s="27"/>
      <c r="BC871" s="27"/>
      <c r="BD871" s="27"/>
      <c r="BE871" s="27"/>
      <c r="BF871" s="27"/>
      <c r="BG871" s="27"/>
      <c r="BH871" s="27"/>
    </row>
    <row r="872" spans="3:60" ht="15.75" customHeight="1" x14ac:dyDescent="0.2"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  <c r="AO872" s="27"/>
      <c r="AP872" s="27"/>
      <c r="AQ872" s="27"/>
      <c r="AR872" s="27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7"/>
      <c r="BF872" s="27"/>
      <c r="BG872" s="27"/>
      <c r="BH872" s="27"/>
    </row>
    <row r="873" spans="3:60" ht="15.75" customHeight="1" x14ac:dyDescent="0.2"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  <c r="AO873" s="27"/>
      <c r="AP873" s="27"/>
      <c r="AQ873" s="27"/>
      <c r="AR873" s="27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7"/>
      <c r="BF873" s="27"/>
      <c r="BG873" s="27"/>
      <c r="BH873" s="27"/>
    </row>
    <row r="874" spans="3:60" ht="15.75" customHeight="1" x14ac:dyDescent="0.2"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  <c r="AO874" s="27"/>
      <c r="AP874" s="27"/>
      <c r="AQ874" s="27"/>
      <c r="AR874" s="27"/>
      <c r="AS874" s="27"/>
      <c r="AT874" s="27"/>
      <c r="AU874" s="27"/>
      <c r="AV874" s="27"/>
      <c r="AW874" s="27"/>
      <c r="AX874" s="27"/>
      <c r="AY874" s="27"/>
      <c r="AZ874" s="27"/>
      <c r="BA874" s="27"/>
      <c r="BB874" s="27"/>
      <c r="BC874" s="27"/>
      <c r="BD874" s="27"/>
      <c r="BE874" s="27"/>
      <c r="BF874" s="27"/>
      <c r="BG874" s="27"/>
      <c r="BH874" s="27"/>
    </row>
    <row r="875" spans="3:60" ht="15.75" customHeight="1" x14ac:dyDescent="0.2"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  <c r="AO875" s="27"/>
      <c r="AP875" s="27"/>
      <c r="AQ875" s="27"/>
      <c r="AR875" s="27"/>
      <c r="AS875" s="27"/>
      <c r="AT875" s="27"/>
      <c r="AU875" s="27"/>
      <c r="AV875" s="27"/>
      <c r="AW875" s="27"/>
      <c r="AX875" s="27"/>
      <c r="AY875" s="27"/>
      <c r="AZ875" s="27"/>
      <c r="BA875" s="27"/>
      <c r="BB875" s="27"/>
      <c r="BC875" s="27"/>
      <c r="BD875" s="27"/>
      <c r="BE875" s="27"/>
      <c r="BF875" s="27"/>
      <c r="BG875" s="27"/>
      <c r="BH875" s="27"/>
    </row>
    <row r="876" spans="3:60" ht="15.75" customHeight="1" x14ac:dyDescent="0.2"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  <c r="AO876" s="27"/>
      <c r="AP876" s="27"/>
      <c r="AQ876" s="27"/>
      <c r="AR876" s="27"/>
      <c r="AS876" s="27"/>
      <c r="AT876" s="27"/>
      <c r="AU876" s="27"/>
      <c r="AV876" s="27"/>
      <c r="AW876" s="27"/>
      <c r="AX876" s="27"/>
      <c r="AY876" s="27"/>
      <c r="AZ876" s="27"/>
      <c r="BA876" s="27"/>
      <c r="BB876" s="27"/>
      <c r="BC876" s="27"/>
      <c r="BD876" s="27"/>
      <c r="BE876" s="27"/>
      <c r="BF876" s="27"/>
      <c r="BG876" s="27"/>
      <c r="BH876" s="27"/>
    </row>
    <row r="877" spans="3:60" ht="15.75" customHeight="1" x14ac:dyDescent="0.2"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  <c r="AO877" s="27"/>
      <c r="AP877" s="27"/>
      <c r="AQ877" s="27"/>
      <c r="AR877" s="27"/>
      <c r="AS877" s="27"/>
      <c r="AT877" s="27"/>
      <c r="AU877" s="27"/>
      <c r="AV877" s="27"/>
      <c r="AW877" s="27"/>
      <c r="AX877" s="27"/>
      <c r="AY877" s="27"/>
      <c r="AZ877" s="27"/>
      <c r="BA877" s="27"/>
      <c r="BB877" s="27"/>
      <c r="BC877" s="27"/>
      <c r="BD877" s="27"/>
      <c r="BE877" s="27"/>
      <c r="BF877" s="27"/>
      <c r="BG877" s="27"/>
      <c r="BH877" s="27"/>
    </row>
    <row r="878" spans="3:60" ht="15.75" customHeight="1" x14ac:dyDescent="0.2"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  <c r="AO878" s="27"/>
      <c r="AP878" s="27"/>
      <c r="AQ878" s="27"/>
      <c r="AR878" s="27"/>
      <c r="AS878" s="27"/>
      <c r="AT878" s="27"/>
      <c r="AU878" s="27"/>
      <c r="AV878" s="27"/>
      <c r="AW878" s="27"/>
      <c r="AX878" s="27"/>
      <c r="AY878" s="27"/>
      <c r="AZ878" s="27"/>
      <c r="BA878" s="27"/>
      <c r="BB878" s="27"/>
      <c r="BC878" s="27"/>
      <c r="BD878" s="27"/>
      <c r="BE878" s="27"/>
      <c r="BF878" s="27"/>
      <c r="BG878" s="27"/>
      <c r="BH878" s="27"/>
    </row>
    <row r="879" spans="3:60" ht="15.75" customHeight="1" x14ac:dyDescent="0.2"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  <c r="AO879" s="27"/>
      <c r="AP879" s="27"/>
      <c r="AQ879" s="27"/>
      <c r="AR879" s="27"/>
      <c r="AS879" s="27"/>
      <c r="AT879" s="27"/>
      <c r="AU879" s="27"/>
      <c r="AV879" s="27"/>
      <c r="AW879" s="27"/>
      <c r="AX879" s="27"/>
      <c r="AY879" s="27"/>
      <c r="AZ879" s="27"/>
      <c r="BA879" s="27"/>
      <c r="BB879" s="27"/>
      <c r="BC879" s="27"/>
      <c r="BD879" s="27"/>
      <c r="BE879" s="27"/>
      <c r="BF879" s="27"/>
      <c r="BG879" s="27"/>
      <c r="BH879" s="27"/>
    </row>
    <row r="880" spans="3:60" ht="15.75" customHeight="1" x14ac:dyDescent="0.2"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  <c r="AO880" s="27"/>
      <c r="AP880" s="27"/>
      <c r="AQ880" s="27"/>
      <c r="AR880" s="27"/>
      <c r="AS880" s="27"/>
      <c r="AT880" s="27"/>
      <c r="AU880" s="27"/>
      <c r="AV880" s="27"/>
      <c r="AW880" s="27"/>
      <c r="AX880" s="27"/>
      <c r="AY880" s="27"/>
      <c r="AZ880" s="27"/>
      <c r="BA880" s="27"/>
      <c r="BB880" s="27"/>
      <c r="BC880" s="27"/>
      <c r="BD880" s="27"/>
      <c r="BE880" s="27"/>
      <c r="BF880" s="27"/>
      <c r="BG880" s="27"/>
      <c r="BH880" s="27"/>
    </row>
    <row r="881" spans="3:60" ht="15.75" customHeight="1" x14ac:dyDescent="0.2"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  <c r="AO881" s="27"/>
      <c r="AP881" s="27"/>
      <c r="AQ881" s="27"/>
      <c r="AR881" s="27"/>
      <c r="AS881" s="27"/>
      <c r="AT881" s="27"/>
      <c r="AU881" s="27"/>
      <c r="AV881" s="27"/>
      <c r="AW881" s="27"/>
      <c r="AX881" s="27"/>
      <c r="AY881" s="27"/>
      <c r="AZ881" s="27"/>
      <c r="BA881" s="27"/>
      <c r="BB881" s="27"/>
      <c r="BC881" s="27"/>
      <c r="BD881" s="27"/>
      <c r="BE881" s="27"/>
      <c r="BF881" s="27"/>
      <c r="BG881" s="27"/>
      <c r="BH881" s="27"/>
    </row>
    <row r="882" spans="3:60" ht="15.75" customHeight="1" x14ac:dyDescent="0.2"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  <c r="AO882" s="27"/>
      <c r="AP882" s="27"/>
      <c r="AQ882" s="27"/>
      <c r="AR882" s="27"/>
      <c r="AS882" s="27"/>
      <c r="AT882" s="27"/>
      <c r="AU882" s="27"/>
      <c r="AV882" s="27"/>
      <c r="AW882" s="27"/>
      <c r="AX882" s="27"/>
      <c r="AY882" s="27"/>
      <c r="AZ882" s="27"/>
      <c r="BA882" s="27"/>
      <c r="BB882" s="27"/>
      <c r="BC882" s="27"/>
      <c r="BD882" s="27"/>
      <c r="BE882" s="27"/>
      <c r="BF882" s="27"/>
      <c r="BG882" s="27"/>
      <c r="BH882" s="27"/>
    </row>
    <row r="883" spans="3:60" ht="15.75" customHeight="1" x14ac:dyDescent="0.2"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  <c r="AO883" s="27"/>
      <c r="AP883" s="27"/>
      <c r="AQ883" s="27"/>
      <c r="AR883" s="27"/>
      <c r="AS883" s="27"/>
      <c r="AT883" s="27"/>
      <c r="AU883" s="27"/>
      <c r="AV883" s="27"/>
      <c r="AW883" s="27"/>
      <c r="AX883" s="27"/>
      <c r="AY883" s="27"/>
      <c r="AZ883" s="27"/>
      <c r="BA883" s="27"/>
      <c r="BB883" s="27"/>
      <c r="BC883" s="27"/>
      <c r="BD883" s="27"/>
      <c r="BE883" s="27"/>
      <c r="BF883" s="27"/>
      <c r="BG883" s="27"/>
      <c r="BH883" s="27"/>
    </row>
    <row r="884" spans="3:60" ht="15.75" customHeight="1" x14ac:dyDescent="0.2"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  <c r="AO884" s="27"/>
      <c r="AP884" s="27"/>
      <c r="AQ884" s="27"/>
      <c r="AR884" s="27"/>
      <c r="AS884" s="27"/>
      <c r="AT884" s="27"/>
      <c r="AU884" s="27"/>
      <c r="AV884" s="27"/>
      <c r="AW884" s="27"/>
      <c r="AX884" s="27"/>
      <c r="AY884" s="27"/>
      <c r="AZ884" s="27"/>
      <c r="BA884" s="27"/>
      <c r="BB884" s="27"/>
      <c r="BC884" s="27"/>
      <c r="BD884" s="27"/>
      <c r="BE884" s="27"/>
      <c r="BF884" s="27"/>
      <c r="BG884" s="27"/>
      <c r="BH884" s="27"/>
    </row>
    <row r="885" spans="3:60" ht="15.75" customHeight="1" x14ac:dyDescent="0.2"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  <c r="AO885" s="27"/>
      <c r="AP885" s="27"/>
      <c r="AQ885" s="27"/>
      <c r="AR885" s="27"/>
      <c r="AS885" s="27"/>
      <c r="AT885" s="27"/>
      <c r="AU885" s="27"/>
      <c r="AV885" s="27"/>
      <c r="AW885" s="27"/>
      <c r="AX885" s="27"/>
      <c r="AY885" s="27"/>
      <c r="AZ885" s="27"/>
      <c r="BA885" s="27"/>
      <c r="BB885" s="27"/>
      <c r="BC885" s="27"/>
      <c r="BD885" s="27"/>
      <c r="BE885" s="27"/>
      <c r="BF885" s="27"/>
      <c r="BG885" s="27"/>
      <c r="BH885" s="27"/>
    </row>
    <row r="886" spans="3:60" ht="15.75" customHeight="1" x14ac:dyDescent="0.2"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  <c r="AO886" s="27"/>
      <c r="AP886" s="27"/>
      <c r="AQ886" s="27"/>
      <c r="AR886" s="27"/>
      <c r="AS886" s="27"/>
      <c r="AT886" s="27"/>
      <c r="AU886" s="27"/>
      <c r="AV886" s="27"/>
      <c r="AW886" s="27"/>
      <c r="AX886" s="27"/>
      <c r="AY886" s="27"/>
      <c r="AZ886" s="27"/>
      <c r="BA886" s="27"/>
      <c r="BB886" s="27"/>
      <c r="BC886" s="27"/>
      <c r="BD886" s="27"/>
      <c r="BE886" s="27"/>
      <c r="BF886" s="27"/>
      <c r="BG886" s="27"/>
      <c r="BH886" s="27"/>
    </row>
    <row r="887" spans="3:60" ht="15.75" customHeight="1" x14ac:dyDescent="0.2"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  <c r="AO887" s="27"/>
      <c r="AP887" s="27"/>
      <c r="AQ887" s="27"/>
      <c r="AR887" s="27"/>
      <c r="AS887" s="27"/>
      <c r="AT887" s="27"/>
      <c r="AU887" s="27"/>
      <c r="AV887" s="27"/>
      <c r="AW887" s="27"/>
      <c r="AX887" s="27"/>
      <c r="AY887" s="27"/>
      <c r="AZ887" s="27"/>
      <c r="BA887" s="27"/>
      <c r="BB887" s="27"/>
      <c r="BC887" s="27"/>
      <c r="BD887" s="27"/>
      <c r="BE887" s="27"/>
      <c r="BF887" s="27"/>
      <c r="BG887" s="27"/>
      <c r="BH887" s="27"/>
    </row>
    <row r="888" spans="3:60" ht="15.75" customHeight="1" x14ac:dyDescent="0.2"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  <c r="AO888" s="27"/>
      <c r="AP888" s="27"/>
      <c r="AQ888" s="27"/>
      <c r="AR888" s="27"/>
      <c r="AS888" s="27"/>
      <c r="AT888" s="27"/>
      <c r="AU888" s="27"/>
      <c r="AV888" s="27"/>
      <c r="AW888" s="27"/>
      <c r="AX888" s="27"/>
      <c r="AY888" s="27"/>
      <c r="AZ888" s="27"/>
      <c r="BA888" s="27"/>
      <c r="BB888" s="27"/>
      <c r="BC888" s="27"/>
      <c r="BD888" s="27"/>
      <c r="BE888" s="27"/>
      <c r="BF888" s="27"/>
      <c r="BG888" s="27"/>
      <c r="BH888" s="27"/>
    </row>
    <row r="889" spans="3:60" ht="15.75" customHeight="1" x14ac:dyDescent="0.2"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  <c r="AO889" s="27"/>
      <c r="AP889" s="27"/>
      <c r="AQ889" s="27"/>
      <c r="AR889" s="27"/>
      <c r="AS889" s="27"/>
      <c r="AT889" s="27"/>
      <c r="AU889" s="27"/>
      <c r="AV889" s="27"/>
      <c r="AW889" s="27"/>
      <c r="AX889" s="27"/>
      <c r="AY889" s="27"/>
      <c r="AZ889" s="27"/>
      <c r="BA889" s="27"/>
      <c r="BB889" s="27"/>
      <c r="BC889" s="27"/>
      <c r="BD889" s="27"/>
      <c r="BE889" s="27"/>
      <c r="BF889" s="27"/>
      <c r="BG889" s="27"/>
      <c r="BH889" s="27"/>
    </row>
    <row r="890" spans="3:60" ht="15.75" customHeight="1" x14ac:dyDescent="0.2"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  <c r="AO890" s="27"/>
      <c r="AP890" s="27"/>
      <c r="AQ890" s="27"/>
      <c r="AR890" s="27"/>
      <c r="AS890" s="27"/>
      <c r="AT890" s="27"/>
      <c r="AU890" s="27"/>
      <c r="AV890" s="27"/>
      <c r="AW890" s="27"/>
      <c r="AX890" s="27"/>
      <c r="AY890" s="27"/>
      <c r="AZ890" s="27"/>
      <c r="BA890" s="27"/>
      <c r="BB890" s="27"/>
      <c r="BC890" s="27"/>
      <c r="BD890" s="27"/>
      <c r="BE890" s="27"/>
      <c r="BF890" s="27"/>
      <c r="BG890" s="27"/>
      <c r="BH890" s="27"/>
    </row>
    <row r="891" spans="3:60" ht="15.75" customHeight="1" x14ac:dyDescent="0.2"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  <c r="AO891" s="27"/>
      <c r="AP891" s="27"/>
      <c r="AQ891" s="27"/>
      <c r="AR891" s="27"/>
      <c r="AS891" s="27"/>
      <c r="AT891" s="27"/>
      <c r="AU891" s="27"/>
      <c r="AV891" s="27"/>
      <c r="AW891" s="27"/>
      <c r="AX891" s="27"/>
      <c r="AY891" s="27"/>
      <c r="AZ891" s="27"/>
      <c r="BA891" s="27"/>
      <c r="BB891" s="27"/>
      <c r="BC891" s="27"/>
      <c r="BD891" s="27"/>
      <c r="BE891" s="27"/>
      <c r="BF891" s="27"/>
      <c r="BG891" s="27"/>
      <c r="BH891" s="27"/>
    </row>
    <row r="892" spans="3:60" ht="15.75" customHeight="1" x14ac:dyDescent="0.2"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  <c r="AO892" s="27"/>
      <c r="AP892" s="27"/>
      <c r="AQ892" s="27"/>
      <c r="AR892" s="27"/>
      <c r="AS892" s="27"/>
      <c r="AT892" s="27"/>
      <c r="AU892" s="27"/>
      <c r="AV892" s="27"/>
      <c r="AW892" s="27"/>
      <c r="AX892" s="27"/>
      <c r="AY892" s="27"/>
      <c r="AZ892" s="27"/>
      <c r="BA892" s="27"/>
      <c r="BB892" s="27"/>
      <c r="BC892" s="27"/>
      <c r="BD892" s="27"/>
      <c r="BE892" s="27"/>
      <c r="BF892" s="27"/>
      <c r="BG892" s="27"/>
      <c r="BH892" s="27"/>
    </row>
    <row r="893" spans="3:60" ht="15.75" customHeight="1" x14ac:dyDescent="0.2"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  <c r="AO893" s="27"/>
      <c r="AP893" s="27"/>
      <c r="AQ893" s="27"/>
      <c r="AR893" s="27"/>
      <c r="AS893" s="27"/>
      <c r="AT893" s="27"/>
      <c r="AU893" s="27"/>
      <c r="AV893" s="27"/>
      <c r="AW893" s="27"/>
      <c r="AX893" s="27"/>
      <c r="AY893" s="27"/>
      <c r="AZ893" s="27"/>
      <c r="BA893" s="27"/>
      <c r="BB893" s="27"/>
      <c r="BC893" s="27"/>
      <c r="BD893" s="27"/>
      <c r="BE893" s="27"/>
      <c r="BF893" s="27"/>
      <c r="BG893" s="27"/>
      <c r="BH893" s="27"/>
    </row>
    <row r="894" spans="3:60" ht="15.75" customHeight="1" x14ac:dyDescent="0.2"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  <c r="AO894" s="27"/>
      <c r="AP894" s="27"/>
      <c r="AQ894" s="27"/>
      <c r="AR894" s="27"/>
      <c r="AS894" s="27"/>
      <c r="AT894" s="27"/>
      <c r="AU894" s="27"/>
      <c r="AV894" s="27"/>
      <c r="AW894" s="27"/>
      <c r="AX894" s="27"/>
      <c r="AY894" s="27"/>
      <c r="AZ894" s="27"/>
      <c r="BA894" s="27"/>
      <c r="BB894" s="27"/>
      <c r="BC894" s="27"/>
      <c r="BD894" s="27"/>
      <c r="BE894" s="27"/>
      <c r="BF894" s="27"/>
      <c r="BG894" s="27"/>
      <c r="BH894" s="27"/>
    </row>
    <row r="895" spans="3:60" ht="15.75" customHeight="1" x14ac:dyDescent="0.2"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  <c r="AO895" s="27"/>
      <c r="AP895" s="27"/>
      <c r="AQ895" s="27"/>
      <c r="AR895" s="27"/>
      <c r="AS895" s="27"/>
      <c r="AT895" s="27"/>
      <c r="AU895" s="27"/>
      <c r="AV895" s="27"/>
      <c r="AW895" s="27"/>
      <c r="AX895" s="27"/>
      <c r="AY895" s="27"/>
      <c r="AZ895" s="27"/>
      <c r="BA895" s="27"/>
      <c r="BB895" s="27"/>
      <c r="BC895" s="27"/>
      <c r="BD895" s="27"/>
      <c r="BE895" s="27"/>
      <c r="BF895" s="27"/>
      <c r="BG895" s="27"/>
      <c r="BH895" s="27"/>
    </row>
    <row r="896" spans="3:60" ht="15.75" customHeight="1" x14ac:dyDescent="0.2"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  <c r="AO896" s="27"/>
      <c r="AP896" s="27"/>
      <c r="AQ896" s="27"/>
      <c r="AR896" s="27"/>
      <c r="AS896" s="27"/>
      <c r="AT896" s="27"/>
      <c r="AU896" s="27"/>
      <c r="AV896" s="27"/>
      <c r="AW896" s="27"/>
      <c r="AX896" s="27"/>
      <c r="AY896" s="27"/>
      <c r="AZ896" s="27"/>
      <c r="BA896" s="27"/>
      <c r="BB896" s="27"/>
      <c r="BC896" s="27"/>
      <c r="BD896" s="27"/>
      <c r="BE896" s="27"/>
      <c r="BF896" s="27"/>
      <c r="BG896" s="27"/>
      <c r="BH896" s="27"/>
    </row>
    <row r="897" spans="3:60" ht="15.75" customHeight="1" x14ac:dyDescent="0.2"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  <c r="AO897" s="27"/>
      <c r="AP897" s="27"/>
      <c r="AQ897" s="27"/>
      <c r="AR897" s="27"/>
      <c r="AS897" s="27"/>
      <c r="AT897" s="27"/>
      <c r="AU897" s="27"/>
      <c r="AV897" s="27"/>
      <c r="AW897" s="27"/>
      <c r="AX897" s="27"/>
      <c r="AY897" s="27"/>
      <c r="AZ897" s="27"/>
      <c r="BA897" s="27"/>
      <c r="BB897" s="27"/>
      <c r="BC897" s="27"/>
      <c r="BD897" s="27"/>
      <c r="BE897" s="27"/>
      <c r="BF897" s="27"/>
      <c r="BG897" s="27"/>
      <c r="BH897" s="27"/>
    </row>
    <row r="898" spans="3:60" ht="15.75" customHeight="1" x14ac:dyDescent="0.2"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  <c r="AO898" s="27"/>
      <c r="AP898" s="27"/>
      <c r="AQ898" s="27"/>
      <c r="AR898" s="27"/>
      <c r="AS898" s="27"/>
      <c r="AT898" s="27"/>
      <c r="AU898" s="27"/>
      <c r="AV898" s="27"/>
      <c r="AW898" s="27"/>
      <c r="AX898" s="27"/>
      <c r="AY898" s="27"/>
      <c r="AZ898" s="27"/>
      <c r="BA898" s="27"/>
      <c r="BB898" s="27"/>
      <c r="BC898" s="27"/>
      <c r="BD898" s="27"/>
      <c r="BE898" s="27"/>
      <c r="BF898" s="27"/>
      <c r="BG898" s="27"/>
      <c r="BH898" s="27"/>
    </row>
    <row r="899" spans="3:60" ht="15.75" customHeight="1" x14ac:dyDescent="0.2"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  <c r="AO899" s="27"/>
      <c r="AP899" s="27"/>
      <c r="AQ899" s="27"/>
      <c r="AR899" s="27"/>
      <c r="AS899" s="27"/>
      <c r="AT899" s="27"/>
      <c r="AU899" s="27"/>
      <c r="AV899" s="27"/>
      <c r="AW899" s="27"/>
      <c r="AX899" s="27"/>
      <c r="AY899" s="27"/>
      <c r="AZ899" s="27"/>
      <c r="BA899" s="27"/>
      <c r="BB899" s="27"/>
      <c r="BC899" s="27"/>
      <c r="BD899" s="27"/>
      <c r="BE899" s="27"/>
      <c r="BF899" s="27"/>
      <c r="BG899" s="27"/>
      <c r="BH899" s="27"/>
    </row>
    <row r="900" spans="3:60" ht="15.75" customHeight="1" x14ac:dyDescent="0.2"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  <c r="AO900" s="27"/>
      <c r="AP900" s="27"/>
      <c r="AQ900" s="27"/>
      <c r="AR900" s="27"/>
      <c r="AS900" s="27"/>
      <c r="AT900" s="27"/>
      <c r="AU900" s="27"/>
      <c r="AV900" s="27"/>
      <c r="AW900" s="27"/>
      <c r="AX900" s="27"/>
      <c r="AY900" s="27"/>
      <c r="AZ900" s="27"/>
      <c r="BA900" s="27"/>
      <c r="BB900" s="27"/>
      <c r="BC900" s="27"/>
      <c r="BD900" s="27"/>
      <c r="BE900" s="27"/>
      <c r="BF900" s="27"/>
      <c r="BG900" s="27"/>
      <c r="BH900" s="27"/>
    </row>
    <row r="901" spans="3:60" ht="15.75" customHeight="1" x14ac:dyDescent="0.2"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  <c r="AO901" s="27"/>
      <c r="AP901" s="27"/>
      <c r="AQ901" s="27"/>
      <c r="AR901" s="27"/>
      <c r="AS901" s="27"/>
      <c r="AT901" s="27"/>
      <c r="AU901" s="27"/>
      <c r="AV901" s="27"/>
      <c r="AW901" s="27"/>
      <c r="AX901" s="27"/>
      <c r="AY901" s="27"/>
      <c r="AZ901" s="27"/>
      <c r="BA901" s="27"/>
      <c r="BB901" s="27"/>
      <c r="BC901" s="27"/>
      <c r="BD901" s="27"/>
      <c r="BE901" s="27"/>
      <c r="BF901" s="27"/>
      <c r="BG901" s="27"/>
      <c r="BH901" s="27"/>
    </row>
    <row r="902" spans="3:60" ht="15.75" customHeight="1" x14ac:dyDescent="0.2"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  <c r="AO902" s="27"/>
      <c r="AP902" s="27"/>
      <c r="AQ902" s="27"/>
      <c r="AR902" s="27"/>
      <c r="AS902" s="27"/>
      <c r="AT902" s="27"/>
      <c r="AU902" s="27"/>
      <c r="AV902" s="27"/>
      <c r="AW902" s="27"/>
      <c r="AX902" s="27"/>
      <c r="AY902" s="27"/>
      <c r="AZ902" s="27"/>
      <c r="BA902" s="27"/>
      <c r="BB902" s="27"/>
      <c r="BC902" s="27"/>
      <c r="BD902" s="27"/>
      <c r="BE902" s="27"/>
      <c r="BF902" s="27"/>
      <c r="BG902" s="27"/>
      <c r="BH902" s="27"/>
    </row>
    <row r="903" spans="3:60" ht="15.75" customHeight="1" x14ac:dyDescent="0.2"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  <c r="AO903" s="27"/>
      <c r="AP903" s="27"/>
      <c r="AQ903" s="27"/>
      <c r="AR903" s="27"/>
      <c r="AS903" s="27"/>
      <c r="AT903" s="27"/>
      <c r="AU903" s="27"/>
      <c r="AV903" s="27"/>
      <c r="AW903" s="27"/>
      <c r="AX903" s="27"/>
      <c r="AY903" s="27"/>
      <c r="AZ903" s="27"/>
      <c r="BA903" s="27"/>
      <c r="BB903" s="27"/>
      <c r="BC903" s="27"/>
      <c r="BD903" s="27"/>
      <c r="BE903" s="27"/>
      <c r="BF903" s="27"/>
      <c r="BG903" s="27"/>
      <c r="BH903" s="27"/>
    </row>
    <row r="904" spans="3:60" ht="15.75" customHeight="1" x14ac:dyDescent="0.2"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  <c r="AO904" s="27"/>
      <c r="AP904" s="27"/>
      <c r="AQ904" s="27"/>
      <c r="AR904" s="27"/>
      <c r="AS904" s="27"/>
      <c r="AT904" s="27"/>
      <c r="AU904" s="27"/>
      <c r="AV904" s="27"/>
      <c r="AW904" s="27"/>
      <c r="AX904" s="27"/>
      <c r="AY904" s="27"/>
      <c r="AZ904" s="27"/>
      <c r="BA904" s="27"/>
      <c r="BB904" s="27"/>
      <c r="BC904" s="27"/>
      <c r="BD904" s="27"/>
      <c r="BE904" s="27"/>
      <c r="BF904" s="27"/>
      <c r="BG904" s="27"/>
      <c r="BH904" s="27"/>
    </row>
    <row r="905" spans="3:60" ht="15.75" customHeight="1" x14ac:dyDescent="0.2"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  <c r="AO905" s="27"/>
      <c r="AP905" s="27"/>
      <c r="AQ905" s="27"/>
      <c r="AR905" s="27"/>
      <c r="AS905" s="27"/>
      <c r="AT905" s="27"/>
      <c r="AU905" s="27"/>
      <c r="AV905" s="27"/>
      <c r="AW905" s="27"/>
      <c r="AX905" s="27"/>
      <c r="AY905" s="27"/>
      <c r="AZ905" s="27"/>
      <c r="BA905" s="27"/>
      <c r="BB905" s="27"/>
      <c r="BC905" s="27"/>
      <c r="BD905" s="27"/>
      <c r="BE905" s="27"/>
      <c r="BF905" s="27"/>
      <c r="BG905" s="27"/>
      <c r="BH905" s="27"/>
    </row>
    <row r="906" spans="3:60" ht="15.75" customHeight="1" x14ac:dyDescent="0.2"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  <c r="AO906" s="27"/>
      <c r="AP906" s="27"/>
      <c r="AQ906" s="27"/>
      <c r="AR906" s="27"/>
      <c r="AS906" s="27"/>
      <c r="AT906" s="27"/>
      <c r="AU906" s="27"/>
      <c r="AV906" s="27"/>
      <c r="AW906" s="27"/>
      <c r="AX906" s="27"/>
      <c r="AY906" s="27"/>
      <c r="AZ906" s="27"/>
      <c r="BA906" s="27"/>
      <c r="BB906" s="27"/>
      <c r="BC906" s="27"/>
      <c r="BD906" s="27"/>
      <c r="BE906" s="27"/>
      <c r="BF906" s="27"/>
      <c r="BG906" s="27"/>
      <c r="BH906" s="27"/>
    </row>
    <row r="907" spans="3:60" ht="15.75" customHeight="1" x14ac:dyDescent="0.2"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  <c r="AO907" s="27"/>
      <c r="AP907" s="27"/>
      <c r="AQ907" s="27"/>
      <c r="AR907" s="27"/>
      <c r="AS907" s="27"/>
      <c r="AT907" s="27"/>
      <c r="AU907" s="27"/>
      <c r="AV907" s="27"/>
      <c r="AW907" s="27"/>
      <c r="AX907" s="27"/>
      <c r="AY907" s="27"/>
      <c r="AZ907" s="27"/>
      <c r="BA907" s="27"/>
      <c r="BB907" s="27"/>
      <c r="BC907" s="27"/>
      <c r="BD907" s="27"/>
      <c r="BE907" s="27"/>
      <c r="BF907" s="27"/>
      <c r="BG907" s="27"/>
      <c r="BH907" s="27"/>
    </row>
    <row r="908" spans="3:60" ht="15.75" customHeight="1" x14ac:dyDescent="0.2"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  <c r="AO908" s="27"/>
      <c r="AP908" s="27"/>
      <c r="AQ908" s="27"/>
      <c r="AR908" s="27"/>
      <c r="AS908" s="27"/>
      <c r="AT908" s="27"/>
      <c r="AU908" s="27"/>
      <c r="AV908" s="27"/>
      <c r="AW908" s="27"/>
      <c r="AX908" s="27"/>
      <c r="AY908" s="27"/>
      <c r="AZ908" s="27"/>
      <c r="BA908" s="27"/>
      <c r="BB908" s="27"/>
      <c r="BC908" s="27"/>
      <c r="BD908" s="27"/>
      <c r="BE908" s="27"/>
      <c r="BF908" s="27"/>
      <c r="BG908" s="27"/>
      <c r="BH908" s="27"/>
    </row>
    <row r="909" spans="3:60" ht="15.75" customHeight="1" x14ac:dyDescent="0.2"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  <c r="AO909" s="27"/>
      <c r="AP909" s="27"/>
      <c r="AQ909" s="27"/>
      <c r="AR909" s="27"/>
      <c r="AS909" s="27"/>
      <c r="AT909" s="27"/>
      <c r="AU909" s="27"/>
      <c r="AV909" s="27"/>
      <c r="AW909" s="27"/>
      <c r="AX909" s="27"/>
      <c r="AY909" s="27"/>
      <c r="AZ909" s="27"/>
      <c r="BA909" s="27"/>
      <c r="BB909" s="27"/>
      <c r="BC909" s="27"/>
      <c r="BD909" s="27"/>
      <c r="BE909" s="27"/>
      <c r="BF909" s="27"/>
      <c r="BG909" s="27"/>
      <c r="BH909" s="27"/>
    </row>
    <row r="910" spans="3:60" ht="15.75" customHeight="1" x14ac:dyDescent="0.2"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  <c r="AO910" s="27"/>
      <c r="AP910" s="27"/>
      <c r="AQ910" s="27"/>
      <c r="AR910" s="27"/>
      <c r="AS910" s="27"/>
      <c r="AT910" s="27"/>
      <c r="AU910" s="27"/>
      <c r="AV910" s="27"/>
      <c r="AW910" s="27"/>
      <c r="AX910" s="27"/>
      <c r="AY910" s="27"/>
      <c r="AZ910" s="27"/>
      <c r="BA910" s="27"/>
      <c r="BB910" s="27"/>
      <c r="BC910" s="27"/>
      <c r="BD910" s="27"/>
      <c r="BE910" s="27"/>
      <c r="BF910" s="27"/>
      <c r="BG910" s="27"/>
      <c r="BH910" s="27"/>
    </row>
    <row r="911" spans="3:60" ht="15.75" customHeight="1" x14ac:dyDescent="0.2"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  <c r="AO911" s="27"/>
      <c r="AP911" s="27"/>
      <c r="AQ911" s="27"/>
      <c r="AR911" s="27"/>
      <c r="AS911" s="27"/>
      <c r="AT911" s="27"/>
      <c r="AU911" s="27"/>
      <c r="AV911" s="27"/>
      <c r="AW911" s="27"/>
      <c r="AX911" s="27"/>
      <c r="AY911" s="27"/>
      <c r="AZ911" s="27"/>
      <c r="BA911" s="27"/>
      <c r="BB911" s="27"/>
      <c r="BC911" s="27"/>
      <c r="BD911" s="27"/>
      <c r="BE911" s="27"/>
      <c r="BF911" s="27"/>
      <c r="BG911" s="27"/>
      <c r="BH911" s="27"/>
    </row>
    <row r="912" spans="3:60" ht="15.75" customHeight="1" x14ac:dyDescent="0.2"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  <c r="AO912" s="27"/>
      <c r="AP912" s="27"/>
      <c r="AQ912" s="27"/>
      <c r="AR912" s="27"/>
      <c r="AS912" s="27"/>
      <c r="AT912" s="27"/>
      <c r="AU912" s="27"/>
      <c r="AV912" s="27"/>
      <c r="AW912" s="27"/>
      <c r="AX912" s="27"/>
      <c r="AY912" s="27"/>
      <c r="AZ912" s="27"/>
      <c r="BA912" s="27"/>
      <c r="BB912" s="27"/>
      <c r="BC912" s="27"/>
      <c r="BD912" s="27"/>
      <c r="BE912" s="27"/>
      <c r="BF912" s="27"/>
      <c r="BG912" s="27"/>
      <c r="BH912" s="27"/>
    </row>
    <row r="913" spans="3:60" ht="15.75" customHeight="1" x14ac:dyDescent="0.2"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  <c r="AO913" s="27"/>
      <c r="AP913" s="27"/>
      <c r="AQ913" s="27"/>
      <c r="AR913" s="27"/>
      <c r="AS913" s="27"/>
      <c r="AT913" s="27"/>
      <c r="AU913" s="27"/>
      <c r="AV913" s="27"/>
      <c r="AW913" s="27"/>
      <c r="AX913" s="27"/>
      <c r="AY913" s="27"/>
      <c r="AZ913" s="27"/>
      <c r="BA913" s="27"/>
      <c r="BB913" s="27"/>
      <c r="BC913" s="27"/>
      <c r="BD913" s="27"/>
      <c r="BE913" s="27"/>
      <c r="BF913" s="27"/>
      <c r="BG913" s="27"/>
      <c r="BH913" s="27"/>
    </row>
    <row r="914" spans="3:60" ht="15.75" customHeight="1" x14ac:dyDescent="0.2"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  <c r="AO914" s="27"/>
      <c r="AP914" s="27"/>
      <c r="AQ914" s="27"/>
      <c r="AR914" s="27"/>
      <c r="AS914" s="27"/>
      <c r="AT914" s="27"/>
      <c r="AU914" s="27"/>
      <c r="AV914" s="27"/>
      <c r="AW914" s="27"/>
      <c r="AX914" s="27"/>
      <c r="AY914" s="27"/>
      <c r="AZ914" s="27"/>
      <c r="BA914" s="27"/>
      <c r="BB914" s="27"/>
      <c r="BC914" s="27"/>
      <c r="BD914" s="27"/>
      <c r="BE914" s="27"/>
      <c r="BF914" s="27"/>
      <c r="BG914" s="27"/>
      <c r="BH914" s="27"/>
    </row>
    <row r="915" spans="3:60" ht="15.75" customHeight="1" x14ac:dyDescent="0.2"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  <c r="AO915" s="27"/>
      <c r="AP915" s="27"/>
      <c r="AQ915" s="27"/>
      <c r="AR915" s="27"/>
      <c r="AS915" s="27"/>
      <c r="AT915" s="27"/>
      <c r="AU915" s="27"/>
      <c r="AV915" s="27"/>
      <c r="AW915" s="27"/>
      <c r="AX915" s="27"/>
      <c r="AY915" s="27"/>
      <c r="AZ915" s="27"/>
      <c r="BA915" s="27"/>
      <c r="BB915" s="27"/>
      <c r="BC915" s="27"/>
      <c r="BD915" s="27"/>
      <c r="BE915" s="27"/>
      <c r="BF915" s="27"/>
      <c r="BG915" s="27"/>
      <c r="BH915" s="27"/>
    </row>
    <row r="916" spans="3:60" ht="15.75" customHeight="1" x14ac:dyDescent="0.2"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  <c r="AO916" s="27"/>
      <c r="AP916" s="27"/>
      <c r="AQ916" s="27"/>
      <c r="AR916" s="27"/>
      <c r="AS916" s="27"/>
      <c r="AT916" s="27"/>
      <c r="AU916" s="27"/>
      <c r="AV916" s="27"/>
      <c r="AW916" s="27"/>
      <c r="AX916" s="27"/>
      <c r="AY916" s="27"/>
      <c r="AZ916" s="27"/>
      <c r="BA916" s="27"/>
      <c r="BB916" s="27"/>
      <c r="BC916" s="27"/>
      <c r="BD916" s="27"/>
      <c r="BE916" s="27"/>
      <c r="BF916" s="27"/>
      <c r="BG916" s="27"/>
      <c r="BH916" s="27"/>
    </row>
    <row r="917" spans="3:60" ht="15.75" customHeight="1" x14ac:dyDescent="0.2"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  <c r="AO917" s="27"/>
      <c r="AP917" s="27"/>
      <c r="AQ917" s="27"/>
      <c r="AR917" s="27"/>
      <c r="AS917" s="27"/>
      <c r="AT917" s="27"/>
      <c r="AU917" s="27"/>
      <c r="AV917" s="27"/>
      <c r="AW917" s="27"/>
      <c r="AX917" s="27"/>
      <c r="AY917" s="27"/>
      <c r="AZ917" s="27"/>
      <c r="BA917" s="27"/>
      <c r="BB917" s="27"/>
      <c r="BC917" s="27"/>
      <c r="BD917" s="27"/>
      <c r="BE917" s="27"/>
      <c r="BF917" s="27"/>
      <c r="BG917" s="27"/>
      <c r="BH917" s="27"/>
    </row>
    <row r="918" spans="3:60" ht="15.75" customHeight="1" x14ac:dyDescent="0.2"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  <c r="AO918" s="27"/>
      <c r="AP918" s="27"/>
      <c r="AQ918" s="27"/>
      <c r="AR918" s="27"/>
      <c r="AS918" s="27"/>
      <c r="AT918" s="27"/>
      <c r="AU918" s="27"/>
      <c r="AV918" s="27"/>
      <c r="AW918" s="27"/>
      <c r="AX918" s="27"/>
      <c r="AY918" s="27"/>
      <c r="AZ918" s="27"/>
      <c r="BA918" s="27"/>
      <c r="BB918" s="27"/>
      <c r="BC918" s="27"/>
      <c r="BD918" s="27"/>
      <c r="BE918" s="27"/>
      <c r="BF918" s="27"/>
      <c r="BG918" s="27"/>
      <c r="BH918" s="27"/>
    </row>
    <row r="919" spans="3:60" ht="15.75" customHeight="1" x14ac:dyDescent="0.2"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  <c r="AO919" s="27"/>
      <c r="AP919" s="27"/>
      <c r="AQ919" s="27"/>
      <c r="AR919" s="27"/>
      <c r="AS919" s="27"/>
      <c r="AT919" s="27"/>
      <c r="AU919" s="27"/>
      <c r="AV919" s="27"/>
      <c r="AW919" s="27"/>
      <c r="AX919" s="27"/>
      <c r="AY919" s="27"/>
      <c r="AZ919" s="27"/>
      <c r="BA919" s="27"/>
      <c r="BB919" s="27"/>
      <c r="BC919" s="27"/>
      <c r="BD919" s="27"/>
      <c r="BE919" s="27"/>
      <c r="BF919" s="27"/>
      <c r="BG919" s="27"/>
      <c r="BH919" s="27"/>
    </row>
    <row r="920" spans="3:60" ht="15.75" customHeight="1" x14ac:dyDescent="0.2"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  <c r="AO920" s="27"/>
      <c r="AP920" s="27"/>
      <c r="AQ920" s="27"/>
      <c r="AR920" s="27"/>
      <c r="AS920" s="27"/>
      <c r="AT920" s="27"/>
      <c r="AU920" s="27"/>
      <c r="AV920" s="27"/>
      <c r="AW920" s="27"/>
      <c r="AX920" s="27"/>
      <c r="AY920" s="27"/>
      <c r="AZ920" s="27"/>
      <c r="BA920" s="27"/>
      <c r="BB920" s="27"/>
      <c r="BC920" s="27"/>
      <c r="BD920" s="27"/>
      <c r="BE920" s="27"/>
      <c r="BF920" s="27"/>
      <c r="BG920" s="27"/>
      <c r="BH920" s="27"/>
    </row>
    <row r="921" spans="3:60" ht="15.75" customHeight="1" x14ac:dyDescent="0.2"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  <c r="AO921" s="27"/>
      <c r="AP921" s="27"/>
      <c r="AQ921" s="27"/>
      <c r="AR921" s="27"/>
      <c r="AS921" s="27"/>
      <c r="AT921" s="27"/>
      <c r="AU921" s="27"/>
      <c r="AV921" s="27"/>
      <c r="AW921" s="27"/>
      <c r="AX921" s="27"/>
      <c r="AY921" s="27"/>
      <c r="AZ921" s="27"/>
      <c r="BA921" s="27"/>
      <c r="BB921" s="27"/>
      <c r="BC921" s="27"/>
      <c r="BD921" s="27"/>
      <c r="BE921" s="27"/>
      <c r="BF921" s="27"/>
      <c r="BG921" s="27"/>
      <c r="BH921" s="27"/>
    </row>
    <row r="922" spans="3:60" ht="15.75" customHeight="1" x14ac:dyDescent="0.2"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  <c r="AO922" s="27"/>
      <c r="AP922" s="27"/>
      <c r="AQ922" s="27"/>
      <c r="AR922" s="27"/>
      <c r="AS922" s="27"/>
      <c r="AT922" s="27"/>
      <c r="AU922" s="27"/>
      <c r="AV922" s="27"/>
      <c r="AW922" s="27"/>
      <c r="AX922" s="27"/>
      <c r="AY922" s="27"/>
      <c r="AZ922" s="27"/>
      <c r="BA922" s="27"/>
      <c r="BB922" s="27"/>
      <c r="BC922" s="27"/>
      <c r="BD922" s="27"/>
      <c r="BE922" s="27"/>
      <c r="BF922" s="27"/>
      <c r="BG922" s="27"/>
      <c r="BH922" s="27"/>
    </row>
    <row r="923" spans="3:60" ht="15.75" customHeight="1" x14ac:dyDescent="0.2"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  <c r="AO923" s="27"/>
      <c r="AP923" s="27"/>
      <c r="AQ923" s="27"/>
      <c r="AR923" s="27"/>
      <c r="AS923" s="27"/>
      <c r="AT923" s="27"/>
      <c r="AU923" s="27"/>
      <c r="AV923" s="27"/>
      <c r="AW923" s="27"/>
      <c r="AX923" s="27"/>
      <c r="AY923" s="27"/>
      <c r="AZ923" s="27"/>
      <c r="BA923" s="27"/>
      <c r="BB923" s="27"/>
      <c r="BC923" s="27"/>
      <c r="BD923" s="27"/>
      <c r="BE923" s="27"/>
      <c r="BF923" s="27"/>
      <c r="BG923" s="27"/>
      <c r="BH923" s="27"/>
    </row>
    <row r="924" spans="3:60" ht="15.75" customHeight="1" x14ac:dyDescent="0.2"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  <c r="AO924" s="27"/>
      <c r="AP924" s="27"/>
      <c r="AQ924" s="27"/>
      <c r="AR924" s="27"/>
      <c r="AS924" s="27"/>
      <c r="AT924" s="27"/>
      <c r="AU924" s="27"/>
      <c r="AV924" s="27"/>
      <c r="AW924" s="27"/>
      <c r="AX924" s="27"/>
      <c r="AY924" s="27"/>
      <c r="AZ924" s="27"/>
      <c r="BA924" s="27"/>
      <c r="BB924" s="27"/>
      <c r="BC924" s="27"/>
      <c r="BD924" s="27"/>
      <c r="BE924" s="27"/>
      <c r="BF924" s="27"/>
      <c r="BG924" s="27"/>
      <c r="BH924" s="27"/>
    </row>
    <row r="925" spans="3:60" ht="15.75" customHeight="1" x14ac:dyDescent="0.2"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  <c r="AO925" s="27"/>
      <c r="AP925" s="27"/>
      <c r="AQ925" s="27"/>
      <c r="AR925" s="27"/>
      <c r="AS925" s="27"/>
      <c r="AT925" s="27"/>
      <c r="AU925" s="27"/>
      <c r="AV925" s="27"/>
      <c r="AW925" s="27"/>
      <c r="AX925" s="27"/>
      <c r="AY925" s="27"/>
      <c r="AZ925" s="27"/>
      <c r="BA925" s="27"/>
      <c r="BB925" s="27"/>
      <c r="BC925" s="27"/>
      <c r="BD925" s="27"/>
      <c r="BE925" s="27"/>
      <c r="BF925" s="27"/>
      <c r="BG925" s="27"/>
      <c r="BH925" s="27"/>
    </row>
    <row r="926" spans="3:60" ht="15.75" customHeight="1" x14ac:dyDescent="0.2"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  <c r="AO926" s="27"/>
      <c r="AP926" s="27"/>
      <c r="AQ926" s="27"/>
      <c r="AR926" s="27"/>
      <c r="AS926" s="27"/>
      <c r="AT926" s="27"/>
      <c r="AU926" s="27"/>
      <c r="AV926" s="27"/>
      <c r="AW926" s="27"/>
      <c r="AX926" s="27"/>
      <c r="AY926" s="27"/>
      <c r="AZ926" s="27"/>
      <c r="BA926" s="27"/>
      <c r="BB926" s="27"/>
      <c r="BC926" s="27"/>
      <c r="BD926" s="27"/>
      <c r="BE926" s="27"/>
      <c r="BF926" s="27"/>
      <c r="BG926" s="27"/>
      <c r="BH926" s="27"/>
    </row>
    <row r="927" spans="3:60" ht="15.75" customHeight="1" x14ac:dyDescent="0.2"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  <c r="AO927" s="27"/>
      <c r="AP927" s="27"/>
      <c r="AQ927" s="27"/>
      <c r="AR927" s="27"/>
      <c r="AS927" s="27"/>
      <c r="AT927" s="27"/>
      <c r="AU927" s="27"/>
      <c r="AV927" s="27"/>
      <c r="AW927" s="27"/>
      <c r="AX927" s="27"/>
      <c r="AY927" s="27"/>
      <c r="AZ927" s="27"/>
      <c r="BA927" s="27"/>
      <c r="BB927" s="27"/>
      <c r="BC927" s="27"/>
      <c r="BD927" s="27"/>
      <c r="BE927" s="27"/>
      <c r="BF927" s="27"/>
      <c r="BG927" s="27"/>
      <c r="BH927" s="27"/>
    </row>
    <row r="928" spans="3:60" ht="15.75" customHeight="1" x14ac:dyDescent="0.2"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  <c r="AO928" s="27"/>
      <c r="AP928" s="27"/>
      <c r="AQ928" s="27"/>
      <c r="AR928" s="27"/>
      <c r="AS928" s="27"/>
      <c r="AT928" s="27"/>
      <c r="AU928" s="27"/>
      <c r="AV928" s="27"/>
      <c r="AW928" s="27"/>
      <c r="AX928" s="27"/>
      <c r="AY928" s="27"/>
      <c r="AZ928" s="27"/>
      <c r="BA928" s="27"/>
      <c r="BB928" s="27"/>
      <c r="BC928" s="27"/>
      <c r="BD928" s="27"/>
      <c r="BE928" s="27"/>
      <c r="BF928" s="27"/>
      <c r="BG928" s="27"/>
      <c r="BH928" s="27"/>
    </row>
    <row r="929" spans="3:60" ht="15.75" customHeight="1" x14ac:dyDescent="0.2"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  <c r="AO929" s="27"/>
      <c r="AP929" s="27"/>
      <c r="AQ929" s="27"/>
      <c r="AR929" s="27"/>
      <c r="AS929" s="27"/>
      <c r="AT929" s="27"/>
      <c r="AU929" s="27"/>
      <c r="AV929" s="27"/>
      <c r="AW929" s="27"/>
      <c r="AX929" s="27"/>
      <c r="AY929" s="27"/>
      <c r="AZ929" s="27"/>
      <c r="BA929" s="27"/>
      <c r="BB929" s="27"/>
      <c r="BC929" s="27"/>
      <c r="BD929" s="27"/>
      <c r="BE929" s="27"/>
      <c r="BF929" s="27"/>
      <c r="BG929" s="27"/>
      <c r="BH929" s="27"/>
    </row>
    <row r="930" spans="3:60" ht="15.75" customHeight="1" x14ac:dyDescent="0.2"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  <c r="AO930" s="27"/>
      <c r="AP930" s="27"/>
      <c r="AQ930" s="27"/>
      <c r="AR930" s="27"/>
      <c r="AS930" s="27"/>
      <c r="AT930" s="27"/>
      <c r="AU930" s="27"/>
      <c r="AV930" s="27"/>
      <c r="AW930" s="27"/>
      <c r="AX930" s="27"/>
      <c r="AY930" s="27"/>
      <c r="AZ930" s="27"/>
      <c r="BA930" s="27"/>
      <c r="BB930" s="27"/>
      <c r="BC930" s="27"/>
      <c r="BD930" s="27"/>
      <c r="BE930" s="27"/>
      <c r="BF930" s="27"/>
      <c r="BG930" s="27"/>
      <c r="BH930" s="27"/>
    </row>
    <row r="931" spans="3:60" ht="15.75" customHeight="1" x14ac:dyDescent="0.2"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  <c r="AO931" s="27"/>
      <c r="AP931" s="27"/>
      <c r="AQ931" s="27"/>
      <c r="AR931" s="27"/>
      <c r="AS931" s="27"/>
      <c r="AT931" s="27"/>
      <c r="AU931" s="27"/>
      <c r="AV931" s="27"/>
      <c r="AW931" s="27"/>
      <c r="AX931" s="27"/>
      <c r="AY931" s="27"/>
      <c r="AZ931" s="27"/>
      <c r="BA931" s="27"/>
      <c r="BB931" s="27"/>
      <c r="BC931" s="27"/>
      <c r="BD931" s="27"/>
      <c r="BE931" s="27"/>
      <c r="BF931" s="27"/>
      <c r="BG931" s="27"/>
      <c r="BH931" s="27"/>
    </row>
    <row r="932" spans="3:60" ht="15.75" customHeight="1" x14ac:dyDescent="0.2"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  <c r="AO932" s="27"/>
      <c r="AP932" s="27"/>
      <c r="AQ932" s="27"/>
      <c r="AR932" s="27"/>
      <c r="AS932" s="27"/>
      <c r="AT932" s="27"/>
      <c r="AU932" s="27"/>
      <c r="AV932" s="27"/>
      <c r="AW932" s="27"/>
      <c r="AX932" s="27"/>
      <c r="AY932" s="27"/>
      <c r="AZ932" s="27"/>
      <c r="BA932" s="27"/>
      <c r="BB932" s="27"/>
      <c r="BC932" s="27"/>
      <c r="BD932" s="27"/>
      <c r="BE932" s="27"/>
      <c r="BF932" s="27"/>
      <c r="BG932" s="27"/>
      <c r="BH932" s="27"/>
    </row>
    <row r="933" spans="3:60" ht="15.75" customHeight="1" x14ac:dyDescent="0.2"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  <c r="AO933" s="27"/>
      <c r="AP933" s="27"/>
      <c r="AQ933" s="27"/>
      <c r="AR933" s="27"/>
      <c r="AS933" s="27"/>
      <c r="AT933" s="27"/>
      <c r="AU933" s="27"/>
      <c r="AV933" s="27"/>
      <c r="AW933" s="27"/>
      <c r="AX933" s="27"/>
      <c r="AY933" s="27"/>
      <c r="AZ933" s="27"/>
      <c r="BA933" s="27"/>
      <c r="BB933" s="27"/>
      <c r="BC933" s="27"/>
      <c r="BD933" s="27"/>
      <c r="BE933" s="27"/>
      <c r="BF933" s="27"/>
      <c r="BG933" s="27"/>
      <c r="BH933" s="27"/>
    </row>
    <row r="934" spans="3:60" ht="15.75" customHeight="1" x14ac:dyDescent="0.2"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  <c r="AO934" s="27"/>
      <c r="AP934" s="27"/>
      <c r="AQ934" s="27"/>
      <c r="AR934" s="27"/>
      <c r="AS934" s="27"/>
      <c r="AT934" s="27"/>
      <c r="AU934" s="27"/>
      <c r="AV934" s="27"/>
      <c r="AW934" s="27"/>
      <c r="AX934" s="27"/>
      <c r="AY934" s="27"/>
      <c r="AZ934" s="27"/>
      <c r="BA934" s="27"/>
      <c r="BB934" s="27"/>
      <c r="BC934" s="27"/>
      <c r="BD934" s="27"/>
      <c r="BE934" s="27"/>
      <c r="BF934" s="27"/>
      <c r="BG934" s="27"/>
      <c r="BH934" s="27"/>
    </row>
    <row r="935" spans="3:60" ht="15.75" customHeight="1" x14ac:dyDescent="0.2"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  <c r="AO935" s="27"/>
      <c r="AP935" s="27"/>
      <c r="AQ935" s="27"/>
      <c r="AR935" s="27"/>
      <c r="AS935" s="27"/>
      <c r="AT935" s="27"/>
      <c r="AU935" s="27"/>
      <c r="AV935" s="27"/>
      <c r="AW935" s="27"/>
      <c r="AX935" s="27"/>
      <c r="AY935" s="27"/>
      <c r="AZ935" s="27"/>
      <c r="BA935" s="27"/>
      <c r="BB935" s="27"/>
      <c r="BC935" s="27"/>
      <c r="BD935" s="27"/>
      <c r="BE935" s="27"/>
      <c r="BF935" s="27"/>
      <c r="BG935" s="27"/>
      <c r="BH935" s="27"/>
    </row>
    <row r="936" spans="3:60" ht="15.75" customHeight="1" x14ac:dyDescent="0.2"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  <c r="AO936" s="27"/>
      <c r="AP936" s="27"/>
      <c r="AQ936" s="27"/>
      <c r="AR936" s="27"/>
      <c r="AS936" s="27"/>
      <c r="AT936" s="27"/>
      <c r="AU936" s="27"/>
      <c r="AV936" s="27"/>
      <c r="AW936" s="27"/>
      <c r="AX936" s="27"/>
      <c r="AY936" s="27"/>
      <c r="AZ936" s="27"/>
      <c r="BA936" s="27"/>
      <c r="BB936" s="27"/>
      <c r="BC936" s="27"/>
      <c r="BD936" s="27"/>
      <c r="BE936" s="27"/>
      <c r="BF936" s="27"/>
      <c r="BG936" s="27"/>
      <c r="BH936" s="27"/>
    </row>
    <row r="937" spans="3:60" ht="15.75" customHeight="1" x14ac:dyDescent="0.2"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  <c r="AO937" s="27"/>
      <c r="AP937" s="27"/>
      <c r="AQ937" s="27"/>
      <c r="AR937" s="27"/>
      <c r="AS937" s="27"/>
      <c r="AT937" s="27"/>
      <c r="AU937" s="27"/>
      <c r="AV937" s="27"/>
      <c r="AW937" s="27"/>
      <c r="AX937" s="27"/>
      <c r="AY937" s="27"/>
      <c r="AZ937" s="27"/>
      <c r="BA937" s="27"/>
      <c r="BB937" s="27"/>
      <c r="BC937" s="27"/>
      <c r="BD937" s="27"/>
      <c r="BE937" s="27"/>
      <c r="BF937" s="27"/>
      <c r="BG937" s="27"/>
      <c r="BH937" s="27"/>
    </row>
    <row r="938" spans="3:60" ht="15.75" customHeight="1" x14ac:dyDescent="0.2"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  <c r="AO938" s="27"/>
      <c r="AP938" s="27"/>
      <c r="AQ938" s="27"/>
      <c r="AR938" s="27"/>
      <c r="AS938" s="27"/>
      <c r="AT938" s="27"/>
      <c r="AU938" s="27"/>
      <c r="AV938" s="27"/>
      <c r="AW938" s="27"/>
      <c r="AX938" s="27"/>
      <c r="AY938" s="27"/>
      <c r="AZ938" s="27"/>
      <c r="BA938" s="27"/>
      <c r="BB938" s="27"/>
      <c r="BC938" s="27"/>
      <c r="BD938" s="27"/>
      <c r="BE938" s="27"/>
      <c r="BF938" s="27"/>
      <c r="BG938" s="27"/>
      <c r="BH938" s="27"/>
    </row>
    <row r="939" spans="3:60" ht="15.75" customHeight="1" x14ac:dyDescent="0.2"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  <c r="AO939" s="27"/>
      <c r="AP939" s="27"/>
      <c r="AQ939" s="27"/>
      <c r="AR939" s="27"/>
      <c r="AS939" s="27"/>
      <c r="AT939" s="27"/>
      <c r="AU939" s="27"/>
      <c r="AV939" s="27"/>
      <c r="AW939" s="27"/>
      <c r="AX939" s="27"/>
      <c r="AY939" s="27"/>
      <c r="AZ939" s="27"/>
      <c r="BA939" s="27"/>
      <c r="BB939" s="27"/>
      <c r="BC939" s="27"/>
      <c r="BD939" s="27"/>
      <c r="BE939" s="27"/>
      <c r="BF939" s="27"/>
      <c r="BG939" s="27"/>
      <c r="BH939" s="27"/>
    </row>
    <row r="940" spans="3:60" ht="15.75" customHeight="1" x14ac:dyDescent="0.2"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  <c r="AO940" s="27"/>
      <c r="AP940" s="27"/>
      <c r="AQ940" s="27"/>
      <c r="AR940" s="27"/>
      <c r="AS940" s="27"/>
      <c r="AT940" s="27"/>
      <c r="AU940" s="27"/>
      <c r="AV940" s="27"/>
      <c r="AW940" s="27"/>
      <c r="AX940" s="27"/>
      <c r="AY940" s="27"/>
      <c r="AZ940" s="27"/>
      <c r="BA940" s="27"/>
      <c r="BB940" s="27"/>
      <c r="BC940" s="27"/>
      <c r="BD940" s="27"/>
      <c r="BE940" s="27"/>
      <c r="BF940" s="27"/>
      <c r="BG940" s="27"/>
      <c r="BH940" s="27"/>
    </row>
    <row r="941" spans="3:60" ht="15.75" customHeight="1" x14ac:dyDescent="0.2"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  <c r="AO941" s="27"/>
      <c r="AP941" s="27"/>
      <c r="AQ941" s="27"/>
      <c r="AR941" s="27"/>
      <c r="AS941" s="27"/>
      <c r="AT941" s="27"/>
      <c r="AU941" s="27"/>
      <c r="AV941" s="27"/>
      <c r="AW941" s="27"/>
      <c r="AX941" s="27"/>
      <c r="AY941" s="27"/>
      <c r="AZ941" s="27"/>
      <c r="BA941" s="27"/>
      <c r="BB941" s="27"/>
      <c r="BC941" s="27"/>
      <c r="BD941" s="27"/>
      <c r="BE941" s="27"/>
      <c r="BF941" s="27"/>
      <c r="BG941" s="27"/>
      <c r="BH941" s="27"/>
    </row>
    <row r="942" spans="3:60" ht="15.75" customHeight="1" x14ac:dyDescent="0.2"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  <c r="AO942" s="27"/>
      <c r="AP942" s="27"/>
      <c r="AQ942" s="27"/>
      <c r="AR942" s="27"/>
      <c r="AS942" s="27"/>
      <c r="AT942" s="27"/>
      <c r="AU942" s="27"/>
      <c r="AV942" s="27"/>
      <c r="AW942" s="27"/>
      <c r="AX942" s="27"/>
      <c r="AY942" s="27"/>
      <c r="AZ942" s="27"/>
      <c r="BA942" s="27"/>
      <c r="BB942" s="27"/>
      <c r="BC942" s="27"/>
      <c r="BD942" s="27"/>
      <c r="BE942" s="27"/>
      <c r="BF942" s="27"/>
      <c r="BG942" s="27"/>
      <c r="BH942" s="27"/>
    </row>
    <row r="943" spans="3:60" ht="15.75" customHeight="1" x14ac:dyDescent="0.2"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  <c r="AO943" s="27"/>
      <c r="AP943" s="27"/>
      <c r="AQ943" s="27"/>
      <c r="AR943" s="27"/>
      <c r="AS943" s="27"/>
      <c r="AT943" s="27"/>
      <c r="AU943" s="27"/>
      <c r="AV943" s="27"/>
      <c r="AW943" s="27"/>
      <c r="AX943" s="27"/>
      <c r="AY943" s="27"/>
      <c r="AZ943" s="27"/>
      <c r="BA943" s="27"/>
      <c r="BB943" s="27"/>
      <c r="BC943" s="27"/>
      <c r="BD943" s="27"/>
      <c r="BE943" s="27"/>
      <c r="BF943" s="27"/>
      <c r="BG943" s="27"/>
      <c r="BH943" s="27"/>
    </row>
    <row r="944" spans="3:60" ht="15.75" customHeight="1" x14ac:dyDescent="0.2"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  <c r="AO944" s="27"/>
      <c r="AP944" s="27"/>
      <c r="AQ944" s="27"/>
      <c r="AR944" s="27"/>
      <c r="AS944" s="27"/>
      <c r="AT944" s="27"/>
      <c r="AU944" s="27"/>
      <c r="AV944" s="27"/>
      <c r="AW944" s="27"/>
      <c r="AX944" s="27"/>
      <c r="AY944" s="27"/>
      <c r="AZ944" s="27"/>
      <c r="BA944" s="27"/>
      <c r="BB944" s="27"/>
      <c r="BC944" s="27"/>
      <c r="BD944" s="27"/>
      <c r="BE944" s="27"/>
      <c r="BF944" s="27"/>
      <c r="BG944" s="27"/>
      <c r="BH944" s="27"/>
    </row>
    <row r="945" spans="3:60" ht="15.75" customHeight="1" x14ac:dyDescent="0.2"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  <c r="AO945" s="27"/>
      <c r="AP945" s="27"/>
      <c r="AQ945" s="27"/>
      <c r="AR945" s="27"/>
      <c r="AS945" s="27"/>
      <c r="AT945" s="27"/>
      <c r="AU945" s="27"/>
      <c r="AV945" s="27"/>
      <c r="AW945" s="27"/>
      <c r="AX945" s="27"/>
      <c r="AY945" s="27"/>
      <c r="AZ945" s="27"/>
      <c r="BA945" s="27"/>
      <c r="BB945" s="27"/>
      <c r="BC945" s="27"/>
      <c r="BD945" s="27"/>
      <c r="BE945" s="27"/>
      <c r="BF945" s="27"/>
      <c r="BG945" s="27"/>
      <c r="BH945" s="27"/>
    </row>
    <row r="946" spans="3:60" ht="15.75" customHeight="1" x14ac:dyDescent="0.2"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  <c r="AO946" s="27"/>
      <c r="AP946" s="27"/>
      <c r="AQ946" s="27"/>
      <c r="AR946" s="27"/>
      <c r="AS946" s="27"/>
      <c r="AT946" s="27"/>
      <c r="AU946" s="27"/>
      <c r="AV946" s="27"/>
      <c r="AW946" s="27"/>
      <c r="AX946" s="27"/>
      <c r="AY946" s="27"/>
      <c r="AZ946" s="27"/>
      <c r="BA946" s="27"/>
      <c r="BB946" s="27"/>
      <c r="BC946" s="27"/>
      <c r="BD946" s="27"/>
      <c r="BE946" s="27"/>
      <c r="BF946" s="27"/>
      <c r="BG946" s="27"/>
      <c r="BH946" s="27"/>
    </row>
    <row r="947" spans="3:60" ht="15.75" customHeight="1" x14ac:dyDescent="0.2"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  <c r="AO947" s="27"/>
      <c r="AP947" s="27"/>
      <c r="AQ947" s="27"/>
      <c r="AR947" s="27"/>
      <c r="AS947" s="27"/>
      <c r="AT947" s="27"/>
      <c r="AU947" s="27"/>
      <c r="AV947" s="27"/>
      <c r="AW947" s="27"/>
      <c r="AX947" s="27"/>
      <c r="AY947" s="27"/>
      <c r="AZ947" s="27"/>
      <c r="BA947" s="27"/>
      <c r="BB947" s="27"/>
      <c r="BC947" s="27"/>
      <c r="BD947" s="27"/>
      <c r="BE947" s="27"/>
      <c r="BF947" s="27"/>
      <c r="BG947" s="27"/>
      <c r="BH947" s="27"/>
    </row>
    <row r="948" spans="3:60" ht="15.75" customHeight="1" x14ac:dyDescent="0.2"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  <c r="AO948" s="27"/>
      <c r="AP948" s="27"/>
      <c r="AQ948" s="27"/>
      <c r="AR948" s="27"/>
      <c r="AS948" s="27"/>
      <c r="AT948" s="27"/>
      <c r="AU948" s="27"/>
      <c r="AV948" s="27"/>
      <c r="AW948" s="27"/>
      <c r="AX948" s="27"/>
      <c r="AY948" s="27"/>
      <c r="AZ948" s="27"/>
      <c r="BA948" s="27"/>
      <c r="BB948" s="27"/>
      <c r="BC948" s="27"/>
      <c r="BD948" s="27"/>
      <c r="BE948" s="27"/>
      <c r="BF948" s="27"/>
      <c r="BG948" s="27"/>
      <c r="BH948" s="27"/>
    </row>
    <row r="949" spans="3:60" ht="15.75" customHeight="1" x14ac:dyDescent="0.2"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  <c r="AO949" s="27"/>
      <c r="AP949" s="27"/>
      <c r="AQ949" s="27"/>
      <c r="AR949" s="27"/>
      <c r="AS949" s="27"/>
      <c r="AT949" s="27"/>
      <c r="AU949" s="27"/>
      <c r="AV949" s="27"/>
      <c r="AW949" s="27"/>
      <c r="AX949" s="27"/>
      <c r="AY949" s="27"/>
      <c r="AZ949" s="27"/>
      <c r="BA949" s="27"/>
      <c r="BB949" s="27"/>
      <c r="BC949" s="27"/>
      <c r="BD949" s="27"/>
      <c r="BE949" s="27"/>
      <c r="BF949" s="27"/>
      <c r="BG949" s="27"/>
      <c r="BH949" s="27"/>
    </row>
    <row r="950" spans="3:60" ht="15.75" customHeight="1" x14ac:dyDescent="0.2"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  <c r="AO950" s="27"/>
      <c r="AP950" s="27"/>
      <c r="AQ950" s="27"/>
      <c r="AR950" s="27"/>
      <c r="AS950" s="27"/>
      <c r="AT950" s="27"/>
      <c r="AU950" s="27"/>
      <c r="AV950" s="27"/>
      <c r="AW950" s="27"/>
      <c r="AX950" s="27"/>
      <c r="AY950" s="27"/>
      <c r="AZ950" s="27"/>
      <c r="BA950" s="27"/>
      <c r="BB950" s="27"/>
      <c r="BC950" s="27"/>
      <c r="BD950" s="27"/>
      <c r="BE950" s="27"/>
      <c r="BF950" s="27"/>
      <c r="BG950" s="27"/>
      <c r="BH950" s="27"/>
    </row>
    <row r="951" spans="3:60" ht="15.75" customHeight="1" x14ac:dyDescent="0.2"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  <c r="AO951" s="27"/>
      <c r="AP951" s="27"/>
      <c r="AQ951" s="27"/>
      <c r="AR951" s="27"/>
      <c r="AS951" s="27"/>
      <c r="AT951" s="27"/>
      <c r="AU951" s="27"/>
      <c r="AV951" s="27"/>
      <c r="AW951" s="27"/>
      <c r="AX951" s="27"/>
      <c r="AY951" s="27"/>
      <c r="AZ951" s="27"/>
      <c r="BA951" s="27"/>
      <c r="BB951" s="27"/>
      <c r="BC951" s="27"/>
      <c r="BD951" s="27"/>
      <c r="BE951" s="27"/>
      <c r="BF951" s="27"/>
      <c r="BG951" s="27"/>
      <c r="BH951" s="27"/>
    </row>
    <row r="952" spans="3:60" ht="15.75" customHeight="1" x14ac:dyDescent="0.2"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  <c r="AO952" s="27"/>
      <c r="AP952" s="27"/>
      <c r="AQ952" s="27"/>
      <c r="AR952" s="27"/>
      <c r="AS952" s="27"/>
      <c r="AT952" s="27"/>
      <c r="AU952" s="27"/>
      <c r="AV952" s="27"/>
      <c r="AW952" s="27"/>
      <c r="AX952" s="27"/>
      <c r="AY952" s="27"/>
      <c r="AZ952" s="27"/>
      <c r="BA952" s="27"/>
      <c r="BB952" s="27"/>
      <c r="BC952" s="27"/>
      <c r="BD952" s="27"/>
      <c r="BE952" s="27"/>
      <c r="BF952" s="27"/>
      <c r="BG952" s="27"/>
      <c r="BH952" s="27"/>
    </row>
    <row r="953" spans="3:60" ht="15.75" customHeight="1" x14ac:dyDescent="0.2"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  <c r="AO953" s="27"/>
      <c r="AP953" s="27"/>
      <c r="AQ953" s="27"/>
      <c r="AR953" s="27"/>
      <c r="AS953" s="27"/>
      <c r="AT953" s="27"/>
      <c r="AU953" s="27"/>
      <c r="AV953" s="27"/>
      <c r="AW953" s="27"/>
      <c r="AX953" s="27"/>
      <c r="AY953" s="27"/>
      <c r="AZ953" s="27"/>
      <c r="BA953" s="27"/>
      <c r="BB953" s="27"/>
      <c r="BC953" s="27"/>
      <c r="BD953" s="27"/>
      <c r="BE953" s="27"/>
      <c r="BF953" s="27"/>
      <c r="BG953" s="27"/>
      <c r="BH953" s="27"/>
    </row>
    <row r="954" spans="3:60" ht="15.75" customHeight="1" x14ac:dyDescent="0.2"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  <c r="AO954" s="27"/>
      <c r="AP954" s="27"/>
      <c r="AQ954" s="27"/>
      <c r="AR954" s="27"/>
      <c r="AS954" s="27"/>
      <c r="AT954" s="27"/>
      <c r="AU954" s="27"/>
      <c r="AV954" s="27"/>
      <c r="AW954" s="27"/>
      <c r="AX954" s="27"/>
      <c r="AY954" s="27"/>
      <c r="AZ954" s="27"/>
      <c r="BA954" s="27"/>
      <c r="BB954" s="27"/>
      <c r="BC954" s="27"/>
      <c r="BD954" s="27"/>
      <c r="BE954" s="27"/>
      <c r="BF954" s="27"/>
      <c r="BG954" s="27"/>
      <c r="BH954" s="27"/>
    </row>
    <row r="955" spans="3:60" ht="15.75" customHeight="1" x14ac:dyDescent="0.2"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  <c r="AO955" s="27"/>
      <c r="AP955" s="27"/>
      <c r="AQ955" s="27"/>
      <c r="AR955" s="27"/>
      <c r="AS955" s="27"/>
      <c r="AT955" s="27"/>
      <c r="AU955" s="27"/>
      <c r="AV955" s="27"/>
      <c r="AW955" s="27"/>
      <c r="AX955" s="27"/>
      <c r="AY955" s="27"/>
      <c r="AZ955" s="27"/>
      <c r="BA955" s="27"/>
      <c r="BB955" s="27"/>
      <c r="BC955" s="27"/>
      <c r="BD955" s="27"/>
      <c r="BE955" s="27"/>
      <c r="BF955" s="27"/>
      <c r="BG955" s="27"/>
      <c r="BH955" s="27"/>
    </row>
    <row r="956" spans="3:60" ht="15.75" customHeight="1" x14ac:dyDescent="0.2"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  <c r="AO956" s="27"/>
      <c r="AP956" s="27"/>
      <c r="AQ956" s="27"/>
      <c r="AR956" s="27"/>
      <c r="AS956" s="27"/>
      <c r="AT956" s="27"/>
      <c r="AU956" s="27"/>
      <c r="AV956" s="27"/>
      <c r="AW956" s="27"/>
      <c r="AX956" s="27"/>
      <c r="AY956" s="27"/>
      <c r="AZ956" s="27"/>
      <c r="BA956" s="27"/>
      <c r="BB956" s="27"/>
      <c r="BC956" s="27"/>
      <c r="BD956" s="27"/>
      <c r="BE956" s="27"/>
      <c r="BF956" s="27"/>
      <c r="BG956" s="27"/>
      <c r="BH956" s="27"/>
    </row>
    <row r="957" spans="3:60" ht="15.75" customHeight="1" x14ac:dyDescent="0.2"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  <c r="AO957" s="27"/>
      <c r="AP957" s="27"/>
      <c r="AQ957" s="27"/>
      <c r="AR957" s="27"/>
      <c r="AS957" s="27"/>
      <c r="AT957" s="27"/>
      <c r="AU957" s="27"/>
      <c r="AV957" s="27"/>
      <c r="AW957" s="27"/>
      <c r="AX957" s="27"/>
      <c r="AY957" s="27"/>
      <c r="AZ957" s="27"/>
      <c r="BA957" s="27"/>
      <c r="BB957" s="27"/>
      <c r="BC957" s="27"/>
      <c r="BD957" s="27"/>
      <c r="BE957" s="27"/>
      <c r="BF957" s="27"/>
      <c r="BG957" s="27"/>
      <c r="BH957" s="27"/>
    </row>
    <row r="958" spans="3:60" ht="15.75" customHeight="1" x14ac:dyDescent="0.2"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  <c r="AO958" s="27"/>
      <c r="AP958" s="27"/>
      <c r="AQ958" s="27"/>
      <c r="AR958" s="27"/>
      <c r="AS958" s="27"/>
      <c r="AT958" s="27"/>
      <c r="AU958" s="27"/>
      <c r="AV958" s="27"/>
      <c r="AW958" s="27"/>
      <c r="AX958" s="27"/>
      <c r="AY958" s="27"/>
      <c r="AZ958" s="27"/>
      <c r="BA958" s="27"/>
      <c r="BB958" s="27"/>
      <c r="BC958" s="27"/>
      <c r="BD958" s="27"/>
      <c r="BE958" s="27"/>
      <c r="BF958" s="27"/>
      <c r="BG958" s="27"/>
      <c r="BH958" s="27"/>
    </row>
    <row r="959" spans="3:60" ht="15.75" customHeight="1" x14ac:dyDescent="0.2"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  <c r="AO959" s="27"/>
      <c r="AP959" s="27"/>
      <c r="AQ959" s="27"/>
      <c r="AR959" s="27"/>
      <c r="AS959" s="27"/>
      <c r="AT959" s="27"/>
      <c r="AU959" s="27"/>
      <c r="AV959" s="27"/>
      <c r="AW959" s="27"/>
      <c r="AX959" s="27"/>
      <c r="AY959" s="27"/>
      <c r="AZ959" s="27"/>
      <c r="BA959" s="27"/>
      <c r="BB959" s="27"/>
      <c r="BC959" s="27"/>
      <c r="BD959" s="27"/>
      <c r="BE959" s="27"/>
      <c r="BF959" s="27"/>
      <c r="BG959" s="27"/>
      <c r="BH959" s="27"/>
    </row>
    <row r="960" spans="3:60" ht="15.75" customHeight="1" x14ac:dyDescent="0.2"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  <c r="AO960" s="27"/>
      <c r="AP960" s="27"/>
      <c r="AQ960" s="27"/>
      <c r="AR960" s="27"/>
      <c r="AS960" s="27"/>
      <c r="AT960" s="27"/>
      <c r="AU960" s="27"/>
      <c r="AV960" s="27"/>
      <c r="AW960" s="27"/>
      <c r="AX960" s="27"/>
      <c r="AY960" s="27"/>
      <c r="AZ960" s="27"/>
      <c r="BA960" s="27"/>
      <c r="BB960" s="27"/>
      <c r="BC960" s="27"/>
      <c r="BD960" s="27"/>
      <c r="BE960" s="27"/>
      <c r="BF960" s="27"/>
      <c r="BG960" s="27"/>
      <c r="BH960" s="27"/>
    </row>
    <row r="961" spans="3:60" ht="15.75" customHeight="1" x14ac:dyDescent="0.2"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  <c r="AO961" s="27"/>
      <c r="AP961" s="27"/>
      <c r="AQ961" s="27"/>
      <c r="AR961" s="27"/>
      <c r="AS961" s="27"/>
      <c r="AT961" s="27"/>
      <c r="AU961" s="27"/>
      <c r="AV961" s="27"/>
      <c r="AW961" s="27"/>
      <c r="AX961" s="27"/>
      <c r="AY961" s="27"/>
      <c r="AZ961" s="27"/>
      <c r="BA961" s="27"/>
      <c r="BB961" s="27"/>
      <c r="BC961" s="27"/>
      <c r="BD961" s="27"/>
      <c r="BE961" s="27"/>
      <c r="BF961" s="27"/>
      <c r="BG961" s="27"/>
      <c r="BH961" s="27"/>
    </row>
    <row r="962" spans="3:60" ht="15.75" customHeight="1" x14ac:dyDescent="0.2"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  <c r="AO962" s="27"/>
      <c r="AP962" s="27"/>
      <c r="AQ962" s="27"/>
      <c r="AR962" s="27"/>
      <c r="AS962" s="27"/>
      <c r="AT962" s="27"/>
      <c r="AU962" s="27"/>
      <c r="AV962" s="27"/>
      <c r="AW962" s="27"/>
      <c r="AX962" s="27"/>
      <c r="AY962" s="27"/>
      <c r="AZ962" s="27"/>
      <c r="BA962" s="27"/>
      <c r="BB962" s="27"/>
      <c r="BC962" s="27"/>
      <c r="BD962" s="27"/>
      <c r="BE962" s="27"/>
      <c r="BF962" s="27"/>
      <c r="BG962" s="27"/>
      <c r="BH962" s="27"/>
    </row>
    <row r="963" spans="3:60" ht="15.75" customHeight="1" x14ac:dyDescent="0.2"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  <c r="AO963" s="27"/>
      <c r="AP963" s="27"/>
      <c r="AQ963" s="27"/>
      <c r="AR963" s="27"/>
      <c r="AS963" s="27"/>
      <c r="AT963" s="27"/>
      <c r="AU963" s="27"/>
      <c r="AV963" s="27"/>
      <c r="AW963" s="27"/>
      <c r="AX963" s="27"/>
      <c r="AY963" s="27"/>
      <c r="AZ963" s="27"/>
      <c r="BA963" s="27"/>
      <c r="BB963" s="27"/>
      <c r="BC963" s="27"/>
      <c r="BD963" s="27"/>
      <c r="BE963" s="27"/>
      <c r="BF963" s="27"/>
      <c r="BG963" s="27"/>
      <c r="BH963" s="27"/>
    </row>
    <row r="964" spans="3:60" ht="15.75" customHeight="1" x14ac:dyDescent="0.2"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  <c r="AO964" s="27"/>
      <c r="AP964" s="27"/>
      <c r="AQ964" s="27"/>
      <c r="AR964" s="27"/>
      <c r="AS964" s="27"/>
      <c r="AT964" s="27"/>
      <c r="AU964" s="27"/>
      <c r="AV964" s="27"/>
      <c r="AW964" s="27"/>
      <c r="AX964" s="27"/>
      <c r="AY964" s="27"/>
      <c r="AZ964" s="27"/>
      <c r="BA964" s="27"/>
      <c r="BB964" s="27"/>
      <c r="BC964" s="27"/>
      <c r="BD964" s="27"/>
      <c r="BE964" s="27"/>
      <c r="BF964" s="27"/>
      <c r="BG964" s="27"/>
      <c r="BH964" s="27"/>
    </row>
    <row r="965" spans="3:60" ht="15.75" customHeight="1" x14ac:dyDescent="0.2"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  <c r="AO965" s="27"/>
      <c r="AP965" s="27"/>
      <c r="AQ965" s="27"/>
      <c r="AR965" s="27"/>
      <c r="AS965" s="27"/>
      <c r="AT965" s="27"/>
      <c r="AU965" s="27"/>
      <c r="AV965" s="27"/>
      <c r="AW965" s="27"/>
      <c r="AX965" s="27"/>
      <c r="AY965" s="27"/>
      <c r="AZ965" s="27"/>
      <c r="BA965" s="27"/>
      <c r="BB965" s="27"/>
      <c r="BC965" s="27"/>
      <c r="BD965" s="27"/>
      <c r="BE965" s="27"/>
      <c r="BF965" s="27"/>
      <c r="BG965" s="27"/>
      <c r="BH965" s="27"/>
    </row>
    <row r="966" spans="3:60" ht="15.75" customHeight="1" x14ac:dyDescent="0.2"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  <c r="AO966" s="27"/>
      <c r="AP966" s="27"/>
      <c r="AQ966" s="27"/>
      <c r="AR966" s="27"/>
      <c r="AS966" s="27"/>
      <c r="AT966" s="27"/>
      <c r="AU966" s="27"/>
      <c r="AV966" s="27"/>
      <c r="AW966" s="27"/>
      <c r="AX966" s="27"/>
      <c r="AY966" s="27"/>
      <c r="AZ966" s="27"/>
      <c r="BA966" s="27"/>
      <c r="BB966" s="27"/>
      <c r="BC966" s="27"/>
      <c r="BD966" s="27"/>
      <c r="BE966" s="27"/>
      <c r="BF966" s="27"/>
      <c r="BG966" s="27"/>
      <c r="BH966" s="27"/>
    </row>
    <row r="967" spans="3:60" ht="15.75" customHeight="1" x14ac:dyDescent="0.2"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  <c r="AO967" s="27"/>
      <c r="AP967" s="27"/>
      <c r="AQ967" s="27"/>
      <c r="AR967" s="27"/>
      <c r="AS967" s="27"/>
      <c r="AT967" s="27"/>
      <c r="AU967" s="27"/>
      <c r="AV967" s="27"/>
      <c r="AW967" s="27"/>
      <c r="AX967" s="27"/>
      <c r="AY967" s="27"/>
      <c r="AZ967" s="27"/>
      <c r="BA967" s="27"/>
      <c r="BB967" s="27"/>
      <c r="BC967" s="27"/>
      <c r="BD967" s="27"/>
      <c r="BE967" s="27"/>
      <c r="BF967" s="27"/>
      <c r="BG967" s="27"/>
      <c r="BH967" s="27"/>
    </row>
    <row r="968" spans="3:60" ht="15.75" customHeight="1" x14ac:dyDescent="0.2"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  <c r="AO968" s="27"/>
      <c r="AP968" s="27"/>
      <c r="AQ968" s="27"/>
      <c r="AR968" s="27"/>
      <c r="AS968" s="27"/>
      <c r="AT968" s="27"/>
      <c r="AU968" s="27"/>
      <c r="AV968" s="27"/>
      <c r="AW968" s="27"/>
      <c r="AX968" s="27"/>
      <c r="AY968" s="27"/>
      <c r="AZ968" s="27"/>
      <c r="BA968" s="27"/>
      <c r="BB968" s="27"/>
      <c r="BC968" s="27"/>
      <c r="BD968" s="27"/>
      <c r="BE968" s="27"/>
      <c r="BF968" s="27"/>
      <c r="BG968" s="27"/>
      <c r="BH968" s="27"/>
    </row>
    <row r="969" spans="3:60" ht="15.75" customHeight="1" x14ac:dyDescent="0.2"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  <c r="AO969" s="27"/>
      <c r="AP969" s="27"/>
      <c r="AQ969" s="27"/>
      <c r="AR969" s="27"/>
      <c r="AS969" s="27"/>
      <c r="AT969" s="27"/>
      <c r="AU969" s="27"/>
      <c r="AV969" s="27"/>
      <c r="AW969" s="27"/>
      <c r="AX969" s="27"/>
      <c r="AY969" s="27"/>
      <c r="AZ969" s="27"/>
      <c r="BA969" s="27"/>
      <c r="BB969" s="27"/>
      <c r="BC969" s="27"/>
      <c r="BD969" s="27"/>
      <c r="BE969" s="27"/>
      <c r="BF969" s="27"/>
      <c r="BG969" s="27"/>
      <c r="BH969" s="27"/>
    </row>
    <row r="970" spans="3:60" ht="15.75" customHeight="1" x14ac:dyDescent="0.2"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  <c r="AO970" s="27"/>
      <c r="AP970" s="27"/>
      <c r="AQ970" s="27"/>
      <c r="AR970" s="27"/>
      <c r="AS970" s="27"/>
      <c r="AT970" s="27"/>
      <c r="AU970" s="27"/>
      <c r="AV970" s="27"/>
      <c r="AW970" s="27"/>
      <c r="AX970" s="27"/>
      <c r="AY970" s="27"/>
      <c r="AZ970" s="27"/>
      <c r="BA970" s="27"/>
      <c r="BB970" s="27"/>
      <c r="BC970" s="27"/>
      <c r="BD970" s="27"/>
      <c r="BE970" s="27"/>
      <c r="BF970" s="27"/>
      <c r="BG970" s="27"/>
      <c r="BH970" s="27"/>
    </row>
    <row r="971" spans="3:60" ht="15.75" customHeight="1" x14ac:dyDescent="0.2"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  <c r="AO971" s="27"/>
      <c r="AP971" s="27"/>
      <c r="AQ971" s="27"/>
      <c r="AR971" s="27"/>
      <c r="AS971" s="27"/>
      <c r="AT971" s="27"/>
      <c r="AU971" s="27"/>
      <c r="AV971" s="27"/>
      <c r="AW971" s="27"/>
      <c r="AX971" s="27"/>
      <c r="AY971" s="27"/>
      <c r="AZ971" s="27"/>
      <c r="BA971" s="27"/>
      <c r="BB971" s="27"/>
      <c r="BC971" s="27"/>
      <c r="BD971" s="27"/>
      <c r="BE971" s="27"/>
      <c r="BF971" s="27"/>
      <c r="BG971" s="27"/>
      <c r="BH971" s="27"/>
    </row>
    <row r="972" spans="3:60" ht="15.75" customHeight="1" x14ac:dyDescent="0.2"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  <c r="AO972" s="27"/>
      <c r="AP972" s="27"/>
      <c r="AQ972" s="27"/>
      <c r="AR972" s="27"/>
      <c r="AS972" s="27"/>
      <c r="AT972" s="27"/>
      <c r="AU972" s="27"/>
      <c r="AV972" s="27"/>
      <c r="AW972" s="27"/>
      <c r="AX972" s="27"/>
      <c r="AY972" s="27"/>
      <c r="AZ972" s="27"/>
      <c r="BA972" s="27"/>
      <c r="BB972" s="27"/>
      <c r="BC972" s="27"/>
      <c r="BD972" s="27"/>
      <c r="BE972" s="27"/>
      <c r="BF972" s="27"/>
      <c r="BG972" s="27"/>
      <c r="BH972" s="27"/>
    </row>
    <row r="973" spans="3:60" ht="15.75" customHeight="1" x14ac:dyDescent="0.2"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  <c r="AO973" s="27"/>
      <c r="AP973" s="27"/>
      <c r="AQ973" s="27"/>
      <c r="AR973" s="27"/>
      <c r="AS973" s="27"/>
      <c r="AT973" s="27"/>
      <c r="AU973" s="27"/>
      <c r="AV973" s="27"/>
      <c r="AW973" s="27"/>
      <c r="AX973" s="27"/>
      <c r="AY973" s="27"/>
      <c r="AZ973" s="27"/>
      <c r="BA973" s="27"/>
      <c r="BB973" s="27"/>
      <c r="BC973" s="27"/>
      <c r="BD973" s="27"/>
      <c r="BE973" s="27"/>
      <c r="BF973" s="27"/>
      <c r="BG973" s="27"/>
      <c r="BH973" s="27"/>
    </row>
    <row r="974" spans="3:60" ht="15.75" customHeight="1" x14ac:dyDescent="0.2"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  <c r="AO974" s="27"/>
      <c r="AP974" s="27"/>
      <c r="AQ974" s="27"/>
      <c r="AR974" s="27"/>
      <c r="AS974" s="27"/>
      <c r="AT974" s="27"/>
      <c r="AU974" s="27"/>
      <c r="AV974" s="27"/>
      <c r="AW974" s="27"/>
      <c r="AX974" s="27"/>
      <c r="AY974" s="27"/>
      <c r="AZ974" s="27"/>
      <c r="BA974" s="27"/>
      <c r="BB974" s="27"/>
      <c r="BC974" s="27"/>
      <c r="BD974" s="27"/>
      <c r="BE974" s="27"/>
      <c r="BF974" s="27"/>
      <c r="BG974" s="27"/>
      <c r="BH974" s="27"/>
    </row>
    <row r="975" spans="3:60" ht="15.75" customHeight="1" x14ac:dyDescent="0.2"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  <c r="AO975" s="27"/>
      <c r="AP975" s="27"/>
      <c r="AQ975" s="27"/>
      <c r="AR975" s="27"/>
      <c r="AS975" s="27"/>
      <c r="AT975" s="27"/>
      <c r="AU975" s="27"/>
      <c r="AV975" s="27"/>
      <c r="AW975" s="27"/>
      <c r="AX975" s="27"/>
      <c r="AY975" s="27"/>
      <c r="AZ975" s="27"/>
      <c r="BA975" s="27"/>
      <c r="BB975" s="27"/>
      <c r="BC975" s="27"/>
      <c r="BD975" s="27"/>
      <c r="BE975" s="27"/>
      <c r="BF975" s="27"/>
      <c r="BG975" s="27"/>
      <c r="BH975" s="27"/>
    </row>
    <row r="976" spans="3:60" ht="15.75" customHeight="1" x14ac:dyDescent="0.2"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  <c r="AO976" s="27"/>
      <c r="AP976" s="27"/>
      <c r="AQ976" s="27"/>
      <c r="AR976" s="27"/>
      <c r="AS976" s="27"/>
      <c r="AT976" s="27"/>
      <c r="AU976" s="27"/>
      <c r="AV976" s="27"/>
      <c r="AW976" s="27"/>
      <c r="AX976" s="27"/>
      <c r="AY976" s="27"/>
      <c r="AZ976" s="27"/>
      <c r="BA976" s="27"/>
      <c r="BB976" s="27"/>
      <c r="BC976" s="27"/>
      <c r="BD976" s="27"/>
      <c r="BE976" s="27"/>
      <c r="BF976" s="27"/>
      <c r="BG976" s="27"/>
      <c r="BH976" s="27"/>
    </row>
    <row r="977" spans="3:60" ht="15.75" customHeight="1" x14ac:dyDescent="0.2"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  <c r="AO977" s="27"/>
      <c r="AP977" s="27"/>
      <c r="AQ977" s="27"/>
      <c r="AR977" s="27"/>
      <c r="AS977" s="27"/>
      <c r="AT977" s="27"/>
      <c r="AU977" s="27"/>
      <c r="AV977" s="27"/>
      <c r="AW977" s="27"/>
      <c r="AX977" s="27"/>
      <c r="AY977" s="27"/>
      <c r="AZ977" s="27"/>
      <c r="BA977" s="27"/>
      <c r="BB977" s="27"/>
      <c r="BC977" s="27"/>
      <c r="BD977" s="27"/>
      <c r="BE977" s="27"/>
      <c r="BF977" s="27"/>
      <c r="BG977" s="27"/>
      <c r="BH977" s="27"/>
    </row>
    <row r="978" spans="3:60" ht="15.75" customHeight="1" x14ac:dyDescent="0.2"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  <c r="AO978" s="27"/>
      <c r="AP978" s="27"/>
      <c r="AQ978" s="27"/>
      <c r="AR978" s="27"/>
      <c r="AS978" s="27"/>
      <c r="AT978" s="27"/>
      <c r="AU978" s="27"/>
      <c r="AV978" s="27"/>
      <c r="AW978" s="27"/>
      <c r="AX978" s="27"/>
      <c r="AY978" s="27"/>
      <c r="AZ978" s="27"/>
      <c r="BA978" s="27"/>
      <c r="BB978" s="27"/>
      <c r="BC978" s="27"/>
      <c r="BD978" s="27"/>
      <c r="BE978" s="27"/>
      <c r="BF978" s="27"/>
      <c r="BG978" s="27"/>
      <c r="BH978" s="27"/>
    </row>
    <row r="979" spans="3:60" ht="15.75" customHeight="1" x14ac:dyDescent="0.2"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  <c r="AO979" s="27"/>
      <c r="AP979" s="27"/>
      <c r="AQ979" s="27"/>
      <c r="AR979" s="27"/>
      <c r="AS979" s="27"/>
      <c r="AT979" s="27"/>
      <c r="AU979" s="27"/>
      <c r="AV979" s="27"/>
      <c r="AW979" s="27"/>
      <c r="AX979" s="27"/>
      <c r="AY979" s="27"/>
      <c r="AZ979" s="27"/>
      <c r="BA979" s="27"/>
      <c r="BB979" s="27"/>
      <c r="BC979" s="27"/>
      <c r="BD979" s="27"/>
      <c r="BE979" s="27"/>
      <c r="BF979" s="27"/>
      <c r="BG979" s="27"/>
      <c r="BH979" s="27"/>
    </row>
    <row r="980" spans="3:60" ht="15.75" customHeight="1" x14ac:dyDescent="0.2"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  <c r="AO980" s="27"/>
      <c r="AP980" s="27"/>
      <c r="AQ980" s="27"/>
      <c r="AR980" s="27"/>
      <c r="AS980" s="27"/>
      <c r="AT980" s="27"/>
      <c r="AU980" s="27"/>
      <c r="AV980" s="27"/>
      <c r="AW980" s="27"/>
      <c r="AX980" s="27"/>
      <c r="AY980" s="27"/>
      <c r="AZ980" s="27"/>
      <c r="BA980" s="27"/>
      <c r="BB980" s="27"/>
      <c r="BC980" s="27"/>
      <c r="BD980" s="27"/>
      <c r="BE980" s="27"/>
      <c r="BF980" s="27"/>
      <c r="BG980" s="27"/>
      <c r="BH980" s="27"/>
    </row>
    <row r="981" spans="3:60" ht="15.75" customHeight="1" x14ac:dyDescent="0.2"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  <c r="AO981" s="27"/>
      <c r="AP981" s="27"/>
      <c r="AQ981" s="27"/>
      <c r="AR981" s="27"/>
      <c r="AS981" s="27"/>
      <c r="AT981" s="27"/>
      <c r="AU981" s="27"/>
      <c r="AV981" s="27"/>
      <c r="AW981" s="27"/>
      <c r="AX981" s="27"/>
      <c r="AY981" s="27"/>
      <c r="AZ981" s="27"/>
      <c r="BA981" s="27"/>
      <c r="BB981" s="27"/>
      <c r="BC981" s="27"/>
      <c r="BD981" s="27"/>
      <c r="BE981" s="27"/>
      <c r="BF981" s="27"/>
      <c r="BG981" s="27"/>
      <c r="BH981" s="27"/>
    </row>
    <row r="982" spans="3:60" ht="15.75" customHeight="1" x14ac:dyDescent="0.2"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  <c r="AO982" s="27"/>
      <c r="AP982" s="27"/>
      <c r="AQ982" s="27"/>
      <c r="AR982" s="27"/>
      <c r="AS982" s="27"/>
      <c r="AT982" s="27"/>
      <c r="AU982" s="27"/>
      <c r="AV982" s="27"/>
      <c r="AW982" s="27"/>
      <c r="AX982" s="27"/>
      <c r="AY982" s="27"/>
      <c r="AZ982" s="27"/>
      <c r="BA982" s="27"/>
      <c r="BB982" s="27"/>
      <c r="BC982" s="27"/>
      <c r="BD982" s="27"/>
      <c r="BE982" s="27"/>
      <c r="BF982" s="27"/>
      <c r="BG982" s="27"/>
      <c r="BH982" s="27"/>
    </row>
    <row r="983" spans="3:60" ht="15.75" customHeight="1" x14ac:dyDescent="0.2"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  <c r="AO983" s="27"/>
      <c r="AP983" s="27"/>
      <c r="AQ983" s="27"/>
      <c r="AR983" s="27"/>
      <c r="AS983" s="27"/>
      <c r="AT983" s="27"/>
      <c r="AU983" s="27"/>
      <c r="AV983" s="27"/>
      <c r="AW983" s="27"/>
      <c r="AX983" s="27"/>
      <c r="AY983" s="27"/>
      <c r="AZ983" s="27"/>
      <c r="BA983" s="27"/>
      <c r="BB983" s="27"/>
      <c r="BC983" s="27"/>
      <c r="BD983" s="27"/>
      <c r="BE983" s="27"/>
      <c r="BF983" s="27"/>
      <c r="BG983" s="27"/>
      <c r="BH983" s="27"/>
    </row>
    <row r="984" spans="3:60" ht="15.75" customHeight="1" x14ac:dyDescent="0.2"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  <c r="AO984" s="27"/>
      <c r="AP984" s="27"/>
      <c r="AQ984" s="27"/>
      <c r="AR984" s="27"/>
      <c r="AS984" s="27"/>
      <c r="AT984" s="27"/>
      <c r="AU984" s="27"/>
      <c r="AV984" s="27"/>
      <c r="AW984" s="27"/>
      <c r="AX984" s="27"/>
      <c r="AY984" s="27"/>
      <c r="AZ984" s="27"/>
      <c r="BA984" s="27"/>
      <c r="BB984" s="27"/>
      <c r="BC984" s="27"/>
      <c r="BD984" s="27"/>
      <c r="BE984" s="27"/>
      <c r="BF984" s="27"/>
      <c r="BG984" s="27"/>
      <c r="BH984" s="27"/>
    </row>
    <row r="985" spans="3:60" ht="15.75" customHeight="1" x14ac:dyDescent="0.2"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  <c r="AO985" s="27"/>
      <c r="AP985" s="27"/>
      <c r="AQ985" s="27"/>
      <c r="AR985" s="27"/>
      <c r="AS985" s="27"/>
      <c r="AT985" s="27"/>
      <c r="AU985" s="27"/>
      <c r="AV985" s="27"/>
      <c r="AW985" s="27"/>
      <c r="AX985" s="27"/>
      <c r="AY985" s="27"/>
      <c r="AZ985" s="27"/>
      <c r="BA985" s="27"/>
      <c r="BB985" s="27"/>
      <c r="BC985" s="27"/>
      <c r="BD985" s="27"/>
      <c r="BE985" s="27"/>
      <c r="BF985" s="27"/>
      <c r="BG985" s="27"/>
      <c r="BH985" s="27"/>
    </row>
    <row r="986" spans="3:60" ht="15.75" customHeight="1" x14ac:dyDescent="0.2"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  <c r="AO986" s="27"/>
      <c r="AP986" s="27"/>
      <c r="AQ986" s="27"/>
      <c r="AR986" s="27"/>
      <c r="AS986" s="27"/>
      <c r="AT986" s="27"/>
      <c r="AU986" s="27"/>
      <c r="AV986" s="27"/>
      <c r="AW986" s="27"/>
      <c r="AX986" s="27"/>
      <c r="AY986" s="27"/>
      <c r="AZ986" s="27"/>
      <c r="BA986" s="27"/>
      <c r="BB986" s="27"/>
      <c r="BC986" s="27"/>
      <c r="BD986" s="27"/>
      <c r="BE986" s="27"/>
      <c r="BF986" s="27"/>
      <c r="BG986" s="27"/>
      <c r="BH986" s="27"/>
    </row>
    <row r="987" spans="3:60" ht="15.75" customHeight="1" x14ac:dyDescent="0.2"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  <c r="AO987" s="27"/>
      <c r="AP987" s="27"/>
      <c r="AQ987" s="27"/>
      <c r="AR987" s="27"/>
      <c r="AS987" s="27"/>
      <c r="AT987" s="27"/>
      <c r="AU987" s="27"/>
      <c r="AV987" s="27"/>
      <c r="AW987" s="27"/>
      <c r="AX987" s="27"/>
      <c r="AY987" s="27"/>
      <c r="AZ987" s="27"/>
      <c r="BA987" s="27"/>
      <c r="BB987" s="27"/>
      <c r="BC987" s="27"/>
      <c r="BD987" s="27"/>
      <c r="BE987" s="27"/>
      <c r="BF987" s="27"/>
      <c r="BG987" s="27"/>
      <c r="BH987" s="27"/>
    </row>
    <row r="988" spans="3:60" ht="15.75" customHeight="1" x14ac:dyDescent="0.2"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  <c r="AO988" s="27"/>
      <c r="AP988" s="27"/>
      <c r="AQ988" s="27"/>
      <c r="AR988" s="27"/>
      <c r="AS988" s="27"/>
      <c r="AT988" s="27"/>
      <c r="AU988" s="27"/>
      <c r="AV988" s="27"/>
      <c r="AW988" s="27"/>
      <c r="AX988" s="27"/>
      <c r="AY988" s="27"/>
      <c r="AZ988" s="27"/>
      <c r="BA988" s="27"/>
      <c r="BB988" s="27"/>
      <c r="BC988" s="27"/>
      <c r="BD988" s="27"/>
      <c r="BE988" s="27"/>
      <c r="BF988" s="27"/>
      <c r="BG988" s="27"/>
      <c r="BH988" s="27"/>
    </row>
    <row r="989" spans="3:60" ht="15.75" customHeight="1" x14ac:dyDescent="0.2"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  <c r="AO989" s="27"/>
      <c r="AP989" s="27"/>
      <c r="AQ989" s="27"/>
      <c r="AR989" s="27"/>
      <c r="AS989" s="27"/>
      <c r="AT989" s="27"/>
      <c r="AU989" s="27"/>
      <c r="AV989" s="27"/>
      <c r="AW989" s="27"/>
      <c r="AX989" s="27"/>
      <c r="AY989" s="27"/>
      <c r="AZ989" s="27"/>
      <c r="BA989" s="27"/>
      <c r="BB989" s="27"/>
      <c r="BC989" s="27"/>
      <c r="BD989" s="27"/>
      <c r="BE989" s="27"/>
      <c r="BF989" s="27"/>
      <c r="BG989" s="27"/>
      <c r="BH989" s="27"/>
    </row>
    <row r="990" spans="3:60" ht="15.75" customHeight="1" x14ac:dyDescent="0.2"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  <c r="AO990" s="27"/>
      <c r="AP990" s="27"/>
      <c r="AQ990" s="27"/>
      <c r="AR990" s="27"/>
      <c r="AS990" s="27"/>
      <c r="AT990" s="27"/>
      <c r="AU990" s="27"/>
      <c r="AV990" s="27"/>
      <c r="AW990" s="27"/>
      <c r="AX990" s="27"/>
      <c r="AY990" s="27"/>
      <c r="AZ990" s="27"/>
      <c r="BA990" s="27"/>
      <c r="BB990" s="27"/>
      <c r="BC990" s="27"/>
      <c r="BD990" s="27"/>
      <c r="BE990" s="27"/>
      <c r="BF990" s="27"/>
      <c r="BG990" s="27"/>
      <c r="BH990" s="27"/>
    </row>
    <row r="991" spans="3:60" ht="15.75" customHeight="1" x14ac:dyDescent="0.2"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  <c r="AO991" s="27"/>
      <c r="AP991" s="27"/>
      <c r="AQ991" s="27"/>
      <c r="AR991" s="27"/>
      <c r="AS991" s="27"/>
      <c r="AT991" s="27"/>
      <c r="AU991" s="27"/>
      <c r="AV991" s="27"/>
      <c r="AW991" s="27"/>
      <c r="AX991" s="27"/>
      <c r="AY991" s="27"/>
      <c r="AZ991" s="27"/>
      <c r="BA991" s="27"/>
      <c r="BB991" s="27"/>
      <c r="BC991" s="27"/>
      <c r="BD991" s="27"/>
      <c r="BE991" s="27"/>
      <c r="BF991" s="27"/>
      <c r="BG991" s="27"/>
      <c r="BH991" s="27"/>
    </row>
    <row r="992" spans="3:60" ht="15.75" customHeight="1" x14ac:dyDescent="0.2"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  <c r="AO992" s="27"/>
      <c r="AP992" s="27"/>
      <c r="AQ992" s="27"/>
      <c r="AR992" s="27"/>
      <c r="AS992" s="27"/>
      <c r="AT992" s="27"/>
      <c r="AU992" s="27"/>
      <c r="AV992" s="27"/>
      <c r="AW992" s="27"/>
      <c r="AX992" s="27"/>
      <c r="AY992" s="27"/>
      <c r="AZ992" s="27"/>
      <c r="BA992" s="27"/>
      <c r="BB992" s="27"/>
      <c r="BC992" s="27"/>
      <c r="BD992" s="27"/>
      <c r="BE992" s="27"/>
      <c r="BF992" s="27"/>
      <c r="BG992" s="27"/>
      <c r="BH992" s="27"/>
    </row>
    <row r="993" spans="3:60" ht="15.75" customHeight="1" x14ac:dyDescent="0.2"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  <c r="AO993" s="27"/>
      <c r="AP993" s="27"/>
      <c r="AQ993" s="27"/>
      <c r="AR993" s="27"/>
      <c r="AS993" s="27"/>
      <c r="AT993" s="27"/>
      <c r="AU993" s="27"/>
      <c r="AV993" s="27"/>
      <c r="AW993" s="27"/>
      <c r="AX993" s="27"/>
      <c r="AY993" s="27"/>
      <c r="AZ993" s="27"/>
      <c r="BA993" s="27"/>
      <c r="BB993" s="27"/>
      <c r="BC993" s="27"/>
      <c r="BD993" s="27"/>
      <c r="BE993" s="27"/>
      <c r="BF993" s="27"/>
      <c r="BG993" s="27"/>
      <c r="BH993" s="27"/>
    </row>
    <row r="994" spans="3:60" ht="15.75" customHeight="1" x14ac:dyDescent="0.2"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  <c r="AO994" s="27"/>
      <c r="AP994" s="27"/>
      <c r="AQ994" s="27"/>
      <c r="AR994" s="27"/>
      <c r="AS994" s="27"/>
      <c r="AT994" s="27"/>
      <c r="AU994" s="27"/>
      <c r="AV994" s="27"/>
      <c r="AW994" s="27"/>
      <c r="AX994" s="27"/>
      <c r="AY994" s="27"/>
      <c r="AZ994" s="27"/>
      <c r="BA994" s="27"/>
      <c r="BB994" s="27"/>
      <c r="BC994" s="27"/>
      <c r="BD994" s="27"/>
      <c r="BE994" s="27"/>
      <c r="BF994" s="27"/>
      <c r="BG994" s="27"/>
      <c r="BH994" s="27"/>
    </row>
    <row r="995" spans="3:60" ht="15.75" customHeight="1" x14ac:dyDescent="0.2"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  <c r="AO995" s="27"/>
      <c r="AP995" s="27"/>
      <c r="AQ995" s="27"/>
      <c r="AR995" s="27"/>
      <c r="AS995" s="27"/>
      <c r="AT995" s="27"/>
      <c r="AU995" s="27"/>
      <c r="AV995" s="27"/>
      <c r="AW995" s="27"/>
      <c r="AX995" s="27"/>
      <c r="AY995" s="27"/>
      <c r="AZ995" s="27"/>
      <c r="BA995" s="27"/>
      <c r="BB995" s="27"/>
      <c r="BC995" s="27"/>
      <c r="BD995" s="27"/>
      <c r="BE995" s="27"/>
      <c r="BF995" s="27"/>
      <c r="BG995" s="27"/>
      <c r="BH995" s="27"/>
    </row>
    <row r="996" spans="3:60" ht="15.75" customHeight="1" x14ac:dyDescent="0.2"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  <c r="AO996" s="27"/>
      <c r="AP996" s="27"/>
      <c r="AQ996" s="27"/>
      <c r="AR996" s="27"/>
      <c r="AS996" s="27"/>
      <c r="AT996" s="27"/>
      <c r="AU996" s="27"/>
      <c r="AV996" s="27"/>
      <c r="AW996" s="27"/>
      <c r="AX996" s="27"/>
      <c r="AY996" s="27"/>
      <c r="AZ996" s="27"/>
      <c r="BA996" s="27"/>
      <c r="BB996" s="27"/>
      <c r="BC996" s="27"/>
      <c r="BD996" s="27"/>
      <c r="BE996" s="27"/>
      <c r="BF996" s="27"/>
      <c r="BG996" s="27"/>
      <c r="BH996" s="27"/>
    </row>
    <row r="997" spans="3:60" ht="15.75" customHeight="1" x14ac:dyDescent="0.2"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  <c r="AO997" s="27"/>
      <c r="AP997" s="27"/>
      <c r="AQ997" s="27"/>
      <c r="AR997" s="27"/>
      <c r="AS997" s="27"/>
      <c r="AT997" s="27"/>
      <c r="AU997" s="27"/>
      <c r="AV997" s="27"/>
      <c r="AW997" s="27"/>
      <c r="AX997" s="27"/>
      <c r="AY997" s="27"/>
      <c r="AZ997" s="27"/>
      <c r="BA997" s="27"/>
      <c r="BB997" s="27"/>
      <c r="BC997" s="27"/>
      <c r="BD997" s="27"/>
      <c r="BE997" s="27"/>
      <c r="BF997" s="27"/>
      <c r="BG997" s="27"/>
      <c r="BH997" s="27"/>
    </row>
    <row r="998" spans="3:60" ht="15.75" customHeight="1" x14ac:dyDescent="0.2"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  <c r="AO998" s="27"/>
      <c r="AP998" s="27"/>
      <c r="AQ998" s="27"/>
      <c r="AR998" s="27"/>
      <c r="AS998" s="27"/>
      <c r="AT998" s="27"/>
      <c r="AU998" s="27"/>
      <c r="AV998" s="27"/>
      <c r="AW998" s="27"/>
      <c r="AX998" s="27"/>
      <c r="AY998" s="27"/>
      <c r="AZ998" s="27"/>
      <c r="BA998" s="27"/>
      <c r="BB998" s="27"/>
      <c r="BC998" s="27"/>
      <c r="BD998" s="27"/>
      <c r="BE998" s="27"/>
      <c r="BF998" s="27"/>
      <c r="BG998" s="27"/>
      <c r="BH998" s="27"/>
    </row>
    <row r="999" spans="3:60" ht="15.75" customHeight="1" x14ac:dyDescent="0.2"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  <c r="AO999" s="27"/>
      <c r="AP999" s="27"/>
      <c r="AQ999" s="27"/>
      <c r="AR999" s="27"/>
      <c r="AS999" s="27"/>
      <c r="AT999" s="27"/>
      <c r="AU999" s="27"/>
      <c r="AV999" s="27"/>
      <c r="AW999" s="27"/>
      <c r="AX999" s="27"/>
      <c r="AY999" s="27"/>
      <c r="AZ999" s="27"/>
      <c r="BA999" s="27"/>
      <c r="BB999" s="27"/>
      <c r="BC999" s="27"/>
      <c r="BD999" s="27"/>
      <c r="BE999" s="27"/>
      <c r="BF999" s="27"/>
      <c r="BG999" s="27"/>
      <c r="BH999" s="27"/>
    </row>
    <row r="1000" spans="3:60" ht="15.75" customHeight="1" x14ac:dyDescent="0.2"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27"/>
      <c r="AN1000" s="27"/>
      <c r="AO1000" s="27"/>
      <c r="AP1000" s="27"/>
      <c r="AQ1000" s="27"/>
      <c r="AR1000" s="27"/>
      <c r="AS1000" s="27"/>
      <c r="AT1000" s="27"/>
      <c r="AU1000" s="27"/>
      <c r="AV1000" s="27"/>
      <c r="AW1000" s="27"/>
      <c r="AX1000" s="27"/>
      <c r="AY1000" s="27"/>
      <c r="AZ1000" s="27"/>
      <c r="BA1000" s="27"/>
      <c r="BB1000" s="27"/>
      <c r="BC1000" s="27"/>
      <c r="BD1000" s="27"/>
      <c r="BE1000" s="27"/>
      <c r="BF1000" s="27"/>
      <c r="BG1000" s="27"/>
      <c r="BH1000" s="27"/>
    </row>
    <row r="1001" spans="3:60" ht="15.75" customHeight="1" x14ac:dyDescent="0.2"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  <c r="AA1001" s="27"/>
      <c r="AB1001" s="27"/>
      <c r="AC1001" s="27"/>
      <c r="AD1001" s="27"/>
      <c r="AE1001" s="27"/>
      <c r="AF1001" s="27"/>
      <c r="AG1001" s="27"/>
      <c r="AH1001" s="27"/>
      <c r="AI1001" s="27"/>
      <c r="AJ1001" s="27"/>
      <c r="AK1001" s="27"/>
      <c r="AL1001" s="27"/>
      <c r="AM1001" s="27"/>
      <c r="AN1001" s="27"/>
      <c r="AO1001" s="27"/>
      <c r="AP1001" s="27"/>
      <c r="AQ1001" s="27"/>
      <c r="AR1001" s="27"/>
      <c r="AS1001" s="27"/>
      <c r="AT1001" s="27"/>
      <c r="AU1001" s="27"/>
      <c r="AV1001" s="27"/>
      <c r="AW1001" s="27"/>
      <c r="AX1001" s="27"/>
      <c r="AY1001" s="27"/>
      <c r="AZ1001" s="27"/>
      <c r="BA1001" s="27"/>
      <c r="BB1001" s="27"/>
      <c r="BC1001" s="27"/>
      <c r="BD1001" s="27"/>
      <c r="BE1001" s="27"/>
      <c r="BF1001" s="27"/>
      <c r="BG1001" s="27"/>
      <c r="BH1001" s="27"/>
    </row>
    <row r="1002" spans="3:60" ht="15.75" customHeight="1" x14ac:dyDescent="0.2">
      <c r="C1002" s="27"/>
      <c r="D1002" s="27"/>
      <c r="E1002" s="27"/>
      <c r="F1002" s="27"/>
      <c r="G1002" s="27"/>
      <c r="H1002" s="27"/>
      <c r="I1002" s="27"/>
      <c r="J1002" s="27"/>
      <c r="K1002" s="27"/>
      <c r="L1002" s="27"/>
      <c r="M1002" s="27"/>
      <c r="N1002" s="27"/>
      <c r="O1002" s="27"/>
      <c r="P1002" s="27"/>
      <c r="Q1002" s="27"/>
      <c r="R1002" s="27"/>
      <c r="S1002" s="27"/>
      <c r="T1002" s="27"/>
      <c r="U1002" s="27"/>
      <c r="V1002" s="27"/>
      <c r="W1002" s="27"/>
      <c r="X1002" s="27"/>
      <c r="Y1002" s="27"/>
      <c r="Z1002" s="27"/>
      <c r="AA1002" s="27"/>
      <c r="AB1002" s="27"/>
      <c r="AC1002" s="27"/>
      <c r="AD1002" s="27"/>
      <c r="AE1002" s="27"/>
      <c r="AF1002" s="27"/>
      <c r="AG1002" s="27"/>
      <c r="AH1002" s="27"/>
      <c r="AI1002" s="27"/>
      <c r="AJ1002" s="27"/>
      <c r="AK1002" s="27"/>
      <c r="AL1002" s="27"/>
      <c r="AM1002" s="27"/>
      <c r="AN1002" s="27"/>
      <c r="AO1002" s="27"/>
      <c r="AP1002" s="27"/>
      <c r="AQ1002" s="27"/>
      <c r="AR1002" s="27"/>
      <c r="AS1002" s="27"/>
      <c r="AT1002" s="27"/>
      <c r="AU1002" s="27"/>
      <c r="AV1002" s="27"/>
      <c r="AW1002" s="27"/>
      <c r="AX1002" s="27"/>
      <c r="AY1002" s="27"/>
      <c r="AZ1002" s="27"/>
      <c r="BA1002" s="27"/>
      <c r="BB1002" s="27"/>
      <c r="BC1002" s="27"/>
      <c r="BD1002" s="27"/>
      <c r="BE1002" s="27"/>
      <c r="BF1002" s="27"/>
      <c r="BG1002" s="27"/>
      <c r="BH1002" s="27"/>
    </row>
    <row r="1003" spans="3:60" ht="15.75" customHeight="1" x14ac:dyDescent="0.2">
      <c r="C1003" s="27"/>
      <c r="D1003" s="27"/>
      <c r="E1003" s="27"/>
      <c r="F1003" s="27"/>
      <c r="G1003" s="27"/>
      <c r="H1003" s="27"/>
      <c r="I1003" s="27"/>
      <c r="J1003" s="27"/>
      <c r="K1003" s="27"/>
      <c r="L1003" s="27"/>
      <c r="M1003" s="27"/>
      <c r="N1003" s="27"/>
      <c r="O1003" s="27"/>
      <c r="P1003" s="27"/>
      <c r="Q1003" s="27"/>
      <c r="R1003" s="27"/>
      <c r="S1003" s="27"/>
      <c r="T1003" s="27"/>
      <c r="U1003" s="27"/>
      <c r="V1003" s="27"/>
      <c r="W1003" s="27"/>
      <c r="X1003" s="27"/>
      <c r="Y1003" s="27"/>
      <c r="Z1003" s="27"/>
      <c r="AA1003" s="27"/>
      <c r="AB1003" s="27"/>
      <c r="AC1003" s="27"/>
      <c r="AD1003" s="27"/>
      <c r="AE1003" s="27"/>
      <c r="AF1003" s="27"/>
      <c r="AG1003" s="27"/>
      <c r="AH1003" s="27"/>
      <c r="AI1003" s="27"/>
      <c r="AJ1003" s="27"/>
      <c r="AK1003" s="27"/>
      <c r="AL1003" s="27"/>
      <c r="AM1003" s="27"/>
      <c r="AN1003" s="27"/>
      <c r="AO1003" s="27"/>
      <c r="AP1003" s="27"/>
      <c r="AQ1003" s="27"/>
      <c r="AR1003" s="27"/>
      <c r="AS1003" s="27"/>
      <c r="AT1003" s="27"/>
      <c r="AU1003" s="27"/>
      <c r="AV1003" s="27"/>
      <c r="AW1003" s="27"/>
      <c r="AX1003" s="27"/>
      <c r="AY1003" s="27"/>
      <c r="AZ1003" s="27"/>
      <c r="BA1003" s="27"/>
      <c r="BB1003" s="27"/>
      <c r="BC1003" s="27"/>
      <c r="BD1003" s="27"/>
      <c r="BE1003" s="27"/>
      <c r="BF1003" s="27"/>
      <c r="BG1003" s="27"/>
      <c r="BH1003" s="27"/>
    </row>
    <row r="1004" spans="3:60" ht="15.75" customHeight="1" x14ac:dyDescent="0.2">
      <c r="C1004" s="27"/>
      <c r="D1004" s="27"/>
      <c r="E1004" s="27"/>
      <c r="F1004" s="27"/>
      <c r="G1004" s="27"/>
      <c r="H1004" s="27"/>
      <c r="I1004" s="27"/>
      <c r="J1004" s="27"/>
      <c r="K1004" s="27"/>
      <c r="L1004" s="27"/>
      <c r="M1004" s="27"/>
      <c r="N1004" s="27"/>
      <c r="O1004" s="27"/>
      <c r="P1004" s="27"/>
      <c r="Q1004" s="27"/>
      <c r="R1004" s="27"/>
      <c r="S1004" s="27"/>
      <c r="T1004" s="27"/>
      <c r="U1004" s="27"/>
      <c r="V1004" s="27"/>
      <c r="W1004" s="27"/>
      <c r="X1004" s="27"/>
      <c r="Y1004" s="27"/>
      <c r="Z1004" s="27"/>
      <c r="AA1004" s="27"/>
      <c r="AB1004" s="27"/>
      <c r="AC1004" s="27"/>
      <c r="AD1004" s="27"/>
      <c r="AE1004" s="27"/>
      <c r="AF1004" s="27"/>
      <c r="AG1004" s="27"/>
      <c r="AH1004" s="27"/>
      <c r="AI1004" s="27"/>
      <c r="AJ1004" s="27"/>
      <c r="AK1004" s="27"/>
      <c r="AL1004" s="27"/>
      <c r="AM1004" s="27"/>
      <c r="AN1004" s="27"/>
      <c r="AO1004" s="27"/>
      <c r="AP1004" s="27"/>
      <c r="AQ1004" s="27"/>
      <c r="AR1004" s="27"/>
      <c r="AS1004" s="27"/>
      <c r="AT1004" s="27"/>
      <c r="AU1004" s="27"/>
      <c r="AV1004" s="27"/>
      <c r="AW1004" s="27"/>
      <c r="AX1004" s="27"/>
      <c r="AY1004" s="27"/>
      <c r="AZ1004" s="27"/>
      <c r="BA1004" s="27"/>
      <c r="BB1004" s="27"/>
      <c r="BC1004" s="27"/>
      <c r="BD1004" s="27"/>
      <c r="BE1004" s="27"/>
      <c r="BF1004" s="27"/>
      <c r="BG1004" s="27"/>
      <c r="BH1004" s="27"/>
    </row>
  </sheetData>
  <mergeCells count="5">
    <mergeCell ref="C3:D3"/>
    <mergeCell ref="F3:G3"/>
    <mergeCell ref="Q15:U15"/>
    <mergeCell ref="B18:B20"/>
    <mergeCell ref="Q21:S21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1F3864"/>
  </sheetPr>
  <dimension ref="A1:BG983"/>
  <sheetViews>
    <sheetView showGridLines="0" workbookViewId="0"/>
  </sheetViews>
  <sheetFormatPr baseColWidth="10" defaultColWidth="14.5" defaultRowHeight="15" customHeight="1" outlineLevelCol="1" x14ac:dyDescent="0.2"/>
  <cols>
    <col min="1" max="1" width="9.5" customWidth="1"/>
    <col min="2" max="2" width="24.6640625" customWidth="1"/>
    <col min="3" max="3" width="20.6640625" customWidth="1"/>
    <col min="4" max="4" width="15.5" customWidth="1"/>
    <col min="5" max="5" width="17.1640625" customWidth="1"/>
    <col min="6" max="7" width="15.5" customWidth="1"/>
    <col min="8" max="8" width="17.5" customWidth="1"/>
    <col min="9" max="12" width="15.5" customWidth="1"/>
    <col min="13" max="13" width="27.5" customWidth="1"/>
    <col min="14" max="17" width="9.1640625" customWidth="1"/>
    <col min="18" max="18" width="13.5" customWidth="1"/>
    <col min="19" max="19" width="15.5" customWidth="1"/>
    <col min="20" max="20" width="19.33203125" customWidth="1"/>
    <col min="21" max="21" width="16.5" customWidth="1"/>
    <col min="22" max="23" width="13.5" customWidth="1"/>
    <col min="24" max="24" width="11.83203125" customWidth="1"/>
    <col min="25" max="26" width="9.1640625" customWidth="1"/>
    <col min="27" max="27" width="9.6640625" customWidth="1"/>
    <col min="28" max="41" width="11.5" customWidth="1"/>
    <col min="42" max="46" width="11.5" customWidth="1" outlineLevel="1"/>
    <col min="47" max="59" width="9.1640625" customWidth="1" outlineLevel="1"/>
  </cols>
  <sheetData>
    <row r="1" spans="1:59" ht="39" customHeight="1" x14ac:dyDescent="0.2">
      <c r="A1" s="3"/>
      <c r="B1" s="4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</row>
    <row r="2" spans="1:59" ht="24.75" customHeight="1" x14ac:dyDescent="0.2">
      <c r="A2" s="6"/>
      <c r="B2" s="7"/>
      <c r="C2" s="6"/>
      <c r="D2" s="6"/>
      <c r="E2" s="6"/>
      <c r="F2" s="6"/>
      <c r="G2" s="6"/>
      <c r="H2" s="8"/>
      <c r="I2" s="8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</row>
    <row r="3" spans="1:59" ht="21.75" customHeight="1" x14ac:dyDescent="0.2">
      <c r="A3" s="6"/>
      <c r="B3" s="512" t="s">
        <v>2</v>
      </c>
      <c r="C3" s="513"/>
      <c r="D3" s="6"/>
      <c r="E3" s="512" t="s">
        <v>3</v>
      </c>
      <c r="F3" s="513"/>
      <c r="G3" s="9"/>
      <c r="H3" s="8"/>
      <c r="I3" s="8"/>
      <c r="J3" s="10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</row>
    <row r="4" spans="1:59" x14ac:dyDescent="0.2">
      <c r="A4" s="6"/>
      <c r="B4" s="11" t="s">
        <v>4</v>
      </c>
      <c r="C4" s="12" t="s">
        <v>0</v>
      </c>
      <c r="D4" s="9"/>
      <c r="E4" s="11" t="s">
        <v>52</v>
      </c>
      <c r="F4" s="12">
        <v>7.0000000000000007E-2</v>
      </c>
      <c r="G4" s="10"/>
      <c r="H4" s="8"/>
      <c r="I4" s="8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</row>
    <row r="5" spans="1:59" x14ac:dyDescent="0.2">
      <c r="A5" s="6"/>
      <c r="B5" s="14" t="s">
        <v>6</v>
      </c>
      <c r="C5" s="15" t="s">
        <v>7</v>
      </c>
      <c r="D5" s="9"/>
      <c r="E5" s="21" t="s">
        <v>12</v>
      </c>
      <c r="F5" s="215">
        <v>0.11</v>
      </c>
      <c r="G5" s="10"/>
      <c r="H5" s="8"/>
      <c r="I5" s="8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</row>
    <row r="6" spans="1:59" x14ac:dyDescent="0.2">
      <c r="A6" s="6"/>
      <c r="B6" s="14" t="s">
        <v>9</v>
      </c>
      <c r="C6" s="18">
        <v>45292</v>
      </c>
      <c r="D6" s="6"/>
      <c r="E6" s="216"/>
      <c r="F6" s="216"/>
      <c r="G6" s="6"/>
      <c r="H6" s="8"/>
      <c r="I6" s="8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</row>
    <row r="7" spans="1:59" x14ac:dyDescent="0.2">
      <c r="A7" s="6"/>
      <c r="B7" s="21" t="s">
        <v>11</v>
      </c>
      <c r="C7" s="22">
        <v>100000000</v>
      </c>
      <c r="D7" s="6"/>
      <c r="E7" s="6"/>
      <c r="F7" s="6"/>
      <c r="G7" s="6"/>
      <c r="H7" s="8"/>
      <c r="I7" s="8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</row>
    <row r="8" spans="1:59" x14ac:dyDescent="0.2">
      <c r="A8" s="6"/>
      <c r="B8" s="6"/>
      <c r="C8" s="6"/>
      <c r="D8" s="6"/>
      <c r="E8" s="6"/>
      <c r="F8" s="6"/>
      <c r="G8" s="6"/>
      <c r="H8" s="8"/>
      <c r="I8" s="8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</row>
    <row r="9" spans="1:59" x14ac:dyDescent="0.2">
      <c r="A9" s="6"/>
      <c r="B9" s="6"/>
      <c r="C9" s="6"/>
      <c r="D9" s="6"/>
      <c r="E9" s="6"/>
      <c r="F9" s="6"/>
      <c r="G9" s="6"/>
      <c r="H9" s="8"/>
      <c r="I9" s="8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</row>
    <row r="10" spans="1:59" x14ac:dyDescent="0.2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</row>
    <row r="11" spans="1:59" x14ac:dyDescent="0.2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</row>
    <row r="12" spans="1:59" ht="19.5" customHeight="1" x14ac:dyDescent="0.2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</row>
    <row r="13" spans="1:59" ht="39" customHeight="1" x14ac:dyDescent="0.2">
      <c r="A13" s="25"/>
      <c r="B13" s="26" t="s">
        <v>13</v>
      </c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6" t="s">
        <v>14</v>
      </c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</row>
    <row r="14" spans="1:59" ht="20.25" customHeight="1" x14ac:dyDescent="0.2"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</row>
    <row r="15" spans="1:59" ht="35.25" customHeight="1" x14ac:dyDescent="0.2">
      <c r="B15" s="28"/>
      <c r="C15" s="28"/>
      <c r="D15" s="29" t="s">
        <v>15</v>
      </c>
      <c r="E15" s="30" t="s">
        <v>53</v>
      </c>
      <c r="F15" s="29" t="s">
        <v>54</v>
      </c>
      <c r="G15" s="30" t="s">
        <v>55</v>
      </c>
      <c r="H15" s="30" t="s">
        <v>56</v>
      </c>
      <c r="I15" s="30" t="s">
        <v>20</v>
      </c>
      <c r="J15" s="31" t="s">
        <v>21</v>
      </c>
      <c r="K15" s="31" t="s">
        <v>22</v>
      </c>
      <c r="L15" s="30" t="s">
        <v>57</v>
      </c>
      <c r="M15" s="31" t="s">
        <v>24</v>
      </c>
      <c r="N15" s="27"/>
      <c r="O15" s="27"/>
      <c r="P15" s="514" t="s">
        <v>58</v>
      </c>
      <c r="Q15" s="515"/>
      <c r="R15" s="515"/>
      <c r="S15" s="513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</row>
    <row r="16" spans="1:59" ht="18.75" customHeight="1" x14ac:dyDescent="0.2">
      <c r="B16" s="32" t="s">
        <v>26</v>
      </c>
      <c r="C16" s="33">
        <f>SUM(C17:C32)</f>
        <v>1</v>
      </c>
      <c r="D16" s="34">
        <v>200000000</v>
      </c>
      <c r="E16" s="35"/>
      <c r="F16" s="35"/>
      <c r="G16" s="36"/>
      <c r="H16" s="37"/>
      <c r="I16" s="37"/>
      <c r="J16" s="38"/>
      <c r="K16" s="38"/>
      <c r="L16" s="37">
        <f>D16*$F$5</f>
        <v>22000000</v>
      </c>
      <c r="M16" s="37"/>
      <c r="N16" s="27"/>
      <c r="O16" s="27"/>
      <c r="P16" s="217" t="s">
        <v>59</v>
      </c>
      <c r="Q16" s="218"/>
      <c r="R16" s="218"/>
      <c r="S16" s="219" t="str">
        <f>+C5</f>
        <v>PISC</v>
      </c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</row>
    <row r="17" spans="2:59" x14ac:dyDescent="0.2">
      <c r="B17" s="11" t="s">
        <v>60</v>
      </c>
      <c r="C17" s="220">
        <v>0.12</v>
      </c>
      <c r="D17" s="44">
        <f t="shared" ref="D17:D32" si="0">IF(C17="","",+C17*$D$16)</f>
        <v>24000000</v>
      </c>
      <c r="E17" s="221">
        <v>48</v>
      </c>
      <c r="F17" s="221">
        <v>9</v>
      </c>
      <c r="G17" s="44">
        <f>IFERROR(IF(D17="","",D17/E17),0)</f>
        <v>500000</v>
      </c>
      <c r="H17" s="44">
        <f>IFERROR(+G17*F17,"")</f>
        <v>4500000</v>
      </c>
      <c r="I17" s="44" t="str">
        <f>IFERROR(VLOOKUP(B17,$E$4:$F$6,2,FALSE),"")</f>
        <v/>
      </c>
      <c r="J17" s="222"/>
      <c r="K17" s="222"/>
      <c r="L17" s="44">
        <f t="shared" ref="L17:L21" si="1">IFERROR(D17*$F$5,"")</f>
        <v>2640000</v>
      </c>
      <c r="M17" s="223" t="s">
        <v>61</v>
      </c>
      <c r="N17" s="27"/>
      <c r="O17" s="27"/>
      <c r="P17" s="224" t="s">
        <v>62</v>
      </c>
      <c r="Q17" s="225"/>
      <c r="R17" s="225"/>
      <c r="S17" s="226">
        <f>+I4</f>
        <v>0</v>
      </c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</row>
    <row r="18" spans="2:59" x14ac:dyDescent="0.2">
      <c r="B18" s="14" t="s">
        <v>52</v>
      </c>
      <c r="C18" s="99">
        <v>0.5</v>
      </c>
      <c r="D18" s="54">
        <f t="shared" si="0"/>
        <v>100000000</v>
      </c>
      <c r="E18" s="100">
        <v>36</v>
      </c>
      <c r="F18" s="100">
        <v>9</v>
      </c>
      <c r="G18" s="54">
        <f>IFERROR(IF(D18="","",D18/(E18-F18+1)),0)</f>
        <v>3571428.5714285714</v>
      </c>
      <c r="H18" s="54">
        <v>0</v>
      </c>
      <c r="I18" s="227">
        <f>F4</f>
        <v>7.0000000000000007E-2</v>
      </c>
      <c r="J18" s="228">
        <f>1-I18/F5</f>
        <v>0.36363636363636354</v>
      </c>
      <c r="K18" s="103">
        <f>IFERROR(I18*D18,"")</f>
        <v>7000000.0000000009</v>
      </c>
      <c r="L18" s="54">
        <f t="shared" si="1"/>
        <v>11000000</v>
      </c>
      <c r="M18" s="104" t="s">
        <v>63</v>
      </c>
      <c r="N18" s="27"/>
      <c r="O18" s="27"/>
      <c r="P18" s="229" t="s">
        <v>64</v>
      </c>
      <c r="Q18" s="230"/>
      <c r="R18" s="230"/>
      <c r="S18" s="231">
        <f>+I9</f>
        <v>0</v>
      </c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</row>
    <row r="19" spans="2:59" x14ac:dyDescent="0.2">
      <c r="B19" s="14" t="s">
        <v>65</v>
      </c>
      <c r="C19" s="99">
        <v>0.04</v>
      </c>
      <c r="D19" s="54">
        <f t="shared" si="0"/>
        <v>8000000</v>
      </c>
      <c r="E19" s="100">
        <v>24</v>
      </c>
      <c r="F19" s="100">
        <v>0</v>
      </c>
      <c r="G19" s="54">
        <f t="shared" ref="G19:G20" si="2">IFERROR(IF(D19="","",D19/E19),0)</f>
        <v>333333.33333333331</v>
      </c>
      <c r="H19" s="54">
        <f t="shared" ref="H19:H20" si="3">IFERROR(+G19*F19,"")</f>
        <v>0</v>
      </c>
      <c r="I19" s="101" t="str">
        <f t="shared" ref="I19:I20" si="4">IFERROR(VLOOKUP(B19,$E$4:$F$6,2,FALSE),"")</f>
        <v/>
      </c>
      <c r="J19" s="102"/>
      <c r="K19" s="103"/>
      <c r="L19" s="54">
        <f t="shared" si="1"/>
        <v>880000</v>
      </c>
      <c r="M19" s="104" t="s">
        <v>66</v>
      </c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</row>
    <row r="20" spans="2:59" x14ac:dyDescent="0.2">
      <c r="B20" s="14" t="s">
        <v>67</v>
      </c>
      <c r="C20" s="99">
        <v>0.28999999999999998</v>
      </c>
      <c r="D20" s="54">
        <f t="shared" si="0"/>
        <v>57999999.999999993</v>
      </c>
      <c r="E20" s="100">
        <v>36</v>
      </c>
      <c r="F20" s="100">
        <v>0</v>
      </c>
      <c r="G20" s="54">
        <f t="shared" si="2"/>
        <v>1611111.111111111</v>
      </c>
      <c r="H20" s="54">
        <f t="shared" si="3"/>
        <v>0</v>
      </c>
      <c r="I20" s="101" t="str">
        <f t="shared" si="4"/>
        <v/>
      </c>
      <c r="J20" s="102" t="str">
        <f>IFERROR(1-I20/$F$6,"")</f>
        <v/>
      </c>
      <c r="K20" s="103"/>
      <c r="L20" s="54">
        <f t="shared" si="1"/>
        <v>6379999.9999999991</v>
      </c>
      <c r="M20" s="104" t="s">
        <v>66</v>
      </c>
      <c r="N20" s="27"/>
      <c r="O20" s="27"/>
      <c r="P20" s="514" t="s">
        <v>12</v>
      </c>
      <c r="Q20" s="515"/>
      <c r="R20" s="515"/>
      <c r="S20" s="513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</row>
    <row r="21" spans="2:59" ht="15.75" customHeight="1" x14ac:dyDescent="0.2">
      <c r="B21" s="14" t="s">
        <v>68</v>
      </c>
      <c r="C21" s="99">
        <v>0.05</v>
      </c>
      <c r="D21" s="54">
        <f t="shared" si="0"/>
        <v>10000000</v>
      </c>
      <c r="E21" s="100">
        <v>0</v>
      </c>
      <c r="F21" s="100">
        <v>0</v>
      </c>
      <c r="G21" s="54"/>
      <c r="H21" s="54"/>
      <c r="I21" s="101"/>
      <c r="J21" s="102"/>
      <c r="K21" s="103"/>
      <c r="L21" s="54">
        <f t="shared" si="1"/>
        <v>1100000</v>
      </c>
      <c r="M21" s="104"/>
      <c r="N21" s="27"/>
      <c r="O21" s="27"/>
      <c r="P21" s="40" t="s">
        <v>69</v>
      </c>
      <c r="Q21" s="41"/>
      <c r="R21" s="42"/>
      <c r="S21" s="232">
        <f t="shared" ref="S21:S22" si="5">+C6</f>
        <v>45292</v>
      </c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</row>
    <row r="22" spans="2:59" ht="15.75" customHeight="1" x14ac:dyDescent="0.2">
      <c r="B22" s="14"/>
      <c r="C22" s="99"/>
      <c r="D22" s="54" t="str">
        <f t="shared" si="0"/>
        <v/>
      </c>
      <c r="E22" s="100"/>
      <c r="F22" s="100"/>
      <c r="G22" s="54"/>
      <c r="H22" s="54"/>
      <c r="I22" s="54"/>
      <c r="J22" s="103"/>
      <c r="K22" s="103"/>
      <c r="L22" s="54"/>
      <c r="M22" s="105"/>
      <c r="N22" s="27"/>
      <c r="O22" s="27"/>
      <c r="P22" s="50" t="s">
        <v>11</v>
      </c>
      <c r="Q22" s="51"/>
      <c r="R22" s="52"/>
      <c r="S22" s="80">
        <f t="shared" si="5"/>
        <v>100000000</v>
      </c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</row>
    <row r="23" spans="2:59" ht="15.75" customHeight="1" x14ac:dyDescent="0.2">
      <c r="B23" s="14"/>
      <c r="C23" s="99"/>
      <c r="D23" s="54" t="str">
        <f t="shared" si="0"/>
        <v/>
      </c>
      <c r="E23" s="100"/>
      <c r="F23" s="100"/>
      <c r="G23" s="54"/>
      <c r="H23" s="54"/>
      <c r="I23" s="54"/>
      <c r="J23" s="103"/>
      <c r="K23" s="103"/>
      <c r="L23" s="54"/>
      <c r="M23" s="105"/>
      <c r="N23" s="27"/>
      <c r="O23" s="27"/>
      <c r="P23" s="50" t="s">
        <v>70</v>
      </c>
      <c r="Q23" s="51"/>
      <c r="R23" s="52"/>
      <c r="S23" s="71">
        <f>+I5</f>
        <v>0</v>
      </c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</row>
    <row r="24" spans="2:59" ht="15.75" customHeight="1" x14ac:dyDescent="0.2">
      <c r="B24" s="14"/>
      <c r="C24" s="99"/>
      <c r="D24" s="54" t="str">
        <f t="shared" si="0"/>
        <v/>
      </c>
      <c r="E24" s="100"/>
      <c r="F24" s="100"/>
      <c r="G24" s="54"/>
      <c r="H24" s="54"/>
      <c r="I24" s="54"/>
      <c r="J24" s="103"/>
      <c r="K24" s="103"/>
      <c r="L24" s="54"/>
      <c r="M24" s="105"/>
      <c r="N24" s="27"/>
      <c r="O24" s="27"/>
      <c r="P24" s="50" t="s">
        <v>71</v>
      </c>
      <c r="Q24" s="51"/>
      <c r="R24" s="52"/>
      <c r="S24" s="71">
        <f>+I16</f>
        <v>0</v>
      </c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</row>
    <row r="25" spans="2:59" ht="15.75" customHeight="1" x14ac:dyDescent="0.2">
      <c r="B25" s="14"/>
      <c r="C25" s="99"/>
      <c r="D25" s="54" t="str">
        <f t="shared" si="0"/>
        <v/>
      </c>
      <c r="E25" s="100"/>
      <c r="F25" s="100"/>
      <c r="G25" s="54"/>
      <c r="H25" s="54"/>
      <c r="I25" s="54"/>
      <c r="J25" s="103"/>
      <c r="K25" s="103"/>
      <c r="L25" s="54"/>
      <c r="M25" s="105"/>
      <c r="N25" s="27"/>
      <c r="O25" s="27"/>
      <c r="P25" s="50" t="s">
        <v>72</v>
      </c>
      <c r="Q25" s="51"/>
      <c r="R25" s="52"/>
      <c r="S25" s="80">
        <f>+SUMIFS(D17:D32,B17:B32,"Seed")+SUMIFS(D17:D32,B17:B32,"Private")+SUMIFS(D17:D32,B17:B32,"Public")</f>
        <v>0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</row>
    <row r="26" spans="2:59" ht="15.75" customHeight="1" x14ac:dyDescent="0.2">
      <c r="B26" s="14"/>
      <c r="C26" s="99"/>
      <c r="D26" s="54" t="str">
        <f t="shared" si="0"/>
        <v/>
      </c>
      <c r="E26" s="100"/>
      <c r="F26" s="100"/>
      <c r="G26" s="54"/>
      <c r="H26" s="54"/>
      <c r="I26" s="54"/>
      <c r="J26" s="103"/>
      <c r="K26" s="103"/>
      <c r="L26" s="54"/>
      <c r="M26" s="105"/>
      <c r="N26" s="27"/>
      <c r="O26" s="27"/>
      <c r="P26" s="519" t="s">
        <v>73</v>
      </c>
      <c r="Q26" s="520"/>
      <c r="R26" s="521"/>
      <c r="S26" s="90">
        <f>+SUMIFS(C17:C32,B17:B32,"Seed")+SUMIFS(C17:C32,B17:B32,"Private")+SUMIFS(C17:C32,B17:B32,"Public")</f>
        <v>0</v>
      </c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</row>
    <row r="27" spans="2:59" ht="15.75" customHeight="1" x14ac:dyDescent="0.2">
      <c r="B27" s="14"/>
      <c r="C27" s="99"/>
      <c r="D27" s="54" t="str">
        <f t="shared" si="0"/>
        <v/>
      </c>
      <c r="E27" s="100"/>
      <c r="F27" s="100"/>
      <c r="G27" s="54"/>
      <c r="H27" s="54"/>
      <c r="I27" s="54"/>
      <c r="J27" s="103"/>
      <c r="K27" s="103"/>
      <c r="L27" s="54"/>
      <c r="M27" s="105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</row>
    <row r="28" spans="2:59" ht="15.75" customHeight="1" x14ac:dyDescent="0.2">
      <c r="B28" s="14"/>
      <c r="C28" s="99"/>
      <c r="D28" s="54" t="str">
        <f t="shared" si="0"/>
        <v/>
      </c>
      <c r="E28" s="100"/>
      <c r="F28" s="100"/>
      <c r="G28" s="54"/>
      <c r="H28" s="54"/>
      <c r="I28" s="54"/>
      <c r="J28" s="103"/>
      <c r="K28" s="103"/>
      <c r="L28" s="54"/>
      <c r="M28" s="105"/>
      <c r="N28" s="27"/>
      <c r="O28" s="27"/>
      <c r="P28" s="514" t="s">
        <v>74</v>
      </c>
      <c r="Q28" s="515"/>
      <c r="R28" s="515"/>
      <c r="S28" s="515"/>
      <c r="T28" s="515"/>
      <c r="U28" s="513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</row>
    <row r="29" spans="2:59" ht="15.75" customHeight="1" x14ac:dyDescent="0.2">
      <c r="B29" s="14"/>
      <c r="C29" s="99"/>
      <c r="D29" s="54" t="str">
        <f t="shared" si="0"/>
        <v/>
      </c>
      <c r="E29" s="100"/>
      <c r="F29" s="100"/>
      <c r="G29" s="54"/>
      <c r="H29" s="54"/>
      <c r="I29" s="54"/>
      <c r="J29" s="103"/>
      <c r="K29" s="103"/>
      <c r="L29" s="54"/>
      <c r="M29" s="105"/>
      <c r="N29" s="27"/>
      <c r="O29" s="27"/>
      <c r="P29" s="198" t="s">
        <v>75</v>
      </c>
      <c r="Q29" s="199"/>
      <c r="R29" s="199" t="s">
        <v>76</v>
      </c>
      <c r="S29" s="199" t="s">
        <v>77</v>
      </c>
      <c r="T29" s="199" t="s">
        <v>78</v>
      </c>
      <c r="U29" s="233" t="s">
        <v>57</v>
      </c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</row>
    <row r="30" spans="2:59" ht="15.75" customHeight="1" x14ac:dyDescent="0.2">
      <c r="B30" s="14"/>
      <c r="C30" s="99"/>
      <c r="D30" s="54" t="str">
        <f t="shared" si="0"/>
        <v/>
      </c>
      <c r="E30" s="100"/>
      <c r="F30" s="100"/>
      <c r="G30" s="54"/>
      <c r="H30" s="54"/>
      <c r="I30" s="54"/>
      <c r="J30" s="103"/>
      <c r="K30" s="103"/>
      <c r="L30" s="54"/>
      <c r="M30" s="105"/>
      <c r="N30" s="27"/>
      <c r="O30" s="27"/>
      <c r="P30" s="40" t="s">
        <v>5</v>
      </c>
      <c r="Q30" s="202"/>
      <c r="R30" s="234">
        <f t="shared" ref="R30:R32" si="6">+F4</f>
        <v>7.0000000000000007E-2</v>
      </c>
      <c r="S30" s="235" t="e">
        <f t="shared" ref="S30:S32" si="7">VLOOKUP(P30,$B$17:$D$32,3,FALSE)</f>
        <v>#N/A</v>
      </c>
      <c r="T30" s="235" t="e">
        <f t="shared" ref="T30:T32" si="8">VLOOKUP(P30,$B$17:$K$32,10,FALSE)</f>
        <v>#N/A</v>
      </c>
      <c r="U30" s="236" t="e">
        <f t="shared" ref="U30:U32" si="9">VLOOKUP(P30,$B$17:$L$32,11,FALSE)</f>
        <v>#N/A</v>
      </c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</row>
    <row r="31" spans="2:59" ht="15.75" customHeight="1" x14ac:dyDescent="0.2">
      <c r="B31" s="14"/>
      <c r="C31" s="99"/>
      <c r="D31" s="54" t="str">
        <f t="shared" si="0"/>
        <v/>
      </c>
      <c r="E31" s="100"/>
      <c r="F31" s="100"/>
      <c r="G31" s="54"/>
      <c r="H31" s="54"/>
      <c r="I31" s="54"/>
      <c r="J31" s="103"/>
      <c r="K31" s="103"/>
      <c r="L31" s="54"/>
      <c r="M31" s="105"/>
      <c r="N31" s="27"/>
      <c r="O31" s="27"/>
      <c r="P31" s="50" t="s">
        <v>8</v>
      </c>
      <c r="Q31" s="205"/>
      <c r="R31" s="237">
        <f t="shared" si="6"/>
        <v>0.11</v>
      </c>
      <c r="S31" s="238" t="e">
        <f t="shared" si="7"/>
        <v>#N/A</v>
      </c>
      <c r="T31" s="239" t="e">
        <f t="shared" si="8"/>
        <v>#N/A</v>
      </c>
      <c r="U31" s="240" t="e">
        <f t="shared" si="9"/>
        <v>#N/A</v>
      </c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</row>
    <row r="32" spans="2:59" ht="15.75" customHeight="1" x14ac:dyDescent="0.2">
      <c r="B32" s="21"/>
      <c r="C32" s="106"/>
      <c r="D32" s="107" t="str">
        <f t="shared" si="0"/>
        <v/>
      </c>
      <c r="E32" s="108"/>
      <c r="F32" s="108"/>
      <c r="G32" s="109"/>
      <c r="H32" s="109"/>
      <c r="I32" s="109"/>
      <c r="J32" s="110"/>
      <c r="K32" s="111"/>
      <c r="L32" s="107"/>
      <c r="M32" s="112"/>
      <c r="N32" s="27"/>
      <c r="O32" s="27"/>
      <c r="P32" s="89" t="s">
        <v>79</v>
      </c>
      <c r="Q32" s="209"/>
      <c r="R32" s="241">
        <f t="shared" si="6"/>
        <v>0</v>
      </c>
      <c r="S32" s="242" t="e">
        <f t="shared" si="7"/>
        <v>#N/A</v>
      </c>
      <c r="T32" s="243" t="e">
        <f t="shared" si="8"/>
        <v>#N/A</v>
      </c>
      <c r="U32" s="244" t="e">
        <f t="shared" si="9"/>
        <v>#N/A</v>
      </c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</row>
    <row r="33" spans="1:59" ht="15.75" customHeight="1" x14ac:dyDescent="0.2">
      <c r="B33" s="113" t="s">
        <v>36</v>
      </c>
      <c r="C33" s="114" t="str">
        <f t="shared" ref="C33:D33" si="10">IF(SUM(C17:C32)-C16=0,"OK","Error")</f>
        <v>OK</v>
      </c>
      <c r="D33" s="115" t="str">
        <f t="shared" si="10"/>
        <v>OK</v>
      </c>
      <c r="E33" s="116"/>
      <c r="F33" s="116"/>
      <c r="G33" s="117"/>
      <c r="H33" s="117"/>
      <c r="I33" s="117"/>
      <c r="J33" s="118"/>
      <c r="K33" s="118"/>
      <c r="L33" s="119"/>
      <c r="M33" s="117"/>
      <c r="N33" s="27"/>
      <c r="O33" s="27"/>
      <c r="P33" s="245" t="s">
        <v>26</v>
      </c>
      <c r="Q33" s="246"/>
      <c r="R33" s="246"/>
      <c r="S33" s="247" t="e">
        <f t="shared" ref="S33:T33" si="11">SUM(S30:S32)</f>
        <v>#N/A</v>
      </c>
      <c r="T33" s="247" t="e">
        <f t="shared" si="11"/>
        <v>#N/A</v>
      </c>
      <c r="U33" s="248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</row>
    <row r="34" spans="1:59" ht="21" customHeight="1" x14ac:dyDescent="0.2">
      <c r="B34" s="120"/>
      <c r="C34" s="121"/>
      <c r="D34" s="119"/>
      <c r="E34" s="116"/>
      <c r="F34" s="116"/>
      <c r="G34" s="117"/>
      <c r="H34" s="117"/>
      <c r="I34" s="117"/>
      <c r="J34" s="118"/>
      <c r="K34" s="118"/>
      <c r="L34" s="119"/>
      <c r="M34" s="11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</row>
    <row r="35" spans="1:59" ht="39" customHeight="1" x14ac:dyDescent="0.2">
      <c r="A35" s="25"/>
      <c r="B35" s="26" t="s">
        <v>37</v>
      </c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122" t="s">
        <v>38</v>
      </c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</row>
    <row r="36" spans="1:59" ht="15.75" customHeight="1" x14ac:dyDescent="0.2">
      <c r="B36" s="120"/>
      <c r="C36" s="121"/>
      <c r="D36" s="119"/>
      <c r="E36" s="116"/>
      <c r="F36" s="116"/>
      <c r="G36" s="117"/>
      <c r="H36" s="117"/>
      <c r="I36" s="117"/>
      <c r="J36" s="118"/>
      <c r="K36" s="118"/>
      <c r="L36" s="119"/>
      <c r="M36" s="11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</row>
    <row r="37" spans="1:59" ht="37.5" customHeight="1" x14ac:dyDescent="0.2">
      <c r="B37" s="123" t="s">
        <v>39</v>
      </c>
      <c r="C37" s="124" t="str">
        <f>+B17</f>
        <v>Team</v>
      </c>
      <c r="D37" s="125" t="str">
        <f>+B18</f>
        <v>First Batch</v>
      </c>
      <c r="E37" s="125" t="str">
        <f>+B19</f>
        <v>Marketing</v>
      </c>
      <c r="F37" s="125" t="str">
        <f>+B20</f>
        <v>Treasury</v>
      </c>
      <c r="G37" s="125" t="str">
        <f>+B21</f>
        <v>Launchpad</v>
      </c>
      <c r="H37" s="125">
        <f>+B22</f>
        <v>0</v>
      </c>
      <c r="I37" s="125">
        <f>+B23</f>
        <v>0</v>
      </c>
      <c r="J37" s="125">
        <f>+B24</f>
        <v>0</v>
      </c>
      <c r="K37" s="125">
        <f>+B25</f>
        <v>0</v>
      </c>
      <c r="L37" s="125" t="str">
        <f>IF(B26="","")</f>
        <v/>
      </c>
      <c r="M37" s="125" t="str">
        <f>IF(B27="","")</f>
        <v/>
      </c>
      <c r="N37" s="125" t="str">
        <f>IF(B28="","")</f>
        <v/>
      </c>
      <c r="O37" s="125" t="str">
        <f>IF(B29="","")</f>
        <v/>
      </c>
      <c r="P37" s="125" t="str">
        <f>IF(B30="","")</f>
        <v/>
      </c>
      <c r="Q37" s="125" t="str">
        <f>IF(B31="","")</f>
        <v/>
      </c>
      <c r="R37" s="126" t="str">
        <f>IF(B32="","")</f>
        <v/>
      </c>
      <c r="S37" s="127" t="s">
        <v>26</v>
      </c>
      <c r="T37" s="128" t="s">
        <v>40</v>
      </c>
      <c r="U37" s="129" t="s">
        <v>41</v>
      </c>
      <c r="V37" s="129" t="s">
        <v>42</v>
      </c>
      <c r="W37" s="130" t="s">
        <v>43</v>
      </c>
      <c r="X37" s="130" t="s">
        <v>44</v>
      </c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131"/>
      <c r="AQ37" s="132" t="s">
        <v>39</v>
      </c>
      <c r="AR37" s="133" t="str">
        <f t="shared" ref="AR37:BG37" si="12">+C37</f>
        <v>Team</v>
      </c>
      <c r="AS37" s="134" t="str">
        <f t="shared" si="12"/>
        <v>First Batch</v>
      </c>
      <c r="AT37" s="134" t="str">
        <f t="shared" si="12"/>
        <v>Marketing</v>
      </c>
      <c r="AU37" s="134" t="str">
        <f t="shared" si="12"/>
        <v>Treasury</v>
      </c>
      <c r="AV37" s="134" t="str">
        <f t="shared" si="12"/>
        <v>Launchpad</v>
      </c>
      <c r="AW37" s="135">
        <f t="shared" si="12"/>
        <v>0</v>
      </c>
      <c r="AX37" s="135">
        <f t="shared" si="12"/>
        <v>0</v>
      </c>
      <c r="AY37" s="135">
        <f t="shared" si="12"/>
        <v>0</v>
      </c>
      <c r="AZ37" s="135">
        <f t="shared" si="12"/>
        <v>0</v>
      </c>
      <c r="BA37" s="135" t="str">
        <f t="shared" si="12"/>
        <v/>
      </c>
      <c r="BB37" s="135" t="str">
        <f t="shared" si="12"/>
        <v/>
      </c>
      <c r="BC37" s="135" t="str">
        <f t="shared" si="12"/>
        <v/>
      </c>
      <c r="BD37" s="135" t="str">
        <f t="shared" si="12"/>
        <v/>
      </c>
      <c r="BE37" s="135" t="str">
        <f t="shared" si="12"/>
        <v/>
      </c>
      <c r="BF37" s="135" t="str">
        <f t="shared" si="12"/>
        <v/>
      </c>
      <c r="BG37" s="136" t="str">
        <f t="shared" si="12"/>
        <v/>
      </c>
    </row>
    <row r="38" spans="1:59" ht="15" customHeight="1" x14ac:dyDescent="0.2">
      <c r="B38" s="137" t="s">
        <v>12</v>
      </c>
      <c r="C38" s="138"/>
      <c r="D38" s="139"/>
      <c r="E38" s="139">
        <f>20%*D19</f>
        <v>1600000</v>
      </c>
      <c r="F38" s="139">
        <f>20%*D20</f>
        <v>11600000</v>
      </c>
      <c r="G38" s="139"/>
      <c r="H38" s="140"/>
      <c r="I38" s="140"/>
      <c r="J38" s="139" t="str">
        <f>+D24</f>
        <v/>
      </c>
      <c r="K38" s="140"/>
      <c r="L38" s="140"/>
      <c r="M38" s="140"/>
      <c r="N38" s="140"/>
      <c r="O38" s="140"/>
      <c r="P38" s="140"/>
      <c r="Q38" s="140"/>
      <c r="R38" s="141"/>
      <c r="S38" s="142">
        <f t="shared" ref="S38:S88" si="13">SUM(C38:R38)</f>
        <v>13200000</v>
      </c>
      <c r="T38" s="143">
        <f>+S38</f>
        <v>13200000</v>
      </c>
      <c r="U38" s="48"/>
      <c r="V38" s="144"/>
      <c r="W38" s="144"/>
      <c r="X38" s="144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131"/>
      <c r="AQ38" s="145" t="s">
        <v>12</v>
      </c>
      <c r="AR38" s="146">
        <f t="shared" ref="AR38:BG38" si="14">+C38</f>
        <v>0</v>
      </c>
      <c r="AS38" s="147">
        <f t="shared" si="14"/>
        <v>0</v>
      </c>
      <c r="AT38" s="147">
        <f t="shared" si="14"/>
        <v>1600000</v>
      </c>
      <c r="AU38" s="147">
        <f t="shared" si="14"/>
        <v>11600000</v>
      </c>
      <c r="AV38" s="147">
        <f t="shared" si="14"/>
        <v>0</v>
      </c>
      <c r="AW38" s="147">
        <f t="shared" si="14"/>
        <v>0</v>
      </c>
      <c r="AX38" s="147">
        <f t="shared" si="14"/>
        <v>0</v>
      </c>
      <c r="AY38" s="147" t="str">
        <f t="shared" si="14"/>
        <v/>
      </c>
      <c r="AZ38" s="147">
        <f t="shared" si="14"/>
        <v>0</v>
      </c>
      <c r="BA38" s="147">
        <f t="shared" si="14"/>
        <v>0</v>
      </c>
      <c r="BB38" s="147">
        <f t="shared" si="14"/>
        <v>0</v>
      </c>
      <c r="BC38" s="147">
        <f t="shared" si="14"/>
        <v>0</v>
      </c>
      <c r="BD38" s="147">
        <f t="shared" si="14"/>
        <v>0</v>
      </c>
      <c r="BE38" s="147">
        <f t="shared" si="14"/>
        <v>0</v>
      </c>
      <c r="BF38" s="147">
        <f t="shared" si="14"/>
        <v>0</v>
      </c>
      <c r="BG38" s="148">
        <f t="shared" si="14"/>
        <v>0</v>
      </c>
    </row>
    <row r="39" spans="1:59" ht="15" customHeight="1" x14ac:dyDescent="0.2">
      <c r="B39" s="145">
        <f>+C6</f>
        <v>45292</v>
      </c>
      <c r="C39" s="149"/>
      <c r="D39" s="150"/>
      <c r="E39" s="150">
        <f>(D19-E38)/E19</f>
        <v>266666.66666666669</v>
      </c>
      <c r="F39" s="150">
        <f>(D20-F38)/E20</f>
        <v>1288888.8888888888</v>
      </c>
      <c r="G39" s="150"/>
      <c r="H39" s="150"/>
      <c r="I39" s="151"/>
      <c r="J39" s="151"/>
      <c r="K39" s="150"/>
      <c r="L39" s="151"/>
      <c r="M39" s="151"/>
      <c r="N39" s="151"/>
      <c r="O39" s="151"/>
      <c r="P39" s="151"/>
      <c r="Q39" s="151"/>
      <c r="R39" s="152"/>
      <c r="S39" s="153">
        <f t="shared" si="13"/>
        <v>1555555.5555555555</v>
      </c>
      <c r="T39" s="143">
        <f>+S39+T38</f>
        <v>14755555.555555556</v>
      </c>
      <c r="U39" s="48">
        <f t="shared" ref="U39:U86" si="15">T39*$F$6</f>
        <v>0</v>
      </c>
      <c r="V39" s="144">
        <f t="shared" ref="V39:V86" si="16">+T39/$T$86</f>
        <v>7.3777777777777803E-2</v>
      </c>
      <c r="W39" s="144">
        <f t="shared" ref="W39:W86" si="17">S39/$S$87</f>
        <v>7.7777777777777802E-3</v>
      </c>
      <c r="X39" s="144">
        <f t="shared" ref="X39:X86" si="18">+T39/T38-1</f>
        <v>0.11784511784511786</v>
      </c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131"/>
      <c r="AQ39" s="145">
        <f>+B39</f>
        <v>45292</v>
      </c>
      <c r="AR39" s="154">
        <f t="shared" ref="AR39:BG39" si="19">+C39+AR38</f>
        <v>0</v>
      </c>
      <c r="AS39" s="155">
        <f t="shared" si="19"/>
        <v>0</v>
      </c>
      <c r="AT39" s="155">
        <f t="shared" si="19"/>
        <v>1866666.6666666667</v>
      </c>
      <c r="AU39" s="155">
        <f t="shared" si="19"/>
        <v>12888888.888888888</v>
      </c>
      <c r="AV39" s="155">
        <f t="shared" si="19"/>
        <v>0</v>
      </c>
      <c r="AW39" s="155">
        <f t="shared" si="19"/>
        <v>0</v>
      </c>
      <c r="AX39" s="155">
        <f t="shared" si="19"/>
        <v>0</v>
      </c>
      <c r="AY39" s="155" t="e">
        <f t="shared" si="19"/>
        <v>#VALUE!</v>
      </c>
      <c r="AZ39" s="155">
        <f t="shared" si="19"/>
        <v>0</v>
      </c>
      <c r="BA39" s="155">
        <f t="shared" si="19"/>
        <v>0</v>
      </c>
      <c r="BB39" s="155">
        <f t="shared" si="19"/>
        <v>0</v>
      </c>
      <c r="BC39" s="155">
        <f t="shared" si="19"/>
        <v>0</v>
      </c>
      <c r="BD39" s="155">
        <f t="shared" si="19"/>
        <v>0</v>
      </c>
      <c r="BE39" s="155">
        <f t="shared" si="19"/>
        <v>0</v>
      </c>
      <c r="BF39" s="155">
        <f t="shared" si="19"/>
        <v>0</v>
      </c>
      <c r="BG39" s="156">
        <f t="shared" si="19"/>
        <v>0</v>
      </c>
    </row>
    <row r="40" spans="1:59" ht="15" customHeight="1" x14ac:dyDescent="0.2">
      <c r="B40" s="157">
        <f t="shared" ref="B40:B86" si="20">EOMONTH(B39,1)</f>
        <v>45351</v>
      </c>
      <c r="C40" s="158"/>
      <c r="D40" s="159"/>
      <c r="E40" s="159">
        <f t="shared" ref="E40:F40" si="21">E39</f>
        <v>266666.66666666669</v>
      </c>
      <c r="F40" s="159">
        <f t="shared" si="21"/>
        <v>1288888.8888888888</v>
      </c>
      <c r="G40" s="159">
        <f>+D21</f>
        <v>10000000</v>
      </c>
      <c r="H40" s="159"/>
      <c r="I40" s="160"/>
      <c r="J40" s="160"/>
      <c r="K40" s="159"/>
      <c r="L40" s="160"/>
      <c r="M40" s="160"/>
      <c r="N40" s="160"/>
      <c r="O40" s="160"/>
      <c r="P40" s="160"/>
      <c r="Q40" s="160"/>
      <c r="R40" s="161"/>
      <c r="S40" s="153">
        <f t="shared" si="13"/>
        <v>11555555.555555556</v>
      </c>
      <c r="T40" s="162">
        <f t="shared" ref="T40:T86" si="22">+T39+S40</f>
        <v>26311111.111111112</v>
      </c>
      <c r="U40" s="163">
        <f t="shared" si="15"/>
        <v>0</v>
      </c>
      <c r="V40" s="164">
        <f t="shared" si="16"/>
        <v>0.13155555555555559</v>
      </c>
      <c r="W40" s="164">
        <f t="shared" si="17"/>
        <v>5.7777777777777796E-2</v>
      </c>
      <c r="X40" s="164">
        <f t="shared" si="18"/>
        <v>0.7831325301204819</v>
      </c>
      <c r="Y40" s="165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131"/>
      <c r="AQ40" s="157">
        <f t="shared" ref="AQ40:AQ86" si="23">EOMONTH(AQ39,1)</f>
        <v>45351</v>
      </c>
      <c r="AR40" s="154">
        <f t="shared" ref="AR40:AU40" si="24">+C40+AR39</f>
        <v>0</v>
      </c>
      <c r="AS40" s="155">
        <f t="shared" si="24"/>
        <v>0</v>
      </c>
      <c r="AT40" s="155">
        <f t="shared" si="24"/>
        <v>2133333.3333333335</v>
      </c>
      <c r="AU40" s="155">
        <f t="shared" si="24"/>
        <v>14177777.777777776</v>
      </c>
      <c r="AV40" s="155" t="e">
        <f>+#REF!+AV39</f>
        <v>#REF!</v>
      </c>
      <c r="AW40" s="155">
        <f t="shared" ref="AW40:BG40" si="25">+H40+AW39</f>
        <v>0</v>
      </c>
      <c r="AX40" s="155">
        <f t="shared" si="25"/>
        <v>0</v>
      </c>
      <c r="AY40" s="155" t="e">
        <f t="shared" si="25"/>
        <v>#VALUE!</v>
      </c>
      <c r="AZ40" s="155">
        <f t="shared" si="25"/>
        <v>0</v>
      </c>
      <c r="BA40" s="155">
        <f t="shared" si="25"/>
        <v>0</v>
      </c>
      <c r="BB40" s="155">
        <f t="shared" si="25"/>
        <v>0</v>
      </c>
      <c r="BC40" s="155">
        <f t="shared" si="25"/>
        <v>0</v>
      </c>
      <c r="BD40" s="155">
        <f t="shared" si="25"/>
        <v>0</v>
      </c>
      <c r="BE40" s="155">
        <f t="shared" si="25"/>
        <v>0</v>
      </c>
      <c r="BF40" s="155">
        <f t="shared" si="25"/>
        <v>0</v>
      </c>
      <c r="BG40" s="156">
        <f t="shared" si="25"/>
        <v>0</v>
      </c>
    </row>
    <row r="41" spans="1:59" ht="15" customHeight="1" x14ac:dyDescent="0.2">
      <c r="B41" s="157">
        <f t="shared" si="20"/>
        <v>45382</v>
      </c>
      <c r="C41" s="158"/>
      <c r="D41" s="159"/>
      <c r="E41" s="159">
        <f t="shared" ref="E41:F41" si="26">E40</f>
        <v>266666.66666666669</v>
      </c>
      <c r="F41" s="159">
        <f t="shared" si="26"/>
        <v>1288888.8888888888</v>
      </c>
      <c r="G41" s="159"/>
      <c r="H41" s="159"/>
      <c r="I41" s="159"/>
      <c r="J41" s="159"/>
      <c r="K41" s="159"/>
      <c r="L41" s="159"/>
      <c r="M41" s="159"/>
      <c r="N41" s="159"/>
      <c r="O41" s="159"/>
      <c r="P41" s="159"/>
      <c r="Q41" s="159"/>
      <c r="R41" s="166"/>
      <c r="S41" s="153">
        <f t="shared" si="13"/>
        <v>1555555.5555555555</v>
      </c>
      <c r="T41" s="162">
        <f t="shared" si="22"/>
        <v>27866666.666666668</v>
      </c>
      <c r="U41" s="163">
        <f t="shared" si="15"/>
        <v>0</v>
      </c>
      <c r="V41" s="164">
        <f t="shared" si="16"/>
        <v>0.13933333333333339</v>
      </c>
      <c r="W41" s="164">
        <f t="shared" si="17"/>
        <v>7.7777777777777802E-3</v>
      </c>
      <c r="X41" s="164">
        <f t="shared" si="18"/>
        <v>5.9121621621621712E-2</v>
      </c>
      <c r="Y41" s="165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131"/>
      <c r="AQ41" s="157">
        <f t="shared" si="23"/>
        <v>45382</v>
      </c>
      <c r="AR41" s="154">
        <f t="shared" ref="AR41:BG41" si="27">+C41+AR40</f>
        <v>0</v>
      </c>
      <c r="AS41" s="155">
        <f t="shared" si="27"/>
        <v>0</v>
      </c>
      <c r="AT41" s="155">
        <f t="shared" si="27"/>
        <v>2400000</v>
      </c>
      <c r="AU41" s="155">
        <f t="shared" si="27"/>
        <v>15466666.666666664</v>
      </c>
      <c r="AV41" s="155" t="e">
        <f t="shared" si="27"/>
        <v>#REF!</v>
      </c>
      <c r="AW41" s="155">
        <f t="shared" si="27"/>
        <v>0</v>
      </c>
      <c r="AX41" s="155">
        <f t="shared" si="27"/>
        <v>0</v>
      </c>
      <c r="AY41" s="155" t="e">
        <f t="shared" si="27"/>
        <v>#VALUE!</v>
      </c>
      <c r="AZ41" s="155">
        <f t="shared" si="27"/>
        <v>0</v>
      </c>
      <c r="BA41" s="155">
        <f t="shared" si="27"/>
        <v>0</v>
      </c>
      <c r="BB41" s="155">
        <f t="shared" si="27"/>
        <v>0</v>
      </c>
      <c r="BC41" s="155">
        <f t="shared" si="27"/>
        <v>0</v>
      </c>
      <c r="BD41" s="155">
        <f t="shared" si="27"/>
        <v>0</v>
      </c>
      <c r="BE41" s="155">
        <f t="shared" si="27"/>
        <v>0</v>
      </c>
      <c r="BF41" s="155">
        <f t="shared" si="27"/>
        <v>0</v>
      </c>
      <c r="BG41" s="156">
        <f t="shared" si="27"/>
        <v>0</v>
      </c>
    </row>
    <row r="42" spans="1:59" ht="15" customHeight="1" x14ac:dyDescent="0.2">
      <c r="B42" s="157">
        <f t="shared" si="20"/>
        <v>45412</v>
      </c>
      <c r="C42" s="158"/>
      <c r="D42" s="159"/>
      <c r="E42" s="159">
        <f t="shared" ref="E42:F42" si="28">E41</f>
        <v>266666.66666666669</v>
      </c>
      <c r="F42" s="159">
        <f t="shared" si="28"/>
        <v>1288888.8888888888</v>
      </c>
      <c r="G42" s="159"/>
      <c r="H42" s="159"/>
      <c r="I42" s="159"/>
      <c r="J42" s="159"/>
      <c r="K42" s="159"/>
      <c r="L42" s="159"/>
      <c r="M42" s="159"/>
      <c r="N42" s="159"/>
      <c r="O42" s="159"/>
      <c r="P42" s="159"/>
      <c r="Q42" s="159"/>
      <c r="R42" s="166"/>
      <c r="S42" s="153">
        <f t="shared" si="13"/>
        <v>1555555.5555555555</v>
      </c>
      <c r="T42" s="162">
        <f t="shared" si="22"/>
        <v>29422222.222222224</v>
      </c>
      <c r="U42" s="163">
        <f t="shared" si="15"/>
        <v>0</v>
      </c>
      <c r="V42" s="164">
        <f t="shared" si="16"/>
        <v>0.14711111111111116</v>
      </c>
      <c r="W42" s="164">
        <f t="shared" si="17"/>
        <v>7.7777777777777802E-3</v>
      </c>
      <c r="X42" s="164">
        <f t="shared" si="18"/>
        <v>5.5821371610845327E-2</v>
      </c>
      <c r="Y42" s="165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131"/>
      <c r="AQ42" s="157">
        <f t="shared" si="23"/>
        <v>45412</v>
      </c>
      <c r="AR42" s="154">
        <f t="shared" ref="AR42:BG42" si="29">+C42+AR41</f>
        <v>0</v>
      </c>
      <c r="AS42" s="155">
        <f t="shared" si="29"/>
        <v>0</v>
      </c>
      <c r="AT42" s="155">
        <f t="shared" si="29"/>
        <v>2666666.6666666665</v>
      </c>
      <c r="AU42" s="155">
        <f t="shared" si="29"/>
        <v>16755555.555555552</v>
      </c>
      <c r="AV42" s="155" t="e">
        <f t="shared" si="29"/>
        <v>#REF!</v>
      </c>
      <c r="AW42" s="155">
        <f t="shared" si="29"/>
        <v>0</v>
      </c>
      <c r="AX42" s="155">
        <f t="shared" si="29"/>
        <v>0</v>
      </c>
      <c r="AY42" s="155" t="e">
        <f t="shared" si="29"/>
        <v>#VALUE!</v>
      </c>
      <c r="AZ42" s="155">
        <f t="shared" si="29"/>
        <v>0</v>
      </c>
      <c r="BA42" s="155">
        <f t="shared" si="29"/>
        <v>0</v>
      </c>
      <c r="BB42" s="155">
        <f t="shared" si="29"/>
        <v>0</v>
      </c>
      <c r="BC42" s="155">
        <f t="shared" si="29"/>
        <v>0</v>
      </c>
      <c r="BD42" s="155">
        <f t="shared" si="29"/>
        <v>0</v>
      </c>
      <c r="BE42" s="155">
        <f t="shared" si="29"/>
        <v>0</v>
      </c>
      <c r="BF42" s="155">
        <f t="shared" si="29"/>
        <v>0</v>
      </c>
      <c r="BG42" s="156">
        <f t="shared" si="29"/>
        <v>0</v>
      </c>
    </row>
    <row r="43" spans="1:59" ht="15" customHeight="1" x14ac:dyDescent="0.2">
      <c r="B43" s="157">
        <f t="shared" si="20"/>
        <v>45443</v>
      </c>
      <c r="C43" s="158"/>
      <c r="D43" s="159"/>
      <c r="E43" s="159">
        <f t="shared" ref="E43:F43" si="30">E42</f>
        <v>266666.66666666669</v>
      </c>
      <c r="F43" s="159">
        <f t="shared" si="30"/>
        <v>1288888.8888888888</v>
      </c>
      <c r="G43" s="159"/>
      <c r="H43" s="159"/>
      <c r="I43" s="159"/>
      <c r="J43" s="159"/>
      <c r="K43" s="159"/>
      <c r="L43" s="159"/>
      <c r="M43" s="159"/>
      <c r="N43" s="159"/>
      <c r="O43" s="159"/>
      <c r="P43" s="159"/>
      <c r="Q43" s="159"/>
      <c r="R43" s="166"/>
      <c r="S43" s="153">
        <f t="shared" si="13"/>
        <v>1555555.5555555555</v>
      </c>
      <c r="T43" s="162">
        <f t="shared" si="22"/>
        <v>30977777.77777778</v>
      </c>
      <c r="U43" s="163">
        <f t="shared" si="15"/>
        <v>0</v>
      </c>
      <c r="V43" s="164">
        <f t="shared" si="16"/>
        <v>0.15488888888888894</v>
      </c>
      <c r="W43" s="164">
        <f t="shared" si="17"/>
        <v>7.7777777777777802E-3</v>
      </c>
      <c r="X43" s="164">
        <f t="shared" si="18"/>
        <v>5.2870090634441036E-2</v>
      </c>
      <c r="Y43" s="165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131"/>
      <c r="AQ43" s="157">
        <f t="shared" si="23"/>
        <v>45443</v>
      </c>
      <c r="AR43" s="154">
        <f t="shared" ref="AR43:BG43" si="31">+C43+AR42</f>
        <v>0</v>
      </c>
      <c r="AS43" s="155">
        <f t="shared" si="31"/>
        <v>0</v>
      </c>
      <c r="AT43" s="155">
        <f t="shared" si="31"/>
        <v>2933333.333333333</v>
      </c>
      <c r="AU43" s="155">
        <f t="shared" si="31"/>
        <v>18044444.44444444</v>
      </c>
      <c r="AV43" s="155" t="e">
        <f t="shared" si="31"/>
        <v>#REF!</v>
      </c>
      <c r="AW43" s="155">
        <f t="shared" si="31"/>
        <v>0</v>
      </c>
      <c r="AX43" s="155">
        <f t="shared" si="31"/>
        <v>0</v>
      </c>
      <c r="AY43" s="155" t="e">
        <f t="shared" si="31"/>
        <v>#VALUE!</v>
      </c>
      <c r="AZ43" s="155">
        <f t="shared" si="31"/>
        <v>0</v>
      </c>
      <c r="BA43" s="155">
        <f t="shared" si="31"/>
        <v>0</v>
      </c>
      <c r="BB43" s="155">
        <f t="shared" si="31"/>
        <v>0</v>
      </c>
      <c r="BC43" s="155">
        <f t="shared" si="31"/>
        <v>0</v>
      </c>
      <c r="BD43" s="155">
        <f t="shared" si="31"/>
        <v>0</v>
      </c>
      <c r="BE43" s="155">
        <f t="shared" si="31"/>
        <v>0</v>
      </c>
      <c r="BF43" s="155">
        <f t="shared" si="31"/>
        <v>0</v>
      </c>
      <c r="BG43" s="156">
        <f t="shared" si="31"/>
        <v>0</v>
      </c>
    </row>
    <row r="44" spans="1:59" ht="15" customHeight="1" x14ac:dyDescent="0.2">
      <c r="B44" s="157">
        <f t="shared" si="20"/>
        <v>45473</v>
      </c>
      <c r="C44" s="158"/>
      <c r="D44" s="159"/>
      <c r="E44" s="159">
        <f t="shared" ref="E44:F44" si="32">E43</f>
        <v>266666.66666666669</v>
      </c>
      <c r="F44" s="159">
        <f t="shared" si="32"/>
        <v>1288888.8888888888</v>
      </c>
      <c r="H44" s="159"/>
      <c r="I44" s="159"/>
      <c r="J44" s="159"/>
      <c r="K44" s="159"/>
      <c r="L44" s="159"/>
      <c r="M44" s="159"/>
      <c r="N44" s="159"/>
      <c r="O44" s="159"/>
      <c r="P44" s="159"/>
      <c r="Q44" s="159"/>
      <c r="R44" s="166"/>
      <c r="S44" s="153">
        <f t="shared" si="13"/>
        <v>1555555.5555555555</v>
      </c>
      <c r="T44" s="162">
        <f t="shared" si="22"/>
        <v>32533333.333333336</v>
      </c>
      <c r="U44" s="163">
        <f t="shared" si="15"/>
        <v>0</v>
      </c>
      <c r="V44" s="164">
        <f t="shared" si="16"/>
        <v>0.16266666666666674</v>
      </c>
      <c r="W44" s="164">
        <f t="shared" si="17"/>
        <v>7.7777777777777802E-3</v>
      </c>
      <c r="X44" s="164">
        <f t="shared" si="18"/>
        <v>5.0215208034433356E-2</v>
      </c>
      <c r="Y44" s="165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131"/>
      <c r="AQ44" s="157">
        <f t="shared" si="23"/>
        <v>45473</v>
      </c>
      <c r="AR44" s="154">
        <f t="shared" ref="AR44:AU44" si="33">+C44+AR43</f>
        <v>0</v>
      </c>
      <c r="AS44" s="155">
        <f t="shared" si="33"/>
        <v>0</v>
      </c>
      <c r="AT44" s="155">
        <f t="shared" si="33"/>
        <v>3199999.9999999995</v>
      </c>
      <c r="AU44" s="155">
        <f t="shared" si="33"/>
        <v>19333333.333333328</v>
      </c>
      <c r="AV44" s="155" t="e">
        <f>+G40+AV43</f>
        <v>#REF!</v>
      </c>
      <c r="AW44" s="155">
        <f t="shared" ref="AW44:BG44" si="34">+H44+AW43</f>
        <v>0</v>
      </c>
      <c r="AX44" s="155">
        <f t="shared" si="34"/>
        <v>0</v>
      </c>
      <c r="AY44" s="155" t="e">
        <f t="shared" si="34"/>
        <v>#VALUE!</v>
      </c>
      <c r="AZ44" s="155">
        <f t="shared" si="34"/>
        <v>0</v>
      </c>
      <c r="BA44" s="155">
        <f t="shared" si="34"/>
        <v>0</v>
      </c>
      <c r="BB44" s="155">
        <f t="shared" si="34"/>
        <v>0</v>
      </c>
      <c r="BC44" s="155">
        <f t="shared" si="34"/>
        <v>0</v>
      </c>
      <c r="BD44" s="155">
        <f t="shared" si="34"/>
        <v>0</v>
      </c>
      <c r="BE44" s="155">
        <f t="shared" si="34"/>
        <v>0</v>
      </c>
      <c r="BF44" s="155">
        <f t="shared" si="34"/>
        <v>0</v>
      </c>
      <c r="BG44" s="156">
        <f t="shared" si="34"/>
        <v>0</v>
      </c>
    </row>
    <row r="45" spans="1:59" ht="15" customHeight="1" x14ac:dyDescent="0.2">
      <c r="B45" s="157">
        <f t="shared" si="20"/>
        <v>45504</v>
      </c>
      <c r="C45" s="158"/>
      <c r="D45" s="159"/>
      <c r="E45" s="159">
        <f t="shared" ref="E45:F45" si="35">E44</f>
        <v>266666.66666666669</v>
      </c>
      <c r="F45" s="159">
        <f t="shared" si="35"/>
        <v>1288888.8888888888</v>
      </c>
      <c r="G45" s="159"/>
      <c r="H45" s="159"/>
      <c r="I45" s="159"/>
      <c r="J45" s="159"/>
      <c r="K45" s="159"/>
      <c r="L45" s="159"/>
      <c r="M45" s="159"/>
      <c r="N45" s="159"/>
      <c r="O45" s="159"/>
      <c r="P45" s="159"/>
      <c r="Q45" s="159"/>
      <c r="R45" s="166"/>
      <c r="S45" s="153">
        <f t="shared" si="13"/>
        <v>1555555.5555555555</v>
      </c>
      <c r="T45" s="162">
        <f t="shared" si="22"/>
        <v>34088888.888888888</v>
      </c>
      <c r="U45" s="163">
        <f t="shared" si="15"/>
        <v>0</v>
      </c>
      <c r="V45" s="164">
        <f t="shared" si="16"/>
        <v>0.17044444444444448</v>
      </c>
      <c r="W45" s="164">
        <f t="shared" si="17"/>
        <v>7.7777777777777802E-3</v>
      </c>
      <c r="X45" s="164">
        <f t="shared" si="18"/>
        <v>4.7814207650273222E-2</v>
      </c>
      <c r="Y45" s="165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131"/>
      <c r="AQ45" s="157">
        <f t="shared" si="23"/>
        <v>45504</v>
      </c>
      <c r="AR45" s="154">
        <f t="shared" ref="AR45:BG45" si="36">+C45+AR44</f>
        <v>0</v>
      </c>
      <c r="AS45" s="155">
        <f t="shared" si="36"/>
        <v>0</v>
      </c>
      <c r="AT45" s="155">
        <f t="shared" si="36"/>
        <v>3466666.666666666</v>
      </c>
      <c r="AU45" s="155">
        <f t="shared" si="36"/>
        <v>20622222.222222216</v>
      </c>
      <c r="AV45" s="155" t="e">
        <f t="shared" si="36"/>
        <v>#REF!</v>
      </c>
      <c r="AW45" s="155">
        <f t="shared" si="36"/>
        <v>0</v>
      </c>
      <c r="AX45" s="155">
        <f t="shared" si="36"/>
        <v>0</v>
      </c>
      <c r="AY45" s="155" t="e">
        <f t="shared" si="36"/>
        <v>#VALUE!</v>
      </c>
      <c r="AZ45" s="155">
        <f t="shared" si="36"/>
        <v>0</v>
      </c>
      <c r="BA45" s="155">
        <f t="shared" si="36"/>
        <v>0</v>
      </c>
      <c r="BB45" s="155">
        <f t="shared" si="36"/>
        <v>0</v>
      </c>
      <c r="BC45" s="155">
        <f t="shared" si="36"/>
        <v>0</v>
      </c>
      <c r="BD45" s="155">
        <f t="shared" si="36"/>
        <v>0</v>
      </c>
      <c r="BE45" s="155">
        <f t="shared" si="36"/>
        <v>0</v>
      </c>
      <c r="BF45" s="155">
        <f t="shared" si="36"/>
        <v>0</v>
      </c>
      <c r="BG45" s="156">
        <f t="shared" si="36"/>
        <v>0</v>
      </c>
    </row>
    <row r="46" spans="1:59" ht="15" customHeight="1" x14ac:dyDescent="0.2">
      <c r="B46" s="157">
        <f t="shared" si="20"/>
        <v>45535</v>
      </c>
      <c r="C46" s="158"/>
      <c r="D46" s="159"/>
      <c r="E46" s="159">
        <f t="shared" ref="E46:F46" si="37">E45</f>
        <v>266666.66666666669</v>
      </c>
      <c r="F46" s="159">
        <f t="shared" si="37"/>
        <v>1288888.8888888888</v>
      </c>
      <c r="G46" s="159"/>
      <c r="H46" s="159"/>
      <c r="I46" s="159"/>
      <c r="J46" s="159"/>
      <c r="K46" s="159"/>
      <c r="L46" s="159"/>
      <c r="M46" s="159"/>
      <c r="N46" s="159"/>
      <c r="O46" s="159"/>
      <c r="P46" s="159"/>
      <c r="Q46" s="159"/>
      <c r="R46" s="166"/>
      <c r="S46" s="153">
        <f t="shared" si="13"/>
        <v>1555555.5555555555</v>
      </c>
      <c r="T46" s="162">
        <f t="shared" si="22"/>
        <v>35644444.44444444</v>
      </c>
      <c r="U46" s="163">
        <f t="shared" si="15"/>
        <v>0</v>
      </c>
      <c r="V46" s="164">
        <f t="shared" si="16"/>
        <v>0.17822222222222225</v>
      </c>
      <c r="W46" s="164">
        <f t="shared" si="17"/>
        <v>7.7777777777777802E-3</v>
      </c>
      <c r="X46" s="164">
        <f t="shared" si="18"/>
        <v>4.5632333767926969E-2</v>
      </c>
      <c r="Y46" s="165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131"/>
      <c r="AQ46" s="157">
        <f t="shared" si="23"/>
        <v>45535</v>
      </c>
      <c r="AR46" s="154">
        <f t="shared" ref="AR46:BG46" si="38">+C46+AR45</f>
        <v>0</v>
      </c>
      <c r="AS46" s="155">
        <f t="shared" si="38"/>
        <v>0</v>
      </c>
      <c r="AT46" s="155">
        <f t="shared" si="38"/>
        <v>3733333.3333333326</v>
      </c>
      <c r="AU46" s="155">
        <f t="shared" si="38"/>
        <v>21911111.111111104</v>
      </c>
      <c r="AV46" s="155" t="e">
        <f t="shared" si="38"/>
        <v>#REF!</v>
      </c>
      <c r="AW46" s="155">
        <f t="shared" si="38"/>
        <v>0</v>
      </c>
      <c r="AX46" s="155">
        <f t="shared" si="38"/>
        <v>0</v>
      </c>
      <c r="AY46" s="155" t="e">
        <f t="shared" si="38"/>
        <v>#VALUE!</v>
      </c>
      <c r="AZ46" s="155">
        <f t="shared" si="38"/>
        <v>0</v>
      </c>
      <c r="BA46" s="155">
        <f t="shared" si="38"/>
        <v>0</v>
      </c>
      <c r="BB46" s="155">
        <f t="shared" si="38"/>
        <v>0</v>
      </c>
      <c r="BC46" s="155">
        <f t="shared" si="38"/>
        <v>0</v>
      </c>
      <c r="BD46" s="155">
        <f t="shared" si="38"/>
        <v>0</v>
      </c>
      <c r="BE46" s="155">
        <f t="shared" si="38"/>
        <v>0</v>
      </c>
      <c r="BF46" s="155">
        <f t="shared" si="38"/>
        <v>0</v>
      </c>
      <c r="BG46" s="156">
        <f t="shared" si="38"/>
        <v>0</v>
      </c>
    </row>
    <row r="47" spans="1:59" ht="15" customHeight="1" x14ac:dyDescent="0.2">
      <c r="B47" s="157">
        <f t="shared" si="20"/>
        <v>45565</v>
      </c>
      <c r="C47" s="158">
        <f>H17</f>
        <v>4500000</v>
      </c>
      <c r="D47" s="159">
        <f>D48</f>
        <v>3571428.5714285714</v>
      </c>
      <c r="E47" s="159">
        <f t="shared" ref="E47:F47" si="39">E46</f>
        <v>266666.66666666669</v>
      </c>
      <c r="F47" s="159">
        <f t="shared" si="39"/>
        <v>1288888.8888888888</v>
      </c>
      <c r="G47" s="159"/>
      <c r="H47" s="159"/>
      <c r="I47" s="159"/>
      <c r="J47" s="159"/>
      <c r="K47" s="159"/>
      <c r="L47" s="159"/>
      <c r="M47" s="159"/>
      <c r="N47" s="159"/>
      <c r="O47" s="159"/>
      <c r="P47" s="159"/>
      <c r="Q47" s="159"/>
      <c r="R47" s="166"/>
      <c r="S47" s="153">
        <f t="shared" si="13"/>
        <v>9626984.1269841269</v>
      </c>
      <c r="T47" s="162">
        <f t="shared" si="22"/>
        <v>45271428.571428567</v>
      </c>
      <c r="U47" s="163">
        <f t="shared" si="15"/>
        <v>0</v>
      </c>
      <c r="V47" s="164">
        <f t="shared" si="16"/>
        <v>0.2263571428571429</v>
      </c>
      <c r="W47" s="164">
        <f t="shared" si="17"/>
        <v>4.8134920634920648E-2</v>
      </c>
      <c r="X47" s="164">
        <f t="shared" si="18"/>
        <v>0.27008371927324548</v>
      </c>
      <c r="Y47" s="165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131"/>
      <c r="AQ47" s="157">
        <f t="shared" si="23"/>
        <v>45565</v>
      </c>
      <c r="AR47" s="154">
        <f t="shared" ref="AR47:BG47" si="40">+C47+AR46</f>
        <v>4500000</v>
      </c>
      <c r="AS47" s="155">
        <f t="shared" si="40"/>
        <v>3571428.5714285714</v>
      </c>
      <c r="AT47" s="155">
        <f t="shared" si="40"/>
        <v>3999999.9999999991</v>
      </c>
      <c r="AU47" s="155">
        <f t="shared" si="40"/>
        <v>23199999.999999993</v>
      </c>
      <c r="AV47" s="155" t="e">
        <f t="shared" si="40"/>
        <v>#REF!</v>
      </c>
      <c r="AW47" s="155">
        <f t="shared" si="40"/>
        <v>0</v>
      </c>
      <c r="AX47" s="155">
        <f t="shared" si="40"/>
        <v>0</v>
      </c>
      <c r="AY47" s="155" t="e">
        <f t="shared" si="40"/>
        <v>#VALUE!</v>
      </c>
      <c r="AZ47" s="155">
        <f t="shared" si="40"/>
        <v>0</v>
      </c>
      <c r="BA47" s="155">
        <f t="shared" si="40"/>
        <v>0</v>
      </c>
      <c r="BB47" s="155">
        <f t="shared" si="40"/>
        <v>0</v>
      </c>
      <c r="BC47" s="155">
        <f t="shared" si="40"/>
        <v>0</v>
      </c>
      <c r="BD47" s="155">
        <f t="shared" si="40"/>
        <v>0</v>
      </c>
      <c r="BE47" s="155">
        <f t="shared" si="40"/>
        <v>0</v>
      </c>
      <c r="BF47" s="155">
        <f t="shared" si="40"/>
        <v>0</v>
      </c>
      <c r="BG47" s="156">
        <f t="shared" si="40"/>
        <v>0</v>
      </c>
    </row>
    <row r="48" spans="1:59" ht="15" customHeight="1" x14ac:dyDescent="0.2">
      <c r="B48" s="157">
        <f t="shared" si="20"/>
        <v>45596</v>
      </c>
      <c r="C48" s="158">
        <f>G17</f>
        <v>500000</v>
      </c>
      <c r="D48" s="159">
        <f>G18</f>
        <v>3571428.5714285714</v>
      </c>
      <c r="E48" s="159">
        <f t="shared" ref="E48:F48" si="41">E47</f>
        <v>266666.66666666669</v>
      </c>
      <c r="F48" s="159">
        <f t="shared" si="41"/>
        <v>1288888.8888888888</v>
      </c>
      <c r="G48" s="159"/>
      <c r="H48" s="159"/>
      <c r="I48" s="159"/>
      <c r="J48" s="159"/>
      <c r="K48" s="159"/>
      <c r="L48" s="159"/>
      <c r="M48" s="159"/>
      <c r="N48" s="159"/>
      <c r="O48" s="159"/>
      <c r="P48" s="159"/>
      <c r="Q48" s="159"/>
      <c r="R48" s="166"/>
      <c r="S48" s="153">
        <f t="shared" si="13"/>
        <v>5626984.1269841269</v>
      </c>
      <c r="T48" s="162">
        <f t="shared" si="22"/>
        <v>50898412.698412694</v>
      </c>
      <c r="U48" s="163">
        <f t="shared" si="15"/>
        <v>0</v>
      </c>
      <c r="V48" s="164">
        <f t="shared" si="16"/>
        <v>0.25449206349206355</v>
      </c>
      <c r="W48" s="164">
        <f t="shared" si="17"/>
        <v>2.8134920634920641E-2</v>
      </c>
      <c r="X48" s="164">
        <f t="shared" si="18"/>
        <v>0.1242943795799587</v>
      </c>
      <c r="Y48" s="165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131"/>
      <c r="AQ48" s="157">
        <f t="shared" si="23"/>
        <v>45596</v>
      </c>
      <c r="AR48" s="154">
        <f t="shared" ref="AR48:BG48" si="42">+C48+AR47</f>
        <v>5000000</v>
      </c>
      <c r="AS48" s="155">
        <f t="shared" si="42"/>
        <v>7142857.1428571427</v>
      </c>
      <c r="AT48" s="155">
        <f t="shared" si="42"/>
        <v>4266666.666666666</v>
      </c>
      <c r="AU48" s="155">
        <f t="shared" si="42"/>
        <v>24488888.888888881</v>
      </c>
      <c r="AV48" s="155" t="e">
        <f t="shared" si="42"/>
        <v>#REF!</v>
      </c>
      <c r="AW48" s="155">
        <f t="shared" si="42"/>
        <v>0</v>
      </c>
      <c r="AX48" s="155">
        <f t="shared" si="42"/>
        <v>0</v>
      </c>
      <c r="AY48" s="155" t="e">
        <f t="shared" si="42"/>
        <v>#VALUE!</v>
      </c>
      <c r="AZ48" s="155">
        <f t="shared" si="42"/>
        <v>0</v>
      </c>
      <c r="BA48" s="155">
        <f t="shared" si="42"/>
        <v>0</v>
      </c>
      <c r="BB48" s="155">
        <f t="shared" si="42"/>
        <v>0</v>
      </c>
      <c r="BC48" s="155">
        <f t="shared" si="42"/>
        <v>0</v>
      </c>
      <c r="BD48" s="155">
        <f t="shared" si="42"/>
        <v>0</v>
      </c>
      <c r="BE48" s="155">
        <f t="shared" si="42"/>
        <v>0</v>
      </c>
      <c r="BF48" s="155">
        <f t="shared" si="42"/>
        <v>0</v>
      </c>
      <c r="BG48" s="156">
        <f t="shared" si="42"/>
        <v>0</v>
      </c>
    </row>
    <row r="49" spans="1:59" ht="15" customHeight="1" x14ac:dyDescent="0.2">
      <c r="B49" s="157">
        <f t="shared" si="20"/>
        <v>45626</v>
      </c>
      <c r="C49" s="158">
        <f t="shared" ref="C49:F49" si="43">C48</f>
        <v>500000</v>
      </c>
      <c r="D49" s="159">
        <f t="shared" si="43"/>
        <v>3571428.5714285714</v>
      </c>
      <c r="E49" s="159">
        <f t="shared" si="43"/>
        <v>266666.66666666669</v>
      </c>
      <c r="F49" s="159">
        <f t="shared" si="43"/>
        <v>1288888.8888888888</v>
      </c>
      <c r="G49" s="159"/>
      <c r="H49" s="159"/>
      <c r="I49" s="159"/>
      <c r="J49" s="159"/>
      <c r="K49" s="159"/>
      <c r="L49" s="159"/>
      <c r="M49" s="159"/>
      <c r="N49" s="159"/>
      <c r="O49" s="159"/>
      <c r="P49" s="159"/>
      <c r="Q49" s="159"/>
      <c r="R49" s="166"/>
      <c r="S49" s="153">
        <f t="shared" si="13"/>
        <v>5626984.1269841269</v>
      </c>
      <c r="T49" s="162">
        <f t="shared" si="22"/>
        <v>56525396.825396821</v>
      </c>
      <c r="U49" s="163">
        <f t="shared" si="15"/>
        <v>0</v>
      </c>
      <c r="V49" s="164">
        <f t="shared" si="16"/>
        <v>0.28262698412698417</v>
      </c>
      <c r="W49" s="164">
        <f t="shared" si="17"/>
        <v>2.8134920634920641E-2</v>
      </c>
      <c r="X49" s="164">
        <f t="shared" si="18"/>
        <v>0.11055323395496797</v>
      </c>
      <c r="Y49" s="165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131"/>
      <c r="AQ49" s="157">
        <f t="shared" si="23"/>
        <v>45626</v>
      </c>
      <c r="AR49" s="154">
        <f t="shared" ref="AR49:BG49" si="44">+C49+AR48</f>
        <v>5500000</v>
      </c>
      <c r="AS49" s="155">
        <f t="shared" si="44"/>
        <v>10714285.714285715</v>
      </c>
      <c r="AT49" s="155">
        <f t="shared" si="44"/>
        <v>4533333.333333333</v>
      </c>
      <c r="AU49" s="155">
        <f t="shared" si="44"/>
        <v>25777777.777777769</v>
      </c>
      <c r="AV49" s="155" t="e">
        <f t="shared" si="44"/>
        <v>#REF!</v>
      </c>
      <c r="AW49" s="155">
        <f t="shared" si="44"/>
        <v>0</v>
      </c>
      <c r="AX49" s="155">
        <f t="shared" si="44"/>
        <v>0</v>
      </c>
      <c r="AY49" s="155" t="e">
        <f t="shared" si="44"/>
        <v>#VALUE!</v>
      </c>
      <c r="AZ49" s="155">
        <f t="shared" si="44"/>
        <v>0</v>
      </c>
      <c r="BA49" s="155">
        <f t="shared" si="44"/>
        <v>0</v>
      </c>
      <c r="BB49" s="155">
        <f t="shared" si="44"/>
        <v>0</v>
      </c>
      <c r="BC49" s="155">
        <f t="shared" si="44"/>
        <v>0</v>
      </c>
      <c r="BD49" s="155">
        <f t="shared" si="44"/>
        <v>0</v>
      </c>
      <c r="BE49" s="155">
        <f t="shared" si="44"/>
        <v>0</v>
      </c>
      <c r="BF49" s="155">
        <f t="shared" si="44"/>
        <v>0</v>
      </c>
      <c r="BG49" s="156">
        <f t="shared" si="44"/>
        <v>0</v>
      </c>
    </row>
    <row r="50" spans="1:59" ht="15" customHeight="1" x14ac:dyDescent="0.2">
      <c r="A50" s="167">
        <v>1</v>
      </c>
      <c r="B50" s="168">
        <f t="shared" si="20"/>
        <v>45657</v>
      </c>
      <c r="C50" s="169">
        <f t="shared" ref="C50:F50" si="45">C49</f>
        <v>500000</v>
      </c>
      <c r="D50" s="170">
        <f t="shared" si="45"/>
        <v>3571428.5714285714</v>
      </c>
      <c r="E50" s="170">
        <f t="shared" si="45"/>
        <v>266666.66666666669</v>
      </c>
      <c r="F50" s="170">
        <f t="shared" si="45"/>
        <v>1288888.8888888888</v>
      </c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1"/>
      <c r="S50" s="172">
        <f t="shared" si="13"/>
        <v>5626984.1269841269</v>
      </c>
      <c r="T50" s="173">
        <f t="shared" si="22"/>
        <v>62152380.952380948</v>
      </c>
      <c r="U50" s="174">
        <f t="shared" si="15"/>
        <v>0</v>
      </c>
      <c r="V50" s="175">
        <f t="shared" si="16"/>
        <v>0.31076190476190485</v>
      </c>
      <c r="W50" s="164">
        <f t="shared" si="17"/>
        <v>2.8134920634920641E-2</v>
      </c>
      <c r="X50" s="164">
        <f t="shared" si="18"/>
        <v>9.9547892505124747E-2</v>
      </c>
      <c r="Y50" s="165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131"/>
      <c r="AQ50" s="157">
        <f t="shared" si="23"/>
        <v>45657</v>
      </c>
      <c r="AR50" s="154">
        <f t="shared" ref="AR50:BG50" si="46">+C50+AR49</f>
        <v>6000000</v>
      </c>
      <c r="AS50" s="155">
        <f t="shared" si="46"/>
        <v>14285714.285714285</v>
      </c>
      <c r="AT50" s="155">
        <f t="shared" si="46"/>
        <v>4800000</v>
      </c>
      <c r="AU50" s="155">
        <f t="shared" si="46"/>
        <v>27066666.666666657</v>
      </c>
      <c r="AV50" s="155" t="e">
        <f t="shared" si="46"/>
        <v>#REF!</v>
      </c>
      <c r="AW50" s="155">
        <f t="shared" si="46"/>
        <v>0</v>
      </c>
      <c r="AX50" s="155">
        <f t="shared" si="46"/>
        <v>0</v>
      </c>
      <c r="AY50" s="155" t="e">
        <f t="shared" si="46"/>
        <v>#VALUE!</v>
      </c>
      <c r="AZ50" s="155">
        <f t="shared" si="46"/>
        <v>0</v>
      </c>
      <c r="BA50" s="155">
        <f t="shared" si="46"/>
        <v>0</v>
      </c>
      <c r="BB50" s="155">
        <f t="shared" si="46"/>
        <v>0</v>
      </c>
      <c r="BC50" s="155">
        <f t="shared" si="46"/>
        <v>0</v>
      </c>
      <c r="BD50" s="155">
        <f t="shared" si="46"/>
        <v>0</v>
      </c>
      <c r="BE50" s="155">
        <f t="shared" si="46"/>
        <v>0</v>
      </c>
      <c r="BF50" s="155">
        <f t="shared" si="46"/>
        <v>0</v>
      </c>
      <c r="BG50" s="156">
        <f t="shared" si="46"/>
        <v>0</v>
      </c>
    </row>
    <row r="51" spans="1:59" ht="15" customHeight="1" x14ac:dyDescent="0.2">
      <c r="A51" s="167"/>
      <c r="B51" s="176">
        <f t="shared" si="20"/>
        <v>45688</v>
      </c>
      <c r="C51" s="177">
        <f t="shared" ref="C51:F51" si="47">C50</f>
        <v>500000</v>
      </c>
      <c r="D51" s="178">
        <f t="shared" si="47"/>
        <v>3571428.5714285714</v>
      </c>
      <c r="E51" s="178">
        <f t="shared" si="47"/>
        <v>266666.66666666669</v>
      </c>
      <c r="F51" s="178">
        <f t="shared" si="47"/>
        <v>1288888.8888888888</v>
      </c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9"/>
      <c r="S51" s="180">
        <f t="shared" si="13"/>
        <v>5626984.1269841269</v>
      </c>
      <c r="T51" s="143">
        <f t="shared" si="22"/>
        <v>67779365.079365075</v>
      </c>
      <c r="U51" s="48">
        <f t="shared" si="15"/>
        <v>0</v>
      </c>
      <c r="V51" s="144">
        <f t="shared" si="16"/>
        <v>0.33889682539682547</v>
      </c>
      <c r="W51" s="164">
        <f t="shared" si="17"/>
        <v>2.8134920634920641E-2</v>
      </c>
      <c r="X51" s="164">
        <f t="shared" si="18"/>
        <v>9.0535294718561588E-2</v>
      </c>
      <c r="Y51" s="165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131"/>
      <c r="AQ51" s="157">
        <f t="shared" si="23"/>
        <v>45688</v>
      </c>
      <c r="AR51" s="154">
        <f t="shared" ref="AR51:BG51" si="48">+C51+AR50</f>
        <v>6500000</v>
      </c>
      <c r="AS51" s="155">
        <f t="shared" si="48"/>
        <v>17857142.857142858</v>
      </c>
      <c r="AT51" s="155">
        <f t="shared" si="48"/>
        <v>5066666.666666667</v>
      </c>
      <c r="AU51" s="155">
        <f t="shared" si="48"/>
        <v>28355555.555555545</v>
      </c>
      <c r="AV51" s="155" t="e">
        <f t="shared" si="48"/>
        <v>#REF!</v>
      </c>
      <c r="AW51" s="155">
        <f t="shared" si="48"/>
        <v>0</v>
      </c>
      <c r="AX51" s="155">
        <f t="shared" si="48"/>
        <v>0</v>
      </c>
      <c r="AY51" s="155" t="e">
        <f t="shared" si="48"/>
        <v>#VALUE!</v>
      </c>
      <c r="AZ51" s="155">
        <f t="shared" si="48"/>
        <v>0</v>
      </c>
      <c r="BA51" s="155">
        <f t="shared" si="48"/>
        <v>0</v>
      </c>
      <c r="BB51" s="155">
        <f t="shared" si="48"/>
        <v>0</v>
      </c>
      <c r="BC51" s="155">
        <f t="shared" si="48"/>
        <v>0</v>
      </c>
      <c r="BD51" s="155">
        <f t="shared" si="48"/>
        <v>0</v>
      </c>
      <c r="BE51" s="155">
        <f t="shared" si="48"/>
        <v>0</v>
      </c>
      <c r="BF51" s="155">
        <f t="shared" si="48"/>
        <v>0</v>
      </c>
      <c r="BG51" s="156">
        <f t="shared" si="48"/>
        <v>0</v>
      </c>
    </row>
    <row r="52" spans="1:59" ht="15" customHeight="1" x14ac:dyDescent="0.2">
      <c r="A52" s="167"/>
      <c r="B52" s="157">
        <f t="shared" si="20"/>
        <v>45716</v>
      </c>
      <c r="C52" s="158">
        <f t="shared" ref="C52:F52" si="49">C51</f>
        <v>500000</v>
      </c>
      <c r="D52" s="159">
        <f t="shared" si="49"/>
        <v>3571428.5714285714</v>
      </c>
      <c r="E52" s="159">
        <f t="shared" si="49"/>
        <v>266666.66666666669</v>
      </c>
      <c r="F52" s="159">
        <f t="shared" si="49"/>
        <v>1288888.8888888888</v>
      </c>
      <c r="G52" s="159"/>
      <c r="H52" s="159"/>
      <c r="I52" s="159"/>
      <c r="J52" s="159"/>
      <c r="K52" s="159"/>
      <c r="L52" s="159"/>
      <c r="M52" s="159"/>
      <c r="N52" s="159"/>
      <c r="O52" s="159"/>
      <c r="P52" s="159"/>
      <c r="Q52" s="159"/>
      <c r="R52" s="166"/>
      <c r="S52" s="153">
        <f t="shared" si="13"/>
        <v>5626984.1269841269</v>
      </c>
      <c r="T52" s="162">
        <f t="shared" si="22"/>
        <v>73406349.206349194</v>
      </c>
      <c r="U52" s="163">
        <f t="shared" si="15"/>
        <v>0</v>
      </c>
      <c r="V52" s="164">
        <f t="shared" si="16"/>
        <v>0.3670317460317461</v>
      </c>
      <c r="W52" s="164">
        <f t="shared" si="17"/>
        <v>2.8134920634920641E-2</v>
      </c>
      <c r="X52" s="164">
        <f t="shared" si="18"/>
        <v>8.3019133041380755E-2</v>
      </c>
      <c r="Y52" s="165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131"/>
      <c r="AQ52" s="157">
        <f t="shared" si="23"/>
        <v>45716</v>
      </c>
      <c r="AR52" s="154">
        <f t="shared" ref="AR52:BG52" si="50">+C52+AR51</f>
        <v>7000000</v>
      </c>
      <c r="AS52" s="155">
        <f t="shared" si="50"/>
        <v>21428571.428571429</v>
      </c>
      <c r="AT52" s="155">
        <f t="shared" si="50"/>
        <v>5333333.333333334</v>
      </c>
      <c r="AU52" s="155">
        <f t="shared" si="50"/>
        <v>29644444.444444433</v>
      </c>
      <c r="AV52" s="155" t="e">
        <f t="shared" si="50"/>
        <v>#REF!</v>
      </c>
      <c r="AW52" s="155">
        <f t="shared" si="50"/>
        <v>0</v>
      </c>
      <c r="AX52" s="155">
        <f t="shared" si="50"/>
        <v>0</v>
      </c>
      <c r="AY52" s="155" t="e">
        <f t="shared" si="50"/>
        <v>#VALUE!</v>
      </c>
      <c r="AZ52" s="155">
        <f t="shared" si="50"/>
        <v>0</v>
      </c>
      <c r="BA52" s="155">
        <f t="shared" si="50"/>
        <v>0</v>
      </c>
      <c r="BB52" s="155">
        <f t="shared" si="50"/>
        <v>0</v>
      </c>
      <c r="BC52" s="155">
        <f t="shared" si="50"/>
        <v>0</v>
      </c>
      <c r="BD52" s="155">
        <f t="shared" si="50"/>
        <v>0</v>
      </c>
      <c r="BE52" s="155">
        <f t="shared" si="50"/>
        <v>0</v>
      </c>
      <c r="BF52" s="155">
        <f t="shared" si="50"/>
        <v>0</v>
      </c>
      <c r="BG52" s="156">
        <f t="shared" si="50"/>
        <v>0</v>
      </c>
    </row>
    <row r="53" spans="1:59" ht="15" customHeight="1" x14ac:dyDescent="0.2">
      <c r="A53" s="167"/>
      <c r="B53" s="157">
        <f t="shared" si="20"/>
        <v>45747</v>
      </c>
      <c r="C53" s="158">
        <f t="shared" ref="C53:F53" si="51">C52</f>
        <v>500000</v>
      </c>
      <c r="D53" s="159">
        <f t="shared" si="51"/>
        <v>3571428.5714285714</v>
      </c>
      <c r="E53" s="159">
        <f t="shared" si="51"/>
        <v>266666.66666666669</v>
      </c>
      <c r="F53" s="159">
        <f t="shared" si="51"/>
        <v>1288888.8888888888</v>
      </c>
      <c r="G53" s="159"/>
      <c r="H53" s="159"/>
      <c r="I53" s="159"/>
      <c r="J53" s="159"/>
      <c r="K53" s="159"/>
      <c r="L53" s="159"/>
      <c r="M53" s="159"/>
      <c r="N53" s="159"/>
      <c r="O53" s="159"/>
      <c r="P53" s="159"/>
      <c r="Q53" s="159"/>
      <c r="R53" s="166"/>
      <c r="S53" s="153">
        <f t="shared" si="13"/>
        <v>5626984.1269841269</v>
      </c>
      <c r="T53" s="162">
        <f t="shared" si="22"/>
        <v>79033333.333333313</v>
      </c>
      <c r="U53" s="163">
        <f t="shared" si="15"/>
        <v>0</v>
      </c>
      <c r="V53" s="164">
        <f t="shared" si="16"/>
        <v>0.39516666666666667</v>
      </c>
      <c r="W53" s="164">
        <f t="shared" si="17"/>
        <v>2.8134920634920641E-2</v>
      </c>
      <c r="X53" s="164">
        <f t="shared" si="18"/>
        <v>7.6655278294338824E-2</v>
      </c>
      <c r="Y53" s="165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131"/>
      <c r="AQ53" s="157">
        <f t="shared" si="23"/>
        <v>45747</v>
      </c>
      <c r="AR53" s="154">
        <f t="shared" ref="AR53:BG53" si="52">+C53+AR52</f>
        <v>7500000</v>
      </c>
      <c r="AS53" s="155">
        <f t="shared" si="52"/>
        <v>25000000</v>
      </c>
      <c r="AT53" s="155">
        <f t="shared" si="52"/>
        <v>5600000.0000000009</v>
      </c>
      <c r="AU53" s="155">
        <f t="shared" si="52"/>
        <v>30933333.333333321</v>
      </c>
      <c r="AV53" s="155" t="e">
        <f t="shared" si="52"/>
        <v>#REF!</v>
      </c>
      <c r="AW53" s="155">
        <f t="shared" si="52"/>
        <v>0</v>
      </c>
      <c r="AX53" s="155">
        <f t="shared" si="52"/>
        <v>0</v>
      </c>
      <c r="AY53" s="155" t="e">
        <f t="shared" si="52"/>
        <v>#VALUE!</v>
      </c>
      <c r="AZ53" s="155">
        <f t="shared" si="52"/>
        <v>0</v>
      </c>
      <c r="BA53" s="155">
        <f t="shared" si="52"/>
        <v>0</v>
      </c>
      <c r="BB53" s="155">
        <f t="shared" si="52"/>
        <v>0</v>
      </c>
      <c r="BC53" s="155">
        <f t="shared" si="52"/>
        <v>0</v>
      </c>
      <c r="BD53" s="155">
        <f t="shared" si="52"/>
        <v>0</v>
      </c>
      <c r="BE53" s="155">
        <f t="shared" si="52"/>
        <v>0</v>
      </c>
      <c r="BF53" s="155">
        <f t="shared" si="52"/>
        <v>0</v>
      </c>
      <c r="BG53" s="156">
        <f t="shared" si="52"/>
        <v>0</v>
      </c>
    </row>
    <row r="54" spans="1:59" ht="15" customHeight="1" x14ac:dyDescent="0.2">
      <c r="A54" s="167"/>
      <c r="B54" s="157">
        <f t="shared" si="20"/>
        <v>45777</v>
      </c>
      <c r="C54" s="158">
        <f t="shared" ref="C54:F54" si="53">C53</f>
        <v>500000</v>
      </c>
      <c r="D54" s="159">
        <f t="shared" si="53"/>
        <v>3571428.5714285714</v>
      </c>
      <c r="E54" s="159">
        <f t="shared" si="53"/>
        <v>266666.66666666669</v>
      </c>
      <c r="F54" s="159">
        <f t="shared" si="53"/>
        <v>1288888.8888888888</v>
      </c>
      <c r="G54" s="159"/>
      <c r="H54" s="159"/>
      <c r="I54" s="159"/>
      <c r="J54" s="159"/>
      <c r="K54" s="159"/>
      <c r="L54" s="159"/>
      <c r="M54" s="159"/>
      <c r="N54" s="159"/>
      <c r="O54" s="159"/>
      <c r="P54" s="159"/>
      <c r="Q54" s="159"/>
      <c r="R54" s="166"/>
      <c r="S54" s="153">
        <f t="shared" si="13"/>
        <v>5626984.1269841269</v>
      </c>
      <c r="T54" s="162">
        <f t="shared" si="22"/>
        <v>84660317.460317433</v>
      </c>
      <c r="U54" s="163">
        <f t="shared" si="15"/>
        <v>0</v>
      </c>
      <c r="V54" s="164">
        <f t="shared" si="16"/>
        <v>0.42330158730158729</v>
      </c>
      <c r="W54" s="164">
        <f t="shared" si="17"/>
        <v>2.8134920634920641E-2</v>
      </c>
      <c r="X54" s="164">
        <f t="shared" si="18"/>
        <v>7.1197605993050805E-2</v>
      </c>
      <c r="Y54" s="165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131"/>
      <c r="AQ54" s="157">
        <f t="shared" si="23"/>
        <v>45777</v>
      </c>
      <c r="AR54" s="154">
        <f t="shared" ref="AR54:BG54" si="54">+C54+AR53</f>
        <v>8000000</v>
      </c>
      <c r="AS54" s="155">
        <f t="shared" si="54"/>
        <v>28571428.571428571</v>
      </c>
      <c r="AT54" s="155">
        <f t="shared" si="54"/>
        <v>5866666.6666666679</v>
      </c>
      <c r="AU54" s="155">
        <f t="shared" si="54"/>
        <v>32222222.222222209</v>
      </c>
      <c r="AV54" s="155" t="e">
        <f t="shared" si="54"/>
        <v>#REF!</v>
      </c>
      <c r="AW54" s="155">
        <f t="shared" si="54"/>
        <v>0</v>
      </c>
      <c r="AX54" s="155">
        <f t="shared" si="54"/>
        <v>0</v>
      </c>
      <c r="AY54" s="155" t="e">
        <f t="shared" si="54"/>
        <v>#VALUE!</v>
      </c>
      <c r="AZ54" s="155">
        <f t="shared" si="54"/>
        <v>0</v>
      </c>
      <c r="BA54" s="155">
        <f t="shared" si="54"/>
        <v>0</v>
      </c>
      <c r="BB54" s="155">
        <f t="shared" si="54"/>
        <v>0</v>
      </c>
      <c r="BC54" s="155">
        <f t="shared" si="54"/>
        <v>0</v>
      </c>
      <c r="BD54" s="155">
        <f t="shared" si="54"/>
        <v>0</v>
      </c>
      <c r="BE54" s="155">
        <f t="shared" si="54"/>
        <v>0</v>
      </c>
      <c r="BF54" s="155">
        <f t="shared" si="54"/>
        <v>0</v>
      </c>
      <c r="BG54" s="156">
        <f t="shared" si="54"/>
        <v>0</v>
      </c>
    </row>
    <row r="55" spans="1:59" ht="15" customHeight="1" x14ac:dyDescent="0.2">
      <c r="A55" s="167"/>
      <c r="B55" s="157">
        <f t="shared" si="20"/>
        <v>45808</v>
      </c>
      <c r="C55" s="158">
        <f t="shared" ref="C55:F55" si="55">C54</f>
        <v>500000</v>
      </c>
      <c r="D55" s="159">
        <f t="shared" si="55"/>
        <v>3571428.5714285714</v>
      </c>
      <c r="E55" s="159">
        <f t="shared" si="55"/>
        <v>266666.66666666669</v>
      </c>
      <c r="F55" s="159">
        <f t="shared" si="55"/>
        <v>1288888.8888888888</v>
      </c>
      <c r="G55" s="159"/>
      <c r="H55" s="159"/>
      <c r="I55" s="159"/>
      <c r="J55" s="159"/>
      <c r="K55" s="159"/>
      <c r="L55" s="159"/>
      <c r="M55" s="159"/>
      <c r="N55" s="159"/>
      <c r="O55" s="159"/>
      <c r="P55" s="159"/>
      <c r="Q55" s="159"/>
      <c r="R55" s="166"/>
      <c r="S55" s="153">
        <f t="shared" si="13"/>
        <v>5626984.1269841269</v>
      </c>
      <c r="T55" s="162">
        <f t="shared" si="22"/>
        <v>90287301.587301552</v>
      </c>
      <c r="U55" s="163">
        <f t="shared" si="15"/>
        <v>0</v>
      </c>
      <c r="V55" s="164">
        <f t="shared" si="16"/>
        <v>0.45143650793650791</v>
      </c>
      <c r="W55" s="164">
        <f t="shared" si="17"/>
        <v>2.8134920634920641E-2</v>
      </c>
      <c r="X55" s="164">
        <f t="shared" si="18"/>
        <v>6.6465426728663513E-2</v>
      </c>
      <c r="Y55" s="165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131"/>
      <c r="AQ55" s="157">
        <f t="shared" si="23"/>
        <v>45808</v>
      </c>
      <c r="AR55" s="154">
        <f t="shared" ref="AR55:BG55" si="56">+C55+AR54</f>
        <v>8500000</v>
      </c>
      <c r="AS55" s="155">
        <f t="shared" si="56"/>
        <v>32142857.142857142</v>
      </c>
      <c r="AT55" s="155">
        <f t="shared" si="56"/>
        <v>6133333.3333333349</v>
      </c>
      <c r="AU55" s="155">
        <f t="shared" si="56"/>
        <v>33511111.111111097</v>
      </c>
      <c r="AV55" s="155" t="e">
        <f t="shared" si="56"/>
        <v>#REF!</v>
      </c>
      <c r="AW55" s="155">
        <f t="shared" si="56"/>
        <v>0</v>
      </c>
      <c r="AX55" s="155">
        <f t="shared" si="56"/>
        <v>0</v>
      </c>
      <c r="AY55" s="155" t="e">
        <f t="shared" si="56"/>
        <v>#VALUE!</v>
      </c>
      <c r="AZ55" s="155">
        <f t="shared" si="56"/>
        <v>0</v>
      </c>
      <c r="BA55" s="155">
        <f t="shared" si="56"/>
        <v>0</v>
      </c>
      <c r="BB55" s="155">
        <f t="shared" si="56"/>
        <v>0</v>
      </c>
      <c r="BC55" s="155">
        <f t="shared" si="56"/>
        <v>0</v>
      </c>
      <c r="BD55" s="155">
        <f t="shared" si="56"/>
        <v>0</v>
      </c>
      <c r="BE55" s="155">
        <f t="shared" si="56"/>
        <v>0</v>
      </c>
      <c r="BF55" s="155">
        <f t="shared" si="56"/>
        <v>0</v>
      </c>
      <c r="BG55" s="156">
        <f t="shared" si="56"/>
        <v>0</v>
      </c>
    </row>
    <row r="56" spans="1:59" ht="15" customHeight="1" x14ac:dyDescent="0.2">
      <c r="A56" s="167"/>
      <c r="B56" s="157">
        <f t="shared" si="20"/>
        <v>45838</v>
      </c>
      <c r="C56" s="158">
        <f t="shared" ref="C56:F56" si="57">C55</f>
        <v>500000</v>
      </c>
      <c r="D56" s="159">
        <f t="shared" si="57"/>
        <v>3571428.5714285714</v>
      </c>
      <c r="E56" s="159">
        <f t="shared" si="57"/>
        <v>266666.66666666669</v>
      </c>
      <c r="F56" s="159">
        <f t="shared" si="57"/>
        <v>1288888.8888888888</v>
      </c>
      <c r="G56" s="159"/>
      <c r="H56" s="159"/>
      <c r="I56" s="159"/>
      <c r="J56" s="159"/>
      <c r="K56" s="159"/>
      <c r="L56" s="159"/>
      <c r="M56" s="159"/>
      <c r="N56" s="159"/>
      <c r="O56" s="159"/>
      <c r="P56" s="159"/>
      <c r="Q56" s="159"/>
      <c r="R56" s="166"/>
      <c r="S56" s="153">
        <f t="shared" si="13"/>
        <v>5626984.1269841269</v>
      </c>
      <c r="T56" s="162">
        <f t="shared" si="22"/>
        <v>95914285.714285672</v>
      </c>
      <c r="U56" s="163">
        <f t="shared" si="15"/>
        <v>0</v>
      </c>
      <c r="V56" s="164">
        <f t="shared" si="16"/>
        <v>0.47957142857142848</v>
      </c>
      <c r="W56" s="164">
        <f t="shared" si="17"/>
        <v>2.8134920634920641E-2</v>
      </c>
      <c r="X56" s="164">
        <f t="shared" si="18"/>
        <v>6.2323095585520516E-2</v>
      </c>
      <c r="Y56" s="165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131"/>
      <c r="AQ56" s="157">
        <f t="shared" si="23"/>
        <v>45838</v>
      </c>
      <c r="AR56" s="154">
        <f t="shared" ref="AR56:BG56" si="58">+C56+AR55</f>
        <v>9000000</v>
      </c>
      <c r="AS56" s="155">
        <f t="shared" si="58"/>
        <v>35714285.714285716</v>
      </c>
      <c r="AT56" s="155">
        <f t="shared" si="58"/>
        <v>6400000.0000000019</v>
      </c>
      <c r="AU56" s="155">
        <f t="shared" si="58"/>
        <v>34799999.999999985</v>
      </c>
      <c r="AV56" s="155" t="e">
        <f t="shared" si="58"/>
        <v>#REF!</v>
      </c>
      <c r="AW56" s="155">
        <f t="shared" si="58"/>
        <v>0</v>
      </c>
      <c r="AX56" s="155">
        <f t="shared" si="58"/>
        <v>0</v>
      </c>
      <c r="AY56" s="155" t="e">
        <f t="shared" si="58"/>
        <v>#VALUE!</v>
      </c>
      <c r="AZ56" s="155">
        <f t="shared" si="58"/>
        <v>0</v>
      </c>
      <c r="BA56" s="155">
        <f t="shared" si="58"/>
        <v>0</v>
      </c>
      <c r="BB56" s="155">
        <f t="shared" si="58"/>
        <v>0</v>
      </c>
      <c r="BC56" s="155">
        <f t="shared" si="58"/>
        <v>0</v>
      </c>
      <c r="BD56" s="155">
        <f t="shared" si="58"/>
        <v>0</v>
      </c>
      <c r="BE56" s="155">
        <f t="shared" si="58"/>
        <v>0</v>
      </c>
      <c r="BF56" s="155">
        <f t="shared" si="58"/>
        <v>0</v>
      </c>
      <c r="BG56" s="156">
        <f t="shared" si="58"/>
        <v>0</v>
      </c>
    </row>
    <row r="57" spans="1:59" ht="15" customHeight="1" x14ac:dyDescent="0.2">
      <c r="A57" s="167"/>
      <c r="B57" s="157">
        <f t="shared" si="20"/>
        <v>45869</v>
      </c>
      <c r="C57" s="158">
        <f t="shared" ref="C57:F57" si="59">C56</f>
        <v>500000</v>
      </c>
      <c r="D57" s="159">
        <f t="shared" si="59"/>
        <v>3571428.5714285714</v>
      </c>
      <c r="E57" s="159">
        <f t="shared" si="59"/>
        <v>266666.66666666669</v>
      </c>
      <c r="F57" s="159">
        <f t="shared" si="59"/>
        <v>1288888.8888888888</v>
      </c>
      <c r="G57" s="159"/>
      <c r="H57" s="159"/>
      <c r="I57" s="159"/>
      <c r="J57" s="159"/>
      <c r="K57" s="159"/>
      <c r="L57" s="159"/>
      <c r="M57" s="159"/>
      <c r="N57" s="159"/>
      <c r="O57" s="159"/>
      <c r="P57" s="159"/>
      <c r="Q57" s="159"/>
      <c r="R57" s="166"/>
      <c r="S57" s="153">
        <f t="shared" si="13"/>
        <v>5626984.1269841269</v>
      </c>
      <c r="T57" s="162">
        <f t="shared" si="22"/>
        <v>101541269.84126979</v>
      </c>
      <c r="U57" s="163">
        <f t="shared" si="15"/>
        <v>0</v>
      </c>
      <c r="V57" s="164">
        <f t="shared" si="16"/>
        <v>0.50770634920634916</v>
      </c>
      <c r="W57" s="164">
        <f t="shared" si="17"/>
        <v>2.8134920634920641E-2</v>
      </c>
      <c r="X57" s="164">
        <f t="shared" si="18"/>
        <v>5.8666799060007158E-2</v>
      </c>
      <c r="Y57" s="165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131"/>
      <c r="AQ57" s="157">
        <f t="shared" si="23"/>
        <v>45869</v>
      </c>
      <c r="AR57" s="154">
        <f t="shared" ref="AR57:BG57" si="60">+C57+AR56</f>
        <v>9500000</v>
      </c>
      <c r="AS57" s="155">
        <f t="shared" si="60"/>
        <v>39285714.285714291</v>
      </c>
      <c r="AT57" s="155">
        <f t="shared" si="60"/>
        <v>6666666.6666666688</v>
      </c>
      <c r="AU57" s="155">
        <f t="shared" si="60"/>
        <v>36088888.888888873</v>
      </c>
      <c r="AV57" s="155" t="e">
        <f t="shared" si="60"/>
        <v>#REF!</v>
      </c>
      <c r="AW57" s="155">
        <f t="shared" si="60"/>
        <v>0</v>
      </c>
      <c r="AX57" s="155">
        <f t="shared" si="60"/>
        <v>0</v>
      </c>
      <c r="AY57" s="155" t="e">
        <f t="shared" si="60"/>
        <v>#VALUE!</v>
      </c>
      <c r="AZ57" s="155">
        <f t="shared" si="60"/>
        <v>0</v>
      </c>
      <c r="BA57" s="155">
        <f t="shared" si="60"/>
        <v>0</v>
      </c>
      <c r="BB57" s="155">
        <f t="shared" si="60"/>
        <v>0</v>
      </c>
      <c r="BC57" s="155">
        <f t="shared" si="60"/>
        <v>0</v>
      </c>
      <c r="BD57" s="155">
        <f t="shared" si="60"/>
        <v>0</v>
      </c>
      <c r="BE57" s="155">
        <f t="shared" si="60"/>
        <v>0</v>
      </c>
      <c r="BF57" s="155">
        <f t="shared" si="60"/>
        <v>0</v>
      </c>
      <c r="BG57" s="156">
        <f t="shared" si="60"/>
        <v>0</v>
      </c>
    </row>
    <row r="58" spans="1:59" ht="15" customHeight="1" x14ac:dyDescent="0.2">
      <c r="A58" s="167"/>
      <c r="B58" s="157">
        <f t="shared" si="20"/>
        <v>45900</v>
      </c>
      <c r="C58" s="158">
        <f t="shared" ref="C58:F58" si="61">C57</f>
        <v>500000</v>
      </c>
      <c r="D58" s="159">
        <f t="shared" si="61"/>
        <v>3571428.5714285714</v>
      </c>
      <c r="E58" s="159">
        <f t="shared" si="61"/>
        <v>266666.66666666669</v>
      </c>
      <c r="F58" s="159">
        <f t="shared" si="61"/>
        <v>1288888.8888888888</v>
      </c>
      <c r="G58" s="159"/>
      <c r="H58" s="159"/>
      <c r="I58" s="159"/>
      <c r="J58" s="159"/>
      <c r="K58" s="159"/>
      <c r="L58" s="159"/>
      <c r="M58" s="159"/>
      <c r="N58" s="159"/>
      <c r="O58" s="159"/>
      <c r="P58" s="159"/>
      <c r="Q58" s="159"/>
      <c r="R58" s="166"/>
      <c r="S58" s="153">
        <f t="shared" si="13"/>
        <v>5626984.1269841269</v>
      </c>
      <c r="T58" s="162">
        <f t="shared" si="22"/>
        <v>107168253.96825391</v>
      </c>
      <c r="U58" s="163">
        <f t="shared" si="15"/>
        <v>0</v>
      </c>
      <c r="V58" s="164">
        <f t="shared" si="16"/>
        <v>0.53584126984126967</v>
      </c>
      <c r="W58" s="164">
        <f t="shared" si="17"/>
        <v>2.8134920634920641E-2</v>
      </c>
      <c r="X58" s="164">
        <f t="shared" si="18"/>
        <v>5.5415735255037291E-2</v>
      </c>
      <c r="Y58" s="165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131"/>
      <c r="AQ58" s="157">
        <f t="shared" si="23"/>
        <v>45900</v>
      </c>
      <c r="AR58" s="154">
        <f t="shared" ref="AR58:BG58" si="62">+C58+AR57</f>
        <v>10000000</v>
      </c>
      <c r="AS58" s="155">
        <f t="shared" si="62"/>
        <v>42857142.857142866</v>
      </c>
      <c r="AT58" s="155">
        <f t="shared" si="62"/>
        <v>6933333.3333333358</v>
      </c>
      <c r="AU58" s="155">
        <f t="shared" si="62"/>
        <v>37377777.777777761</v>
      </c>
      <c r="AV58" s="155" t="e">
        <f t="shared" si="62"/>
        <v>#REF!</v>
      </c>
      <c r="AW58" s="155">
        <f t="shared" si="62"/>
        <v>0</v>
      </c>
      <c r="AX58" s="155">
        <f t="shared" si="62"/>
        <v>0</v>
      </c>
      <c r="AY58" s="155" t="e">
        <f t="shared" si="62"/>
        <v>#VALUE!</v>
      </c>
      <c r="AZ58" s="155">
        <f t="shared" si="62"/>
        <v>0</v>
      </c>
      <c r="BA58" s="155">
        <f t="shared" si="62"/>
        <v>0</v>
      </c>
      <c r="BB58" s="155">
        <f t="shared" si="62"/>
        <v>0</v>
      </c>
      <c r="BC58" s="155">
        <f t="shared" si="62"/>
        <v>0</v>
      </c>
      <c r="BD58" s="155">
        <f t="shared" si="62"/>
        <v>0</v>
      </c>
      <c r="BE58" s="155">
        <f t="shared" si="62"/>
        <v>0</v>
      </c>
      <c r="BF58" s="155">
        <f t="shared" si="62"/>
        <v>0</v>
      </c>
      <c r="BG58" s="156">
        <f t="shared" si="62"/>
        <v>0</v>
      </c>
    </row>
    <row r="59" spans="1:59" ht="15" customHeight="1" x14ac:dyDescent="0.2">
      <c r="A59" s="167"/>
      <c r="B59" s="157">
        <f t="shared" si="20"/>
        <v>45930</v>
      </c>
      <c r="C59" s="158">
        <f t="shared" ref="C59:F59" si="63">C58</f>
        <v>500000</v>
      </c>
      <c r="D59" s="159">
        <f t="shared" si="63"/>
        <v>3571428.5714285714</v>
      </c>
      <c r="E59" s="159">
        <f t="shared" si="63"/>
        <v>266666.66666666669</v>
      </c>
      <c r="F59" s="159">
        <f t="shared" si="63"/>
        <v>1288888.8888888888</v>
      </c>
      <c r="G59" s="159"/>
      <c r="H59" s="159"/>
      <c r="I59" s="159"/>
      <c r="J59" s="159"/>
      <c r="K59" s="159"/>
      <c r="L59" s="159"/>
      <c r="M59" s="159"/>
      <c r="N59" s="159"/>
      <c r="O59" s="159"/>
      <c r="P59" s="159"/>
      <c r="Q59" s="159"/>
      <c r="R59" s="166"/>
      <c r="S59" s="153">
        <f t="shared" si="13"/>
        <v>5626984.1269841269</v>
      </c>
      <c r="T59" s="162">
        <f t="shared" si="22"/>
        <v>112795238.09523803</v>
      </c>
      <c r="U59" s="163">
        <f t="shared" si="15"/>
        <v>0</v>
      </c>
      <c r="V59" s="164">
        <f t="shared" si="16"/>
        <v>0.5639761904761903</v>
      </c>
      <c r="W59" s="164">
        <f t="shared" si="17"/>
        <v>2.8134920634920641E-2</v>
      </c>
      <c r="X59" s="164">
        <f t="shared" si="18"/>
        <v>5.2506072634634693E-2</v>
      </c>
      <c r="Y59" s="165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131"/>
      <c r="AQ59" s="157">
        <f t="shared" si="23"/>
        <v>45930</v>
      </c>
      <c r="AR59" s="154">
        <f t="shared" ref="AR59:BG59" si="64">+C59+AR58</f>
        <v>10500000</v>
      </c>
      <c r="AS59" s="155">
        <f t="shared" si="64"/>
        <v>46428571.42857144</v>
      </c>
      <c r="AT59" s="155">
        <f t="shared" si="64"/>
        <v>7200000.0000000028</v>
      </c>
      <c r="AU59" s="155">
        <f t="shared" si="64"/>
        <v>38666666.666666649</v>
      </c>
      <c r="AV59" s="155" t="e">
        <f t="shared" si="64"/>
        <v>#REF!</v>
      </c>
      <c r="AW59" s="155">
        <f t="shared" si="64"/>
        <v>0</v>
      </c>
      <c r="AX59" s="155">
        <f t="shared" si="64"/>
        <v>0</v>
      </c>
      <c r="AY59" s="155" t="e">
        <f t="shared" si="64"/>
        <v>#VALUE!</v>
      </c>
      <c r="AZ59" s="155">
        <f t="shared" si="64"/>
        <v>0</v>
      </c>
      <c r="BA59" s="155">
        <f t="shared" si="64"/>
        <v>0</v>
      </c>
      <c r="BB59" s="155">
        <f t="shared" si="64"/>
        <v>0</v>
      </c>
      <c r="BC59" s="155">
        <f t="shared" si="64"/>
        <v>0</v>
      </c>
      <c r="BD59" s="155">
        <f t="shared" si="64"/>
        <v>0</v>
      </c>
      <c r="BE59" s="155">
        <f t="shared" si="64"/>
        <v>0</v>
      </c>
      <c r="BF59" s="155">
        <f t="shared" si="64"/>
        <v>0</v>
      </c>
      <c r="BG59" s="156">
        <f t="shared" si="64"/>
        <v>0</v>
      </c>
    </row>
    <row r="60" spans="1:59" ht="15" customHeight="1" x14ac:dyDescent="0.2">
      <c r="A60" s="167"/>
      <c r="B60" s="157">
        <f t="shared" si="20"/>
        <v>45961</v>
      </c>
      <c r="C60" s="158">
        <f t="shared" ref="C60:F60" si="65">C59</f>
        <v>500000</v>
      </c>
      <c r="D60" s="159">
        <f t="shared" si="65"/>
        <v>3571428.5714285714</v>
      </c>
      <c r="E60" s="159">
        <f t="shared" si="65"/>
        <v>266666.66666666669</v>
      </c>
      <c r="F60" s="159">
        <f t="shared" si="65"/>
        <v>1288888.8888888888</v>
      </c>
      <c r="G60" s="159"/>
      <c r="H60" s="159"/>
      <c r="I60" s="159"/>
      <c r="J60" s="159"/>
      <c r="K60" s="159"/>
      <c r="L60" s="159"/>
      <c r="M60" s="159"/>
      <c r="N60" s="159"/>
      <c r="O60" s="159"/>
      <c r="P60" s="159"/>
      <c r="Q60" s="159"/>
      <c r="R60" s="166"/>
      <c r="S60" s="153">
        <f t="shared" si="13"/>
        <v>5626984.1269841269</v>
      </c>
      <c r="T60" s="162">
        <f t="shared" si="22"/>
        <v>118422222.22222215</v>
      </c>
      <c r="U60" s="163">
        <f t="shared" si="15"/>
        <v>0</v>
      </c>
      <c r="V60" s="164">
        <f t="shared" si="16"/>
        <v>0.59211111111111092</v>
      </c>
      <c r="W60" s="164">
        <f t="shared" si="17"/>
        <v>2.8134920634920641E-2</v>
      </c>
      <c r="X60" s="164">
        <f t="shared" si="18"/>
        <v>4.9886717045918294E-2</v>
      </c>
      <c r="Y60" s="165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131"/>
      <c r="AQ60" s="157">
        <f t="shared" si="23"/>
        <v>45961</v>
      </c>
      <c r="AR60" s="154">
        <f t="shared" ref="AR60:BG60" si="66">+C60+AR59</f>
        <v>11000000</v>
      </c>
      <c r="AS60" s="155">
        <f t="shared" si="66"/>
        <v>50000000.000000015</v>
      </c>
      <c r="AT60" s="155">
        <f t="shared" si="66"/>
        <v>7466666.6666666698</v>
      </c>
      <c r="AU60" s="155">
        <f t="shared" si="66"/>
        <v>39955555.555555537</v>
      </c>
      <c r="AV60" s="155" t="e">
        <f t="shared" si="66"/>
        <v>#REF!</v>
      </c>
      <c r="AW60" s="155">
        <f t="shared" si="66"/>
        <v>0</v>
      </c>
      <c r="AX60" s="155">
        <f t="shared" si="66"/>
        <v>0</v>
      </c>
      <c r="AY60" s="155" t="e">
        <f t="shared" si="66"/>
        <v>#VALUE!</v>
      </c>
      <c r="AZ60" s="155">
        <f t="shared" si="66"/>
        <v>0</v>
      </c>
      <c r="BA60" s="155">
        <f t="shared" si="66"/>
        <v>0</v>
      </c>
      <c r="BB60" s="155">
        <f t="shared" si="66"/>
        <v>0</v>
      </c>
      <c r="BC60" s="155">
        <f t="shared" si="66"/>
        <v>0</v>
      </c>
      <c r="BD60" s="155">
        <f t="shared" si="66"/>
        <v>0</v>
      </c>
      <c r="BE60" s="155">
        <f t="shared" si="66"/>
        <v>0</v>
      </c>
      <c r="BF60" s="155">
        <f t="shared" si="66"/>
        <v>0</v>
      </c>
      <c r="BG60" s="156">
        <f t="shared" si="66"/>
        <v>0</v>
      </c>
    </row>
    <row r="61" spans="1:59" ht="15" customHeight="1" x14ac:dyDescent="0.2">
      <c r="A61" s="167"/>
      <c r="B61" s="157">
        <f t="shared" si="20"/>
        <v>45991</v>
      </c>
      <c r="C61" s="158">
        <f t="shared" ref="C61:F61" si="67">C60</f>
        <v>500000</v>
      </c>
      <c r="D61" s="159">
        <f t="shared" si="67"/>
        <v>3571428.5714285714</v>
      </c>
      <c r="E61" s="159">
        <f t="shared" si="67"/>
        <v>266666.66666666669</v>
      </c>
      <c r="F61" s="159">
        <f t="shared" si="67"/>
        <v>1288888.8888888888</v>
      </c>
      <c r="G61" s="159"/>
      <c r="H61" s="159"/>
      <c r="I61" s="159"/>
      <c r="J61" s="159"/>
      <c r="K61" s="159"/>
      <c r="L61" s="159"/>
      <c r="M61" s="159"/>
      <c r="N61" s="159"/>
      <c r="O61" s="159"/>
      <c r="P61" s="159"/>
      <c r="Q61" s="159"/>
      <c r="R61" s="166"/>
      <c r="S61" s="153">
        <f t="shared" si="13"/>
        <v>5626984.1269841269</v>
      </c>
      <c r="T61" s="162">
        <f t="shared" si="22"/>
        <v>124049206.34920627</v>
      </c>
      <c r="U61" s="163">
        <f t="shared" si="15"/>
        <v>0</v>
      </c>
      <c r="V61" s="164">
        <f t="shared" si="16"/>
        <v>0.62024603174603155</v>
      </c>
      <c r="W61" s="164">
        <f t="shared" si="17"/>
        <v>2.8134920634920641E-2</v>
      </c>
      <c r="X61" s="164">
        <f t="shared" si="18"/>
        <v>4.7516285553440785E-2</v>
      </c>
      <c r="Y61" s="165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131"/>
      <c r="AQ61" s="157">
        <f t="shared" si="23"/>
        <v>45991</v>
      </c>
      <c r="AR61" s="154">
        <f t="shared" ref="AR61:BG61" si="68">+C61+AR60</f>
        <v>11500000</v>
      </c>
      <c r="AS61" s="155">
        <f t="shared" si="68"/>
        <v>53571428.57142859</v>
      </c>
      <c r="AT61" s="155">
        <f t="shared" si="68"/>
        <v>7733333.3333333367</v>
      </c>
      <c r="AU61" s="155">
        <f t="shared" si="68"/>
        <v>41244444.444444425</v>
      </c>
      <c r="AV61" s="155" t="e">
        <f t="shared" si="68"/>
        <v>#REF!</v>
      </c>
      <c r="AW61" s="155">
        <f t="shared" si="68"/>
        <v>0</v>
      </c>
      <c r="AX61" s="155">
        <f t="shared" si="68"/>
        <v>0</v>
      </c>
      <c r="AY61" s="155" t="e">
        <f t="shared" si="68"/>
        <v>#VALUE!</v>
      </c>
      <c r="AZ61" s="155">
        <f t="shared" si="68"/>
        <v>0</v>
      </c>
      <c r="BA61" s="155">
        <f t="shared" si="68"/>
        <v>0</v>
      </c>
      <c r="BB61" s="155">
        <f t="shared" si="68"/>
        <v>0</v>
      </c>
      <c r="BC61" s="155">
        <f t="shared" si="68"/>
        <v>0</v>
      </c>
      <c r="BD61" s="155">
        <f t="shared" si="68"/>
        <v>0</v>
      </c>
      <c r="BE61" s="155">
        <f t="shared" si="68"/>
        <v>0</v>
      </c>
      <c r="BF61" s="155">
        <f t="shared" si="68"/>
        <v>0</v>
      </c>
      <c r="BG61" s="156">
        <f t="shared" si="68"/>
        <v>0</v>
      </c>
    </row>
    <row r="62" spans="1:59" ht="15" customHeight="1" x14ac:dyDescent="0.2">
      <c r="A62" s="167">
        <v>2</v>
      </c>
      <c r="B62" s="168">
        <f t="shared" si="20"/>
        <v>46022</v>
      </c>
      <c r="C62" s="169">
        <f t="shared" ref="C62:F62" si="69">C61</f>
        <v>500000</v>
      </c>
      <c r="D62" s="170">
        <f t="shared" si="69"/>
        <v>3571428.5714285714</v>
      </c>
      <c r="E62" s="170">
        <f t="shared" si="69"/>
        <v>266666.66666666669</v>
      </c>
      <c r="F62" s="170">
        <f t="shared" si="69"/>
        <v>1288888.8888888888</v>
      </c>
      <c r="G62" s="170"/>
      <c r="H62" s="170"/>
      <c r="I62" s="170"/>
      <c r="J62" s="170"/>
      <c r="K62" s="170"/>
      <c r="L62" s="170"/>
      <c r="M62" s="170"/>
      <c r="N62" s="170"/>
      <c r="O62" s="170"/>
      <c r="P62" s="170"/>
      <c r="Q62" s="170"/>
      <c r="R62" s="171"/>
      <c r="S62" s="172">
        <f t="shared" si="13"/>
        <v>5626984.1269841269</v>
      </c>
      <c r="T62" s="173">
        <f t="shared" si="22"/>
        <v>129676190.47619039</v>
      </c>
      <c r="U62" s="174">
        <f t="shared" si="15"/>
        <v>0</v>
      </c>
      <c r="V62" s="175">
        <f t="shared" si="16"/>
        <v>0.64838095238095217</v>
      </c>
      <c r="W62" s="164">
        <f t="shared" si="17"/>
        <v>2.8134920634920641E-2</v>
      </c>
      <c r="X62" s="164">
        <f t="shared" si="18"/>
        <v>4.5360903891185078E-2</v>
      </c>
      <c r="Y62" s="165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131"/>
      <c r="AQ62" s="157">
        <f t="shared" si="23"/>
        <v>46022</v>
      </c>
      <c r="AR62" s="154">
        <f t="shared" ref="AR62:BG62" si="70">+C62+AR61</f>
        <v>12000000</v>
      </c>
      <c r="AS62" s="155">
        <f t="shared" si="70"/>
        <v>57142857.142857164</v>
      </c>
      <c r="AT62" s="155">
        <f t="shared" si="70"/>
        <v>8000000.0000000037</v>
      </c>
      <c r="AU62" s="155">
        <f t="shared" si="70"/>
        <v>42533333.333333313</v>
      </c>
      <c r="AV62" s="155" t="e">
        <f t="shared" si="70"/>
        <v>#REF!</v>
      </c>
      <c r="AW62" s="155">
        <f t="shared" si="70"/>
        <v>0</v>
      </c>
      <c r="AX62" s="155">
        <f t="shared" si="70"/>
        <v>0</v>
      </c>
      <c r="AY62" s="155" t="e">
        <f t="shared" si="70"/>
        <v>#VALUE!</v>
      </c>
      <c r="AZ62" s="155">
        <f t="shared" si="70"/>
        <v>0</v>
      </c>
      <c r="BA62" s="155">
        <f t="shared" si="70"/>
        <v>0</v>
      </c>
      <c r="BB62" s="155">
        <f t="shared" si="70"/>
        <v>0</v>
      </c>
      <c r="BC62" s="155">
        <f t="shared" si="70"/>
        <v>0</v>
      </c>
      <c r="BD62" s="155">
        <f t="shared" si="70"/>
        <v>0</v>
      </c>
      <c r="BE62" s="155">
        <f t="shared" si="70"/>
        <v>0</v>
      </c>
      <c r="BF62" s="155">
        <f t="shared" si="70"/>
        <v>0</v>
      </c>
      <c r="BG62" s="156">
        <f t="shared" si="70"/>
        <v>0</v>
      </c>
    </row>
    <row r="63" spans="1:59" ht="15" customHeight="1" x14ac:dyDescent="0.2">
      <c r="A63" s="167"/>
      <c r="B63" s="176">
        <f t="shared" si="20"/>
        <v>46053</v>
      </c>
      <c r="C63" s="177">
        <f t="shared" ref="C63:D63" si="71">C62</f>
        <v>500000</v>
      </c>
      <c r="D63" s="178">
        <f t="shared" si="71"/>
        <v>3571428.5714285714</v>
      </c>
      <c r="E63" s="178"/>
      <c r="F63" s="178">
        <f t="shared" ref="F63:F74" si="72">F62</f>
        <v>1288888.8888888888</v>
      </c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9"/>
      <c r="S63" s="180">
        <f t="shared" si="13"/>
        <v>5360317.4603174599</v>
      </c>
      <c r="T63" s="143">
        <f t="shared" si="22"/>
        <v>135036507.93650785</v>
      </c>
      <c r="U63" s="48">
        <f t="shared" si="15"/>
        <v>0</v>
      </c>
      <c r="V63" s="144">
        <f t="shared" si="16"/>
        <v>0.6751825396825395</v>
      </c>
      <c r="W63" s="164">
        <f t="shared" si="17"/>
        <v>2.6801587301587309E-2</v>
      </c>
      <c r="X63" s="164">
        <f t="shared" si="18"/>
        <v>4.1336173129651543E-2</v>
      </c>
      <c r="Y63" s="165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131"/>
      <c r="AQ63" s="157">
        <f t="shared" si="23"/>
        <v>46053</v>
      </c>
      <c r="AR63" s="154">
        <f t="shared" ref="AR63:BG63" si="73">+C63+AR62</f>
        <v>12500000</v>
      </c>
      <c r="AS63" s="155">
        <f t="shared" si="73"/>
        <v>60714285.714285739</v>
      </c>
      <c r="AT63" s="155">
        <f t="shared" si="73"/>
        <v>8000000.0000000037</v>
      </c>
      <c r="AU63" s="155">
        <f t="shared" si="73"/>
        <v>43822222.222222202</v>
      </c>
      <c r="AV63" s="155" t="e">
        <f t="shared" si="73"/>
        <v>#REF!</v>
      </c>
      <c r="AW63" s="155">
        <f t="shared" si="73"/>
        <v>0</v>
      </c>
      <c r="AX63" s="155">
        <f t="shared" si="73"/>
        <v>0</v>
      </c>
      <c r="AY63" s="155" t="e">
        <f t="shared" si="73"/>
        <v>#VALUE!</v>
      </c>
      <c r="AZ63" s="155">
        <f t="shared" si="73"/>
        <v>0</v>
      </c>
      <c r="BA63" s="155">
        <f t="shared" si="73"/>
        <v>0</v>
      </c>
      <c r="BB63" s="155">
        <f t="shared" si="73"/>
        <v>0</v>
      </c>
      <c r="BC63" s="155">
        <f t="shared" si="73"/>
        <v>0</v>
      </c>
      <c r="BD63" s="155">
        <f t="shared" si="73"/>
        <v>0</v>
      </c>
      <c r="BE63" s="155">
        <f t="shared" si="73"/>
        <v>0</v>
      </c>
      <c r="BF63" s="155">
        <f t="shared" si="73"/>
        <v>0</v>
      </c>
      <c r="BG63" s="156">
        <f t="shared" si="73"/>
        <v>0</v>
      </c>
    </row>
    <row r="64" spans="1:59" ht="15" customHeight="1" x14ac:dyDescent="0.2">
      <c r="A64" s="167"/>
      <c r="B64" s="157">
        <f t="shared" si="20"/>
        <v>46081</v>
      </c>
      <c r="C64" s="158">
        <f t="shared" ref="C64:D64" si="74">C63</f>
        <v>500000</v>
      </c>
      <c r="D64" s="159">
        <f t="shared" si="74"/>
        <v>3571428.5714285714</v>
      </c>
      <c r="E64" s="159"/>
      <c r="F64" s="159">
        <f t="shared" si="72"/>
        <v>1288888.8888888888</v>
      </c>
      <c r="G64" s="159"/>
      <c r="H64" s="159"/>
      <c r="I64" s="159"/>
      <c r="J64" s="159"/>
      <c r="K64" s="159"/>
      <c r="L64" s="159"/>
      <c r="M64" s="159"/>
      <c r="N64" s="159"/>
      <c r="O64" s="159"/>
      <c r="P64" s="159"/>
      <c r="Q64" s="159"/>
      <c r="R64" s="166"/>
      <c r="S64" s="153">
        <f t="shared" si="13"/>
        <v>5360317.4603174599</v>
      </c>
      <c r="T64" s="162">
        <f t="shared" si="22"/>
        <v>140396825.39682531</v>
      </c>
      <c r="U64" s="163">
        <f t="shared" si="15"/>
        <v>0</v>
      </c>
      <c r="V64" s="164">
        <f t="shared" si="16"/>
        <v>0.70198412698412682</v>
      </c>
      <c r="W64" s="164">
        <f t="shared" si="17"/>
        <v>2.6801587301587309E-2</v>
      </c>
      <c r="X64" s="164">
        <f t="shared" si="18"/>
        <v>3.9695320489462116E-2</v>
      </c>
      <c r="Y64" s="165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131"/>
      <c r="AQ64" s="157">
        <f t="shared" si="23"/>
        <v>46081</v>
      </c>
      <c r="AR64" s="154">
        <f t="shared" ref="AR64:BG64" si="75">+C64+AR63</f>
        <v>13000000</v>
      </c>
      <c r="AS64" s="155">
        <f t="shared" si="75"/>
        <v>64285714.285714313</v>
      </c>
      <c r="AT64" s="155">
        <f t="shared" si="75"/>
        <v>8000000.0000000037</v>
      </c>
      <c r="AU64" s="155">
        <f t="shared" si="75"/>
        <v>45111111.11111109</v>
      </c>
      <c r="AV64" s="155" t="e">
        <f t="shared" si="75"/>
        <v>#REF!</v>
      </c>
      <c r="AW64" s="155">
        <f t="shared" si="75"/>
        <v>0</v>
      </c>
      <c r="AX64" s="155">
        <f t="shared" si="75"/>
        <v>0</v>
      </c>
      <c r="AY64" s="155" t="e">
        <f t="shared" si="75"/>
        <v>#VALUE!</v>
      </c>
      <c r="AZ64" s="155">
        <f t="shared" si="75"/>
        <v>0</v>
      </c>
      <c r="BA64" s="155">
        <f t="shared" si="75"/>
        <v>0</v>
      </c>
      <c r="BB64" s="155">
        <f t="shared" si="75"/>
        <v>0</v>
      </c>
      <c r="BC64" s="155">
        <f t="shared" si="75"/>
        <v>0</v>
      </c>
      <c r="BD64" s="155">
        <f t="shared" si="75"/>
        <v>0</v>
      </c>
      <c r="BE64" s="155">
        <f t="shared" si="75"/>
        <v>0</v>
      </c>
      <c r="BF64" s="155">
        <f t="shared" si="75"/>
        <v>0</v>
      </c>
      <c r="BG64" s="156">
        <f t="shared" si="75"/>
        <v>0</v>
      </c>
    </row>
    <row r="65" spans="1:59" ht="15" customHeight="1" x14ac:dyDescent="0.2">
      <c r="A65" s="167"/>
      <c r="B65" s="157">
        <f t="shared" si="20"/>
        <v>46112</v>
      </c>
      <c r="C65" s="158">
        <f t="shared" ref="C65:D65" si="76">C64</f>
        <v>500000</v>
      </c>
      <c r="D65" s="159">
        <f t="shared" si="76"/>
        <v>3571428.5714285714</v>
      </c>
      <c r="E65" s="159"/>
      <c r="F65" s="159">
        <f t="shared" si="72"/>
        <v>1288888.8888888888</v>
      </c>
      <c r="G65" s="159"/>
      <c r="H65" s="159"/>
      <c r="I65" s="159"/>
      <c r="J65" s="159"/>
      <c r="K65" s="159"/>
      <c r="L65" s="159"/>
      <c r="M65" s="159"/>
      <c r="N65" s="159"/>
      <c r="O65" s="159"/>
      <c r="P65" s="159"/>
      <c r="Q65" s="159"/>
      <c r="R65" s="166"/>
      <c r="S65" s="153">
        <f t="shared" si="13"/>
        <v>5360317.4603174599</v>
      </c>
      <c r="T65" s="162">
        <f t="shared" si="22"/>
        <v>145757142.85714278</v>
      </c>
      <c r="U65" s="163">
        <f t="shared" si="15"/>
        <v>0</v>
      </c>
      <c r="V65" s="164">
        <f t="shared" si="16"/>
        <v>0.72878571428571415</v>
      </c>
      <c r="W65" s="164">
        <f t="shared" si="17"/>
        <v>2.6801587301587309E-2</v>
      </c>
      <c r="X65" s="164">
        <f t="shared" si="18"/>
        <v>3.8179762577727594E-2</v>
      </c>
      <c r="Y65" s="165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131"/>
      <c r="AQ65" s="157">
        <f t="shared" si="23"/>
        <v>46112</v>
      </c>
      <c r="AR65" s="154">
        <f t="shared" ref="AR65:BG65" si="77">+C65+AR64</f>
        <v>13500000</v>
      </c>
      <c r="AS65" s="155">
        <f t="shared" si="77"/>
        <v>67857142.857142881</v>
      </c>
      <c r="AT65" s="155">
        <f t="shared" si="77"/>
        <v>8000000.0000000037</v>
      </c>
      <c r="AU65" s="155">
        <f t="shared" si="77"/>
        <v>46399999.999999978</v>
      </c>
      <c r="AV65" s="155" t="e">
        <f t="shared" si="77"/>
        <v>#REF!</v>
      </c>
      <c r="AW65" s="155">
        <f t="shared" si="77"/>
        <v>0</v>
      </c>
      <c r="AX65" s="155">
        <f t="shared" si="77"/>
        <v>0</v>
      </c>
      <c r="AY65" s="155" t="e">
        <f t="shared" si="77"/>
        <v>#VALUE!</v>
      </c>
      <c r="AZ65" s="155">
        <f t="shared" si="77"/>
        <v>0</v>
      </c>
      <c r="BA65" s="155">
        <f t="shared" si="77"/>
        <v>0</v>
      </c>
      <c r="BB65" s="155">
        <f t="shared" si="77"/>
        <v>0</v>
      </c>
      <c r="BC65" s="155">
        <f t="shared" si="77"/>
        <v>0</v>
      </c>
      <c r="BD65" s="155">
        <f t="shared" si="77"/>
        <v>0</v>
      </c>
      <c r="BE65" s="155">
        <f t="shared" si="77"/>
        <v>0</v>
      </c>
      <c r="BF65" s="155">
        <f t="shared" si="77"/>
        <v>0</v>
      </c>
      <c r="BG65" s="156">
        <f t="shared" si="77"/>
        <v>0</v>
      </c>
    </row>
    <row r="66" spans="1:59" ht="15" customHeight="1" x14ac:dyDescent="0.2">
      <c r="A66" s="167"/>
      <c r="B66" s="157">
        <f t="shared" si="20"/>
        <v>46142</v>
      </c>
      <c r="C66" s="158">
        <f t="shared" ref="C66:D66" si="78">C65</f>
        <v>500000</v>
      </c>
      <c r="D66" s="159">
        <f t="shared" si="78"/>
        <v>3571428.5714285714</v>
      </c>
      <c r="E66" s="159"/>
      <c r="F66" s="159">
        <f t="shared" si="72"/>
        <v>1288888.8888888888</v>
      </c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66"/>
      <c r="S66" s="153">
        <f t="shared" si="13"/>
        <v>5360317.4603174599</v>
      </c>
      <c r="T66" s="162">
        <f t="shared" si="22"/>
        <v>151117460.31746024</v>
      </c>
      <c r="U66" s="163">
        <f t="shared" si="15"/>
        <v>0</v>
      </c>
      <c r="V66" s="164">
        <f t="shared" si="16"/>
        <v>0.75558730158730147</v>
      </c>
      <c r="W66" s="164">
        <f t="shared" si="17"/>
        <v>2.6801587301587309E-2</v>
      </c>
      <c r="X66" s="164">
        <f t="shared" si="18"/>
        <v>3.6775675999433766E-2</v>
      </c>
      <c r="Y66" s="165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131"/>
      <c r="AQ66" s="157">
        <f t="shared" si="23"/>
        <v>46142</v>
      </c>
      <c r="AR66" s="154">
        <f t="shared" ref="AR66:BG66" si="79">+C66+AR65</f>
        <v>14000000</v>
      </c>
      <c r="AS66" s="155">
        <f t="shared" si="79"/>
        <v>71428571.428571448</v>
      </c>
      <c r="AT66" s="155">
        <f t="shared" si="79"/>
        <v>8000000.0000000037</v>
      </c>
      <c r="AU66" s="155">
        <f t="shared" si="79"/>
        <v>47688888.888888866</v>
      </c>
      <c r="AV66" s="155" t="e">
        <f t="shared" si="79"/>
        <v>#REF!</v>
      </c>
      <c r="AW66" s="155">
        <f t="shared" si="79"/>
        <v>0</v>
      </c>
      <c r="AX66" s="155">
        <f t="shared" si="79"/>
        <v>0</v>
      </c>
      <c r="AY66" s="155" t="e">
        <f t="shared" si="79"/>
        <v>#VALUE!</v>
      </c>
      <c r="AZ66" s="155">
        <f t="shared" si="79"/>
        <v>0</v>
      </c>
      <c r="BA66" s="155">
        <f t="shared" si="79"/>
        <v>0</v>
      </c>
      <c r="BB66" s="155">
        <f t="shared" si="79"/>
        <v>0</v>
      </c>
      <c r="BC66" s="155">
        <f t="shared" si="79"/>
        <v>0</v>
      </c>
      <c r="BD66" s="155">
        <f t="shared" si="79"/>
        <v>0</v>
      </c>
      <c r="BE66" s="155">
        <f t="shared" si="79"/>
        <v>0</v>
      </c>
      <c r="BF66" s="155">
        <f t="shared" si="79"/>
        <v>0</v>
      </c>
      <c r="BG66" s="156">
        <f t="shared" si="79"/>
        <v>0</v>
      </c>
    </row>
    <row r="67" spans="1:59" ht="15" customHeight="1" x14ac:dyDescent="0.2">
      <c r="A67" s="167"/>
      <c r="B67" s="157">
        <f t="shared" si="20"/>
        <v>46173</v>
      </c>
      <c r="C67" s="158">
        <f t="shared" ref="C67:D67" si="80">C66</f>
        <v>500000</v>
      </c>
      <c r="D67" s="159">
        <f t="shared" si="80"/>
        <v>3571428.5714285714</v>
      </c>
      <c r="E67" s="159"/>
      <c r="F67" s="159">
        <f t="shared" si="72"/>
        <v>1288888.8888888888</v>
      </c>
      <c r="G67" s="159"/>
      <c r="H67" s="159"/>
      <c r="I67" s="159"/>
      <c r="J67" s="159"/>
      <c r="K67" s="159"/>
      <c r="L67" s="159"/>
      <c r="M67" s="159"/>
      <c r="N67" s="159"/>
      <c r="O67" s="159"/>
      <c r="P67" s="159"/>
      <c r="Q67" s="159"/>
      <c r="R67" s="166"/>
      <c r="S67" s="153">
        <f t="shared" si="13"/>
        <v>5360317.4603174599</v>
      </c>
      <c r="T67" s="162">
        <f t="shared" si="22"/>
        <v>156477777.7777777</v>
      </c>
      <c r="U67" s="163">
        <f t="shared" si="15"/>
        <v>0</v>
      </c>
      <c r="V67" s="164">
        <f t="shared" si="16"/>
        <v>0.78238888888888869</v>
      </c>
      <c r="W67" s="164">
        <f t="shared" si="17"/>
        <v>2.6801587301587309E-2</v>
      </c>
      <c r="X67" s="164">
        <f t="shared" si="18"/>
        <v>3.5471198689130734E-2</v>
      </c>
      <c r="Y67" s="165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131"/>
      <c r="AQ67" s="157">
        <f t="shared" si="23"/>
        <v>46173</v>
      </c>
      <c r="AR67" s="154">
        <f t="shared" ref="AR67:BG67" si="81">+C67+AR66</f>
        <v>14500000</v>
      </c>
      <c r="AS67" s="155">
        <f t="shared" si="81"/>
        <v>75000000.000000015</v>
      </c>
      <c r="AT67" s="155">
        <f t="shared" si="81"/>
        <v>8000000.0000000037</v>
      </c>
      <c r="AU67" s="155">
        <f t="shared" si="81"/>
        <v>48977777.777777754</v>
      </c>
      <c r="AV67" s="155" t="e">
        <f t="shared" si="81"/>
        <v>#REF!</v>
      </c>
      <c r="AW67" s="155">
        <f t="shared" si="81"/>
        <v>0</v>
      </c>
      <c r="AX67" s="155">
        <f t="shared" si="81"/>
        <v>0</v>
      </c>
      <c r="AY67" s="155" t="e">
        <f t="shared" si="81"/>
        <v>#VALUE!</v>
      </c>
      <c r="AZ67" s="155">
        <f t="shared" si="81"/>
        <v>0</v>
      </c>
      <c r="BA67" s="155">
        <f t="shared" si="81"/>
        <v>0</v>
      </c>
      <c r="BB67" s="155">
        <f t="shared" si="81"/>
        <v>0</v>
      </c>
      <c r="BC67" s="155">
        <f t="shared" si="81"/>
        <v>0</v>
      </c>
      <c r="BD67" s="155">
        <f t="shared" si="81"/>
        <v>0</v>
      </c>
      <c r="BE67" s="155">
        <f t="shared" si="81"/>
        <v>0</v>
      </c>
      <c r="BF67" s="155">
        <f t="shared" si="81"/>
        <v>0</v>
      </c>
      <c r="BG67" s="156">
        <f t="shared" si="81"/>
        <v>0</v>
      </c>
    </row>
    <row r="68" spans="1:59" ht="15" customHeight="1" x14ac:dyDescent="0.2">
      <c r="A68" s="167"/>
      <c r="B68" s="157">
        <f t="shared" si="20"/>
        <v>46203</v>
      </c>
      <c r="C68" s="158">
        <f t="shared" ref="C68:D68" si="82">C67</f>
        <v>500000</v>
      </c>
      <c r="D68" s="159">
        <f t="shared" si="82"/>
        <v>3571428.5714285714</v>
      </c>
      <c r="E68" s="159"/>
      <c r="F68" s="159">
        <f t="shared" si="72"/>
        <v>1288888.8888888888</v>
      </c>
      <c r="G68" s="159"/>
      <c r="H68" s="159"/>
      <c r="I68" s="159"/>
      <c r="J68" s="159"/>
      <c r="K68" s="159"/>
      <c r="L68" s="159"/>
      <c r="M68" s="159"/>
      <c r="N68" s="159"/>
      <c r="O68" s="159"/>
      <c r="P68" s="159"/>
      <c r="Q68" s="159"/>
      <c r="R68" s="166"/>
      <c r="S68" s="153">
        <f t="shared" si="13"/>
        <v>5360317.4603174599</v>
      </c>
      <c r="T68" s="162">
        <f t="shared" si="22"/>
        <v>161838095.23809516</v>
      </c>
      <c r="U68" s="163">
        <f t="shared" si="15"/>
        <v>0</v>
      </c>
      <c r="V68" s="164">
        <f t="shared" si="16"/>
        <v>0.80919047619047602</v>
      </c>
      <c r="W68" s="164">
        <f t="shared" si="17"/>
        <v>2.6801587301587309E-2</v>
      </c>
      <c r="X68" s="164">
        <f t="shared" si="18"/>
        <v>3.4256093973483726E-2</v>
      </c>
      <c r="Y68" s="165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131"/>
      <c r="AQ68" s="157">
        <f t="shared" si="23"/>
        <v>46203</v>
      </c>
      <c r="AR68" s="154">
        <f t="shared" ref="AR68:BG68" si="83">+C68+AR67</f>
        <v>15000000</v>
      </c>
      <c r="AS68" s="155">
        <f t="shared" si="83"/>
        <v>78571428.571428582</v>
      </c>
      <c r="AT68" s="155">
        <f t="shared" si="83"/>
        <v>8000000.0000000037</v>
      </c>
      <c r="AU68" s="155">
        <f t="shared" si="83"/>
        <v>50266666.666666642</v>
      </c>
      <c r="AV68" s="155" t="e">
        <f t="shared" si="83"/>
        <v>#REF!</v>
      </c>
      <c r="AW68" s="155">
        <f t="shared" si="83"/>
        <v>0</v>
      </c>
      <c r="AX68" s="155">
        <f t="shared" si="83"/>
        <v>0</v>
      </c>
      <c r="AY68" s="155" t="e">
        <f t="shared" si="83"/>
        <v>#VALUE!</v>
      </c>
      <c r="AZ68" s="155">
        <f t="shared" si="83"/>
        <v>0</v>
      </c>
      <c r="BA68" s="155">
        <f t="shared" si="83"/>
        <v>0</v>
      </c>
      <c r="BB68" s="155">
        <f t="shared" si="83"/>
        <v>0</v>
      </c>
      <c r="BC68" s="155">
        <f t="shared" si="83"/>
        <v>0</v>
      </c>
      <c r="BD68" s="155">
        <f t="shared" si="83"/>
        <v>0</v>
      </c>
      <c r="BE68" s="155">
        <f t="shared" si="83"/>
        <v>0</v>
      </c>
      <c r="BF68" s="155">
        <f t="shared" si="83"/>
        <v>0</v>
      </c>
      <c r="BG68" s="156">
        <f t="shared" si="83"/>
        <v>0</v>
      </c>
    </row>
    <row r="69" spans="1:59" ht="15" customHeight="1" x14ac:dyDescent="0.2">
      <c r="A69" s="167"/>
      <c r="B69" s="157">
        <f t="shared" si="20"/>
        <v>46234</v>
      </c>
      <c r="C69" s="158">
        <f t="shared" ref="C69:D69" si="84">C68</f>
        <v>500000</v>
      </c>
      <c r="D69" s="159">
        <f t="shared" si="84"/>
        <v>3571428.5714285714</v>
      </c>
      <c r="E69" s="159"/>
      <c r="F69" s="159">
        <f t="shared" si="72"/>
        <v>1288888.8888888888</v>
      </c>
      <c r="G69" s="159"/>
      <c r="H69" s="159"/>
      <c r="I69" s="159"/>
      <c r="J69" s="159"/>
      <c r="K69" s="159"/>
      <c r="L69" s="159"/>
      <c r="M69" s="159"/>
      <c r="N69" s="159"/>
      <c r="O69" s="159"/>
      <c r="P69" s="159"/>
      <c r="Q69" s="159"/>
      <c r="R69" s="166"/>
      <c r="S69" s="153">
        <f t="shared" si="13"/>
        <v>5360317.4603174599</v>
      </c>
      <c r="T69" s="162">
        <f t="shared" si="22"/>
        <v>167198412.69841263</v>
      </c>
      <c r="U69" s="163">
        <f t="shared" si="15"/>
        <v>0</v>
      </c>
      <c r="V69" s="164">
        <f t="shared" si="16"/>
        <v>0.83599206349206334</v>
      </c>
      <c r="W69" s="164">
        <f t="shared" si="17"/>
        <v>2.6801587301587309E-2</v>
      </c>
      <c r="X69" s="164">
        <f t="shared" si="18"/>
        <v>3.3121481394299712E-2</v>
      </c>
      <c r="Y69" s="165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131"/>
      <c r="AQ69" s="157">
        <f t="shared" si="23"/>
        <v>46234</v>
      </c>
      <c r="AR69" s="154">
        <f t="shared" ref="AR69:BG69" si="85">+C69+AR68</f>
        <v>15500000</v>
      </c>
      <c r="AS69" s="155">
        <f t="shared" si="85"/>
        <v>82142857.142857149</v>
      </c>
      <c r="AT69" s="155">
        <f t="shared" si="85"/>
        <v>8000000.0000000037</v>
      </c>
      <c r="AU69" s="155">
        <f t="shared" si="85"/>
        <v>51555555.55555553</v>
      </c>
      <c r="AV69" s="155" t="e">
        <f t="shared" si="85"/>
        <v>#REF!</v>
      </c>
      <c r="AW69" s="155">
        <f t="shared" si="85"/>
        <v>0</v>
      </c>
      <c r="AX69" s="155">
        <f t="shared" si="85"/>
        <v>0</v>
      </c>
      <c r="AY69" s="155" t="e">
        <f t="shared" si="85"/>
        <v>#VALUE!</v>
      </c>
      <c r="AZ69" s="155">
        <f t="shared" si="85"/>
        <v>0</v>
      </c>
      <c r="BA69" s="155">
        <f t="shared" si="85"/>
        <v>0</v>
      </c>
      <c r="BB69" s="155">
        <f t="shared" si="85"/>
        <v>0</v>
      </c>
      <c r="BC69" s="155">
        <f t="shared" si="85"/>
        <v>0</v>
      </c>
      <c r="BD69" s="155">
        <f t="shared" si="85"/>
        <v>0</v>
      </c>
      <c r="BE69" s="155">
        <f t="shared" si="85"/>
        <v>0</v>
      </c>
      <c r="BF69" s="155">
        <f t="shared" si="85"/>
        <v>0</v>
      </c>
      <c r="BG69" s="156">
        <f t="shared" si="85"/>
        <v>0</v>
      </c>
    </row>
    <row r="70" spans="1:59" ht="15" customHeight="1" x14ac:dyDescent="0.2">
      <c r="A70" s="167"/>
      <c r="B70" s="157">
        <f t="shared" si="20"/>
        <v>46265</v>
      </c>
      <c r="C70" s="158">
        <f t="shared" ref="C70:D70" si="86">C69</f>
        <v>500000</v>
      </c>
      <c r="D70" s="159">
        <f t="shared" si="86"/>
        <v>3571428.5714285714</v>
      </c>
      <c r="E70" s="159"/>
      <c r="F70" s="159">
        <f t="shared" si="72"/>
        <v>1288888.8888888888</v>
      </c>
      <c r="G70" s="159"/>
      <c r="H70" s="159"/>
      <c r="I70" s="159"/>
      <c r="J70" s="159"/>
      <c r="K70" s="159"/>
      <c r="L70" s="159"/>
      <c r="M70" s="159"/>
      <c r="N70" s="159"/>
      <c r="O70" s="159"/>
      <c r="P70" s="159"/>
      <c r="Q70" s="159"/>
      <c r="R70" s="166"/>
      <c r="S70" s="153">
        <f t="shared" si="13"/>
        <v>5360317.4603174599</v>
      </c>
      <c r="T70" s="162">
        <f t="shared" si="22"/>
        <v>172558730.15873009</v>
      </c>
      <c r="U70" s="163">
        <f t="shared" si="15"/>
        <v>0</v>
      </c>
      <c r="V70" s="164">
        <f t="shared" si="16"/>
        <v>0.86279365079365067</v>
      </c>
      <c r="W70" s="164">
        <f t="shared" si="17"/>
        <v>2.6801587301587309E-2</v>
      </c>
      <c r="X70" s="164">
        <f t="shared" si="18"/>
        <v>3.2059619309821041E-2</v>
      </c>
      <c r="Y70" s="165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131"/>
      <c r="AQ70" s="157">
        <f t="shared" si="23"/>
        <v>46265</v>
      </c>
      <c r="AR70" s="154">
        <f t="shared" ref="AR70:BG70" si="87">+C70+AR69</f>
        <v>16000000</v>
      </c>
      <c r="AS70" s="155">
        <f t="shared" si="87"/>
        <v>85714285.714285716</v>
      </c>
      <c r="AT70" s="155">
        <f t="shared" si="87"/>
        <v>8000000.0000000037</v>
      </c>
      <c r="AU70" s="155">
        <f t="shared" si="87"/>
        <v>52844444.444444418</v>
      </c>
      <c r="AV70" s="155" t="e">
        <f t="shared" si="87"/>
        <v>#REF!</v>
      </c>
      <c r="AW70" s="155">
        <f t="shared" si="87"/>
        <v>0</v>
      </c>
      <c r="AX70" s="155">
        <f t="shared" si="87"/>
        <v>0</v>
      </c>
      <c r="AY70" s="155" t="e">
        <f t="shared" si="87"/>
        <v>#VALUE!</v>
      </c>
      <c r="AZ70" s="155">
        <f t="shared" si="87"/>
        <v>0</v>
      </c>
      <c r="BA70" s="155">
        <f t="shared" si="87"/>
        <v>0</v>
      </c>
      <c r="BB70" s="155">
        <f t="shared" si="87"/>
        <v>0</v>
      </c>
      <c r="BC70" s="155">
        <f t="shared" si="87"/>
        <v>0</v>
      </c>
      <c r="BD70" s="155">
        <f t="shared" si="87"/>
        <v>0</v>
      </c>
      <c r="BE70" s="155">
        <f t="shared" si="87"/>
        <v>0</v>
      </c>
      <c r="BF70" s="155">
        <f t="shared" si="87"/>
        <v>0</v>
      </c>
      <c r="BG70" s="156">
        <f t="shared" si="87"/>
        <v>0</v>
      </c>
    </row>
    <row r="71" spans="1:59" ht="15" customHeight="1" x14ac:dyDescent="0.2">
      <c r="A71" s="167"/>
      <c r="B71" s="157">
        <f t="shared" si="20"/>
        <v>46295</v>
      </c>
      <c r="C71" s="158">
        <f t="shared" ref="C71:D71" si="88">C70</f>
        <v>500000</v>
      </c>
      <c r="D71" s="159">
        <f t="shared" si="88"/>
        <v>3571428.5714285714</v>
      </c>
      <c r="E71" s="159"/>
      <c r="F71" s="159">
        <f t="shared" si="72"/>
        <v>1288888.8888888888</v>
      </c>
      <c r="G71" s="159"/>
      <c r="H71" s="159"/>
      <c r="I71" s="159"/>
      <c r="J71" s="159"/>
      <c r="K71" s="159"/>
      <c r="L71" s="159"/>
      <c r="M71" s="159"/>
      <c r="N71" s="159"/>
      <c r="O71" s="159"/>
      <c r="P71" s="159"/>
      <c r="Q71" s="159"/>
      <c r="R71" s="166"/>
      <c r="S71" s="153">
        <f t="shared" si="13"/>
        <v>5360317.4603174599</v>
      </c>
      <c r="T71" s="162">
        <f t="shared" si="22"/>
        <v>177919047.61904755</v>
      </c>
      <c r="U71" s="163">
        <f t="shared" si="15"/>
        <v>0</v>
      </c>
      <c r="V71" s="164">
        <f t="shared" si="16"/>
        <v>0.88959523809523799</v>
      </c>
      <c r="W71" s="164">
        <f t="shared" si="17"/>
        <v>2.6801587301587309E-2</v>
      </c>
      <c r="X71" s="164">
        <f t="shared" si="18"/>
        <v>3.1063728015306546E-2</v>
      </c>
      <c r="Y71" s="165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131"/>
      <c r="AQ71" s="157">
        <f t="shared" si="23"/>
        <v>46295</v>
      </c>
      <c r="AR71" s="154">
        <f t="shared" ref="AR71:BG71" si="89">+C71+AR70</f>
        <v>16500000</v>
      </c>
      <c r="AS71" s="155">
        <f t="shared" si="89"/>
        <v>89285714.285714284</v>
      </c>
      <c r="AT71" s="155">
        <f t="shared" si="89"/>
        <v>8000000.0000000037</v>
      </c>
      <c r="AU71" s="155">
        <f t="shared" si="89"/>
        <v>54133333.333333306</v>
      </c>
      <c r="AV71" s="155" t="e">
        <f t="shared" si="89"/>
        <v>#REF!</v>
      </c>
      <c r="AW71" s="155">
        <f t="shared" si="89"/>
        <v>0</v>
      </c>
      <c r="AX71" s="155">
        <f t="shared" si="89"/>
        <v>0</v>
      </c>
      <c r="AY71" s="155" t="e">
        <f t="shared" si="89"/>
        <v>#VALUE!</v>
      </c>
      <c r="AZ71" s="155">
        <f t="shared" si="89"/>
        <v>0</v>
      </c>
      <c r="BA71" s="155">
        <f t="shared" si="89"/>
        <v>0</v>
      </c>
      <c r="BB71" s="155">
        <f t="shared" si="89"/>
        <v>0</v>
      </c>
      <c r="BC71" s="155">
        <f t="shared" si="89"/>
        <v>0</v>
      </c>
      <c r="BD71" s="155">
        <f t="shared" si="89"/>
        <v>0</v>
      </c>
      <c r="BE71" s="155">
        <f t="shared" si="89"/>
        <v>0</v>
      </c>
      <c r="BF71" s="155">
        <f t="shared" si="89"/>
        <v>0</v>
      </c>
      <c r="BG71" s="156">
        <f t="shared" si="89"/>
        <v>0</v>
      </c>
    </row>
    <row r="72" spans="1:59" ht="15" customHeight="1" x14ac:dyDescent="0.2">
      <c r="A72" s="167"/>
      <c r="B72" s="157">
        <f t="shared" si="20"/>
        <v>46326</v>
      </c>
      <c r="C72" s="158">
        <f t="shared" ref="C72:D72" si="90">C71</f>
        <v>500000</v>
      </c>
      <c r="D72" s="159">
        <f t="shared" si="90"/>
        <v>3571428.5714285714</v>
      </c>
      <c r="E72" s="159"/>
      <c r="F72" s="159">
        <f t="shared" si="72"/>
        <v>1288888.8888888888</v>
      </c>
      <c r="G72" s="159"/>
      <c r="H72" s="159"/>
      <c r="I72" s="159"/>
      <c r="J72" s="159"/>
      <c r="K72" s="159"/>
      <c r="L72" s="159"/>
      <c r="M72" s="159"/>
      <c r="N72" s="159"/>
      <c r="O72" s="159"/>
      <c r="P72" s="159"/>
      <c r="Q72" s="159"/>
      <c r="R72" s="166"/>
      <c r="S72" s="153">
        <f t="shared" si="13"/>
        <v>5360317.4603174599</v>
      </c>
      <c r="T72" s="162">
        <f t="shared" si="22"/>
        <v>183279365.07936502</v>
      </c>
      <c r="U72" s="163">
        <f t="shared" si="15"/>
        <v>0</v>
      </c>
      <c r="V72" s="164">
        <f t="shared" si="16"/>
        <v>0.91639682539682532</v>
      </c>
      <c r="W72" s="164">
        <f t="shared" si="17"/>
        <v>2.6801587301587309E-2</v>
      </c>
      <c r="X72" s="164">
        <f t="shared" si="18"/>
        <v>3.012784483758435E-2</v>
      </c>
      <c r="Y72" s="165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131"/>
      <c r="AQ72" s="157">
        <f t="shared" si="23"/>
        <v>46326</v>
      </c>
      <c r="AR72" s="154">
        <f t="shared" ref="AR72:BG72" si="91">+C72+AR71</f>
        <v>17000000</v>
      </c>
      <c r="AS72" s="155">
        <f t="shared" si="91"/>
        <v>92857142.857142851</v>
      </c>
      <c r="AT72" s="155">
        <f t="shared" si="91"/>
        <v>8000000.0000000037</v>
      </c>
      <c r="AU72" s="155">
        <f t="shared" si="91"/>
        <v>55422222.222222194</v>
      </c>
      <c r="AV72" s="155" t="e">
        <f t="shared" si="91"/>
        <v>#REF!</v>
      </c>
      <c r="AW72" s="155">
        <f t="shared" si="91"/>
        <v>0</v>
      </c>
      <c r="AX72" s="155">
        <f t="shared" si="91"/>
        <v>0</v>
      </c>
      <c r="AY72" s="155" t="e">
        <f t="shared" si="91"/>
        <v>#VALUE!</v>
      </c>
      <c r="AZ72" s="155">
        <f t="shared" si="91"/>
        <v>0</v>
      </c>
      <c r="BA72" s="155">
        <f t="shared" si="91"/>
        <v>0</v>
      </c>
      <c r="BB72" s="155">
        <f t="shared" si="91"/>
        <v>0</v>
      </c>
      <c r="BC72" s="155">
        <f t="shared" si="91"/>
        <v>0</v>
      </c>
      <c r="BD72" s="155">
        <f t="shared" si="91"/>
        <v>0</v>
      </c>
      <c r="BE72" s="155">
        <f t="shared" si="91"/>
        <v>0</v>
      </c>
      <c r="BF72" s="155">
        <f t="shared" si="91"/>
        <v>0</v>
      </c>
      <c r="BG72" s="156">
        <f t="shared" si="91"/>
        <v>0</v>
      </c>
    </row>
    <row r="73" spans="1:59" ht="15" customHeight="1" x14ac:dyDescent="0.2">
      <c r="A73" s="167"/>
      <c r="B73" s="157">
        <f t="shared" si="20"/>
        <v>46356</v>
      </c>
      <c r="C73" s="158">
        <f t="shared" ref="C73:D73" si="92">C72</f>
        <v>500000</v>
      </c>
      <c r="D73" s="159">
        <f t="shared" si="92"/>
        <v>3571428.5714285714</v>
      </c>
      <c r="E73" s="159"/>
      <c r="F73" s="159">
        <f t="shared" si="72"/>
        <v>1288888.8888888888</v>
      </c>
      <c r="G73" s="159"/>
      <c r="H73" s="159"/>
      <c r="I73" s="159"/>
      <c r="J73" s="159"/>
      <c r="K73" s="159"/>
      <c r="L73" s="159"/>
      <c r="M73" s="159"/>
      <c r="N73" s="159"/>
      <c r="O73" s="159"/>
      <c r="P73" s="159"/>
      <c r="Q73" s="159"/>
      <c r="R73" s="166"/>
      <c r="S73" s="153">
        <f t="shared" si="13"/>
        <v>5360317.4603174599</v>
      </c>
      <c r="T73" s="162">
        <f t="shared" si="22"/>
        <v>188639682.53968248</v>
      </c>
      <c r="U73" s="163">
        <f t="shared" si="15"/>
        <v>0</v>
      </c>
      <c r="V73" s="164">
        <f t="shared" si="16"/>
        <v>0.94319841269841265</v>
      </c>
      <c r="W73" s="164">
        <f t="shared" si="17"/>
        <v>2.6801587301587309E-2</v>
      </c>
      <c r="X73" s="164">
        <f t="shared" si="18"/>
        <v>2.9246704657648115E-2</v>
      </c>
      <c r="Y73" s="165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131"/>
      <c r="AQ73" s="157">
        <f t="shared" si="23"/>
        <v>46356</v>
      </c>
      <c r="AR73" s="154">
        <f t="shared" ref="AR73:BG73" si="93">+C73+AR72</f>
        <v>17500000</v>
      </c>
      <c r="AS73" s="155">
        <f t="shared" si="93"/>
        <v>96428571.428571418</v>
      </c>
      <c r="AT73" s="155">
        <f t="shared" si="93"/>
        <v>8000000.0000000037</v>
      </c>
      <c r="AU73" s="155">
        <f t="shared" si="93"/>
        <v>56711111.111111082</v>
      </c>
      <c r="AV73" s="155" t="e">
        <f t="shared" si="93"/>
        <v>#REF!</v>
      </c>
      <c r="AW73" s="155">
        <f t="shared" si="93"/>
        <v>0</v>
      </c>
      <c r="AX73" s="155">
        <f t="shared" si="93"/>
        <v>0</v>
      </c>
      <c r="AY73" s="155" t="e">
        <f t="shared" si="93"/>
        <v>#VALUE!</v>
      </c>
      <c r="AZ73" s="155">
        <f t="shared" si="93"/>
        <v>0</v>
      </c>
      <c r="BA73" s="155">
        <f t="shared" si="93"/>
        <v>0</v>
      </c>
      <c r="BB73" s="155">
        <f t="shared" si="93"/>
        <v>0</v>
      </c>
      <c r="BC73" s="155">
        <f t="shared" si="93"/>
        <v>0</v>
      </c>
      <c r="BD73" s="155">
        <f t="shared" si="93"/>
        <v>0</v>
      </c>
      <c r="BE73" s="155">
        <f t="shared" si="93"/>
        <v>0</v>
      </c>
      <c r="BF73" s="155">
        <f t="shared" si="93"/>
        <v>0</v>
      </c>
      <c r="BG73" s="156">
        <f t="shared" si="93"/>
        <v>0</v>
      </c>
    </row>
    <row r="74" spans="1:59" ht="15" customHeight="1" x14ac:dyDescent="0.2">
      <c r="A74" s="167">
        <v>3</v>
      </c>
      <c r="B74" s="168">
        <f t="shared" si="20"/>
        <v>46387</v>
      </c>
      <c r="C74" s="169">
        <f t="shared" ref="C74:D74" si="94">C73</f>
        <v>500000</v>
      </c>
      <c r="D74" s="170">
        <f t="shared" si="94"/>
        <v>3571428.5714285714</v>
      </c>
      <c r="E74" s="170"/>
      <c r="F74" s="170">
        <f t="shared" si="72"/>
        <v>1288888.8888888888</v>
      </c>
      <c r="G74" s="170"/>
      <c r="H74" s="170"/>
      <c r="I74" s="170"/>
      <c r="J74" s="170"/>
      <c r="K74" s="170"/>
      <c r="L74" s="170"/>
      <c r="M74" s="170"/>
      <c r="N74" s="170"/>
      <c r="O74" s="170"/>
      <c r="P74" s="170"/>
      <c r="Q74" s="170"/>
      <c r="R74" s="171"/>
      <c r="S74" s="172">
        <f t="shared" si="13"/>
        <v>5360317.4603174599</v>
      </c>
      <c r="T74" s="173">
        <f t="shared" si="22"/>
        <v>193999999.99999994</v>
      </c>
      <c r="U74" s="174">
        <f t="shared" si="15"/>
        <v>0</v>
      </c>
      <c r="V74" s="175">
        <f t="shared" si="16"/>
        <v>0.97</v>
      </c>
      <c r="W74" s="164">
        <f t="shared" si="17"/>
        <v>2.6801587301587309E-2</v>
      </c>
      <c r="X74" s="164">
        <f t="shared" si="18"/>
        <v>2.8415640803412856E-2</v>
      </c>
      <c r="Y74" s="165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131"/>
      <c r="AQ74" s="157">
        <f t="shared" si="23"/>
        <v>46387</v>
      </c>
      <c r="AR74" s="154">
        <f t="shared" ref="AR74:BG74" si="95">+C74+AR73</f>
        <v>18000000</v>
      </c>
      <c r="AS74" s="155">
        <f t="shared" si="95"/>
        <v>99999999.999999985</v>
      </c>
      <c r="AT74" s="155">
        <f t="shared" si="95"/>
        <v>8000000.0000000037</v>
      </c>
      <c r="AU74" s="155">
        <f t="shared" si="95"/>
        <v>57999999.99999997</v>
      </c>
      <c r="AV74" s="155" t="e">
        <f t="shared" si="95"/>
        <v>#REF!</v>
      </c>
      <c r="AW74" s="155">
        <f t="shared" si="95"/>
        <v>0</v>
      </c>
      <c r="AX74" s="155">
        <f t="shared" si="95"/>
        <v>0</v>
      </c>
      <c r="AY74" s="155" t="e">
        <f t="shared" si="95"/>
        <v>#VALUE!</v>
      </c>
      <c r="AZ74" s="155">
        <f t="shared" si="95"/>
        <v>0</v>
      </c>
      <c r="BA74" s="155">
        <f t="shared" si="95"/>
        <v>0</v>
      </c>
      <c r="BB74" s="155">
        <f t="shared" si="95"/>
        <v>0</v>
      </c>
      <c r="BC74" s="155">
        <f t="shared" si="95"/>
        <v>0</v>
      </c>
      <c r="BD74" s="155">
        <f t="shared" si="95"/>
        <v>0</v>
      </c>
      <c r="BE74" s="155">
        <f t="shared" si="95"/>
        <v>0</v>
      </c>
      <c r="BF74" s="155">
        <f t="shared" si="95"/>
        <v>0</v>
      </c>
      <c r="BG74" s="156">
        <f t="shared" si="95"/>
        <v>0</v>
      </c>
    </row>
    <row r="75" spans="1:59" ht="15" customHeight="1" x14ac:dyDescent="0.2">
      <c r="A75" s="167"/>
      <c r="B75" s="157">
        <f t="shared" si="20"/>
        <v>46418</v>
      </c>
      <c r="C75" s="158">
        <f t="shared" ref="C75:C86" si="96">C74</f>
        <v>500000</v>
      </c>
      <c r="D75" s="159"/>
      <c r="E75" s="159"/>
      <c r="F75" s="159"/>
      <c r="G75" s="159"/>
      <c r="H75" s="159"/>
      <c r="I75" s="159"/>
      <c r="J75" s="159"/>
      <c r="K75" s="159"/>
      <c r="L75" s="159"/>
      <c r="M75" s="159"/>
      <c r="N75" s="159"/>
      <c r="O75" s="159"/>
      <c r="P75" s="159"/>
      <c r="Q75" s="159"/>
      <c r="R75" s="166"/>
      <c r="S75" s="153">
        <f t="shared" si="13"/>
        <v>500000</v>
      </c>
      <c r="T75" s="162">
        <f t="shared" si="22"/>
        <v>194499999.99999994</v>
      </c>
      <c r="U75" s="163">
        <f t="shared" si="15"/>
        <v>0</v>
      </c>
      <c r="V75" s="164">
        <f t="shared" si="16"/>
        <v>0.97250000000000003</v>
      </c>
      <c r="W75" s="164">
        <f t="shared" si="17"/>
        <v>2.5000000000000009E-3</v>
      </c>
      <c r="X75" s="164">
        <f t="shared" si="18"/>
        <v>2.5773195876288568E-3</v>
      </c>
      <c r="Y75" s="165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131"/>
      <c r="AQ75" s="157">
        <f t="shared" si="23"/>
        <v>46418</v>
      </c>
      <c r="AR75" s="154">
        <f t="shared" ref="AR75:BG75" si="97">+C75+AR74</f>
        <v>18500000</v>
      </c>
      <c r="AS75" s="155">
        <f t="shared" si="97"/>
        <v>99999999.999999985</v>
      </c>
      <c r="AT75" s="155">
        <f t="shared" si="97"/>
        <v>8000000.0000000037</v>
      </c>
      <c r="AU75" s="155">
        <f t="shared" si="97"/>
        <v>57999999.99999997</v>
      </c>
      <c r="AV75" s="155" t="e">
        <f t="shared" si="97"/>
        <v>#REF!</v>
      </c>
      <c r="AW75" s="155">
        <f t="shared" si="97"/>
        <v>0</v>
      </c>
      <c r="AX75" s="155">
        <f t="shared" si="97"/>
        <v>0</v>
      </c>
      <c r="AY75" s="155" t="e">
        <f t="shared" si="97"/>
        <v>#VALUE!</v>
      </c>
      <c r="AZ75" s="155">
        <f t="shared" si="97"/>
        <v>0</v>
      </c>
      <c r="BA75" s="155">
        <f t="shared" si="97"/>
        <v>0</v>
      </c>
      <c r="BB75" s="155">
        <f t="shared" si="97"/>
        <v>0</v>
      </c>
      <c r="BC75" s="155">
        <f t="shared" si="97"/>
        <v>0</v>
      </c>
      <c r="BD75" s="155">
        <f t="shared" si="97"/>
        <v>0</v>
      </c>
      <c r="BE75" s="155">
        <f t="shared" si="97"/>
        <v>0</v>
      </c>
      <c r="BF75" s="155">
        <f t="shared" si="97"/>
        <v>0</v>
      </c>
      <c r="BG75" s="156">
        <f t="shared" si="97"/>
        <v>0</v>
      </c>
    </row>
    <row r="76" spans="1:59" ht="15" customHeight="1" x14ac:dyDescent="0.2">
      <c r="A76" s="167"/>
      <c r="B76" s="157">
        <f t="shared" si="20"/>
        <v>46446</v>
      </c>
      <c r="C76" s="158">
        <f t="shared" si="96"/>
        <v>500000</v>
      </c>
      <c r="D76" s="159"/>
      <c r="E76" s="159"/>
      <c r="F76" s="159"/>
      <c r="G76" s="159"/>
      <c r="H76" s="159"/>
      <c r="I76" s="159"/>
      <c r="J76" s="159"/>
      <c r="K76" s="159"/>
      <c r="L76" s="159"/>
      <c r="M76" s="159"/>
      <c r="N76" s="159"/>
      <c r="O76" s="159"/>
      <c r="P76" s="159"/>
      <c r="Q76" s="159"/>
      <c r="R76" s="166"/>
      <c r="S76" s="153">
        <f t="shared" si="13"/>
        <v>500000</v>
      </c>
      <c r="T76" s="162">
        <f t="shared" si="22"/>
        <v>194999999.99999994</v>
      </c>
      <c r="U76" s="163">
        <f t="shared" si="15"/>
        <v>0</v>
      </c>
      <c r="V76" s="164">
        <f t="shared" si="16"/>
        <v>0.97499999999999998</v>
      </c>
      <c r="W76" s="164">
        <f t="shared" si="17"/>
        <v>2.5000000000000009E-3</v>
      </c>
      <c r="X76" s="164">
        <f t="shared" si="18"/>
        <v>2.5706940874035134E-3</v>
      </c>
      <c r="Y76" s="165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131"/>
      <c r="AQ76" s="157">
        <f t="shared" si="23"/>
        <v>46446</v>
      </c>
      <c r="AR76" s="154">
        <f t="shared" ref="AR76:BG76" si="98">+C76+AR75</f>
        <v>19000000</v>
      </c>
      <c r="AS76" s="155">
        <f t="shared" si="98"/>
        <v>99999999.999999985</v>
      </c>
      <c r="AT76" s="155">
        <f t="shared" si="98"/>
        <v>8000000.0000000037</v>
      </c>
      <c r="AU76" s="155">
        <f t="shared" si="98"/>
        <v>57999999.99999997</v>
      </c>
      <c r="AV76" s="155" t="e">
        <f t="shared" si="98"/>
        <v>#REF!</v>
      </c>
      <c r="AW76" s="155">
        <f t="shared" si="98"/>
        <v>0</v>
      </c>
      <c r="AX76" s="155">
        <f t="shared" si="98"/>
        <v>0</v>
      </c>
      <c r="AY76" s="155" t="e">
        <f t="shared" si="98"/>
        <v>#VALUE!</v>
      </c>
      <c r="AZ76" s="155">
        <f t="shared" si="98"/>
        <v>0</v>
      </c>
      <c r="BA76" s="155">
        <f t="shared" si="98"/>
        <v>0</v>
      </c>
      <c r="BB76" s="155">
        <f t="shared" si="98"/>
        <v>0</v>
      </c>
      <c r="BC76" s="155">
        <f t="shared" si="98"/>
        <v>0</v>
      </c>
      <c r="BD76" s="155">
        <f t="shared" si="98"/>
        <v>0</v>
      </c>
      <c r="BE76" s="155">
        <f t="shared" si="98"/>
        <v>0</v>
      </c>
      <c r="BF76" s="155">
        <f t="shared" si="98"/>
        <v>0</v>
      </c>
      <c r="BG76" s="156">
        <f t="shared" si="98"/>
        <v>0</v>
      </c>
    </row>
    <row r="77" spans="1:59" ht="15" customHeight="1" x14ac:dyDescent="0.2">
      <c r="A77" s="167"/>
      <c r="B77" s="157">
        <f t="shared" si="20"/>
        <v>46477</v>
      </c>
      <c r="C77" s="158">
        <f t="shared" si="96"/>
        <v>500000</v>
      </c>
      <c r="D77" s="159"/>
      <c r="E77" s="159"/>
      <c r="F77" s="159"/>
      <c r="G77" s="159"/>
      <c r="H77" s="159"/>
      <c r="I77" s="159"/>
      <c r="J77" s="159"/>
      <c r="K77" s="159"/>
      <c r="L77" s="159"/>
      <c r="M77" s="159"/>
      <c r="N77" s="159"/>
      <c r="O77" s="159"/>
      <c r="P77" s="159"/>
      <c r="Q77" s="159"/>
      <c r="R77" s="166"/>
      <c r="S77" s="153">
        <f t="shared" si="13"/>
        <v>500000</v>
      </c>
      <c r="T77" s="162">
        <f t="shared" si="22"/>
        <v>195499999.99999994</v>
      </c>
      <c r="U77" s="163">
        <f t="shared" si="15"/>
        <v>0</v>
      </c>
      <c r="V77" s="164">
        <f t="shared" si="16"/>
        <v>0.97750000000000004</v>
      </c>
      <c r="W77" s="164">
        <f t="shared" si="17"/>
        <v>2.5000000000000009E-3</v>
      </c>
      <c r="X77" s="164">
        <f t="shared" si="18"/>
        <v>2.564102564102555E-3</v>
      </c>
      <c r="Y77" s="165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131"/>
      <c r="AQ77" s="157">
        <f t="shared" si="23"/>
        <v>46477</v>
      </c>
      <c r="AR77" s="154">
        <f t="shared" ref="AR77:BG77" si="99">+C77+AR76</f>
        <v>19500000</v>
      </c>
      <c r="AS77" s="155">
        <f t="shared" si="99"/>
        <v>99999999.999999985</v>
      </c>
      <c r="AT77" s="155">
        <f t="shared" si="99"/>
        <v>8000000.0000000037</v>
      </c>
      <c r="AU77" s="155">
        <f t="shared" si="99"/>
        <v>57999999.99999997</v>
      </c>
      <c r="AV77" s="155" t="e">
        <f t="shared" si="99"/>
        <v>#REF!</v>
      </c>
      <c r="AW77" s="155">
        <f t="shared" si="99"/>
        <v>0</v>
      </c>
      <c r="AX77" s="155">
        <f t="shared" si="99"/>
        <v>0</v>
      </c>
      <c r="AY77" s="155" t="e">
        <f t="shared" si="99"/>
        <v>#VALUE!</v>
      </c>
      <c r="AZ77" s="155">
        <f t="shared" si="99"/>
        <v>0</v>
      </c>
      <c r="BA77" s="155">
        <f t="shared" si="99"/>
        <v>0</v>
      </c>
      <c r="BB77" s="155">
        <f t="shared" si="99"/>
        <v>0</v>
      </c>
      <c r="BC77" s="155">
        <f t="shared" si="99"/>
        <v>0</v>
      </c>
      <c r="BD77" s="155">
        <f t="shared" si="99"/>
        <v>0</v>
      </c>
      <c r="BE77" s="155">
        <f t="shared" si="99"/>
        <v>0</v>
      </c>
      <c r="BF77" s="155">
        <f t="shared" si="99"/>
        <v>0</v>
      </c>
      <c r="BG77" s="156">
        <f t="shared" si="99"/>
        <v>0</v>
      </c>
    </row>
    <row r="78" spans="1:59" ht="15" customHeight="1" x14ac:dyDescent="0.2">
      <c r="A78" s="167"/>
      <c r="B78" s="157">
        <f t="shared" si="20"/>
        <v>46507</v>
      </c>
      <c r="C78" s="158">
        <f t="shared" si="96"/>
        <v>500000</v>
      </c>
      <c r="D78" s="159"/>
      <c r="E78" s="159"/>
      <c r="F78" s="159"/>
      <c r="G78" s="159"/>
      <c r="H78" s="159"/>
      <c r="I78" s="159"/>
      <c r="J78" s="159"/>
      <c r="K78" s="159"/>
      <c r="L78" s="159"/>
      <c r="M78" s="159"/>
      <c r="N78" s="159"/>
      <c r="O78" s="159"/>
      <c r="P78" s="159"/>
      <c r="Q78" s="159"/>
      <c r="R78" s="166"/>
      <c r="S78" s="153">
        <f t="shared" si="13"/>
        <v>500000</v>
      </c>
      <c r="T78" s="162">
        <f t="shared" si="22"/>
        <v>195999999.99999994</v>
      </c>
      <c r="U78" s="163">
        <f t="shared" si="15"/>
        <v>0</v>
      </c>
      <c r="V78" s="164">
        <f t="shared" si="16"/>
        <v>0.98</v>
      </c>
      <c r="W78" s="164">
        <f t="shared" si="17"/>
        <v>2.5000000000000009E-3</v>
      </c>
      <c r="X78" s="164">
        <f t="shared" si="18"/>
        <v>2.5575447570331811E-3</v>
      </c>
      <c r="Y78" s="165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131"/>
      <c r="AQ78" s="157">
        <f t="shared" si="23"/>
        <v>46507</v>
      </c>
      <c r="AR78" s="154">
        <f t="shared" ref="AR78:BG78" si="100">+C78+AR77</f>
        <v>20000000</v>
      </c>
      <c r="AS78" s="155">
        <f t="shared" si="100"/>
        <v>99999999.999999985</v>
      </c>
      <c r="AT78" s="155">
        <f t="shared" si="100"/>
        <v>8000000.0000000037</v>
      </c>
      <c r="AU78" s="155">
        <f t="shared" si="100"/>
        <v>57999999.99999997</v>
      </c>
      <c r="AV78" s="155" t="e">
        <f t="shared" si="100"/>
        <v>#REF!</v>
      </c>
      <c r="AW78" s="155">
        <f t="shared" si="100"/>
        <v>0</v>
      </c>
      <c r="AX78" s="155">
        <f t="shared" si="100"/>
        <v>0</v>
      </c>
      <c r="AY78" s="155" t="e">
        <f t="shared" si="100"/>
        <v>#VALUE!</v>
      </c>
      <c r="AZ78" s="155">
        <f t="shared" si="100"/>
        <v>0</v>
      </c>
      <c r="BA78" s="155">
        <f t="shared" si="100"/>
        <v>0</v>
      </c>
      <c r="BB78" s="155">
        <f t="shared" si="100"/>
        <v>0</v>
      </c>
      <c r="BC78" s="155">
        <f t="shared" si="100"/>
        <v>0</v>
      </c>
      <c r="BD78" s="155">
        <f t="shared" si="100"/>
        <v>0</v>
      </c>
      <c r="BE78" s="155">
        <f t="shared" si="100"/>
        <v>0</v>
      </c>
      <c r="BF78" s="155">
        <f t="shared" si="100"/>
        <v>0</v>
      </c>
      <c r="BG78" s="156">
        <f t="shared" si="100"/>
        <v>0</v>
      </c>
    </row>
    <row r="79" spans="1:59" ht="15" customHeight="1" x14ac:dyDescent="0.2">
      <c r="A79" s="167"/>
      <c r="B79" s="157">
        <f t="shared" si="20"/>
        <v>46538</v>
      </c>
      <c r="C79" s="158">
        <f t="shared" si="96"/>
        <v>500000</v>
      </c>
      <c r="D79" s="159"/>
      <c r="E79" s="159"/>
      <c r="F79" s="159"/>
      <c r="G79" s="159"/>
      <c r="H79" s="159"/>
      <c r="I79" s="159"/>
      <c r="J79" s="159"/>
      <c r="K79" s="159"/>
      <c r="L79" s="159"/>
      <c r="M79" s="159"/>
      <c r="N79" s="159"/>
      <c r="O79" s="159"/>
      <c r="P79" s="159"/>
      <c r="Q79" s="159"/>
      <c r="R79" s="166"/>
      <c r="S79" s="153">
        <f t="shared" si="13"/>
        <v>500000</v>
      </c>
      <c r="T79" s="162">
        <f t="shared" si="22"/>
        <v>196499999.99999994</v>
      </c>
      <c r="U79" s="163">
        <f t="shared" si="15"/>
        <v>0</v>
      </c>
      <c r="V79" s="164">
        <f t="shared" si="16"/>
        <v>0.98250000000000004</v>
      </c>
      <c r="W79" s="164">
        <f t="shared" si="17"/>
        <v>2.5000000000000009E-3</v>
      </c>
      <c r="X79" s="164">
        <f t="shared" si="18"/>
        <v>2.5510204081633514E-3</v>
      </c>
      <c r="Y79" s="165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131"/>
      <c r="AQ79" s="157">
        <f t="shared" si="23"/>
        <v>46538</v>
      </c>
      <c r="AR79" s="154">
        <f t="shared" ref="AR79:BG79" si="101">+C79+AR78</f>
        <v>20500000</v>
      </c>
      <c r="AS79" s="155">
        <f t="shared" si="101"/>
        <v>99999999.999999985</v>
      </c>
      <c r="AT79" s="155">
        <f t="shared" si="101"/>
        <v>8000000.0000000037</v>
      </c>
      <c r="AU79" s="155">
        <f t="shared" si="101"/>
        <v>57999999.99999997</v>
      </c>
      <c r="AV79" s="155" t="e">
        <f t="shared" si="101"/>
        <v>#REF!</v>
      </c>
      <c r="AW79" s="155">
        <f t="shared" si="101"/>
        <v>0</v>
      </c>
      <c r="AX79" s="155">
        <f t="shared" si="101"/>
        <v>0</v>
      </c>
      <c r="AY79" s="155" t="e">
        <f t="shared" si="101"/>
        <v>#VALUE!</v>
      </c>
      <c r="AZ79" s="155">
        <f t="shared" si="101"/>
        <v>0</v>
      </c>
      <c r="BA79" s="155">
        <f t="shared" si="101"/>
        <v>0</v>
      </c>
      <c r="BB79" s="155">
        <f t="shared" si="101"/>
        <v>0</v>
      </c>
      <c r="BC79" s="155">
        <f t="shared" si="101"/>
        <v>0</v>
      </c>
      <c r="BD79" s="155">
        <f t="shared" si="101"/>
        <v>0</v>
      </c>
      <c r="BE79" s="155">
        <f t="shared" si="101"/>
        <v>0</v>
      </c>
      <c r="BF79" s="155">
        <f t="shared" si="101"/>
        <v>0</v>
      </c>
      <c r="BG79" s="156">
        <f t="shared" si="101"/>
        <v>0</v>
      </c>
    </row>
    <row r="80" spans="1:59" ht="15" customHeight="1" x14ac:dyDescent="0.2">
      <c r="A80" s="167"/>
      <c r="B80" s="157">
        <f t="shared" si="20"/>
        <v>46568</v>
      </c>
      <c r="C80" s="158">
        <f t="shared" si="96"/>
        <v>500000</v>
      </c>
      <c r="D80" s="159"/>
      <c r="E80" s="159"/>
      <c r="F80" s="159"/>
      <c r="G80" s="159"/>
      <c r="H80" s="159"/>
      <c r="I80" s="159"/>
      <c r="J80" s="159"/>
      <c r="K80" s="159"/>
      <c r="L80" s="159"/>
      <c r="M80" s="159"/>
      <c r="N80" s="159"/>
      <c r="O80" s="159"/>
      <c r="P80" s="159"/>
      <c r="Q80" s="159"/>
      <c r="R80" s="166"/>
      <c r="S80" s="153">
        <f t="shared" si="13"/>
        <v>500000</v>
      </c>
      <c r="T80" s="162">
        <f t="shared" si="22"/>
        <v>196999999.99999994</v>
      </c>
      <c r="U80" s="163">
        <f t="shared" si="15"/>
        <v>0</v>
      </c>
      <c r="V80" s="164">
        <f t="shared" si="16"/>
        <v>0.98499999999999999</v>
      </c>
      <c r="W80" s="164">
        <f t="shared" si="17"/>
        <v>2.5000000000000009E-3</v>
      </c>
      <c r="X80" s="164">
        <f t="shared" si="18"/>
        <v>2.5445292620864812E-3</v>
      </c>
      <c r="Y80" s="165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131"/>
      <c r="AQ80" s="157">
        <f t="shared" si="23"/>
        <v>46568</v>
      </c>
      <c r="AR80" s="154">
        <f t="shared" ref="AR80:BG80" si="102">+C80+AR79</f>
        <v>21000000</v>
      </c>
      <c r="AS80" s="155">
        <f t="shared" si="102"/>
        <v>99999999.999999985</v>
      </c>
      <c r="AT80" s="155">
        <f t="shared" si="102"/>
        <v>8000000.0000000037</v>
      </c>
      <c r="AU80" s="155">
        <f t="shared" si="102"/>
        <v>57999999.99999997</v>
      </c>
      <c r="AV80" s="155" t="e">
        <f t="shared" si="102"/>
        <v>#REF!</v>
      </c>
      <c r="AW80" s="155">
        <f t="shared" si="102"/>
        <v>0</v>
      </c>
      <c r="AX80" s="155">
        <f t="shared" si="102"/>
        <v>0</v>
      </c>
      <c r="AY80" s="155" t="e">
        <f t="shared" si="102"/>
        <v>#VALUE!</v>
      </c>
      <c r="AZ80" s="155">
        <f t="shared" si="102"/>
        <v>0</v>
      </c>
      <c r="BA80" s="155">
        <f t="shared" si="102"/>
        <v>0</v>
      </c>
      <c r="BB80" s="155">
        <f t="shared" si="102"/>
        <v>0</v>
      </c>
      <c r="BC80" s="155">
        <f t="shared" si="102"/>
        <v>0</v>
      </c>
      <c r="BD80" s="155">
        <f t="shared" si="102"/>
        <v>0</v>
      </c>
      <c r="BE80" s="155">
        <f t="shared" si="102"/>
        <v>0</v>
      </c>
      <c r="BF80" s="155">
        <f t="shared" si="102"/>
        <v>0</v>
      </c>
      <c r="BG80" s="156">
        <f t="shared" si="102"/>
        <v>0</v>
      </c>
    </row>
    <row r="81" spans="1:59" ht="15" customHeight="1" x14ac:dyDescent="0.2">
      <c r="A81" s="167"/>
      <c r="B81" s="157">
        <f t="shared" si="20"/>
        <v>46599</v>
      </c>
      <c r="C81" s="158">
        <f t="shared" si="96"/>
        <v>500000</v>
      </c>
      <c r="D81" s="159"/>
      <c r="E81" s="159"/>
      <c r="F81" s="159"/>
      <c r="G81" s="159"/>
      <c r="H81" s="159"/>
      <c r="I81" s="159"/>
      <c r="J81" s="159"/>
      <c r="K81" s="159"/>
      <c r="L81" s="159"/>
      <c r="M81" s="159"/>
      <c r="N81" s="159"/>
      <c r="O81" s="159"/>
      <c r="P81" s="159"/>
      <c r="Q81" s="159"/>
      <c r="R81" s="166"/>
      <c r="S81" s="153">
        <f t="shared" si="13"/>
        <v>500000</v>
      </c>
      <c r="T81" s="162">
        <f t="shared" si="22"/>
        <v>197499999.99999994</v>
      </c>
      <c r="U81" s="163">
        <f t="shared" si="15"/>
        <v>0</v>
      </c>
      <c r="V81" s="164">
        <f t="shared" si="16"/>
        <v>0.98750000000000004</v>
      </c>
      <c r="W81" s="164">
        <f t="shared" si="17"/>
        <v>2.5000000000000009E-3</v>
      </c>
      <c r="X81" s="164">
        <f t="shared" si="18"/>
        <v>2.5380710659899108E-3</v>
      </c>
      <c r="Y81" s="165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131"/>
      <c r="AQ81" s="157">
        <f t="shared" si="23"/>
        <v>46599</v>
      </c>
      <c r="AR81" s="154">
        <f t="shared" ref="AR81:BG81" si="103">+C81+AR80</f>
        <v>21500000</v>
      </c>
      <c r="AS81" s="155">
        <f t="shared" si="103"/>
        <v>99999999.999999985</v>
      </c>
      <c r="AT81" s="155">
        <f t="shared" si="103"/>
        <v>8000000.0000000037</v>
      </c>
      <c r="AU81" s="155">
        <f t="shared" si="103"/>
        <v>57999999.99999997</v>
      </c>
      <c r="AV81" s="155" t="e">
        <f t="shared" si="103"/>
        <v>#REF!</v>
      </c>
      <c r="AW81" s="155">
        <f t="shared" si="103"/>
        <v>0</v>
      </c>
      <c r="AX81" s="155">
        <f t="shared" si="103"/>
        <v>0</v>
      </c>
      <c r="AY81" s="155" t="e">
        <f t="shared" si="103"/>
        <v>#VALUE!</v>
      </c>
      <c r="AZ81" s="155">
        <f t="shared" si="103"/>
        <v>0</v>
      </c>
      <c r="BA81" s="155">
        <f t="shared" si="103"/>
        <v>0</v>
      </c>
      <c r="BB81" s="155">
        <f t="shared" si="103"/>
        <v>0</v>
      </c>
      <c r="BC81" s="155">
        <f t="shared" si="103"/>
        <v>0</v>
      </c>
      <c r="BD81" s="155">
        <f t="shared" si="103"/>
        <v>0</v>
      </c>
      <c r="BE81" s="155">
        <f t="shared" si="103"/>
        <v>0</v>
      </c>
      <c r="BF81" s="155">
        <f t="shared" si="103"/>
        <v>0</v>
      </c>
      <c r="BG81" s="156">
        <f t="shared" si="103"/>
        <v>0</v>
      </c>
    </row>
    <row r="82" spans="1:59" ht="15" customHeight="1" x14ac:dyDescent="0.2">
      <c r="A82" s="167"/>
      <c r="B82" s="157">
        <f t="shared" si="20"/>
        <v>46630</v>
      </c>
      <c r="C82" s="158">
        <f t="shared" si="96"/>
        <v>500000</v>
      </c>
      <c r="D82" s="159"/>
      <c r="E82" s="159"/>
      <c r="F82" s="159"/>
      <c r="G82" s="159"/>
      <c r="H82" s="159"/>
      <c r="I82" s="159"/>
      <c r="J82" s="159"/>
      <c r="K82" s="159"/>
      <c r="L82" s="159"/>
      <c r="M82" s="159"/>
      <c r="N82" s="159"/>
      <c r="O82" s="159"/>
      <c r="P82" s="159"/>
      <c r="Q82" s="159"/>
      <c r="R82" s="166"/>
      <c r="S82" s="153">
        <f t="shared" si="13"/>
        <v>500000</v>
      </c>
      <c r="T82" s="162">
        <f t="shared" si="22"/>
        <v>197999999.99999994</v>
      </c>
      <c r="U82" s="163">
        <f t="shared" si="15"/>
        <v>0</v>
      </c>
      <c r="V82" s="164">
        <f t="shared" si="16"/>
        <v>0.99</v>
      </c>
      <c r="W82" s="164">
        <f t="shared" si="17"/>
        <v>2.5000000000000009E-3</v>
      </c>
      <c r="X82" s="164">
        <f t="shared" si="18"/>
        <v>2.5316455696202667E-3</v>
      </c>
      <c r="Y82" s="165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131"/>
      <c r="AQ82" s="157">
        <f t="shared" si="23"/>
        <v>46630</v>
      </c>
      <c r="AR82" s="154">
        <f t="shared" ref="AR82:BG82" si="104">+C82+AR81</f>
        <v>22000000</v>
      </c>
      <c r="AS82" s="155">
        <f t="shared" si="104"/>
        <v>99999999.999999985</v>
      </c>
      <c r="AT82" s="155">
        <f t="shared" si="104"/>
        <v>8000000.0000000037</v>
      </c>
      <c r="AU82" s="155">
        <f t="shared" si="104"/>
        <v>57999999.99999997</v>
      </c>
      <c r="AV82" s="155" t="e">
        <f t="shared" si="104"/>
        <v>#REF!</v>
      </c>
      <c r="AW82" s="155">
        <f t="shared" si="104"/>
        <v>0</v>
      </c>
      <c r="AX82" s="155">
        <f t="shared" si="104"/>
        <v>0</v>
      </c>
      <c r="AY82" s="155" t="e">
        <f t="shared" si="104"/>
        <v>#VALUE!</v>
      </c>
      <c r="AZ82" s="155">
        <f t="shared" si="104"/>
        <v>0</v>
      </c>
      <c r="BA82" s="155">
        <f t="shared" si="104"/>
        <v>0</v>
      </c>
      <c r="BB82" s="155">
        <f t="shared" si="104"/>
        <v>0</v>
      </c>
      <c r="BC82" s="155">
        <f t="shared" si="104"/>
        <v>0</v>
      </c>
      <c r="BD82" s="155">
        <f t="shared" si="104"/>
        <v>0</v>
      </c>
      <c r="BE82" s="155">
        <f t="shared" si="104"/>
        <v>0</v>
      </c>
      <c r="BF82" s="155">
        <f t="shared" si="104"/>
        <v>0</v>
      </c>
      <c r="BG82" s="156">
        <f t="shared" si="104"/>
        <v>0</v>
      </c>
    </row>
    <row r="83" spans="1:59" ht="15" customHeight="1" x14ac:dyDescent="0.2">
      <c r="A83" s="167"/>
      <c r="B83" s="157">
        <f t="shared" si="20"/>
        <v>46660</v>
      </c>
      <c r="C83" s="158">
        <f t="shared" si="96"/>
        <v>500000</v>
      </c>
      <c r="D83" s="159"/>
      <c r="E83" s="159"/>
      <c r="F83" s="159"/>
      <c r="G83" s="159"/>
      <c r="H83" s="159"/>
      <c r="I83" s="159"/>
      <c r="J83" s="159"/>
      <c r="K83" s="159"/>
      <c r="L83" s="159"/>
      <c r="M83" s="159"/>
      <c r="N83" s="159"/>
      <c r="O83" s="159"/>
      <c r="P83" s="159"/>
      <c r="Q83" s="159"/>
      <c r="R83" s="166"/>
      <c r="S83" s="153">
        <f t="shared" si="13"/>
        <v>500000</v>
      </c>
      <c r="T83" s="162">
        <f t="shared" si="22"/>
        <v>198499999.99999994</v>
      </c>
      <c r="U83" s="163">
        <f t="shared" si="15"/>
        <v>0</v>
      </c>
      <c r="V83" s="164">
        <f t="shared" si="16"/>
        <v>0.99250000000000005</v>
      </c>
      <c r="W83" s="164">
        <f t="shared" si="17"/>
        <v>2.5000000000000009E-3</v>
      </c>
      <c r="X83" s="164">
        <f t="shared" si="18"/>
        <v>2.525252525252597E-3</v>
      </c>
      <c r="Y83" s="165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131"/>
      <c r="AQ83" s="157">
        <f t="shared" si="23"/>
        <v>46660</v>
      </c>
      <c r="AR83" s="154">
        <f t="shared" ref="AR83:BG83" si="105">+C83+AR82</f>
        <v>22500000</v>
      </c>
      <c r="AS83" s="155">
        <f t="shared" si="105"/>
        <v>99999999.999999985</v>
      </c>
      <c r="AT83" s="155">
        <f t="shared" si="105"/>
        <v>8000000.0000000037</v>
      </c>
      <c r="AU83" s="155">
        <f t="shared" si="105"/>
        <v>57999999.99999997</v>
      </c>
      <c r="AV83" s="155" t="e">
        <f t="shared" si="105"/>
        <v>#REF!</v>
      </c>
      <c r="AW83" s="155">
        <f t="shared" si="105"/>
        <v>0</v>
      </c>
      <c r="AX83" s="155">
        <f t="shared" si="105"/>
        <v>0</v>
      </c>
      <c r="AY83" s="155" t="e">
        <f t="shared" si="105"/>
        <v>#VALUE!</v>
      </c>
      <c r="AZ83" s="155">
        <f t="shared" si="105"/>
        <v>0</v>
      </c>
      <c r="BA83" s="155">
        <f t="shared" si="105"/>
        <v>0</v>
      </c>
      <c r="BB83" s="155">
        <f t="shared" si="105"/>
        <v>0</v>
      </c>
      <c r="BC83" s="155">
        <f t="shared" si="105"/>
        <v>0</v>
      </c>
      <c r="BD83" s="155">
        <f t="shared" si="105"/>
        <v>0</v>
      </c>
      <c r="BE83" s="155">
        <f t="shared" si="105"/>
        <v>0</v>
      </c>
      <c r="BF83" s="155">
        <f t="shared" si="105"/>
        <v>0</v>
      </c>
      <c r="BG83" s="156">
        <f t="shared" si="105"/>
        <v>0</v>
      </c>
    </row>
    <row r="84" spans="1:59" ht="15" customHeight="1" x14ac:dyDescent="0.2">
      <c r="A84" s="167"/>
      <c r="B84" s="157">
        <f t="shared" si="20"/>
        <v>46691</v>
      </c>
      <c r="C84" s="158">
        <f t="shared" si="96"/>
        <v>500000</v>
      </c>
      <c r="D84" s="159"/>
      <c r="E84" s="159"/>
      <c r="F84" s="159"/>
      <c r="G84" s="159"/>
      <c r="H84" s="159"/>
      <c r="I84" s="159"/>
      <c r="J84" s="159"/>
      <c r="K84" s="159"/>
      <c r="L84" s="159"/>
      <c r="M84" s="159"/>
      <c r="N84" s="159"/>
      <c r="O84" s="159"/>
      <c r="P84" s="159"/>
      <c r="Q84" s="159"/>
      <c r="R84" s="166"/>
      <c r="S84" s="153">
        <f t="shared" si="13"/>
        <v>500000</v>
      </c>
      <c r="T84" s="162">
        <f t="shared" si="22"/>
        <v>198999999.99999994</v>
      </c>
      <c r="U84" s="163">
        <f t="shared" si="15"/>
        <v>0</v>
      </c>
      <c r="V84" s="164">
        <f t="shared" si="16"/>
        <v>0.995</v>
      </c>
      <c r="W84" s="164">
        <f t="shared" si="17"/>
        <v>2.5000000000000009E-3</v>
      </c>
      <c r="X84" s="164">
        <f t="shared" si="18"/>
        <v>2.5188916876575096E-3</v>
      </c>
      <c r="Y84" s="165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131"/>
      <c r="AQ84" s="157">
        <f t="shared" si="23"/>
        <v>46691</v>
      </c>
      <c r="AR84" s="154">
        <f t="shared" ref="AR84:BG84" si="106">+C84+AR83</f>
        <v>23000000</v>
      </c>
      <c r="AS84" s="155">
        <f t="shared" si="106"/>
        <v>99999999.999999985</v>
      </c>
      <c r="AT84" s="155">
        <f t="shared" si="106"/>
        <v>8000000.0000000037</v>
      </c>
      <c r="AU84" s="155">
        <f t="shared" si="106"/>
        <v>57999999.99999997</v>
      </c>
      <c r="AV84" s="155" t="e">
        <f t="shared" si="106"/>
        <v>#REF!</v>
      </c>
      <c r="AW84" s="155">
        <f t="shared" si="106"/>
        <v>0</v>
      </c>
      <c r="AX84" s="155">
        <f t="shared" si="106"/>
        <v>0</v>
      </c>
      <c r="AY84" s="155" t="e">
        <f t="shared" si="106"/>
        <v>#VALUE!</v>
      </c>
      <c r="AZ84" s="155">
        <f t="shared" si="106"/>
        <v>0</v>
      </c>
      <c r="BA84" s="155">
        <f t="shared" si="106"/>
        <v>0</v>
      </c>
      <c r="BB84" s="155">
        <f t="shared" si="106"/>
        <v>0</v>
      </c>
      <c r="BC84" s="155">
        <f t="shared" si="106"/>
        <v>0</v>
      </c>
      <c r="BD84" s="155">
        <f t="shared" si="106"/>
        <v>0</v>
      </c>
      <c r="BE84" s="155">
        <f t="shared" si="106"/>
        <v>0</v>
      </c>
      <c r="BF84" s="155">
        <f t="shared" si="106"/>
        <v>0</v>
      </c>
      <c r="BG84" s="156">
        <f t="shared" si="106"/>
        <v>0</v>
      </c>
    </row>
    <row r="85" spans="1:59" ht="15" customHeight="1" x14ac:dyDescent="0.2">
      <c r="A85" s="167"/>
      <c r="B85" s="157">
        <f t="shared" si="20"/>
        <v>46721</v>
      </c>
      <c r="C85" s="158">
        <f t="shared" si="96"/>
        <v>500000</v>
      </c>
      <c r="D85" s="159"/>
      <c r="E85" s="159"/>
      <c r="F85" s="159"/>
      <c r="G85" s="159"/>
      <c r="H85" s="159"/>
      <c r="I85" s="159"/>
      <c r="J85" s="159"/>
      <c r="K85" s="159"/>
      <c r="L85" s="159"/>
      <c r="M85" s="159"/>
      <c r="N85" s="159"/>
      <c r="O85" s="159"/>
      <c r="P85" s="159"/>
      <c r="Q85" s="159"/>
      <c r="R85" s="166"/>
      <c r="S85" s="153">
        <f t="shared" si="13"/>
        <v>500000</v>
      </c>
      <c r="T85" s="162">
        <f t="shared" si="22"/>
        <v>199499999.99999994</v>
      </c>
      <c r="U85" s="163">
        <f t="shared" si="15"/>
        <v>0</v>
      </c>
      <c r="V85" s="164">
        <f t="shared" si="16"/>
        <v>0.99750000000000005</v>
      </c>
      <c r="W85" s="164">
        <f t="shared" si="17"/>
        <v>2.5000000000000009E-3</v>
      </c>
      <c r="X85" s="164">
        <f t="shared" si="18"/>
        <v>2.5125628140703071E-3</v>
      </c>
      <c r="Y85" s="165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131"/>
      <c r="AQ85" s="157">
        <f t="shared" si="23"/>
        <v>46721</v>
      </c>
      <c r="AR85" s="154">
        <f t="shared" ref="AR85:BG85" si="107">+C85+AR84</f>
        <v>23500000</v>
      </c>
      <c r="AS85" s="155">
        <f t="shared" si="107"/>
        <v>99999999.999999985</v>
      </c>
      <c r="AT85" s="155">
        <f t="shared" si="107"/>
        <v>8000000.0000000037</v>
      </c>
      <c r="AU85" s="155">
        <f t="shared" si="107"/>
        <v>57999999.99999997</v>
      </c>
      <c r="AV85" s="155" t="e">
        <f t="shared" si="107"/>
        <v>#REF!</v>
      </c>
      <c r="AW85" s="155">
        <f t="shared" si="107"/>
        <v>0</v>
      </c>
      <c r="AX85" s="155">
        <f t="shared" si="107"/>
        <v>0</v>
      </c>
      <c r="AY85" s="155" t="e">
        <f t="shared" si="107"/>
        <v>#VALUE!</v>
      </c>
      <c r="AZ85" s="155">
        <f t="shared" si="107"/>
        <v>0</v>
      </c>
      <c r="BA85" s="155">
        <f t="shared" si="107"/>
        <v>0</v>
      </c>
      <c r="BB85" s="155">
        <f t="shared" si="107"/>
        <v>0</v>
      </c>
      <c r="BC85" s="155">
        <f t="shared" si="107"/>
        <v>0</v>
      </c>
      <c r="BD85" s="155">
        <f t="shared" si="107"/>
        <v>0</v>
      </c>
      <c r="BE85" s="155">
        <f t="shared" si="107"/>
        <v>0</v>
      </c>
      <c r="BF85" s="155">
        <f t="shared" si="107"/>
        <v>0</v>
      </c>
      <c r="BG85" s="156">
        <f t="shared" si="107"/>
        <v>0</v>
      </c>
    </row>
    <row r="86" spans="1:59" ht="15" customHeight="1" x14ac:dyDescent="0.2">
      <c r="A86" s="167">
        <v>4</v>
      </c>
      <c r="B86" s="168">
        <f t="shared" si="20"/>
        <v>46752</v>
      </c>
      <c r="C86" s="169">
        <f t="shared" si="96"/>
        <v>500000</v>
      </c>
      <c r="D86" s="170"/>
      <c r="E86" s="170"/>
      <c r="F86" s="170"/>
      <c r="G86" s="170"/>
      <c r="H86" s="170"/>
      <c r="I86" s="170"/>
      <c r="J86" s="170"/>
      <c r="K86" s="170"/>
      <c r="L86" s="170"/>
      <c r="M86" s="170"/>
      <c r="N86" s="170"/>
      <c r="O86" s="170"/>
      <c r="P86" s="170"/>
      <c r="Q86" s="170"/>
      <c r="R86" s="171"/>
      <c r="S86" s="172">
        <f t="shared" si="13"/>
        <v>500000</v>
      </c>
      <c r="T86" s="173">
        <f t="shared" si="22"/>
        <v>199999999.99999994</v>
      </c>
      <c r="U86" s="174">
        <f t="shared" si="15"/>
        <v>0</v>
      </c>
      <c r="V86" s="175">
        <f t="shared" si="16"/>
        <v>1</v>
      </c>
      <c r="W86" s="175">
        <f t="shared" si="17"/>
        <v>2.5000000000000009E-3</v>
      </c>
      <c r="X86" s="175">
        <f t="shared" si="18"/>
        <v>2.5062656641603454E-3</v>
      </c>
      <c r="Y86" s="165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131"/>
      <c r="AQ86" s="168">
        <f t="shared" si="23"/>
        <v>46752</v>
      </c>
      <c r="AR86" s="181">
        <f t="shared" ref="AR86:BG86" si="108">+C86+AR85</f>
        <v>24000000</v>
      </c>
      <c r="AS86" s="182">
        <f t="shared" si="108"/>
        <v>99999999.999999985</v>
      </c>
      <c r="AT86" s="182">
        <f t="shared" si="108"/>
        <v>8000000.0000000037</v>
      </c>
      <c r="AU86" s="182">
        <f t="shared" si="108"/>
        <v>57999999.99999997</v>
      </c>
      <c r="AV86" s="182" t="e">
        <f t="shared" si="108"/>
        <v>#REF!</v>
      </c>
      <c r="AW86" s="182">
        <f t="shared" si="108"/>
        <v>0</v>
      </c>
      <c r="AX86" s="182">
        <f t="shared" si="108"/>
        <v>0</v>
      </c>
      <c r="AY86" s="182" t="e">
        <f t="shared" si="108"/>
        <v>#VALUE!</v>
      </c>
      <c r="AZ86" s="182">
        <f t="shared" si="108"/>
        <v>0</v>
      </c>
      <c r="BA86" s="182">
        <f t="shared" si="108"/>
        <v>0</v>
      </c>
      <c r="BB86" s="182">
        <f t="shared" si="108"/>
        <v>0</v>
      </c>
      <c r="BC86" s="182">
        <f t="shared" si="108"/>
        <v>0</v>
      </c>
      <c r="BD86" s="182">
        <f t="shared" si="108"/>
        <v>0</v>
      </c>
      <c r="BE86" s="182">
        <f t="shared" si="108"/>
        <v>0</v>
      </c>
      <c r="BF86" s="182">
        <f t="shared" si="108"/>
        <v>0</v>
      </c>
      <c r="BG86" s="183">
        <f t="shared" si="108"/>
        <v>0</v>
      </c>
    </row>
    <row r="87" spans="1:59" ht="15" customHeight="1" x14ac:dyDescent="0.2">
      <c r="B87" s="188"/>
      <c r="C87" s="190">
        <f t="shared" ref="C87:R87" si="109">IF(C37="","",SUM(C38:C86))</f>
        <v>24000000</v>
      </c>
      <c r="D87" s="191">
        <f t="shared" si="109"/>
        <v>99999999.999999985</v>
      </c>
      <c r="E87" s="191">
        <f t="shared" si="109"/>
        <v>8000000.0000000037</v>
      </c>
      <c r="F87" s="191">
        <f t="shared" si="109"/>
        <v>57999999.99999997</v>
      </c>
      <c r="G87" s="191">
        <f t="shared" si="109"/>
        <v>10000000</v>
      </c>
      <c r="H87" s="191">
        <f t="shared" si="109"/>
        <v>0</v>
      </c>
      <c r="I87" s="191">
        <f t="shared" si="109"/>
        <v>0</v>
      </c>
      <c r="J87" s="191">
        <f t="shared" si="109"/>
        <v>0</v>
      </c>
      <c r="K87" s="191">
        <f t="shared" si="109"/>
        <v>0</v>
      </c>
      <c r="L87" s="191" t="str">
        <f t="shared" si="109"/>
        <v/>
      </c>
      <c r="M87" s="191" t="str">
        <f t="shared" si="109"/>
        <v/>
      </c>
      <c r="N87" s="191" t="str">
        <f t="shared" si="109"/>
        <v/>
      </c>
      <c r="O87" s="191" t="str">
        <f t="shared" si="109"/>
        <v/>
      </c>
      <c r="P87" s="191" t="str">
        <f t="shared" si="109"/>
        <v/>
      </c>
      <c r="Q87" s="191" t="str">
        <f t="shared" si="109"/>
        <v/>
      </c>
      <c r="R87" s="191" t="str">
        <f t="shared" si="109"/>
        <v/>
      </c>
      <c r="S87" s="192">
        <f t="shared" si="13"/>
        <v>199999999.99999994</v>
      </c>
      <c r="T87" s="188"/>
      <c r="U87" s="193"/>
      <c r="V87" s="194"/>
      <c r="W87" s="194"/>
      <c r="X87" s="194"/>
      <c r="Y87" s="187"/>
      <c r="Z87" s="188"/>
      <c r="AA87" s="188"/>
      <c r="AB87" s="188"/>
      <c r="AC87" s="188"/>
      <c r="AD87" s="188"/>
      <c r="AE87" s="188"/>
      <c r="AF87" s="188"/>
      <c r="AG87" s="188"/>
      <c r="AH87" s="188"/>
      <c r="AI87" s="188"/>
      <c r="AJ87" s="188"/>
      <c r="AK87" s="188"/>
      <c r="AL87" s="188"/>
      <c r="AM87" s="188"/>
      <c r="AN87" s="188"/>
      <c r="AO87" s="188"/>
      <c r="AP87" s="188"/>
      <c r="AQ87" s="188"/>
      <c r="AR87" s="188"/>
      <c r="AS87" s="188"/>
      <c r="AT87" s="188"/>
      <c r="AU87" s="188"/>
      <c r="AV87" s="188"/>
      <c r="AW87" s="188"/>
      <c r="AX87" s="188"/>
      <c r="AY87" s="188"/>
      <c r="AZ87" s="188"/>
      <c r="BA87" s="27"/>
      <c r="BB87" s="27"/>
      <c r="BC87" s="27"/>
      <c r="BD87" s="27"/>
      <c r="BE87" s="27"/>
      <c r="BF87" s="27"/>
      <c r="BG87" s="27"/>
    </row>
    <row r="88" spans="1:59" ht="15" customHeight="1" x14ac:dyDescent="0.2">
      <c r="B88" s="27"/>
      <c r="C88" s="195">
        <f t="shared" ref="C88:R88" si="110">IFERROR(+C87/$S$87,"")</f>
        <v>0.12000000000000004</v>
      </c>
      <c r="D88" s="195">
        <f t="shared" si="110"/>
        <v>0.50000000000000011</v>
      </c>
      <c r="E88" s="195">
        <f t="shared" si="110"/>
        <v>4.0000000000000029E-2</v>
      </c>
      <c r="F88" s="195">
        <f t="shared" si="110"/>
        <v>0.28999999999999992</v>
      </c>
      <c r="G88" s="195">
        <f t="shared" si="110"/>
        <v>5.0000000000000017E-2</v>
      </c>
      <c r="H88" s="195">
        <f t="shared" si="110"/>
        <v>0</v>
      </c>
      <c r="I88" s="195">
        <f t="shared" si="110"/>
        <v>0</v>
      </c>
      <c r="J88" s="196">
        <f t="shared" si="110"/>
        <v>0</v>
      </c>
      <c r="K88" s="196">
        <f t="shared" si="110"/>
        <v>0</v>
      </c>
      <c r="L88" s="27" t="str">
        <f t="shared" si="110"/>
        <v/>
      </c>
      <c r="M88" s="27" t="str">
        <f t="shared" si="110"/>
        <v/>
      </c>
      <c r="N88" s="27" t="str">
        <f t="shared" si="110"/>
        <v/>
      </c>
      <c r="O88" s="27" t="str">
        <f t="shared" si="110"/>
        <v/>
      </c>
      <c r="P88" s="27" t="str">
        <f t="shared" si="110"/>
        <v/>
      </c>
      <c r="Q88" s="27" t="str">
        <f t="shared" si="110"/>
        <v/>
      </c>
      <c r="R88" s="27" t="str">
        <f t="shared" si="110"/>
        <v/>
      </c>
      <c r="S88" s="196">
        <f t="shared" si="13"/>
        <v>1</v>
      </c>
      <c r="T88" s="27"/>
      <c r="U88" s="193"/>
      <c r="V88" s="194"/>
      <c r="W88" s="194"/>
      <c r="X88" s="194"/>
      <c r="Y88" s="165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</row>
    <row r="89" spans="1:59" ht="15.75" customHeight="1" x14ac:dyDescent="0.2"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</row>
    <row r="90" spans="1:59" ht="39" customHeight="1" x14ac:dyDescent="0.2">
      <c r="A90" s="25"/>
      <c r="B90" s="26" t="s">
        <v>45</v>
      </c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6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</row>
    <row r="91" spans="1:59" ht="48.75" customHeight="1" x14ac:dyDescent="0.2"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</row>
    <row r="92" spans="1:59" ht="19.5" customHeight="1" x14ac:dyDescent="0.2">
      <c r="B92" s="198"/>
      <c r="C92" s="199"/>
      <c r="D92" s="200">
        <v>1</v>
      </c>
      <c r="E92" s="200">
        <v>2</v>
      </c>
      <c r="F92" s="200">
        <v>3</v>
      </c>
      <c r="G92" s="201">
        <v>4</v>
      </c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</row>
    <row r="93" spans="1:59" ht="15.75" customHeight="1" x14ac:dyDescent="0.2">
      <c r="B93" s="40" t="s">
        <v>46</v>
      </c>
      <c r="C93" s="202"/>
      <c r="D93" s="203">
        <f>AVERAGE(X39:X50)</f>
        <v>0.15141097554986985</v>
      </c>
      <c r="E93" s="203">
        <f>AVERAGE(X51:X62)</f>
        <v>6.3295695650144937E-2</v>
      </c>
      <c r="F93" s="203">
        <f>AVERAGE(X63:X74)</f>
        <v>3.4145770323080173E-2</v>
      </c>
      <c r="G93" s="204">
        <f>AVERAGE(X75:X86)</f>
        <v>2.5414916660974063E-3</v>
      </c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</row>
    <row r="94" spans="1:59" ht="15.75" customHeight="1" x14ac:dyDescent="0.25">
      <c r="B94" s="50" t="s">
        <v>47</v>
      </c>
      <c r="C94" s="205"/>
      <c r="D94" s="206">
        <f>+T50/T38-1</f>
        <v>3.7085137085137081</v>
      </c>
      <c r="E94" s="206">
        <f>+T62/T50-1</f>
        <v>1.0864235366227386</v>
      </c>
      <c r="F94" s="206">
        <f>+T74/T62-1</f>
        <v>0.49603407755581719</v>
      </c>
      <c r="G94" s="207">
        <f>+T86/T74-1</f>
        <v>3.0927835051546504E-2</v>
      </c>
      <c r="H94" s="208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</row>
    <row r="95" spans="1:59" ht="15.75" customHeight="1" x14ac:dyDescent="0.2">
      <c r="B95" s="89" t="s">
        <v>48</v>
      </c>
      <c r="C95" s="209"/>
      <c r="D95" s="210">
        <f>T50/T38-1</f>
        <v>3.7085137085137081</v>
      </c>
      <c r="E95" s="210">
        <f>+T62/T38-1</f>
        <v>8.8239538239538167</v>
      </c>
      <c r="F95" s="210">
        <f>+T74/T38-1</f>
        <v>13.696969696969692</v>
      </c>
      <c r="G95" s="211">
        <f>+T86/T38-1</f>
        <v>14.151515151515147</v>
      </c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</row>
    <row r="96" spans="1:59" ht="4.5" customHeight="1" x14ac:dyDescent="0.2"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</row>
    <row r="97" spans="2:59" ht="15.75" customHeight="1" x14ac:dyDescent="0.2">
      <c r="B97" s="40" t="s">
        <v>49</v>
      </c>
      <c r="C97" s="212">
        <f>MAX(X39:X86)</f>
        <v>0.7831325301204819</v>
      </c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</row>
    <row r="98" spans="2:59" ht="15.75" customHeight="1" x14ac:dyDescent="0.2">
      <c r="B98" s="50" t="s">
        <v>50</v>
      </c>
      <c r="C98" s="213">
        <f t="array" ref="C98">INDEX($B$39:$W$86,MATCH(C97,X39:X86,0),1)</f>
        <v>45351</v>
      </c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</row>
    <row r="99" spans="2:59" ht="15.75" customHeight="1" x14ac:dyDescent="0.2">
      <c r="B99" s="89" t="s">
        <v>51</v>
      </c>
      <c r="C99" s="214">
        <f>MAX(D94:G94)</f>
        <v>3.7085137085137081</v>
      </c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</row>
    <row r="100" spans="2:59" ht="70.5" customHeight="1" x14ac:dyDescent="0.2"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</row>
    <row r="101" spans="2:59" ht="15.75" customHeight="1" x14ac:dyDescent="0.2"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</row>
    <row r="102" spans="2:59" ht="15.75" customHeight="1" x14ac:dyDescent="0.2"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</row>
    <row r="103" spans="2:59" ht="15.75" customHeight="1" x14ac:dyDescent="0.2"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</row>
    <row r="104" spans="2:59" ht="15.75" customHeight="1" x14ac:dyDescent="0.2"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</row>
    <row r="105" spans="2:59" ht="15.75" customHeight="1" x14ac:dyDescent="0.2"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</row>
    <row r="106" spans="2:59" ht="15.75" customHeight="1" x14ac:dyDescent="0.2"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</row>
    <row r="107" spans="2:59" ht="15.75" customHeight="1" x14ac:dyDescent="0.2"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</row>
    <row r="108" spans="2:59" ht="15.75" customHeight="1" x14ac:dyDescent="0.2"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</row>
    <row r="109" spans="2:59" ht="15.75" customHeight="1" x14ac:dyDescent="0.2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</row>
    <row r="110" spans="2:59" ht="15.75" customHeight="1" x14ac:dyDescent="0.2"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</row>
    <row r="111" spans="2:59" ht="15.75" customHeight="1" x14ac:dyDescent="0.2"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</row>
    <row r="112" spans="2:59" ht="15.75" customHeight="1" x14ac:dyDescent="0.2"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</row>
    <row r="113" spans="2:59" ht="15.75" customHeight="1" x14ac:dyDescent="0.2"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</row>
    <row r="114" spans="2:59" ht="15.75" customHeight="1" x14ac:dyDescent="0.2"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</row>
    <row r="115" spans="2:59" ht="15.75" customHeight="1" x14ac:dyDescent="0.2"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</row>
    <row r="116" spans="2:59" ht="15.75" customHeight="1" x14ac:dyDescent="0.2"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</row>
    <row r="117" spans="2:59" ht="15.75" customHeight="1" x14ac:dyDescent="0.2"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</row>
    <row r="118" spans="2:59" ht="15.75" customHeight="1" x14ac:dyDescent="0.2"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</row>
    <row r="119" spans="2:59" ht="15.75" customHeight="1" x14ac:dyDescent="0.2"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</row>
    <row r="120" spans="2:59" ht="15.75" customHeight="1" x14ac:dyDescent="0.2"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</row>
    <row r="121" spans="2:59" ht="15.75" customHeight="1" x14ac:dyDescent="0.2"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</row>
    <row r="122" spans="2:59" ht="15.75" customHeight="1" x14ac:dyDescent="0.2"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</row>
    <row r="123" spans="2:59" ht="15.75" customHeight="1" x14ac:dyDescent="0.2"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</row>
    <row r="124" spans="2:59" ht="15.75" customHeight="1" x14ac:dyDescent="0.2"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</row>
    <row r="125" spans="2:59" ht="15.75" customHeight="1" x14ac:dyDescent="0.2"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  <c r="BG125" s="27"/>
    </row>
    <row r="126" spans="2:59" ht="15.75" customHeight="1" x14ac:dyDescent="0.2"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</row>
    <row r="127" spans="2:59" ht="15.75" customHeight="1" x14ac:dyDescent="0.2"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</row>
    <row r="128" spans="2:59" ht="15.75" customHeight="1" x14ac:dyDescent="0.2"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</row>
    <row r="129" spans="2:59" ht="15.75" customHeight="1" x14ac:dyDescent="0.2"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</row>
    <row r="130" spans="2:59" ht="15.75" customHeight="1" x14ac:dyDescent="0.2"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</row>
    <row r="131" spans="2:59" ht="15.75" customHeight="1" x14ac:dyDescent="0.2"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</row>
    <row r="132" spans="2:59" ht="15.75" customHeight="1" x14ac:dyDescent="0.2"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</row>
    <row r="133" spans="2:59" ht="15.75" customHeight="1" x14ac:dyDescent="0.2"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</row>
    <row r="134" spans="2:59" ht="15.75" customHeight="1" x14ac:dyDescent="0.2"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</row>
    <row r="135" spans="2:59" ht="15.75" customHeight="1" x14ac:dyDescent="0.2"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</row>
    <row r="136" spans="2:59" ht="15.75" customHeight="1" x14ac:dyDescent="0.2"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</row>
    <row r="137" spans="2:59" ht="15.75" customHeight="1" x14ac:dyDescent="0.2"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</row>
    <row r="138" spans="2:59" ht="15.75" customHeight="1" x14ac:dyDescent="0.2"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</row>
    <row r="139" spans="2:59" ht="15.75" customHeight="1" x14ac:dyDescent="0.2"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</row>
    <row r="140" spans="2:59" ht="15.75" customHeight="1" x14ac:dyDescent="0.2"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</row>
    <row r="141" spans="2:59" ht="15.75" customHeight="1" x14ac:dyDescent="0.2"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</row>
    <row r="142" spans="2:59" ht="15.75" customHeight="1" x14ac:dyDescent="0.2"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</row>
    <row r="143" spans="2:59" ht="15.75" customHeight="1" x14ac:dyDescent="0.2"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</row>
    <row r="144" spans="2:59" ht="15.75" customHeight="1" x14ac:dyDescent="0.2"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</row>
    <row r="145" spans="2:59" ht="15.75" customHeight="1" x14ac:dyDescent="0.2"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</row>
    <row r="146" spans="2:59" ht="15.75" customHeight="1" x14ac:dyDescent="0.2"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</row>
    <row r="147" spans="2:59" ht="15.75" customHeight="1" x14ac:dyDescent="0.2"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</row>
    <row r="148" spans="2:59" ht="15.75" customHeight="1" x14ac:dyDescent="0.2"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  <c r="AP148" s="27"/>
      <c r="AQ148" s="27"/>
      <c r="AR148" s="27"/>
      <c r="AS148" s="27"/>
      <c r="AT148" s="27"/>
      <c r="AU148" s="27"/>
      <c r="AV148" s="27"/>
      <c r="AW148" s="27"/>
      <c r="AX148" s="27"/>
      <c r="AY148" s="27"/>
      <c r="AZ148" s="27"/>
      <c r="BA148" s="27"/>
      <c r="BB148" s="27"/>
      <c r="BC148" s="27"/>
      <c r="BD148" s="27"/>
      <c r="BE148" s="27"/>
      <c r="BF148" s="27"/>
      <c r="BG148" s="27"/>
    </row>
    <row r="149" spans="2:59" ht="15.75" customHeight="1" x14ac:dyDescent="0.2"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</row>
    <row r="150" spans="2:59" ht="15.75" customHeight="1" x14ac:dyDescent="0.2"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</row>
    <row r="151" spans="2:59" ht="15.75" customHeight="1" x14ac:dyDescent="0.2"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  <c r="BD151" s="27"/>
      <c r="BE151" s="27"/>
      <c r="BF151" s="27"/>
      <c r="BG151" s="27"/>
    </row>
    <row r="152" spans="2:59" ht="15.75" customHeight="1" x14ac:dyDescent="0.2"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27"/>
      <c r="BE152" s="27"/>
      <c r="BF152" s="27"/>
      <c r="BG152" s="27"/>
    </row>
    <row r="153" spans="2:59" ht="15.75" customHeight="1" x14ac:dyDescent="0.2"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7"/>
      <c r="BC153" s="27"/>
      <c r="BD153" s="27"/>
      <c r="BE153" s="27"/>
      <c r="BF153" s="27"/>
      <c r="BG153" s="27"/>
    </row>
    <row r="154" spans="2:59" ht="15.75" customHeight="1" x14ac:dyDescent="0.2"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</row>
    <row r="155" spans="2:59" ht="15.75" customHeight="1" x14ac:dyDescent="0.2"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27"/>
      <c r="BE155" s="27"/>
      <c r="BF155" s="27"/>
      <c r="BG155" s="27"/>
    </row>
    <row r="156" spans="2:59" ht="15.75" customHeight="1" x14ac:dyDescent="0.2"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</row>
    <row r="157" spans="2:59" ht="15.75" customHeight="1" x14ac:dyDescent="0.2"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</row>
    <row r="158" spans="2:59" ht="15.75" customHeight="1" x14ac:dyDescent="0.2"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7"/>
      <c r="BF158" s="27"/>
      <c r="BG158" s="27"/>
    </row>
    <row r="159" spans="2:59" ht="15.75" customHeight="1" x14ac:dyDescent="0.2"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</row>
    <row r="160" spans="2:59" ht="15.75" customHeight="1" x14ac:dyDescent="0.2"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</row>
    <row r="161" spans="2:59" ht="15.75" customHeight="1" x14ac:dyDescent="0.2"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</row>
    <row r="162" spans="2:59" ht="15.75" customHeight="1" x14ac:dyDescent="0.2"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</row>
    <row r="163" spans="2:59" ht="15.75" customHeight="1" x14ac:dyDescent="0.2"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  <c r="BG163" s="27"/>
    </row>
    <row r="164" spans="2:59" ht="15.75" customHeight="1" x14ac:dyDescent="0.2"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7"/>
      <c r="BF164" s="27"/>
      <c r="BG164" s="27"/>
    </row>
    <row r="165" spans="2:59" ht="15.75" customHeight="1" x14ac:dyDescent="0.2"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27"/>
      <c r="BE165" s="27"/>
      <c r="BF165" s="27"/>
      <c r="BG165" s="27"/>
    </row>
    <row r="166" spans="2:59" ht="15.75" customHeight="1" x14ac:dyDescent="0.2"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  <c r="AR166" s="27"/>
      <c r="AS166" s="27"/>
      <c r="AT166" s="27"/>
      <c r="AU166" s="27"/>
      <c r="AV166" s="27"/>
      <c r="AW166" s="27"/>
      <c r="AX166" s="27"/>
      <c r="AY166" s="27"/>
      <c r="AZ166" s="27"/>
      <c r="BA166" s="27"/>
      <c r="BB166" s="27"/>
      <c r="BC166" s="27"/>
      <c r="BD166" s="27"/>
      <c r="BE166" s="27"/>
      <c r="BF166" s="27"/>
      <c r="BG166" s="27"/>
    </row>
    <row r="167" spans="2:59" ht="15.75" customHeight="1" x14ac:dyDescent="0.2"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</row>
    <row r="168" spans="2:59" ht="15.75" customHeight="1" x14ac:dyDescent="0.2"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7"/>
      <c r="BC168" s="27"/>
      <c r="BD168" s="27"/>
      <c r="BE168" s="27"/>
      <c r="BF168" s="27"/>
      <c r="BG168" s="27"/>
    </row>
    <row r="169" spans="2:59" ht="15.75" customHeight="1" x14ac:dyDescent="0.2"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</row>
    <row r="170" spans="2:59" ht="15.75" customHeight="1" x14ac:dyDescent="0.2"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</row>
    <row r="171" spans="2:59" ht="15.75" customHeight="1" x14ac:dyDescent="0.2"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</row>
    <row r="172" spans="2:59" ht="15.75" customHeight="1" x14ac:dyDescent="0.2"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</row>
    <row r="173" spans="2:59" ht="15.75" customHeight="1" x14ac:dyDescent="0.2"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</row>
    <row r="174" spans="2:59" ht="15.75" customHeight="1" x14ac:dyDescent="0.2"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7"/>
      <c r="BF174" s="27"/>
      <c r="BG174" s="27"/>
    </row>
    <row r="175" spans="2:59" ht="15.75" customHeight="1" x14ac:dyDescent="0.2"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  <c r="AO175" s="27"/>
      <c r="AP175" s="27"/>
      <c r="AQ175" s="27"/>
      <c r="AR175" s="27"/>
      <c r="AS175" s="27"/>
      <c r="AT175" s="27"/>
      <c r="AU175" s="27"/>
      <c r="AV175" s="27"/>
      <c r="AW175" s="27"/>
      <c r="AX175" s="27"/>
      <c r="AY175" s="27"/>
      <c r="AZ175" s="27"/>
      <c r="BA175" s="27"/>
      <c r="BB175" s="27"/>
      <c r="BC175" s="27"/>
      <c r="BD175" s="27"/>
      <c r="BE175" s="27"/>
      <c r="BF175" s="27"/>
      <c r="BG175" s="27"/>
    </row>
    <row r="176" spans="2:59" ht="15.75" customHeight="1" x14ac:dyDescent="0.2"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27"/>
      <c r="AR176" s="27"/>
      <c r="AS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  <c r="BD176" s="27"/>
      <c r="BE176" s="27"/>
      <c r="BF176" s="27"/>
      <c r="BG176" s="27"/>
    </row>
    <row r="177" spans="2:59" ht="15.75" customHeight="1" x14ac:dyDescent="0.2"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  <c r="AO177" s="27"/>
      <c r="AP177" s="27"/>
      <c r="AQ177" s="27"/>
      <c r="AR177" s="27"/>
      <c r="AS177" s="27"/>
      <c r="AT177" s="27"/>
      <c r="AU177" s="27"/>
      <c r="AV177" s="27"/>
      <c r="AW177" s="27"/>
      <c r="AX177" s="27"/>
      <c r="AY177" s="27"/>
      <c r="AZ177" s="27"/>
      <c r="BA177" s="27"/>
      <c r="BB177" s="27"/>
      <c r="BC177" s="27"/>
      <c r="BD177" s="27"/>
      <c r="BE177" s="27"/>
      <c r="BF177" s="27"/>
      <c r="BG177" s="27"/>
    </row>
    <row r="178" spans="2:59" ht="15.75" customHeight="1" x14ac:dyDescent="0.2"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  <c r="AQ178" s="27"/>
      <c r="AR178" s="27"/>
      <c r="AS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  <c r="BD178" s="27"/>
      <c r="BE178" s="27"/>
      <c r="BF178" s="27"/>
      <c r="BG178" s="27"/>
    </row>
    <row r="179" spans="2:59" ht="15.75" customHeight="1" x14ac:dyDescent="0.2"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</row>
    <row r="180" spans="2:59" ht="15.75" customHeight="1" x14ac:dyDescent="0.2"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  <c r="AP180" s="27"/>
      <c r="AQ180" s="27"/>
      <c r="AR180" s="27"/>
      <c r="AS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  <c r="BD180" s="27"/>
      <c r="BE180" s="27"/>
      <c r="BF180" s="27"/>
      <c r="BG180" s="27"/>
    </row>
    <row r="181" spans="2:59" ht="15.75" customHeight="1" x14ac:dyDescent="0.2"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</row>
    <row r="182" spans="2:59" ht="15.75" customHeight="1" x14ac:dyDescent="0.2"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</row>
    <row r="183" spans="2:59" ht="15.75" customHeight="1" x14ac:dyDescent="0.2"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  <c r="AO183" s="27"/>
      <c r="AP183" s="27"/>
      <c r="AQ183" s="27"/>
      <c r="AR183" s="27"/>
      <c r="AS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  <c r="BD183" s="27"/>
      <c r="BE183" s="27"/>
      <c r="BF183" s="27"/>
      <c r="BG183" s="27"/>
    </row>
    <row r="184" spans="2:59" ht="15.75" customHeight="1" x14ac:dyDescent="0.2"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  <c r="AO184" s="27"/>
      <c r="AP184" s="27"/>
      <c r="AQ184" s="27"/>
      <c r="AR184" s="27"/>
      <c r="AS184" s="27"/>
      <c r="AT184" s="27"/>
      <c r="AU184" s="27"/>
      <c r="AV184" s="27"/>
      <c r="AW184" s="27"/>
      <c r="AX184" s="27"/>
      <c r="AY184" s="27"/>
      <c r="AZ184" s="27"/>
      <c r="BA184" s="27"/>
      <c r="BB184" s="27"/>
      <c r="BC184" s="27"/>
      <c r="BD184" s="27"/>
      <c r="BE184" s="27"/>
      <c r="BF184" s="27"/>
      <c r="BG184" s="27"/>
    </row>
    <row r="185" spans="2:59" ht="15.75" customHeight="1" x14ac:dyDescent="0.2"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  <c r="AO185" s="27"/>
      <c r="AP185" s="27"/>
      <c r="AQ185" s="27"/>
      <c r="AR185" s="27"/>
      <c r="AS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  <c r="BD185" s="27"/>
      <c r="BE185" s="27"/>
      <c r="BF185" s="27"/>
      <c r="BG185" s="27"/>
    </row>
    <row r="186" spans="2:59" ht="15.75" customHeight="1" x14ac:dyDescent="0.2"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27"/>
      <c r="AQ186" s="27"/>
      <c r="AR186" s="27"/>
      <c r="AS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  <c r="BD186" s="27"/>
      <c r="BE186" s="27"/>
      <c r="BF186" s="27"/>
      <c r="BG186" s="27"/>
    </row>
    <row r="187" spans="2:59" ht="15.75" customHeight="1" x14ac:dyDescent="0.2"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  <c r="AQ187" s="27"/>
      <c r="AR187" s="27"/>
      <c r="AS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  <c r="BD187" s="27"/>
      <c r="BE187" s="27"/>
      <c r="BF187" s="27"/>
      <c r="BG187" s="27"/>
    </row>
    <row r="188" spans="2:59" ht="15.75" customHeight="1" x14ac:dyDescent="0.2"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</row>
    <row r="189" spans="2:59" ht="15.75" customHeight="1" x14ac:dyDescent="0.2"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27"/>
      <c r="AR189" s="27"/>
      <c r="AS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  <c r="BD189" s="27"/>
      <c r="BE189" s="27"/>
      <c r="BF189" s="27"/>
      <c r="BG189" s="27"/>
    </row>
    <row r="190" spans="2:59" ht="15.75" customHeight="1" x14ac:dyDescent="0.2"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</row>
    <row r="191" spans="2:59" ht="15.75" customHeight="1" x14ac:dyDescent="0.2"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</row>
    <row r="192" spans="2:59" ht="15.75" customHeight="1" x14ac:dyDescent="0.2"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  <c r="AO192" s="27"/>
      <c r="AP192" s="27"/>
      <c r="AQ192" s="27"/>
      <c r="AR192" s="27"/>
      <c r="AS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27"/>
      <c r="BE192" s="27"/>
      <c r="BF192" s="27"/>
      <c r="BG192" s="27"/>
    </row>
    <row r="193" spans="2:59" ht="15.75" customHeight="1" x14ac:dyDescent="0.2"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  <c r="AO193" s="27"/>
      <c r="AP193" s="27"/>
      <c r="AQ193" s="27"/>
      <c r="AR193" s="27"/>
      <c r="AS193" s="27"/>
      <c r="AT193" s="27"/>
      <c r="AU193" s="27"/>
      <c r="AV193" s="27"/>
      <c r="AW193" s="27"/>
      <c r="AX193" s="27"/>
      <c r="AY193" s="27"/>
      <c r="AZ193" s="27"/>
      <c r="BA193" s="27"/>
      <c r="BB193" s="27"/>
      <c r="BC193" s="27"/>
      <c r="BD193" s="27"/>
      <c r="BE193" s="27"/>
      <c r="BF193" s="27"/>
      <c r="BG193" s="27"/>
    </row>
    <row r="194" spans="2:59" ht="15.75" customHeight="1" x14ac:dyDescent="0.2"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7"/>
      <c r="BC194" s="27"/>
      <c r="BD194" s="27"/>
      <c r="BE194" s="27"/>
      <c r="BF194" s="27"/>
      <c r="BG194" s="27"/>
    </row>
    <row r="195" spans="2:59" ht="15.75" customHeight="1" x14ac:dyDescent="0.2"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27"/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27"/>
      <c r="BC195" s="27"/>
      <c r="BD195" s="27"/>
      <c r="BE195" s="27"/>
      <c r="BF195" s="27"/>
      <c r="BG195" s="27"/>
    </row>
    <row r="196" spans="2:59" ht="15.75" customHeight="1" x14ac:dyDescent="0.2"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  <c r="AR196" s="27"/>
      <c r="AS196" s="27"/>
      <c r="AT196" s="27"/>
      <c r="AU196" s="27"/>
      <c r="AV196" s="27"/>
      <c r="AW196" s="27"/>
      <c r="AX196" s="27"/>
      <c r="AY196" s="27"/>
      <c r="AZ196" s="27"/>
      <c r="BA196" s="27"/>
      <c r="BB196" s="27"/>
      <c r="BC196" s="27"/>
      <c r="BD196" s="27"/>
      <c r="BE196" s="27"/>
      <c r="BF196" s="27"/>
      <c r="BG196" s="27"/>
    </row>
    <row r="197" spans="2:59" ht="15.75" customHeight="1" x14ac:dyDescent="0.2"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7"/>
      <c r="BF197" s="27"/>
      <c r="BG197" s="27"/>
    </row>
    <row r="198" spans="2:59" ht="15.75" customHeight="1" x14ac:dyDescent="0.2"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7"/>
      <c r="BC198" s="27"/>
      <c r="BD198" s="27"/>
      <c r="BE198" s="27"/>
      <c r="BF198" s="27"/>
      <c r="BG198" s="27"/>
    </row>
    <row r="199" spans="2:59" ht="15.75" customHeight="1" x14ac:dyDescent="0.2"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</row>
    <row r="200" spans="2:59" ht="15.75" customHeight="1" x14ac:dyDescent="0.2"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</row>
    <row r="201" spans="2:59" ht="15.75" customHeight="1" x14ac:dyDescent="0.2"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  <c r="AO201" s="27"/>
      <c r="AP201" s="27"/>
      <c r="AQ201" s="27"/>
      <c r="AR201" s="27"/>
      <c r="AS201" s="27"/>
      <c r="AT201" s="27"/>
      <c r="AU201" s="27"/>
      <c r="AV201" s="27"/>
      <c r="AW201" s="27"/>
      <c r="AX201" s="27"/>
      <c r="AY201" s="27"/>
      <c r="AZ201" s="27"/>
      <c r="BA201" s="27"/>
      <c r="BB201" s="27"/>
      <c r="BC201" s="27"/>
      <c r="BD201" s="27"/>
      <c r="BE201" s="27"/>
      <c r="BF201" s="27"/>
      <c r="BG201" s="27"/>
    </row>
    <row r="202" spans="2:59" ht="15.75" customHeight="1" x14ac:dyDescent="0.2"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  <c r="AP202" s="27"/>
      <c r="AQ202" s="27"/>
      <c r="AR202" s="27"/>
      <c r="AS202" s="27"/>
      <c r="AT202" s="27"/>
      <c r="AU202" s="27"/>
      <c r="AV202" s="27"/>
      <c r="AW202" s="27"/>
      <c r="AX202" s="27"/>
      <c r="AY202" s="27"/>
      <c r="AZ202" s="27"/>
      <c r="BA202" s="27"/>
      <c r="BB202" s="27"/>
      <c r="BC202" s="27"/>
      <c r="BD202" s="27"/>
      <c r="BE202" s="27"/>
      <c r="BF202" s="27"/>
      <c r="BG202" s="27"/>
    </row>
    <row r="203" spans="2:59" ht="15.75" customHeight="1" x14ac:dyDescent="0.2"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  <c r="AO203" s="27"/>
      <c r="AP203" s="27"/>
      <c r="AQ203" s="27"/>
      <c r="AR203" s="27"/>
      <c r="AS203" s="27"/>
      <c r="AT203" s="27"/>
      <c r="AU203" s="27"/>
      <c r="AV203" s="27"/>
      <c r="AW203" s="27"/>
      <c r="AX203" s="27"/>
      <c r="AY203" s="27"/>
      <c r="AZ203" s="27"/>
      <c r="BA203" s="27"/>
      <c r="BB203" s="27"/>
      <c r="BC203" s="27"/>
      <c r="BD203" s="27"/>
      <c r="BE203" s="27"/>
      <c r="BF203" s="27"/>
      <c r="BG203" s="27"/>
    </row>
    <row r="204" spans="2:59" ht="15.75" customHeight="1" x14ac:dyDescent="0.2"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  <c r="AO204" s="27"/>
      <c r="AP204" s="27"/>
      <c r="AQ204" s="27"/>
      <c r="AR204" s="27"/>
      <c r="AS204" s="27"/>
      <c r="AT204" s="27"/>
      <c r="AU204" s="27"/>
      <c r="AV204" s="27"/>
      <c r="AW204" s="27"/>
      <c r="AX204" s="27"/>
      <c r="AY204" s="27"/>
      <c r="AZ204" s="27"/>
      <c r="BA204" s="27"/>
      <c r="BB204" s="27"/>
      <c r="BC204" s="27"/>
      <c r="BD204" s="27"/>
      <c r="BE204" s="27"/>
      <c r="BF204" s="27"/>
      <c r="BG204" s="27"/>
    </row>
    <row r="205" spans="2:59" ht="15.75" customHeight="1" x14ac:dyDescent="0.2"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  <c r="BD205" s="27"/>
      <c r="BE205" s="27"/>
      <c r="BF205" s="27"/>
      <c r="BG205" s="27"/>
    </row>
    <row r="206" spans="2:59" ht="15.75" customHeight="1" x14ac:dyDescent="0.2"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</row>
    <row r="207" spans="2:59" ht="15.75" customHeight="1" x14ac:dyDescent="0.2"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  <c r="AR207" s="27"/>
      <c r="AS207" s="27"/>
      <c r="AT207" s="27"/>
      <c r="AU207" s="27"/>
      <c r="AV207" s="27"/>
      <c r="AW207" s="27"/>
      <c r="AX207" s="27"/>
      <c r="AY207" s="27"/>
      <c r="AZ207" s="27"/>
      <c r="BA207" s="27"/>
      <c r="BB207" s="27"/>
      <c r="BC207" s="27"/>
      <c r="BD207" s="27"/>
      <c r="BE207" s="27"/>
      <c r="BF207" s="27"/>
      <c r="BG207" s="27"/>
    </row>
    <row r="208" spans="2:59" ht="15.75" customHeight="1" x14ac:dyDescent="0.2"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</row>
    <row r="209" spans="2:59" ht="15.75" customHeight="1" x14ac:dyDescent="0.2"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  <c r="BG209" s="27"/>
    </row>
    <row r="210" spans="2:59" ht="15.75" customHeight="1" x14ac:dyDescent="0.2"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  <c r="AO210" s="27"/>
      <c r="AP210" s="27"/>
      <c r="AQ210" s="27"/>
      <c r="AR210" s="27"/>
      <c r="AS210" s="27"/>
      <c r="AT210" s="27"/>
      <c r="AU210" s="27"/>
      <c r="AV210" s="27"/>
      <c r="AW210" s="27"/>
      <c r="AX210" s="27"/>
      <c r="AY210" s="27"/>
      <c r="AZ210" s="27"/>
      <c r="BA210" s="27"/>
      <c r="BB210" s="27"/>
      <c r="BC210" s="27"/>
      <c r="BD210" s="27"/>
      <c r="BE210" s="27"/>
      <c r="BF210" s="27"/>
      <c r="BG210" s="27"/>
    </row>
    <row r="211" spans="2:59" ht="15.75" customHeight="1" x14ac:dyDescent="0.2"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  <c r="AO211" s="27"/>
      <c r="AP211" s="27"/>
      <c r="AQ211" s="27"/>
      <c r="AR211" s="27"/>
      <c r="AS211" s="27"/>
      <c r="AT211" s="27"/>
      <c r="AU211" s="27"/>
      <c r="AV211" s="27"/>
      <c r="AW211" s="27"/>
      <c r="AX211" s="27"/>
      <c r="AY211" s="27"/>
      <c r="AZ211" s="27"/>
      <c r="BA211" s="27"/>
      <c r="BB211" s="27"/>
      <c r="BC211" s="27"/>
      <c r="BD211" s="27"/>
      <c r="BE211" s="27"/>
      <c r="BF211" s="27"/>
      <c r="BG211" s="27"/>
    </row>
    <row r="212" spans="2:59" ht="15.75" customHeight="1" x14ac:dyDescent="0.2"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  <c r="AO212" s="27"/>
      <c r="AP212" s="27"/>
      <c r="AQ212" s="27"/>
      <c r="AR212" s="27"/>
      <c r="AS212" s="27"/>
      <c r="AT212" s="27"/>
      <c r="AU212" s="27"/>
      <c r="AV212" s="27"/>
      <c r="AW212" s="27"/>
      <c r="AX212" s="27"/>
      <c r="AY212" s="27"/>
      <c r="AZ212" s="27"/>
      <c r="BA212" s="27"/>
      <c r="BB212" s="27"/>
      <c r="BC212" s="27"/>
      <c r="BD212" s="27"/>
      <c r="BE212" s="27"/>
      <c r="BF212" s="27"/>
      <c r="BG212" s="27"/>
    </row>
    <row r="213" spans="2:59" ht="15.75" customHeight="1" x14ac:dyDescent="0.2"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</row>
    <row r="214" spans="2:59" ht="15.75" customHeight="1" x14ac:dyDescent="0.2"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  <c r="AO214" s="27"/>
      <c r="AP214" s="27"/>
      <c r="AQ214" s="27"/>
      <c r="AR214" s="27"/>
      <c r="AS214" s="27"/>
      <c r="AT214" s="27"/>
      <c r="AU214" s="27"/>
      <c r="AV214" s="27"/>
      <c r="AW214" s="27"/>
      <c r="AX214" s="27"/>
      <c r="AY214" s="27"/>
      <c r="AZ214" s="27"/>
      <c r="BA214" s="27"/>
      <c r="BB214" s="27"/>
      <c r="BC214" s="27"/>
      <c r="BD214" s="27"/>
      <c r="BE214" s="27"/>
      <c r="BF214" s="27"/>
      <c r="BG214" s="27"/>
    </row>
    <row r="215" spans="2:59" ht="15.75" customHeight="1" x14ac:dyDescent="0.2"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</row>
    <row r="216" spans="2:59" ht="15.75" customHeight="1" x14ac:dyDescent="0.2"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</row>
    <row r="217" spans="2:59" ht="15.75" customHeight="1" x14ac:dyDescent="0.2"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27"/>
      <c r="AQ217" s="27"/>
      <c r="AR217" s="27"/>
      <c r="AS217" s="27"/>
      <c r="AT217" s="27"/>
      <c r="AU217" s="27"/>
      <c r="AV217" s="27"/>
      <c r="AW217" s="27"/>
      <c r="AX217" s="27"/>
      <c r="AY217" s="27"/>
      <c r="AZ217" s="27"/>
      <c r="BA217" s="27"/>
      <c r="BB217" s="27"/>
      <c r="BC217" s="27"/>
      <c r="BD217" s="27"/>
      <c r="BE217" s="27"/>
      <c r="BF217" s="27"/>
      <c r="BG217" s="27"/>
    </row>
    <row r="218" spans="2:59" ht="15.75" customHeight="1" x14ac:dyDescent="0.2"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</row>
    <row r="219" spans="2:59" ht="15.75" customHeight="1" x14ac:dyDescent="0.2"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</row>
    <row r="220" spans="2:59" ht="15.75" customHeight="1" x14ac:dyDescent="0.2"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27"/>
      <c r="BE220" s="27"/>
      <c r="BF220" s="27"/>
      <c r="BG220" s="27"/>
    </row>
    <row r="221" spans="2:59" ht="15.75" customHeight="1" x14ac:dyDescent="0.2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  <c r="AO221" s="27"/>
      <c r="AP221" s="27"/>
      <c r="AQ221" s="27"/>
      <c r="AR221" s="27"/>
      <c r="AS221" s="27"/>
      <c r="AT221" s="27"/>
      <c r="AU221" s="27"/>
      <c r="AV221" s="27"/>
      <c r="AW221" s="27"/>
      <c r="AX221" s="27"/>
      <c r="AY221" s="27"/>
      <c r="AZ221" s="27"/>
      <c r="BA221" s="27"/>
      <c r="BB221" s="27"/>
      <c r="BC221" s="27"/>
      <c r="BD221" s="27"/>
      <c r="BE221" s="27"/>
      <c r="BF221" s="27"/>
      <c r="BG221" s="27"/>
    </row>
    <row r="222" spans="2:59" ht="15.75" customHeight="1" x14ac:dyDescent="0.2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  <c r="BG222" s="27"/>
    </row>
    <row r="223" spans="2:59" ht="15.75" customHeight="1" x14ac:dyDescent="0.2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  <c r="AO223" s="27"/>
      <c r="AP223" s="27"/>
      <c r="AQ223" s="27"/>
      <c r="AR223" s="27"/>
      <c r="AS223" s="27"/>
      <c r="AT223" s="27"/>
      <c r="AU223" s="27"/>
      <c r="AV223" s="27"/>
      <c r="AW223" s="27"/>
      <c r="AX223" s="27"/>
      <c r="AY223" s="27"/>
      <c r="AZ223" s="27"/>
      <c r="BA223" s="27"/>
      <c r="BB223" s="27"/>
      <c r="BC223" s="27"/>
      <c r="BD223" s="27"/>
      <c r="BE223" s="27"/>
      <c r="BF223" s="27"/>
      <c r="BG223" s="27"/>
    </row>
    <row r="224" spans="2:59" ht="15.75" customHeight="1" x14ac:dyDescent="0.2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  <c r="BG224" s="27"/>
    </row>
    <row r="225" spans="2:59" ht="15.75" customHeight="1" x14ac:dyDescent="0.2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  <c r="BG225" s="27"/>
    </row>
    <row r="226" spans="2:59" ht="15.75" customHeight="1" x14ac:dyDescent="0.2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  <c r="AO226" s="27"/>
      <c r="AP226" s="27"/>
      <c r="AQ226" s="27"/>
      <c r="AR226" s="27"/>
      <c r="AS226" s="27"/>
      <c r="AT226" s="27"/>
      <c r="AU226" s="27"/>
      <c r="AV226" s="27"/>
      <c r="AW226" s="27"/>
      <c r="AX226" s="27"/>
      <c r="AY226" s="27"/>
      <c r="AZ226" s="27"/>
      <c r="BA226" s="27"/>
      <c r="BB226" s="27"/>
      <c r="BC226" s="27"/>
      <c r="BD226" s="27"/>
      <c r="BE226" s="27"/>
      <c r="BF226" s="27"/>
      <c r="BG226" s="27"/>
    </row>
    <row r="227" spans="2:59" ht="15.75" customHeight="1" x14ac:dyDescent="0.2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  <c r="AO227" s="27"/>
      <c r="AP227" s="27"/>
      <c r="AQ227" s="27"/>
      <c r="AR227" s="27"/>
      <c r="AS227" s="27"/>
      <c r="AT227" s="27"/>
      <c r="AU227" s="27"/>
      <c r="AV227" s="27"/>
      <c r="AW227" s="27"/>
      <c r="AX227" s="27"/>
      <c r="AY227" s="27"/>
      <c r="AZ227" s="27"/>
      <c r="BA227" s="27"/>
      <c r="BB227" s="27"/>
      <c r="BC227" s="27"/>
      <c r="BD227" s="27"/>
      <c r="BE227" s="27"/>
      <c r="BF227" s="27"/>
      <c r="BG227" s="27"/>
    </row>
    <row r="228" spans="2:59" ht="15.75" customHeight="1" x14ac:dyDescent="0.2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27"/>
      <c r="AW228" s="27"/>
      <c r="AX228" s="27"/>
      <c r="AY228" s="27"/>
      <c r="AZ228" s="27"/>
      <c r="BA228" s="27"/>
      <c r="BB228" s="27"/>
      <c r="BC228" s="27"/>
      <c r="BD228" s="27"/>
      <c r="BE228" s="27"/>
      <c r="BF228" s="27"/>
      <c r="BG228" s="27"/>
    </row>
    <row r="229" spans="2:59" ht="15.75" customHeight="1" x14ac:dyDescent="0.2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  <c r="AO229" s="27"/>
      <c r="AP229" s="27"/>
      <c r="AQ229" s="27"/>
      <c r="AR229" s="27"/>
      <c r="AS229" s="27"/>
      <c r="AT229" s="27"/>
      <c r="AU229" s="27"/>
      <c r="AV229" s="27"/>
      <c r="AW229" s="27"/>
      <c r="AX229" s="27"/>
      <c r="AY229" s="27"/>
      <c r="AZ229" s="27"/>
      <c r="BA229" s="27"/>
      <c r="BB229" s="27"/>
      <c r="BC229" s="27"/>
      <c r="BD229" s="27"/>
      <c r="BE229" s="27"/>
      <c r="BF229" s="27"/>
      <c r="BG229" s="27"/>
    </row>
    <row r="230" spans="2:59" ht="15.75" customHeight="1" x14ac:dyDescent="0.2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  <c r="AO230" s="27"/>
      <c r="AP230" s="27"/>
      <c r="AQ230" s="27"/>
      <c r="AR230" s="27"/>
      <c r="AS230" s="27"/>
      <c r="AT230" s="27"/>
      <c r="AU230" s="27"/>
      <c r="AV230" s="27"/>
      <c r="AW230" s="27"/>
      <c r="AX230" s="27"/>
      <c r="AY230" s="27"/>
      <c r="AZ230" s="27"/>
      <c r="BA230" s="27"/>
      <c r="BB230" s="27"/>
      <c r="BC230" s="27"/>
      <c r="BD230" s="27"/>
      <c r="BE230" s="27"/>
      <c r="BF230" s="27"/>
      <c r="BG230" s="27"/>
    </row>
    <row r="231" spans="2:59" ht="15.75" customHeight="1" x14ac:dyDescent="0.2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</row>
    <row r="232" spans="2:59" ht="15.75" customHeight="1" x14ac:dyDescent="0.2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27"/>
      <c r="AQ232" s="27"/>
      <c r="AR232" s="27"/>
      <c r="AS232" s="27"/>
      <c r="AT232" s="27"/>
      <c r="AU232" s="27"/>
      <c r="AV232" s="27"/>
      <c r="AW232" s="27"/>
      <c r="AX232" s="27"/>
      <c r="AY232" s="27"/>
      <c r="AZ232" s="27"/>
      <c r="BA232" s="27"/>
      <c r="BB232" s="27"/>
      <c r="BC232" s="27"/>
      <c r="BD232" s="27"/>
      <c r="BE232" s="27"/>
      <c r="BF232" s="27"/>
      <c r="BG232" s="27"/>
    </row>
    <row r="233" spans="2:59" ht="15.75" customHeight="1" x14ac:dyDescent="0.2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  <c r="BD233" s="27"/>
      <c r="BE233" s="27"/>
      <c r="BF233" s="27"/>
      <c r="BG233" s="27"/>
    </row>
    <row r="234" spans="2:59" ht="15.75" customHeight="1" x14ac:dyDescent="0.2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27"/>
      <c r="BE234" s="27"/>
      <c r="BF234" s="27"/>
      <c r="BG234" s="27"/>
    </row>
    <row r="235" spans="2:59" ht="15.75" customHeight="1" x14ac:dyDescent="0.2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27"/>
      <c r="AQ235" s="27"/>
      <c r="AR235" s="27"/>
      <c r="AS235" s="27"/>
      <c r="AT235" s="27"/>
      <c r="AU235" s="27"/>
      <c r="AV235" s="27"/>
      <c r="AW235" s="27"/>
      <c r="AX235" s="27"/>
      <c r="AY235" s="27"/>
      <c r="AZ235" s="27"/>
      <c r="BA235" s="27"/>
      <c r="BB235" s="27"/>
      <c r="BC235" s="27"/>
      <c r="BD235" s="27"/>
      <c r="BE235" s="27"/>
      <c r="BF235" s="27"/>
      <c r="BG235" s="27"/>
    </row>
    <row r="236" spans="2:59" ht="15.75" customHeight="1" x14ac:dyDescent="0.2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27"/>
      <c r="BC236" s="27"/>
      <c r="BD236" s="27"/>
      <c r="BE236" s="27"/>
      <c r="BF236" s="27"/>
      <c r="BG236" s="27"/>
    </row>
    <row r="237" spans="2:59" ht="15.75" customHeight="1" x14ac:dyDescent="0.2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27"/>
      <c r="BC237" s="27"/>
      <c r="BD237" s="27"/>
      <c r="BE237" s="27"/>
      <c r="BF237" s="27"/>
      <c r="BG237" s="27"/>
    </row>
    <row r="238" spans="2:59" ht="15.75" customHeight="1" x14ac:dyDescent="0.2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  <c r="AP238" s="27"/>
      <c r="AQ238" s="27"/>
      <c r="AR238" s="27"/>
      <c r="AS238" s="27"/>
      <c r="AT238" s="27"/>
      <c r="AU238" s="27"/>
      <c r="AV238" s="27"/>
      <c r="AW238" s="27"/>
      <c r="AX238" s="27"/>
      <c r="AY238" s="27"/>
      <c r="AZ238" s="27"/>
      <c r="BA238" s="27"/>
      <c r="BB238" s="27"/>
      <c r="BC238" s="27"/>
      <c r="BD238" s="27"/>
      <c r="BE238" s="27"/>
      <c r="BF238" s="27"/>
      <c r="BG238" s="27"/>
    </row>
    <row r="239" spans="2:59" ht="15.75" customHeight="1" x14ac:dyDescent="0.2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  <c r="AO239" s="27"/>
      <c r="AP239" s="27"/>
      <c r="AQ239" s="27"/>
      <c r="AR239" s="27"/>
      <c r="AS239" s="27"/>
      <c r="AT239" s="27"/>
      <c r="AU239" s="27"/>
      <c r="AV239" s="27"/>
      <c r="AW239" s="27"/>
      <c r="AX239" s="27"/>
      <c r="AY239" s="27"/>
      <c r="AZ239" s="27"/>
      <c r="BA239" s="27"/>
      <c r="BB239" s="27"/>
      <c r="BC239" s="27"/>
      <c r="BD239" s="27"/>
      <c r="BE239" s="27"/>
      <c r="BF239" s="27"/>
      <c r="BG239" s="27"/>
    </row>
    <row r="240" spans="2:59" ht="15.75" customHeight="1" x14ac:dyDescent="0.2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27"/>
      <c r="AW240" s="27"/>
      <c r="AX240" s="27"/>
      <c r="AY240" s="27"/>
      <c r="AZ240" s="27"/>
      <c r="BA240" s="27"/>
      <c r="BB240" s="27"/>
      <c r="BC240" s="27"/>
      <c r="BD240" s="27"/>
      <c r="BE240" s="27"/>
      <c r="BF240" s="27"/>
      <c r="BG240" s="27"/>
    </row>
    <row r="241" spans="2:59" ht="15.75" customHeight="1" x14ac:dyDescent="0.2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  <c r="AO241" s="27"/>
      <c r="AP241" s="27"/>
      <c r="AQ241" s="27"/>
      <c r="AR241" s="27"/>
      <c r="AS241" s="27"/>
      <c r="AT241" s="27"/>
      <c r="AU241" s="27"/>
      <c r="AV241" s="27"/>
      <c r="AW241" s="27"/>
      <c r="AX241" s="27"/>
      <c r="AY241" s="27"/>
      <c r="AZ241" s="27"/>
      <c r="BA241" s="27"/>
      <c r="BB241" s="27"/>
      <c r="BC241" s="27"/>
      <c r="BD241" s="27"/>
      <c r="BE241" s="27"/>
      <c r="BF241" s="27"/>
      <c r="BG241" s="27"/>
    </row>
    <row r="242" spans="2:59" ht="15.75" customHeight="1" x14ac:dyDescent="0.2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  <c r="BG242" s="27"/>
    </row>
    <row r="243" spans="2:59" ht="15.75" customHeight="1" x14ac:dyDescent="0.2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</row>
    <row r="244" spans="2:59" ht="15.75" customHeight="1" x14ac:dyDescent="0.2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  <c r="BD244" s="27"/>
      <c r="BE244" s="27"/>
      <c r="BF244" s="27"/>
      <c r="BG244" s="27"/>
    </row>
    <row r="245" spans="2:59" ht="15.75" customHeight="1" x14ac:dyDescent="0.2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  <c r="AO245" s="27"/>
      <c r="AP245" s="27"/>
      <c r="AQ245" s="27"/>
      <c r="AR245" s="27"/>
      <c r="AS245" s="27"/>
      <c r="AT245" s="27"/>
      <c r="AU245" s="27"/>
      <c r="AV245" s="27"/>
      <c r="AW245" s="27"/>
      <c r="AX245" s="27"/>
      <c r="AY245" s="27"/>
      <c r="AZ245" s="27"/>
      <c r="BA245" s="27"/>
      <c r="BB245" s="27"/>
      <c r="BC245" s="27"/>
      <c r="BD245" s="27"/>
      <c r="BE245" s="27"/>
      <c r="BF245" s="27"/>
      <c r="BG245" s="27"/>
    </row>
    <row r="246" spans="2:59" ht="15.75" customHeight="1" x14ac:dyDescent="0.2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  <c r="BG246" s="27"/>
    </row>
    <row r="247" spans="2:59" ht="15.75" customHeight="1" x14ac:dyDescent="0.2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27"/>
      <c r="BE247" s="27"/>
      <c r="BF247" s="27"/>
      <c r="BG247" s="27"/>
    </row>
    <row r="248" spans="2:59" ht="15.75" customHeight="1" x14ac:dyDescent="0.2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  <c r="AO248" s="27"/>
      <c r="AP248" s="27"/>
      <c r="AQ248" s="27"/>
      <c r="AR248" s="27"/>
      <c r="AS248" s="27"/>
      <c r="AT248" s="27"/>
      <c r="AU248" s="27"/>
      <c r="AV248" s="27"/>
      <c r="AW248" s="27"/>
      <c r="AX248" s="27"/>
      <c r="AY248" s="27"/>
      <c r="AZ248" s="27"/>
      <c r="BA248" s="27"/>
      <c r="BB248" s="27"/>
      <c r="BC248" s="27"/>
      <c r="BD248" s="27"/>
      <c r="BE248" s="27"/>
      <c r="BF248" s="27"/>
      <c r="BG248" s="27"/>
    </row>
    <row r="249" spans="2:59" ht="15.75" customHeight="1" x14ac:dyDescent="0.2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  <c r="BG249" s="27"/>
    </row>
    <row r="250" spans="2:59" ht="15.75" customHeight="1" x14ac:dyDescent="0.2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  <c r="AO250" s="27"/>
      <c r="AP250" s="27"/>
      <c r="AQ250" s="27"/>
      <c r="AR250" s="27"/>
      <c r="AS250" s="27"/>
      <c r="AT250" s="27"/>
      <c r="AU250" s="27"/>
      <c r="AV250" s="27"/>
      <c r="AW250" s="27"/>
      <c r="AX250" s="27"/>
      <c r="AY250" s="27"/>
      <c r="AZ250" s="27"/>
      <c r="BA250" s="27"/>
      <c r="BB250" s="27"/>
      <c r="BC250" s="27"/>
      <c r="BD250" s="27"/>
      <c r="BE250" s="27"/>
      <c r="BF250" s="27"/>
      <c r="BG250" s="27"/>
    </row>
    <row r="251" spans="2:59" ht="15.75" customHeight="1" x14ac:dyDescent="0.2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</row>
    <row r="252" spans="2:59" ht="15.75" customHeight="1" x14ac:dyDescent="0.2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</row>
    <row r="253" spans="2:59" ht="15.75" customHeight="1" x14ac:dyDescent="0.2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P253" s="27"/>
      <c r="AQ253" s="27"/>
      <c r="AR253" s="27"/>
      <c r="AS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  <c r="BD253" s="27"/>
      <c r="BE253" s="27"/>
      <c r="BF253" s="27"/>
      <c r="BG253" s="27"/>
    </row>
    <row r="254" spans="2:59" ht="15.75" customHeight="1" x14ac:dyDescent="0.2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  <c r="AO254" s="27"/>
      <c r="AP254" s="27"/>
      <c r="AQ254" s="27"/>
      <c r="AR254" s="27"/>
      <c r="AS254" s="27"/>
      <c r="AT254" s="27"/>
      <c r="AU254" s="27"/>
      <c r="AV254" s="27"/>
      <c r="AW254" s="27"/>
      <c r="AX254" s="27"/>
      <c r="AY254" s="27"/>
      <c r="AZ254" s="27"/>
      <c r="BA254" s="27"/>
      <c r="BB254" s="27"/>
      <c r="BC254" s="27"/>
      <c r="BD254" s="27"/>
      <c r="BE254" s="27"/>
      <c r="BF254" s="27"/>
      <c r="BG254" s="27"/>
    </row>
    <row r="255" spans="2:59" ht="15.75" customHeight="1" x14ac:dyDescent="0.2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  <c r="AQ255" s="27"/>
      <c r="AR255" s="27"/>
      <c r="AS255" s="27"/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7"/>
      <c r="BF255" s="27"/>
      <c r="BG255" s="27"/>
    </row>
    <row r="256" spans="2:59" ht="15.75" customHeight="1" x14ac:dyDescent="0.2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  <c r="AQ256" s="27"/>
      <c r="AR256" s="27"/>
      <c r="AS256" s="27"/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  <c r="BD256" s="27"/>
      <c r="BE256" s="27"/>
      <c r="BF256" s="27"/>
      <c r="BG256" s="27"/>
    </row>
    <row r="257" spans="2:59" ht="15.75" customHeight="1" x14ac:dyDescent="0.2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  <c r="AO257" s="27"/>
      <c r="AP257" s="27"/>
      <c r="AQ257" s="27"/>
      <c r="AR257" s="27"/>
      <c r="AS257" s="27"/>
      <c r="AT257" s="27"/>
      <c r="AU257" s="27"/>
      <c r="AV257" s="27"/>
      <c r="AW257" s="27"/>
      <c r="AX257" s="27"/>
      <c r="AY257" s="27"/>
      <c r="AZ257" s="27"/>
      <c r="BA257" s="27"/>
      <c r="BB257" s="27"/>
      <c r="BC257" s="27"/>
      <c r="BD257" s="27"/>
      <c r="BE257" s="27"/>
      <c r="BF257" s="27"/>
      <c r="BG257" s="27"/>
    </row>
    <row r="258" spans="2:59" ht="15.75" customHeight="1" x14ac:dyDescent="0.2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/>
      <c r="BE258" s="27"/>
      <c r="BF258" s="27"/>
      <c r="BG258" s="27"/>
    </row>
    <row r="259" spans="2:59" ht="15.75" customHeight="1" x14ac:dyDescent="0.2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  <c r="AQ259" s="27"/>
      <c r="AR259" s="27"/>
      <c r="AS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7"/>
      <c r="BF259" s="27"/>
      <c r="BG259" s="27"/>
    </row>
    <row r="260" spans="2:59" ht="15.75" customHeight="1" x14ac:dyDescent="0.2"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  <c r="BG260" s="27"/>
    </row>
    <row r="261" spans="2:59" ht="15.75" customHeight="1" x14ac:dyDescent="0.2"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</row>
    <row r="262" spans="2:59" ht="15.75" customHeight="1" x14ac:dyDescent="0.2"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  <c r="BD262" s="27"/>
      <c r="BE262" s="27"/>
      <c r="BF262" s="27"/>
      <c r="BG262" s="27"/>
    </row>
    <row r="263" spans="2:59" ht="15.75" customHeight="1" x14ac:dyDescent="0.2"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  <c r="AO263" s="27"/>
      <c r="AP263" s="27"/>
      <c r="AQ263" s="27"/>
      <c r="AR263" s="27"/>
      <c r="AS263" s="27"/>
      <c r="AT263" s="27"/>
      <c r="AU263" s="27"/>
      <c r="AV263" s="27"/>
      <c r="AW263" s="27"/>
      <c r="AX263" s="27"/>
      <c r="AY263" s="27"/>
      <c r="AZ263" s="27"/>
      <c r="BA263" s="27"/>
      <c r="BB263" s="27"/>
      <c r="BC263" s="27"/>
      <c r="BD263" s="27"/>
      <c r="BE263" s="27"/>
      <c r="BF263" s="27"/>
      <c r="BG263" s="27"/>
    </row>
    <row r="264" spans="2:59" ht="15.75" customHeight="1" x14ac:dyDescent="0.2"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7"/>
      <c r="BF264" s="27"/>
      <c r="BG264" s="27"/>
    </row>
    <row r="265" spans="2:59" ht="15.75" customHeight="1" x14ac:dyDescent="0.2"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  <c r="AO265" s="27"/>
      <c r="AP265" s="27"/>
      <c r="AQ265" s="27"/>
      <c r="AR265" s="27"/>
      <c r="AS265" s="27"/>
      <c r="AT265" s="27"/>
      <c r="AU265" s="27"/>
      <c r="AV265" s="27"/>
      <c r="AW265" s="27"/>
      <c r="AX265" s="27"/>
      <c r="AY265" s="27"/>
      <c r="AZ265" s="27"/>
      <c r="BA265" s="27"/>
      <c r="BB265" s="27"/>
      <c r="BC265" s="27"/>
      <c r="BD265" s="27"/>
      <c r="BE265" s="27"/>
      <c r="BF265" s="27"/>
      <c r="BG265" s="27"/>
    </row>
    <row r="266" spans="2:59" ht="15.75" customHeight="1" x14ac:dyDescent="0.2"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  <c r="AO266" s="27"/>
      <c r="AP266" s="27"/>
      <c r="AQ266" s="27"/>
      <c r="AR266" s="27"/>
      <c r="AS266" s="27"/>
      <c r="AT266" s="27"/>
      <c r="AU266" s="27"/>
      <c r="AV266" s="27"/>
      <c r="AW266" s="27"/>
      <c r="AX266" s="27"/>
      <c r="AY266" s="27"/>
      <c r="AZ266" s="27"/>
      <c r="BA266" s="27"/>
      <c r="BB266" s="27"/>
      <c r="BC266" s="27"/>
      <c r="BD266" s="27"/>
      <c r="BE266" s="27"/>
      <c r="BF266" s="27"/>
      <c r="BG266" s="27"/>
    </row>
    <row r="267" spans="2:59" ht="15.75" customHeight="1" x14ac:dyDescent="0.2"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  <c r="AQ267" s="27"/>
      <c r="AR267" s="27"/>
      <c r="AS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  <c r="BD267" s="27"/>
      <c r="BE267" s="27"/>
      <c r="BF267" s="27"/>
      <c r="BG267" s="27"/>
    </row>
    <row r="268" spans="2:59" ht="15.75" customHeight="1" x14ac:dyDescent="0.2"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7"/>
      <c r="BF268" s="27"/>
      <c r="BG268" s="27"/>
    </row>
    <row r="269" spans="2:59" ht="15.75" customHeight="1" x14ac:dyDescent="0.2"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  <c r="AR269" s="27"/>
      <c r="AS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27"/>
      <c r="BE269" s="27"/>
      <c r="BF269" s="27"/>
      <c r="BG269" s="27"/>
    </row>
    <row r="270" spans="2:59" ht="15.75" customHeight="1" x14ac:dyDescent="0.2"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</row>
    <row r="271" spans="2:59" ht="15.75" customHeight="1" x14ac:dyDescent="0.2"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27"/>
      <c r="AR271" s="27"/>
      <c r="AS271" s="27"/>
      <c r="AT271" s="27"/>
      <c r="AU271" s="27"/>
      <c r="AV271" s="27"/>
      <c r="AW271" s="27"/>
      <c r="AX271" s="27"/>
      <c r="AY271" s="27"/>
      <c r="AZ271" s="27"/>
      <c r="BA271" s="27"/>
      <c r="BB271" s="27"/>
      <c r="BC271" s="27"/>
      <c r="BD271" s="27"/>
      <c r="BE271" s="27"/>
      <c r="BF271" s="27"/>
      <c r="BG271" s="27"/>
    </row>
    <row r="272" spans="2:59" ht="15.75" customHeight="1" x14ac:dyDescent="0.2"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  <c r="AO272" s="27"/>
      <c r="AP272" s="27"/>
      <c r="AQ272" s="27"/>
      <c r="AR272" s="27"/>
      <c r="AS272" s="27"/>
      <c r="AT272" s="27"/>
      <c r="AU272" s="27"/>
      <c r="AV272" s="27"/>
      <c r="AW272" s="27"/>
      <c r="AX272" s="27"/>
      <c r="AY272" s="27"/>
      <c r="AZ272" s="27"/>
      <c r="BA272" s="27"/>
      <c r="BB272" s="27"/>
      <c r="BC272" s="27"/>
      <c r="BD272" s="27"/>
      <c r="BE272" s="27"/>
      <c r="BF272" s="27"/>
      <c r="BG272" s="27"/>
    </row>
    <row r="273" spans="2:59" ht="15.75" customHeight="1" x14ac:dyDescent="0.2"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27"/>
      <c r="BE273" s="27"/>
      <c r="BF273" s="27"/>
      <c r="BG273" s="27"/>
    </row>
    <row r="274" spans="2:59" ht="15.75" customHeight="1" x14ac:dyDescent="0.2"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27"/>
      <c r="AW274" s="27"/>
      <c r="AX274" s="27"/>
      <c r="AY274" s="27"/>
      <c r="AZ274" s="27"/>
      <c r="BA274" s="27"/>
      <c r="BB274" s="27"/>
      <c r="BC274" s="27"/>
      <c r="BD274" s="27"/>
      <c r="BE274" s="27"/>
      <c r="BF274" s="27"/>
      <c r="BG274" s="27"/>
    </row>
    <row r="275" spans="2:59" ht="15.75" customHeight="1" x14ac:dyDescent="0.2"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  <c r="AO275" s="27"/>
      <c r="AP275" s="27"/>
      <c r="AQ275" s="27"/>
      <c r="AR275" s="27"/>
      <c r="AS275" s="27"/>
      <c r="AT275" s="27"/>
      <c r="AU275" s="27"/>
      <c r="AV275" s="27"/>
      <c r="AW275" s="27"/>
      <c r="AX275" s="27"/>
      <c r="AY275" s="27"/>
      <c r="AZ275" s="27"/>
      <c r="BA275" s="27"/>
      <c r="BB275" s="27"/>
      <c r="BC275" s="27"/>
      <c r="BD275" s="27"/>
      <c r="BE275" s="27"/>
      <c r="BF275" s="27"/>
      <c r="BG275" s="27"/>
    </row>
    <row r="276" spans="2:59" ht="15.75" customHeight="1" x14ac:dyDescent="0.2"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</row>
    <row r="277" spans="2:59" ht="15.75" customHeight="1" x14ac:dyDescent="0.2"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</row>
    <row r="278" spans="2:59" ht="15.75" customHeight="1" x14ac:dyDescent="0.2"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</row>
    <row r="279" spans="2:59" ht="15.75" customHeight="1" x14ac:dyDescent="0.2"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  <c r="BG279" s="27"/>
    </row>
    <row r="280" spans="2:59" ht="15.75" customHeight="1" x14ac:dyDescent="0.2"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  <c r="AO280" s="27"/>
      <c r="AP280" s="27"/>
      <c r="AQ280" s="27"/>
      <c r="AR280" s="27"/>
      <c r="AS280" s="27"/>
      <c r="AT280" s="27"/>
      <c r="AU280" s="27"/>
      <c r="AV280" s="27"/>
      <c r="AW280" s="27"/>
      <c r="AX280" s="27"/>
      <c r="AY280" s="27"/>
      <c r="AZ280" s="27"/>
      <c r="BA280" s="27"/>
      <c r="BB280" s="27"/>
      <c r="BC280" s="27"/>
      <c r="BD280" s="27"/>
      <c r="BE280" s="27"/>
      <c r="BF280" s="27"/>
      <c r="BG280" s="27"/>
    </row>
    <row r="281" spans="2:59" ht="15.75" customHeight="1" x14ac:dyDescent="0.2"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  <c r="AO281" s="27"/>
      <c r="AP281" s="27"/>
      <c r="AQ281" s="27"/>
      <c r="AR281" s="27"/>
      <c r="AS281" s="27"/>
      <c r="AT281" s="27"/>
      <c r="AU281" s="27"/>
      <c r="AV281" s="27"/>
      <c r="AW281" s="27"/>
      <c r="AX281" s="27"/>
      <c r="AY281" s="27"/>
      <c r="AZ281" s="27"/>
      <c r="BA281" s="27"/>
      <c r="BB281" s="27"/>
      <c r="BC281" s="27"/>
      <c r="BD281" s="27"/>
      <c r="BE281" s="27"/>
      <c r="BF281" s="27"/>
      <c r="BG281" s="27"/>
    </row>
    <row r="282" spans="2:59" ht="15.75" customHeight="1" x14ac:dyDescent="0.2"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  <c r="AO282" s="27"/>
      <c r="AP282" s="27"/>
      <c r="AQ282" s="27"/>
      <c r="AR282" s="27"/>
      <c r="AS282" s="27"/>
      <c r="AT282" s="27"/>
      <c r="AU282" s="27"/>
      <c r="AV282" s="27"/>
      <c r="AW282" s="27"/>
      <c r="AX282" s="27"/>
      <c r="AY282" s="27"/>
      <c r="AZ282" s="27"/>
      <c r="BA282" s="27"/>
      <c r="BB282" s="27"/>
      <c r="BC282" s="27"/>
      <c r="BD282" s="27"/>
      <c r="BE282" s="27"/>
      <c r="BF282" s="27"/>
      <c r="BG282" s="27"/>
    </row>
    <row r="283" spans="2:59" ht="15.75" customHeight="1" x14ac:dyDescent="0.2"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  <c r="BD283" s="27"/>
      <c r="BE283" s="27"/>
      <c r="BF283" s="27"/>
      <c r="BG283" s="27"/>
    </row>
    <row r="284" spans="2:59" ht="15.75" customHeight="1" x14ac:dyDescent="0.2"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27"/>
      <c r="BE284" s="27"/>
      <c r="BF284" s="27"/>
      <c r="BG284" s="27"/>
    </row>
    <row r="285" spans="2:59" ht="15.75" customHeight="1" x14ac:dyDescent="0.2"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</row>
    <row r="286" spans="2:59" ht="15.75" customHeight="1" x14ac:dyDescent="0.2"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27"/>
      <c r="BE286" s="27"/>
      <c r="BF286" s="27"/>
      <c r="BG286" s="27"/>
    </row>
    <row r="287" spans="2:59" ht="15.75" customHeight="1" x14ac:dyDescent="0.2"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27"/>
      <c r="BE287" s="27"/>
      <c r="BF287" s="27"/>
      <c r="BG287" s="27"/>
    </row>
    <row r="288" spans="2:59" ht="15.75" customHeight="1" x14ac:dyDescent="0.2"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  <c r="BG288" s="27"/>
    </row>
    <row r="289" spans="2:59" ht="15.75" customHeight="1" x14ac:dyDescent="0.2"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  <c r="AO289" s="27"/>
      <c r="AP289" s="27"/>
      <c r="AQ289" s="27"/>
      <c r="AR289" s="27"/>
      <c r="AS289" s="27"/>
      <c r="AT289" s="27"/>
      <c r="AU289" s="27"/>
      <c r="AV289" s="27"/>
      <c r="AW289" s="27"/>
      <c r="AX289" s="27"/>
      <c r="AY289" s="27"/>
      <c r="AZ289" s="27"/>
      <c r="BA289" s="27"/>
      <c r="BB289" s="27"/>
      <c r="BC289" s="27"/>
      <c r="BD289" s="27"/>
      <c r="BE289" s="27"/>
      <c r="BF289" s="27"/>
      <c r="BG289" s="27"/>
    </row>
    <row r="290" spans="2:59" ht="15.75" customHeight="1" x14ac:dyDescent="0.2"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  <c r="AO290" s="27"/>
      <c r="AP290" s="27"/>
      <c r="AQ290" s="27"/>
      <c r="AR290" s="27"/>
      <c r="AS290" s="27"/>
      <c r="AT290" s="27"/>
      <c r="AU290" s="27"/>
      <c r="AV290" s="27"/>
      <c r="AW290" s="27"/>
      <c r="AX290" s="27"/>
      <c r="AY290" s="27"/>
      <c r="AZ290" s="27"/>
      <c r="BA290" s="27"/>
      <c r="BB290" s="27"/>
      <c r="BC290" s="27"/>
      <c r="BD290" s="27"/>
      <c r="BE290" s="27"/>
      <c r="BF290" s="27"/>
      <c r="BG290" s="27"/>
    </row>
    <row r="291" spans="2:59" ht="15.75" customHeight="1" x14ac:dyDescent="0.2"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  <c r="AO291" s="27"/>
      <c r="AP291" s="27"/>
      <c r="AQ291" s="27"/>
      <c r="AR291" s="27"/>
      <c r="AS291" s="27"/>
      <c r="AT291" s="27"/>
      <c r="AU291" s="27"/>
      <c r="AV291" s="27"/>
      <c r="AW291" s="27"/>
      <c r="AX291" s="27"/>
      <c r="AY291" s="27"/>
      <c r="AZ291" s="27"/>
      <c r="BA291" s="27"/>
      <c r="BB291" s="27"/>
      <c r="BC291" s="27"/>
      <c r="BD291" s="27"/>
      <c r="BE291" s="27"/>
      <c r="BF291" s="27"/>
      <c r="BG291" s="27"/>
    </row>
    <row r="292" spans="2:59" ht="15.75" customHeight="1" x14ac:dyDescent="0.2"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  <c r="AO292" s="27"/>
      <c r="AP292" s="27"/>
      <c r="AQ292" s="27"/>
      <c r="AR292" s="27"/>
      <c r="AS292" s="27"/>
      <c r="AT292" s="27"/>
      <c r="AU292" s="27"/>
      <c r="AV292" s="27"/>
      <c r="AW292" s="27"/>
      <c r="AX292" s="27"/>
      <c r="AY292" s="27"/>
      <c r="AZ292" s="27"/>
      <c r="BA292" s="27"/>
      <c r="BB292" s="27"/>
      <c r="BC292" s="27"/>
      <c r="BD292" s="27"/>
      <c r="BE292" s="27"/>
      <c r="BF292" s="27"/>
      <c r="BG292" s="27"/>
    </row>
    <row r="293" spans="2:59" ht="15.75" customHeight="1" x14ac:dyDescent="0.2"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  <c r="AO293" s="27"/>
      <c r="AP293" s="27"/>
      <c r="AQ293" s="27"/>
      <c r="AR293" s="27"/>
      <c r="AS293" s="27"/>
      <c r="AT293" s="27"/>
      <c r="AU293" s="27"/>
      <c r="AV293" s="27"/>
      <c r="AW293" s="27"/>
      <c r="AX293" s="27"/>
      <c r="AY293" s="27"/>
      <c r="AZ293" s="27"/>
      <c r="BA293" s="27"/>
      <c r="BB293" s="27"/>
      <c r="BC293" s="27"/>
      <c r="BD293" s="27"/>
      <c r="BE293" s="27"/>
      <c r="BF293" s="27"/>
      <c r="BG293" s="27"/>
    </row>
    <row r="294" spans="2:59" ht="15.75" customHeight="1" x14ac:dyDescent="0.2"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27"/>
      <c r="BC294" s="27"/>
      <c r="BD294" s="27"/>
      <c r="BE294" s="27"/>
      <c r="BF294" s="27"/>
      <c r="BG294" s="27"/>
    </row>
    <row r="295" spans="2:59" ht="15.75" customHeight="1" x14ac:dyDescent="0.2"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  <c r="BD295" s="27"/>
      <c r="BE295" s="27"/>
      <c r="BF295" s="27"/>
      <c r="BG295" s="27"/>
    </row>
    <row r="296" spans="2:59" ht="15.75" customHeight="1" x14ac:dyDescent="0.2"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</row>
    <row r="297" spans="2:59" ht="15.75" customHeight="1" x14ac:dyDescent="0.2"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  <c r="AO297" s="27"/>
      <c r="AP297" s="27"/>
      <c r="AQ297" s="27"/>
      <c r="AR297" s="27"/>
      <c r="AS297" s="27"/>
      <c r="AT297" s="27"/>
      <c r="AU297" s="27"/>
      <c r="AV297" s="27"/>
      <c r="AW297" s="27"/>
      <c r="AX297" s="27"/>
      <c r="AY297" s="27"/>
      <c r="AZ297" s="27"/>
      <c r="BA297" s="27"/>
      <c r="BB297" s="27"/>
      <c r="BC297" s="27"/>
      <c r="BD297" s="27"/>
      <c r="BE297" s="27"/>
      <c r="BF297" s="27"/>
      <c r="BG297" s="27"/>
    </row>
    <row r="298" spans="2:59" ht="15.75" customHeight="1" x14ac:dyDescent="0.2"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  <c r="AO298" s="27"/>
      <c r="AP298" s="27"/>
      <c r="AQ298" s="27"/>
      <c r="AR298" s="27"/>
      <c r="AS298" s="27"/>
      <c r="AT298" s="27"/>
      <c r="AU298" s="27"/>
      <c r="AV298" s="27"/>
      <c r="AW298" s="27"/>
      <c r="AX298" s="27"/>
      <c r="AY298" s="27"/>
      <c r="AZ298" s="27"/>
      <c r="BA298" s="27"/>
      <c r="BB298" s="27"/>
      <c r="BC298" s="27"/>
      <c r="BD298" s="27"/>
      <c r="BE298" s="27"/>
      <c r="BF298" s="27"/>
      <c r="BG298" s="27"/>
    </row>
    <row r="299" spans="2:59" ht="15.75" customHeight="1" x14ac:dyDescent="0.2"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  <c r="AO299" s="27"/>
      <c r="AP299" s="27"/>
      <c r="AQ299" s="27"/>
      <c r="AR299" s="27"/>
      <c r="AS299" s="27"/>
      <c r="AT299" s="27"/>
      <c r="AU299" s="27"/>
      <c r="AV299" s="27"/>
      <c r="AW299" s="27"/>
      <c r="AX299" s="27"/>
      <c r="AY299" s="27"/>
      <c r="AZ299" s="27"/>
      <c r="BA299" s="27"/>
      <c r="BB299" s="27"/>
      <c r="BC299" s="27"/>
      <c r="BD299" s="27"/>
      <c r="BE299" s="27"/>
      <c r="BF299" s="27"/>
      <c r="BG299" s="27"/>
    </row>
    <row r="300" spans="2:59" ht="15.75" customHeight="1" x14ac:dyDescent="0.2"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  <c r="AO300" s="27"/>
      <c r="AP300" s="27"/>
      <c r="AQ300" s="27"/>
      <c r="AR300" s="27"/>
      <c r="AS300" s="27"/>
      <c r="AT300" s="27"/>
      <c r="AU300" s="27"/>
      <c r="AV300" s="27"/>
      <c r="AW300" s="27"/>
      <c r="AX300" s="27"/>
      <c r="AY300" s="27"/>
      <c r="AZ300" s="27"/>
      <c r="BA300" s="27"/>
      <c r="BB300" s="27"/>
      <c r="BC300" s="27"/>
      <c r="BD300" s="27"/>
      <c r="BE300" s="27"/>
      <c r="BF300" s="27"/>
      <c r="BG300" s="27"/>
    </row>
    <row r="301" spans="2:59" ht="15.75" customHeight="1" x14ac:dyDescent="0.2"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  <c r="AO301" s="27"/>
      <c r="AP301" s="27"/>
      <c r="AQ301" s="27"/>
      <c r="AR301" s="27"/>
      <c r="AS301" s="27"/>
      <c r="AT301" s="27"/>
      <c r="AU301" s="27"/>
      <c r="AV301" s="27"/>
      <c r="AW301" s="27"/>
      <c r="AX301" s="27"/>
      <c r="AY301" s="27"/>
      <c r="AZ301" s="27"/>
      <c r="BA301" s="27"/>
      <c r="BB301" s="27"/>
      <c r="BC301" s="27"/>
      <c r="BD301" s="27"/>
      <c r="BE301" s="27"/>
      <c r="BF301" s="27"/>
      <c r="BG301" s="27"/>
    </row>
    <row r="302" spans="2:59" ht="15.75" customHeight="1" x14ac:dyDescent="0.2"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27"/>
      <c r="AW302" s="27"/>
      <c r="AX302" s="27"/>
      <c r="AY302" s="27"/>
      <c r="AZ302" s="27"/>
      <c r="BA302" s="27"/>
      <c r="BB302" s="27"/>
      <c r="BC302" s="27"/>
      <c r="BD302" s="27"/>
      <c r="BE302" s="27"/>
      <c r="BF302" s="27"/>
      <c r="BG302" s="27"/>
    </row>
    <row r="303" spans="2:59" ht="15.75" customHeight="1" x14ac:dyDescent="0.2"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</row>
    <row r="304" spans="2:59" ht="15.75" customHeight="1" x14ac:dyDescent="0.2"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  <c r="AO304" s="27"/>
      <c r="AP304" s="27"/>
      <c r="AQ304" s="27"/>
      <c r="AR304" s="27"/>
      <c r="AS304" s="27"/>
      <c r="AT304" s="27"/>
      <c r="AU304" s="27"/>
      <c r="AV304" s="27"/>
      <c r="AW304" s="27"/>
      <c r="AX304" s="27"/>
      <c r="AY304" s="27"/>
      <c r="AZ304" s="27"/>
      <c r="BA304" s="27"/>
      <c r="BB304" s="27"/>
      <c r="BC304" s="27"/>
      <c r="BD304" s="27"/>
      <c r="BE304" s="27"/>
      <c r="BF304" s="27"/>
      <c r="BG304" s="27"/>
    </row>
    <row r="305" spans="2:59" ht="15.75" customHeight="1" x14ac:dyDescent="0.2"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  <c r="BA305" s="27"/>
      <c r="BB305" s="27"/>
      <c r="BC305" s="27"/>
      <c r="BD305" s="27"/>
      <c r="BE305" s="27"/>
      <c r="BF305" s="27"/>
      <c r="BG305" s="27"/>
    </row>
    <row r="306" spans="2:59" ht="15.75" customHeight="1" x14ac:dyDescent="0.2"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/>
      <c r="BB306" s="27"/>
      <c r="BC306" s="27"/>
      <c r="BD306" s="27"/>
      <c r="BE306" s="27"/>
      <c r="BF306" s="27"/>
      <c r="BG306" s="27"/>
    </row>
    <row r="307" spans="2:59" ht="15.75" customHeight="1" x14ac:dyDescent="0.2"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  <c r="AO307" s="27"/>
      <c r="AP307" s="27"/>
      <c r="AQ307" s="27"/>
      <c r="AR307" s="27"/>
      <c r="AS307" s="27"/>
      <c r="AT307" s="27"/>
      <c r="AU307" s="27"/>
      <c r="AV307" s="27"/>
      <c r="AW307" s="27"/>
      <c r="AX307" s="27"/>
      <c r="AY307" s="27"/>
      <c r="AZ307" s="27"/>
      <c r="BA307" s="27"/>
      <c r="BB307" s="27"/>
      <c r="BC307" s="27"/>
      <c r="BD307" s="27"/>
      <c r="BE307" s="27"/>
      <c r="BF307" s="27"/>
      <c r="BG307" s="27"/>
    </row>
    <row r="308" spans="2:59" ht="15.75" customHeight="1" x14ac:dyDescent="0.2"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  <c r="AO308" s="27"/>
      <c r="AP308" s="27"/>
      <c r="AQ308" s="27"/>
      <c r="AR308" s="27"/>
      <c r="AS308" s="27"/>
      <c r="AT308" s="27"/>
      <c r="AU308" s="27"/>
      <c r="AV308" s="27"/>
      <c r="AW308" s="27"/>
      <c r="AX308" s="27"/>
      <c r="AY308" s="27"/>
      <c r="AZ308" s="27"/>
      <c r="BA308" s="27"/>
      <c r="BB308" s="27"/>
      <c r="BC308" s="27"/>
      <c r="BD308" s="27"/>
      <c r="BE308" s="27"/>
      <c r="BF308" s="27"/>
      <c r="BG308" s="27"/>
    </row>
    <row r="309" spans="2:59" ht="15.75" customHeight="1" x14ac:dyDescent="0.2"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  <c r="AP309" s="27"/>
      <c r="AQ309" s="27"/>
      <c r="AR309" s="27"/>
      <c r="AS309" s="27"/>
      <c r="AT309" s="27"/>
      <c r="AU309" s="27"/>
      <c r="AV309" s="27"/>
      <c r="AW309" s="27"/>
      <c r="AX309" s="27"/>
      <c r="AY309" s="27"/>
      <c r="AZ309" s="27"/>
      <c r="BA309" s="27"/>
      <c r="BB309" s="27"/>
      <c r="BC309" s="27"/>
      <c r="BD309" s="27"/>
      <c r="BE309" s="27"/>
      <c r="BF309" s="27"/>
      <c r="BG309" s="27"/>
    </row>
    <row r="310" spans="2:59" ht="15.75" customHeight="1" x14ac:dyDescent="0.2"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  <c r="AO310" s="27"/>
      <c r="AP310" s="27"/>
      <c r="AQ310" s="27"/>
      <c r="AR310" s="27"/>
      <c r="AS310" s="27"/>
      <c r="AT310" s="27"/>
      <c r="AU310" s="27"/>
      <c r="AV310" s="27"/>
      <c r="AW310" s="27"/>
      <c r="AX310" s="27"/>
      <c r="AY310" s="27"/>
      <c r="AZ310" s="27"/>
      <c r="BA310" s="27"/>
      <c r="BB310" s="27"/>
      <c r="BC310" s="27"/>
      <c r="BD310" s="27"/>
      <c r="BE310" s="27"/>
      <c r="BF310" s="27"/>
      <c r="BG310" s="27"/>
    </row>
    <row r="311" spans="2:59" ht="15.75" customHeight="1" x14ac:dyDescent="0.2"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  <c r="AR311" s="27"/>
      <c r="AS311" s="27"/>
      <c r="AT311" s="27"/>
      <c r="AU311" s="27"/>
      <c r="AV311" s="27"/>
      <c r="AW311" s="27"/>
      <c r="AX311" s="27"/>
      <c r="AY311" s="27"/>
      <c r="AZ311" s="27"/>
      <c r="BA311" s="27"/>
      <c r="BB311" s="27"/>
      <c r="BC311" s="27"/>
      <c r="BD311" s="27"/>
      <c r="BE311" s="27"/>
      <c r="BF311" s="27"/>
      <c r="BG311" s="27"/>
    </row>
    <row r="312" spans="2:59" ht="15.75" customHeight="1" x14ac:dyDescent="0.2"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</row>
    <row r="313" spans="2:59" ht="15.75" customHeight="1" x14ac:dyDescent="0.2"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  <c r="AO313" s="27"/>
      <c r="AP313" s="27"/>
      <c r="AQ313" s="27"/>
      <c r="AR313" s="27"/>
      <c r="AS313" s="27"/>
      <c r="AT313" s="27"/>
      <c r="AU313" s="27"/>
      <c r="AV313" s="27"/>
      <c r="AW313" s="27"/>
      <c r="AX313" s="27"/>
      <c r="AY313" s="27"/>
      <c r="AZ313" s="27"/>
      <c r="BA313" s="27"/>
      <c r="BB313" s="27"/>
      <c r="BC313" s="27"/>
      <c r="BD313" s="27"/>
      <c r="BE313" s="27"/>
      <c r="BF313" s="27"/>
      <c r="BG313" s="27"/>
    </row>
    <row r="314" spans="2:59" ht="15.75" customHeight="1" x14ac:dyDescent="0.2"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  <c r="BD314" s="27"/>
      <c r="BE314" s="27"/>
      <c r="BF314" s="27"/>
      <c r="BG314" s="27"/>
    </row>
    <row r="315" spans="2:59" ht="15.75" customHeight="1" x14ac:dyDescent="0.2"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  <c r="BA315" s="27"/>
      <c r="BB315" s="27"/>
      <c r="BC315" s="27"/>
      <c r="BD315" s="27"/>
      <c r="BE315" s="27"/>
      <c r="BF315" s="27"/>
      <c r="BG315" s="27"/>
    </row>
    <row r="316" spans="2:59" ht="15.75" customHeight="1" x14ac:dyDescent="0.2"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  <c r="AO316" s="27"/>
      <c r="AP316" s="27"/>
      <c r="AQ316" s="27"/>
      <c r="AR316" s="27"/>
      <c r="AS316" s="27"/>
      <c r="AT316" s="27"/>
      <c r="AU316" s="27"/>
      <c r="AV316" s="27"/>
      <c r="AW316" s="27"/>
      <c r="AX316" s="27"/>
      <c r="AY316" s="27"/>
      <c r="AZ316" s="27"/>
      <c r="BA316" s="27"/>
      <c r="BB316" s="27"/>
      <c r="BC316" s="27"/>
      <c r="BD316" s="27"/>
      <c r="BE316" s="27"/>
      <c r="BF316" s="27"/>
      <c r="BG316" s="27"/>
    </row>
    <row r="317" spans="2:59" ht="15.75" customHeight="1" x14ac:dyDescent="0.2"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  <c r="AO317" s="27"/>
      <c r="AP317" s="27"/>
      <c r="AQ317" s="27"/>
      <c r="AR317" s="27"/>
      <c r="AS317" s="27"/>
      <c r="AT317" s="27"/>
      <c r="AU317" s="27"/>
      <c r="AV317" s="27"/>
      <c r="AW317" s="27"/>
      <c r="AX317" s="27"/>
      <c r="AY317" s="27"/>
      <c r="AZ317" s="27"/>
      <c r="BA317" s="27"/>
      <c r="BB317" s="27"/>
      <c r="BC317" s="27"/>
      <c r="BD317" s="27"/>
      <c r="BE317" s="27"/>
      <c r="BF317" s="27"/>
      <c r="BG317" s="27"/>
    </row>
    <row r="318" spans="2:59" ht="15.75" customHeight="1" x14ac:dyDescent="0.2"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/>
      <c r="AZ318" s="27"/>
      <c r="BA318" s="27"/>
      <c r="BB318" s="27"/>
      <c r="BC318" s="27"/>
      <c r="BD318" s="27"/>
      <c r="BE318" s="27"/>
      <c r="BF318" s="27"/>
      <c r="BG318" s="27"/>
    </row>
    <row r="319" spans="2:59" ht="15.75" customHeight="1" x14ac:dyDescent="0.2"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  <c r="AO319" s="27"/>
      <c r="AP319" s="27"/>
      <c r="AQ319" s="27"/>
      <c r="AR319" s="27"/>
      <c r="AS319" s="27"/>
      <c r="AT319" s="27"/>
      <c r="AU319" s="27"/>
      <c r="AV319" s="27"/>
      <c r="AW319" s="27"/>
      <c r="AX319" s="27"/>
      <c r="AY319" s="27"/>
      <c r="AZ319" s="27"/>
      <c r="BA319" s="27"/>
      <c r="BB319" s="27"/>
      <c r="BC319" s="27"/>
      <c r="BD319" s="27"/>
      <c r="BE319" s="27"/>
      <c r="BF319" s="27"/>
      <c r="BG319" s="27"/>
    </row>
    <row r="320" spans="2:59" ht="15.75" customHeight="1" x14ac:dyDescent="0.2"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  <c r="BA320" s="27"/>
      <c r="BB320" s="27"/>
      <c r="BC320" s="27"/>
      <c r="BD320" s="27"/>
      <c r="BE320" s="27"/>
      <c r="BF320" s="27"/>
      <c r="BG320" s="27"/>
    </row>
    <row r="321" spans="2:59" ht="15.75" customHeight="1" x14ac:dyDescent="0.2"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</row>
    <row r="322" spans="2:59" ht="15.75" customHeight="1" x14ac:dyDescent="0.2"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  <c r="AO322" s="27"/>
      <c r="AP322" s="27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27"/>
      <c r="BC322" s="27"/>
      <c r="BD322" s="27"/>
      <c r="BE322" s="27"/>
      <c r="BF322" s="27"/>
      <c r="BG322" s="27"/>
    </row>
    <row r="323" spans="2:59" ht="15.75" customHeight="1" x14ac:dyDescent="0.2"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  <c r="BA323" s="27"/>
      <c r="BB323" s="27"/>
      <c r="BC323" s="27"/>
      <c r="BD323" s="27"/>
      <c r="BE323" s="27"/>
      <c r="BF323" s="27"/>
      <c r="BG323" s="27"/>
    </row>
    <row r="324" spans="2:59" ht="15.75" customHeight="1" x14ac:dyDescent="0.2"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  <c r="BD324" s="27"/>
      <c r="BE324" s="27"/>
      <c r="BF324" s="27"/>
      <c r="BG324" s="27"/>
    </row>
    <row r="325" spans="2:59" ht="15.75" customHeight="1" x14ac:dyDescent="0.2"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  <c r="AO325" s="27"/>
      <c r="AP325" s="27"/>
      <c r="AQ325" s="27"/>
      <c r="AR325" s="27"/>
      <c r="AS325" s="27"/>
      <c r="AT325" s="27"/>
      <c r="AU325" s="27"/>
      <c r="AV325" s="27"/>
      <c r="AW325" s="27"/>
      <c r="AX325" s="27"/>
      <c r="AY325" s="27"/>
      <c r="AZ325" s="27"/>
      <c r="BA325" s="27"/>
      <c r="BB325" s="27"/>
      <c r="BC325" s="27"/>
      <c r="BD325" s="27"/>
      <c r="BE325" s="27"/>
      <c r="BF325" s="27"/>
      <c r="BG325" s="27"/>
    </row>
    <row r="326" spans="2:59" ht="15.75" customHeight="1" x14ac:dyDescent="0.2"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27"/>
      <c r="AQ326" s="27"/>
      <c r="AR326" s="27"/>
      <c r="AS326" s="27"/>
      <c r="AT326" s="27"/>
      <c r="AU326" s="27"/>
      <c r="AV326" s="27"/>
      <c r="AW326" s="27"/>
      <c r="AX326" s="27"/>
      <c r="AY326" s="27"/>
      <c r="AZ326" s="27"/>
      <c r="BA326" s="27"/>
      <c r="BB326" s="27"/>
      <c r="BC326" s="27"/>
      <c r="BD326" s="27"/>
      <c r="BE326" s="27"/>
      <c r="BF326" s="27"/>
      <c r="BG326" s="27"/>
    </row>
    <row r="327" spans="2:59" ht="15.75" customHeight="1" x14ac:dyDescent="0.2"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  <c r="BA327" s="27"/>
      <c r="BB327" s="27"/>
      <c r="BC327" s="27"/>
      <c r="BD327" s="27"/>
      <c r="BE327" s="27"/>
      <c r="BF327" s="27"/>
      <c r="BG327" s="27"/>
    </row>
    <row r="328" spans="2:59" ht="15.75" customHeight="1" x14ac:dyDescent="0.2"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  <c r="BA328" s="27"/>
      <c r="BB328" s="27"/>
      <c r="BC328" s="27"/>
      <c r="BD328" s="27"/>
      <c r="BE328" s="27"/>
      <c r="BF328" s="27"/>
      <c r="BG328" s="27"/>
    </row>
    <row r="329" spans="2:59" ht="15.75" customHeight="1" x14ac:dyDescent="0.2"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27"/>
      <c r="AR329" s="27"/>
      <c r="AS329" s="27"/>
      <c r="AT329" s="27"/>
      <c r="AU329" s="27"/>
      <c r="AV329" s="27"/>
      <c r="AW329" s="27"/>
      <c r="AX329" s="27"/>
      <c r="AY329" s="27"/>
      <c r="AZ329" s="27"/>
      <c r="BA329" s="27"/>
      <c r="BB329" s="27"/>
      <c r="BC329" s="27"/>
      <c r="BD329" s="27"/>
      <c r="BE329" s="27"/>
      <c r="BF329" s="27"/>
      <c r="BG329" s="27"/>
    </row>
    <row r="330" spans="2:59" ht="15.75" customHeight="1" x14ac:dyDescent="0.2"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</row>
    <row r="331" spans="2:59" ht="15.75" customHeight="1" x14ac:dyDescent="0.2"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  <c r="AO331" s="27"/>
      <c r="AP331" s="27"/>
      <c r="AQ331" s="27"/>
      <c r="AR331" s="27"/>
      <c r="AS331" s="27"/>
      <c r="AT331" s="27"/>
      <c r="AU331" s="27"/>
      <c r="AV331" s="27"/>
      <c r="AW331" s="27"/>
      <c r="AX331" s="27"/>
      <c r="AY331" s="27"/>
      <c r="AZ331" s="27"/>
      <c r="BA331" s="27"/>
      <c r="BB331" s="27"/>
      <c r="BC331" s="27"/>
      <c r="BD331" s="27"/>
      <c r="BE331" s="27"/>
      <c r="BF331" s="27"/>
      <c r="BG331" s="27"/>
    </row>
    <row r="332" spans="2:59" ht="15.75" customHeight="1" x14ac:dyDescent="0.2"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  <c r="BD332" s="27"/>
      <c r="BE332" s="27"/>
      <c r="BF332" s="27"/>
      <c r="BG332" s="27"/>
    </row>
    <row r="333" spans="2:59" ht="15.75" customHeight="1" x14ac:dyDescent="0.2"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27"/>
      <c r="AS333" s="27"/>
      <c r="AT333" s="27"/>
      <c r="AU333" s="27"/>
      <c r="AV333" s="27"/>
      <c r="AW333" s="27"/>
      <c r="AX333" s="27"/>
      <c r="AY333" s="27"/>
      <c r="AZ333" s="27"/>
      <c r="BA333" s="27"/>
      <c r="BB333" s="27"/>
      <c r="BC333" s="27"/>
      <c r="BD333" s="27"/>
      <c r="BE333" s="27"/>
      <c r="BF333" s="27"/>
      <c r="BG333" s="27"/>
    </row>
    <row r="334" spans="2:59" ht="15.75" customHeight="1" x14ac:dyDescent="0.2"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  <c r="AP334" s="27"/>
      <c r="AQ334" s="27"/>
      <c r="AR334" s="27"/>
      <c r="AS334" s="27"/>
      <c r="AT334" s="27"/>
      <c r="AU334" s="27"/>
      <c r="AV334" s="27"/>
      <c r="AW334" s="27"/>
      <c r="AX334" s="27"/>
      <c r="AY334" s="27"/>
      <c r="AZ334" s="27"/>
      <c r="BA334" s="27"/>
      <c r="BB334" s="27"/>
      <c r="BC334" s="27"/>
      <c r="BD334" s="27"/>
      <c r="BE334" s="27"/>
      <c r="BF334" s="27"/>
      <c r="BG334" s="27"/>
    </row>
    <row r="335" spans="2:59" ht="15.75" customHeight="1" x14ac:dyDescent="0.2"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  <c r="AO335" s="27"/>
      <c r="AP335" s="27"/>
      <c r="AQ335" s="27"/>
      <c r="AR335" s="27"/>
      <c r="AS335" s="27"/>
      <c r="AT335" s="27"/>
      <c r="AU335" s="27"/>
      <c r="AV335" s="27"/>
      <c r="AW335" s="27"/>
      <c r="AX335" s="27"/>
      <c r="AY335" s="27"/>
      <c r="AZ335" s="27"/>
      <c r="BA335" s="27"/>
      <c r="BB335" s="27"/>
      <c r="BC335" s="27"/>
      <c r="BD335" s="27"/>
      <c r="BE335" s="27"/>
      <c r="BF335" s="27"/>
      <c r="BG335" s="27"/>
    </row>
    <row r="336" spans="2:59" ht="15.75" customHeight="1" x14ac:dyDescent="0.2"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27"/>
      <c r="AS336" s="27"/>
      <c r="AT336" s="27"/>
      <c r="AU336" s="27"/>
      <c r="AV336" s="27"/>
      <c r="AW336" s="27"/>
      <c r="AX336" s="27"/>
      <c r="AY336" s="27"/>
      <c r="AZ336" s="27"/>
      <c r="BA336" s="27"/>
      <c r="BB336" s="27"/>
      <c r="BC336" s="27"/>
      <c r="BD336" s="27"/>
      <c r="BE336" s="27"/>
      <c r="BF336" s="27"/>
      <c r="BG336" s="27"/>
    </row>
    <row r="337" spans="2:59" ht="15.75" customHeight="1" x14ac:dyDescent="0.2"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  <c r="AO337" s="27"/>
      <c r="AP337" s="27"/>
      <c r="AQ337" s="27"/>
      <c r="AR337" s="27"/>
      <c r="AS337" s="27"/>
      <c r="AT337" s="27"/>
      <c r="AU337" s="27"/>
      <c r="AV337" s="27"/>
      <c r="AW337" s="27"/>
      <c r="AX337" s="27"/>
      <c r="AY337" s="27"/>
      <c r="AZ337" s="27"/>
      <c r="BA337" s="27"/>
      <c r="BB337" s="27"/>
      <c r="BC337" s="27"/>
      <c r="BD337" s="27"/>
      <c r="BE337" s="27"/>
      <c r="BF337" s="27"/>
      <c r="BG337" s="27"/>
    </row>
    <row r="338" spans="2:59" ht="15.75" customHeight="1" x14ac:dyDescent="0.2"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27"/>
      <c r="BE338" s="27"/>
      <c r="BF338" s="27"/>
      <c r="BG338" s="27"/>
    </row>
    <row r="339" spans="2:59" ht="15.75" customHeight="1" x14ac:dyDescent="0.2"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</row>
    <row r="340" spans="2:59" ht="15.75" customHeight="1" x14ac:dyDescent="0.2"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  <c r="AO340" s="27"/>
      <c r="AP340" s="27"/>
      <c r="AQ340" s="27"/>
      <c r="AR340" s="27"/>
      <c r="AS340" s="27"/>
      <c r="AT340" s="27"/>
      <c r="AU340" s="27"/>
      <c r="AV340" s="27"/>
      <c r="AW340" s="27"/>
      <c r="AX340" s="27"/>
      <c r="AY340" s="27"/>
      <c r="AZ340" s="27"/>
      <c r="BA340" s="27"/>
      <c r="BB340" s="27"/>
      <c r="BC340" s="27"/>
      <c r="BD340" s="27"/>
      <c r="BE340" s="27"/>
      <c r="BF340" s="27"/>
      <c r="BG340" s="27"/>
    </row>
    <row r="341" spans="2:59" ht="15.75" customHeight="1" x14ac:dyDescent="0.2"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  <c r="BA341" s="27"/>
      <c r="BB341" s="27"/>
      <c r="BC341" s="27"/>
      <c r="BD341" s="27"/>
      <c r="BE341" s="27"/>
      <c r="BF341" s="27"/>
      <c r="BG341" s="27"/>
    </row>
    <row r="342" spans="2:59" ht="15.75" customHeight="1" x14ac:dyDescent="0.2"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7"/>
      <c r="BC342" s="27"/>
      <c r="BD342" s="27"/>
      <c r="BE342" s="27"/>
      <c r="BF342" s="27"/>
      <c r="BG342" s="27"/>
    </row>
    <row r="343" spans="2:59" ht="15.75" customHeight="1" x14ac:dyDescent="0.2"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  <c r="AO343" s="27"/>
      <c r="AP343" s="27"/>
      <c r="AQ343" s="27"/>
      <c r="AR343" s="27"/>
      <c r="AS343" s="27"/>
      <c r="AT343" s="27"/>
      <c r="AU343" s="27"/>
      <c r="AV343" s="27"/>
      <c r="AW343" s="27"/>
      <c r="AX343" s="27"/>
      <c r="AY343" s="27"/>
      <c r="AZ343" s="27"/>
      <c r="BA343" s="27"/>
      <c r="BB343" s="27"/>
      <c r="BC343" s="27"/>
      <c r="BD343" s="27"/>
      <c r="BE343" s="27"/>
      <c r="BF343" s="27"/>
      <c r="BG343" s="27"/>
    </row>
    <row r="344" spans="2:59" ht="15.75" customHeight="1" x14ac:dyDescent="0.2"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  <c r="BA344" s="27"/>
      <c r="BB344" s="27"/>
      <c r="BC344" s="27"/>
      <c r="BD344" s="27"/>
      <c r="BE344" s="27"/>
      <c r="BF344" s="27"/>
      <c r="BG344" s="27"/>
    </row>
    <row r="345" spans="2:59" ht="15.75" customHeight="1" x14ac:dyDescent="0.2"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  <c r="BA345" s="27"/>
      <c r="BB345" s="27"/>
      <c r="BC345" s="27"/>
      <c r="BD345" s="27"/>
      <c r="BE345" s="27"/>
      <c r="BF345" s="27"/>
      <c r="BG345" s="27"/>
    </row>
    <row r="346" spans="2:59" ht="15.75" customHeight="1" x14ac:dyDescent="0.2"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  <c r="AQ346" s="27"/>
      <c r="AR346" s="27"/>
      <c r="AS346" s="27"/>
      <c r="AT346" s="27"/>
      <c r="AU346" s="27"/>
      <c r="AV346" s="27"/>
      <c r="AW346" s="27"/>
      <c r="AX346" s="27"/>
      <c r="AY346" s="27"/>
      <c r="AZ346" s="27"/>
      <c r="BA346" s="27"/>
      <c r="BB346" s="27"/>
      <c r="BC346" s="27"/>
      <c r="BD346" s="27"/>
      <c r="BE346" s="27"/>
      <c r="BF346" s="27"/>
      <c r="BG346" s="27"/>
    </row>
    <row r="347" spans="2:59" ht="15.75" customHeight="1" x14ac:dyDescent="0.2"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  <c r="BA347" s="27"/>
      <c r="BB347" s="27"/>
      <c r="BC347" s="27"/>
      <c r="BD347" s="27"/>
      <c r="BE347" s="27"/>
      <c r="BF347" s="27"/>
      <c r="BG347" s="27"/>
    </row>
    <row r="348" spans="2:59" ht="15.75" customHeight="1" x14ac:dyDescent="0.2"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</row>
    <row r="349" spans="2:59" ht="15.75" customHeight="1" x14ac:dyDescent="0.2"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  <c r="AP349" s="27"/>
      <c r="AQ349" s="27"/>
      <c r="AR349" s="27"/>
      <c r="AS349" s="27"/>
      <c r="AT349" s="27"/>
      <c r="AU349" s="27"/>
      <c r="AV349" s="27"/>
      <c r="AW349" s="27"/>
      <c r="AX349" s="27"/>
      <c r="AY349" s="27"/>
      <c r="AZ349" s="27"/>
      <c r="BA349" s="27"/>
      <c r="BB349" s="27"/>
      <c r="BC349" s="27"/>
      <c r="BD349" s="27"/>
      <c r="BE349" s="27"/>
      <c r="BF349" s="27"/>
      <c r="BG349" s="27"/>
    </row>
    <row r="350" spans="2:59" ht="15.75" customHeight="1" x14ac:dyDescent="0.2"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27"/>
      <c r="BE350" s="27"/>
      <c r="BF350" s="27"/>
      <c r="BG350" s="27"/>
    </row>
    <row r="351" spans="2:59" ht="15.75" customHeight="1" x14ac:dyDescent="0.2"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7"/>
      <c r="BC351" s="27"/>
      <c r="BD351" s="27"/>
      <c r="BE351" s="27"/>
      <c r="BF351" s="27"/>
      <c r="BG351" s="27"/>
    </row>
    <row r="352" spans="2:59" ht="15.75" customHeight="1" x14ac:dyDescent="0.2"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  <c r="AO352" s="27"/>
      <c r="AP352" s="27"/>
      <c r="AQ352" s="27"/>
      <c r="AR352" s="27"/>
      <c r="AS352" s="27"/>
      <c r="AT352" s="27"/>
      <c r="AU352" s="27"/>
      <c r="AV352" s="27"/>
      <c r="AW352" s="27"/>
      <c r="AX352" s="27"/>
      <c r="AY352" s="27"/>
      <c r="AZ352" s="27"/>
      <c r="BA352" s="27"/>
      <c r="BB352" s="27"/>
      <c r="BC352" s="27"/>
      <c r="BD352" s="27"/>
      <c r="BE352" s="27"/>
      <c r="BF352" s="27"/>
      <c r="BG352" s="27"/>
    </row>
    <row r="353" spans="2:59" ht="15.75" customHeight="1" x14ac:dyDescent="0.2"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27"/>
      <c r="AR353" s="27"/>
      <c r="AS353" s="27"/>
      <c r="AT353" s="27"/>
      <c r="AU353" s="27"/>
      <c r="AV353" s="27"/>
      <c r="AW353" s="27"/>
      <c r="AX353" s="27"/>
      <c r="AY353" s="27"/>
      <c r="AZ353" s="27"/>
      <c r="BA353" s="27"/>
      <c r="BB353" s="27"/>
      <c r="BC353" s="27"/>
      <c r="BD353" s="27"/>
      <c r="BE353" s="27"/>
      <c r="BF353" s="27"/>
      <c r="BG353" s="27"/>
    </row>
    <row r="354" spans="2:59" ht="15.75" customHeight="1" x14ac:dyDescent="0.2"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  <c r="BA354" s="27"/>
      <c r="BB354" s="27"/>
      <c r="BC354" s="27"/>
      <c r="BD354" s="27"/>
      <c r="BE354" s="27"/>
      <c r="BF354" s="27"/>
      <c r="BG354" s="27"/>
    </row>
    <row r="355" spans="2:59" ht="15.75" customHeight="1" x14ac:dyDescent="0.2"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  <c r="AO355" s="27"/>
      <c r="AP355" s="27"/>
      <c r="AQ355" s="27"/>
      <c r="AR355" s="27"/>
      <c r="AS355" s="27"/>
      <c r="AT355" s="27"/>
      <c r="AU355" s="27"/>
      <c r="AV355" s="27"/>
      <c r="AW355" s="27"/>
      <c r="AX355" s="27"/>
      <c r="AY355" s="27"/>
      <c r="AZ355" s="27"/>
      <c r="BA355" s="27"/>
      <c r="BB355" s="27"/>
      <c r="BC355" s="27"/>
      <c r="BD355" s="27"/>
      <c r="BE355" s="27"/>
      <c r="BF355" s="27"/>
      <c r="BG355" s="27"/>
    </row>
    <row r="356" spans="2:59" ht="15.75" customHeight="1" x14ac:dyDescent="0.2"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27"/>
      <c r="BE356" s="27"/>
      <c r="BF356" s="27"/>
      <c r="BG356" s="27"/>
    </row>
    <row r="357" spans="2:59" ht="15.75" customHeight="1" x14ac:dyDescent="0.2"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  <c r="AP357" s="27"/>
      <c r="AQ357" s="27"/>
      <c r="AR357" s="27"/>
      <c r="AS357" s="27"/>
      <c r="AT357" s="27"/>
      <c r="AU357" s="27"/>
      <c r="AV357" s="27"/>
      <c r="AW357" s="27"/>
      <c r="AX357" s="27"/>
      <c r="AY357" s="27"/>
      <c r="AZ357" s="27"/>
      <c r="BA357" s="27"/>
      <c r="BB357" s="27"/>
      <c r="BC357" s="27"/>
      <c r="BD357" s="27"/>
      <c r="BE357" s="27"/>
      <c r="BF357" s="27"/>
      <c r="BG357" s="27"/>
    </row>
    <row r="358" spans="2:59" ht="15.75" customHeight="1" x14ac:dyDescent="0.2"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  <c r="AO358" s="27"/>
      <c r="AP358" s="27"/>
      <c r="AQ358" s="27"/>
      <c r="AR358" s="27"/>
      <c r="AS358" s="27"/>
      <c r="AT358" s="27"/>
      <c r="AU358" s="27"/>
      <c r="AV358" s="27"/>
      <c r="AW358" s="27"/>
      <c r="AX358" s="27"/>
      <c r="AY358" s="27"/>
      <c r="AZ358" s="27"/>
      <c r="BA358" s="27"/>
      <c r="BB358" s="27"/>
      <c r="BC358" s="27"/>
      <c r="BD358" s="27"/>
      <c r="BE358" s="27"/>
      <c r="BF358" s="27"/>
      <c r="BG358" s="27"/>
    </row>
    <row r="359" spans="2:59" ht="15.75" customHeight="1" x14ac:dyDescent="0.2"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  <c r="AO359" s="27"/>
      <c r="AP359" s="27"/>
      <c r="AQ359" s="27"/>
      <c r="AR359" s="27"/>
      <c r="AS359" s="27"/>
      <c r="AT359" s="27"/>
      <c r="AU359" s="27"/>
      <c r="AV359" s="27"/>
      <c r="AW359" s="27"/>
      <c r="AX359" s="27"/>
      <c r="AY359" s="27"/>
      <c r="AZ359" s="27"/>
      <c r="BA359" s="27"/>
      <c r="BB359" s="27"/>
      <c r="BC359" s="27"/>
      <c r="BD359" s="27"/>
      <c r="BE359" s="27"/>
      <c r="BF359" s="27"/>
      <c r="BG359" s="27"/>
    </row>
    <row r="360" spans="2:59" ht="15.75" customHeight="1" x14ac:dyDescent="0.2"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27"/>
      <c r="AW360" s="27"/>
      <c r="AX360" s="27"/>
      <c r="AY360" s="27"/>
      <c r="AZ360" s="27"/>
      <c r="BA360" s="27"/>
      <c r="BB360" s="27"/>
      <c r="BC360" s="27"/>
      <c r="BD360" s="27"/>
      <c r="BE360" s="27"/>
      <c r="BF360" s="27"/>
      <c r="BG360" s="27"/>
    </row>
    <row r="361" spans="2:59" ht="15.75" customHeight="1" x14ac:dyDescent="0.2"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  <c r="AQ361" s="27"/>
      <c r="AR361" s="27"/>
      <c r="AS361" s="27"/>
      <c r="AT361" s="27"/>
      <c r="AU361" s="27"/>
      <c r="AV361" s="27"/>
      <c r="AW361" s="27"/>
      <c r="AX361" s="27"/>
      <c r="AY361" s="27"/>
      <c r="AZ361" s="27"/>
      <c r="BA361" s="27"/>
      <c r="BB361" s="27"/>
      <c r="BC361" s="27"/>
      <c r="BD361" s="27"/>
      <c r="BE361" s="27"/>
      <c r="BF361" s="27"/>
      <c r="BG361" s="27"/>
    </row>
    <row r="362" spans="2:59" ht="15.75" customHeight="1" x14ac:dyDescent="0.2"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7"/>
      <c r="BB362" s="27"/>
      <c r="BC362" s="27"/>
      <c r="BD362" s="27"/>
      <c r="BE362" s="27"/>
      <c r="BF362" s="27"/>
      <c r="BG362" s="27"/>
    </row>
    <row r="363" spans="2:59" ht="15.75" customHeight="1" x14ac:dyDescent="0.2"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  <c r="AO363" s="27"/>
      <c r="AP363" s="27"/>
      <c r="AQ363" s="27"/>
      <c r="AR363" s="27"/>
      <c r="AS363" s="27"/>
      <c r="AT363" s="27"/>
      <c r="AU363" s="27"/>
      <c r="AV363" s="27"/>
      <c r="AW363" s="27"/>
      <c r="AX363" s="27"/>
      <c r="AY363" s="27"/>
      <c r="AZ363" s="27"/>
      <c r="BA363" s="27"/>
      <c r="BB363" s="27"/>
      <c r="BC363" s="27"/>
      <c r="BD363" s="27"/>
      <c r="BE363" s="27"/>
      <c r="BF363" s="27"/>
      <c r="BG363" s="27"/>
    </row>
    <row r="364" spans="2:59" ht="15.75" customHeight="1" x14ac:dyDescent="0.2"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  <c r="AO364" s="27"/>
      <c r="AP364" s="27"/>
      <c r="AQ364" s="27"/>
      <c r="AR364" s="27"/>
      <c r="AS364" s="27"/>
      <c r="AT364" s="27"/>
      <c r="AU364" s="27"/>
      <c r="AV364" s="27"/>
      <c r="AW364" s="27"/>
      <c r="AX364" s="27"/>
      <c r="AY364" s="27"/>
      <c r="AZ364" s="27"/>
      <c r="BA364" s="27"/>
      <c r="BB364" s="27"/>
      <c r="BC364" s="27"/>
      <c r="BD364" s="27"/>
      <c r="BE364" s="27"/>
      <c r="BF364" s="27"/>
      <c r="BG364" s="27"/>
    </row>
    <row r="365" spans="2:59" ht="15.75" customHeight="1" x14ac:dyDescent="0.2"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  <c r="AO365" s="27"/>
      <c r="AP365" s="27"/>
      <c r="AQ365" s="27"/>
      <c r="AR365" s="27"/>
      <c r="AS365" s="27"/>
      <c r="AT365" s="27"/>
      <c r="AU365" s="27"/>
      <c r="AV365" s="27"/>
      <c r="AW365" s="27"/>
      <c r="AX365" s="27"/>
      <c r="AY365" s="27"/>
      <c r="AZ365" s="27"/>
      <c r="BA365" s="27"/>
      <c r="BB365" s="27"/>
      <c r="BC365" s="27"/>
      <c r="BD365" s="27"/>
      <c r="BE365" s="27"/>
      <c r="BF365" s="27"/>
      <c r="BG365" s="27"/>
    </row>
    <row r="366" spans="2:59" ht="15.75" customHeight="1" x14ac:dyDescent="0.2"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  <c r="BD366" s="27"/>
      <c r="BE366" s="27"/>
      <c r="BF366" s="27"/>
      <c r="BG366" s="27"/>
    </row>
    <row r="367" spans="2:59" ht="15.75" customHeight="1" x14ac:dyDescent="0.2"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  <c r="AQ367" s="27"/>
      <c r="AR367" s="27"/>
      <c r="AS367" s="27"/>
      <c r="AT367" s="27"/>
      <c r="AU367" s="27"/>
      <c r="AV367" s="27"/>
      <c r="AW367" s="27"/>
      <c r="AX367" s="27"/>
      <c r="AY367" s="27"/>
      <c r="AZ367" s="27"/>
      <c r="BA367" s="27"/>
      <c r="BB367" s="27"/>
      <c r="BC367" s="27"/>
      <c r="BD367" s="27"/>
      <c r="BE367" s="27"/>
      <c r="BF367" s="27"/>
      <c r="BG367" s="27"/>
    </row>
    <row r="368" spans="2:59" ht="15.75" customHeight="1" x14ac:dyDescent="0.2"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27"/>
      <c r="AS368" s="27"/>
      <c r="AT368" s="27"/>
      <c r="AU368" s="27"/>
      <c r="AV368" s="27"/>
      <c r="AW368" s="27"/>
      <c r="AX368" s="27"/>
      <c r="AY368" s="27"/>
      <c r="AZ368" s="27"/>
      <c r="BA368" s="27"/>
      <c r="BB368" s="27"/>
      <c r="BC368" s="27"/>
      <c r="BD368" s="27"/>
      <c r="BE368" s="27"/>
      <c r="BF368" s="27"/>
      <c r="BG368" s="27"/>
    </row>
    <row r="369" spans="2:59" ht="15.75" customHeight="1" x14ac:dyDescent="0.2"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  <c r="AO369" s="27"/>
      <c r="AP369" s="27"/>
      <c r="AQ369" s="27"/>
      <c r="AR369" s="27"/>
      <c r="AS369" s="27"/>
      <c r="AT369" s="27"/>
      <c r="AU369" s="27"/>
      <c r="AV369" s="27"/>
      <c r="AW369" s="27"/>
      <c r="AX369" s="27"/>
      <c r="AY369" s="27"/>
      <c r="AZ369" s="27"/>
      <c r="BA369" s="27"/>
      <c r="BB369" s="27"/>
      <c r="BC369" s="27"/>
      <c r="BD369" s="27"/>
      <c r="BE369" s="27"/>
      <c r="BF369" s="27"/>
      <c r="BG369" s="27"/>
    </row>
    <row r="370" spans="2:59" ht="15.75" customHeight="1" x14ac:dyDescent="0.2"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27"/>
      <c r="AW370" s="27"/>
      <c r="AX370" s="27"/>
      <c r="AY370" s="27"/>
      <c r="AZ370" s="27"/>
      <c r="BA370" s="27"/>
      <c r="BB370" s="27"/>
      <c r="BC370" s="27"/>
      <c r="BD370" s="27"/>
      <c r="BE370" s="27"/>
      <c r="BF370" s="27"/>
      <c r="BG370" s="27"/>
    </row>
    <row r="371" spans="2:59" ht="15.75" customHeight="1" x14ac:dyDescent="0.2"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  <c r="AO371" s="27"/>
      <c r="AP371" s="27"/>
      <c r="AQ371" s="27"/>
      <c r="AR371" s="27"/>
      <c r="AS371" s="27"/>
      <c r="AT371" s="27"/>
      <c r="AU371" s="27"/>
      <c r="AV371" s="27"/>
      <c r="AW371" s="27"/>
      <c r="AX371" s="27"/>
      <c r="AY371" s="27"/>
      <c r="AZ371" s="27"/>
      <c r="BA371" s="27"/>
      <c r="BB371" s="27"/>
      <c r="BC371" s="27"/>
      <c r="BD371" s="27"/>
      <c r="BE371" s="27"/>
      <c r="BF371" s="27"/>
      <c r="BG371" s="27"/>
    </row>
    <row r="372" spans="2:59" ht="15.75" customHeight="1" x14ac:dyDescent="0.2"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  <c r="AO372" s="27"/>
      <c r="AP372" s="27"/>
      <c r="AQ372" s="27"/>
      <c r="AR372" s="27"/>
      <c r="AS372" s="27"/>
      <c r="AT372" s="27"/>
      <c r="AU372" s="27"/>
      <c r="AV372" s="27"/>
      <c r="AW372" s="27"/>
      <c r="AX372" s="27"/>
      <c r="AY372" s="27"/>
      <c r="AZ372" s="27"/>
      <c r="BA372" s="27"/>
      <c r="BB372" s="27"/>
      <c r="BC372" s="27"/>
      <c r="BD372" s="27"/>
      <c r="BE372" s="27"/>
      <c r="BF372" s="27"/>
      <c r="BG372" s="27"/>
    </row>
    <row r="373" spans="2:59" ht="15.75" customHeight="1" x14ac:dyDescent="0.2"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  <c r="AR373" s="27"/>
      <c r="AS373" s="27"/>
      <c r="AT373" s="27"/>
      <c r="AU373" s="27"/>
      <c r="AV373" s="27"/>
      <c r="AW373" s="27"/>
      <c r="AX373" s="27"/>
      <c r="AY373" s="27"/>
      <c r="AZ373" s="27"/>
      <c r="BA373" s="27"/>
      <c r="BB373" s="27"/>
      <c r="BC373" s="27"/>
      <c r="BD373" s="27"/>
      <c r="BE373" s="27"/>
      <c r="BF373" s="27"/>
      <c r="BG373" s="27"/>
    </row>
    <row r="374" spans="2:59" ht="15.75" customHeight="1" x14ac:dyDescent="0.2"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27"/>
      <c r="AQ374" s="27"/>
      <c r="AR374" s="27"/>
      <c r="AS374" s="27"/>
      <c r="AT374" s="27"/>
      <c r="AU374" s="27"/>
      <c r="AV374" s="27"/>
      <c r="AW374" s="27"/>
      <c r="AX374" s="27"/>
      <c r="AY374" s="27"/>
      <c r="AZ374" s="27"/>
      <c r="BA374" s="27"/>
      <c r="BB374" s="27"/>
      <c r="BC374" s="27"/>
      <c r="BD374" s="27"/>
      <c r="BE374" s="27"/>
      <c r="BF374" s="27"/>
      <c r="BG374" s="27"/>
    </row>
    <row r="375" spans="2:59" ht="15.75" customHeight="1" x14ac:dyDescent="0.2"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  <c r="AO375" s="27"/>
      <c r="AP375" s="27"/>
      <c r="AQ375" s="27"/>
      <c r="AR375" s="27"/>
      <c r="AS375" s="27"/>
      <c r="AT375" s="27"/>
      <c r="AU375" s="27"/>
      <c r="AV375" s="27"/>
      <c r="AW375" s="27"/>
      <c r="AX375" s="27"/>
      <c r="AY375" s="27"/>
      <c r="AZ375" s="27"/>
      <c r="BA375" s="27"/>
      <c r="BB375" s="27"/>
      <c r="BC375" s="27"/>
      <c r="BD375" s="27"/>
      <c r="BE375" s="27"/>
      <c r="BF375" s="27"/>
      <c r="BG375" s="27"/>
    </row>
    <row r="376" spans="2:59" ht="15.75" customHeight="1" x14ac:dyDescent="0.2"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27"/>
      <c r="AW376" s="27"/>
      <c r="AX376" s="27"/>
      <c r="AY376" s="27"/>
      <c r="AZ376" s="27"/>
      <c r="BA376" s="27"/>
      <c r="BB376" s="27"/>
      <c r="BC376" s="27"/>
      <c r="BD376" s="27"/>
      <c r="BE376" s="27"/>
      <c r="BF376" s="27"/>
      <c r="BG376" s="27"/>
    </row>
    <row r="377" spans="2:59" ht="15.75" customHeight="1" x14ac:dyDescent="0.2"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  <c r="AO377" s="27"/>
      <c r="AP377" s="27"/>
      <c r="AQ377" s="27"/>
      <c r="AR377" s="27"/>
      <c r="AS377" s="27"/>
      <c r="AT377" s="27"/>
      <c r="AU377" s="27"/>
      <c r="AV377" s="27"/>
      <c r="AW377" s="27"/>
      <c r="AX377" s="27"/>
      <c r="AY377" s="27"/>
      <c r="AZ377" s="27"/>
      <c r="BA377" s="27"/>
      <c r="BB377" s="27"/>
      <c r="BC377" s="27"/>
      <c r="BD377" s="27"/>
      <c r="BE377" s="27"/>
      <c r="BF377" s="27"/>
      <c r="BG377" s="27"/>
    </row>
    <row r="378" spans="2:59" ht="15.75" customHeight="1" x14ac:dyDescent="0.2"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  <c r="AO378" s="27"/>
      <c r="AP378" s="27"/>
      <c r="AQ378" s="27"/>
      <c r="AR378" s="27"/>
      <c r="AS378" s="27"/>
      <c r="AT378" s="27"/>
      <c r="AU378" s="27"/>
      <c r="AV378" s="27"/>
      <c r="AW378" s="27"/>
      <c r="AX378" s="27"/>
      <c r="AY378" s="27"/>
      <c r="AZ378" s="27"/>
      <c r="BA378" s="27"/>
      <c r="BB378" s="27"/>
      <c r="BC378" s="27"/>
      <c r="BD378" s="27"/>
      <c r="BE378" s="27"/>
      <c r="BF378" s="27"/>
      <c r="BG378" s="27"/>
    </row>
    <row r="379" spans="2:59" ht="15.75" customHeight="1" x14ac:dyDescent="0.2"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  <c r="AO379" s="27"/>
      <c r="AP379" s="27"/>
      <c r="AQ379" s="27"/>
      <c r="AR379" s="27"/>
      <c r="AS379" s="27"/>
      <c r="AT379" s="27"/>
      <c r="AU379" s="27"/>
      <c r="AV379" s="27"/>
      <c r="AW379" s="27"/>
      <c r="AX379" s="27"/>
      <c r="AY379" s="27"/>
      <c r="AZ379" s="27"/>
      <c r="BA379" s="27"/>
      <c r="BB379" s="27"/>
      <c r="BC379" s="27"/>
      <c r="BD379" s="27"/>
      <c r="BE379" s="27"/>
      <c r="BF379" s="27"/>
      <c r="BG379" s="27"/>
    </row>
    <row r="380" spans="2:59" ht="15.75" customHeight="1" x14ac:dyDescent="0.2"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  <c r="AP380" s="27"/>
      <c r="AQ380" s="27"/>
      <c r="AR380" s="27"/>
      <c r="AS380" s="27"/>
      <c r="AT380" s="27"/>
      <c r="AU380" s="27"/>
      <c r="AV380" s="27"/>
      <c r="AW380" s="27"/>
      <c r="AX380" s="27"/>
      <c r="AY380" s="27"/>
      <c r="AZ380" s="27"/>
      <c r="BA380" s="27"/>
      <c r="BB380" s="27"/>
      <c r="BC380" s="27"/>
      <c r="BD380" s="27"/>
      <c r="BE380" s="27"/>
      <c r="BF380" s="27"/>
      <c r="BG380" s="27"/>
    </row>
    <row r="381" spans="2:59" ht="15.75" customHeight="1" x14ac:dyDescent="0.2"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  <c r="AO381" s="27"/>
      <c r="AP381" s="27"/>
      <c r="AQ381" s="27"/>
      <c r="AR381" s="27"/>
      <c r="AS381" s="27"/>
      <c r="AT381" s="27"/>
      <c r="AU381" s="27"/>
      <c r="AV381" s="27"/>
      <c r="AW381" s="27"/>
      <c r="AX381" s="27"/>
      <c r="AY381" s="27"/>
      <c r="AZ381" s="27"/>
      <c r="BA381" s="27"/>
      <c r="BB381" s="27"/>
      <c r="BC381" s="27"/>
      <c r="BD381" s="27"/>
      <c r="BE381" s="27"/>
      <c r="BF381" s="27"/>
      <c r="BG381" s="27"/>
    </row>
    <row r="382" spans="2:59" ht="15.75" customHeight="1" x14ac:dyDescent="0.2"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  <c r="AP382" s="27"/>
      <c r="AQ382" s="27"/>
      <c r="AR382" s="27"/>
      <c r="AS382" s="27"/>
      <c r="AT382" s="27"/>
      <c r="AU382" s="27"/>
      <c r="AV382" s="27"/>
      <c r="AW382" s="27"/>
      <c r="AX382" s="27"/>
      <c r="AY382" s="27"/>
      <c r="AZ382" s="27"/>
      <c r="BA382" s="27"/>
      <c r="BB382" s="27"/>
      <c r="BC382" s="27"/>
      <c r="BD382" s="27"/>
      <c r="BE382" s="27"/>
      <c r="BF382" s="27"/>
      <c r="BG382" s="27"/>
    </row>
    <row r="383" spans="2:59" ht="15.75" customHeight="1" x14ac:dyDescent="0.2"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  <c r="AP383" s="27"/>
      <c r="AQ383" s="27"/>
      <c r="AR383" s="27"/>
      <c r="AS383" s="27"/>
      <c r="AT383" s="27"/>
      <c r="AU383" s="27"/>
      <c r="AV383" s="27"/>
      <c r="AW383" s="27"/>
      <c r="AX383" s="27"/>
      <c r="AY383" s="27"/>
      <c r="AZ383" s="27"/>
      <c r="BA383" s="27"/>
      <c r="BB383" s="27"/>
      <c r="BC383" s="27"/>
      <c r="BD383" s="27"/>
      <c r="BE383" s="27"/>
      <c r="BF383" s="27"/>
      <c r="BG383" s="27"/>
    </row>
    <row r="384" spans="2:59" ht="15.75" customHeight="1" x14ac:dyDescent="0.2"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  <c r="BF384" s="27"/>
      <c r="BG384" s="27"/>
    </row>
    <row r="385" spans="2:59" ht="15.75" customHeight="1" x14ac:dyDescent="0.2"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27"/>
      <c r="AR385" s="27"/>
      <c r="AS385" s="27"/>
      <c r="AT385" s="27"/>
      <c r="AU385" s="27"/>
      <c r="AV385" s="27"/>
      <c r="AW385" s="27"/>
      <c r="AX385" s="27"/>
      <c r="AY385" s="27"/>
      <c r="AZ385" s="27"/>
      <c r="BA385" s="27"/>
      <c r="BB385" s="27"/>
      <c r="BC385" s="27"/>
      <c r="BD385" s="27"/>
      <c r="BE385" s="27"/>
      <c r="BF385" s="27"/>
      <c r="BG385" s="27"/>
    </row>
    <row r="386" spans="2:59" ht="15.75" customHeight="1" x14ac:dyDescent="0.2"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  <c r="AR386" s="27"/>
      <c r="AS386" s="27"/>
      <c r="AT386" s="27"/>
      <c r="AU386" s="27"/>
      <c r="AV386" s="27"/>
      <c r="AW386" s="27"/>
      <c r="AX386" s="27"/>
      <c r="AY386" s="27"/>
      <c r="AZ386" s="27"/>
      <c r="BA386" s="27"/>
      <c r="BB386" s="27"/>
      <c r="BC386" s="27"/>
      <c r="BD386" s="27"/>
      <c r="BE386" s="27"/>
      <c r="BF386" s="27"/>
      <c r="BG386" s="27"/>
    </row>
    <row r="387" spans="2:59" ht="15.75" customHeight="1" x14ac:dyDescent="0.2"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  <c r="AO387" s="27"/>
      <c r="AP387" s="27"/>
      <c r="AQ387" s="27"/>
      <c r="AR387" s="27"/>
      <c r="AS387" s="27"/>
      <c r="AT387" s="27"/>
      <c r="AU387" s="27"/>
      <c r="AV387" s="27"/>
      <c r="AW387" s="27"/>
      <c r="AX387" s="27"/>
      <c r="AY387" s="27"/>
      <c r="AZ387" s="27"/>
      <c r="BA387" s="27"/>
      <c r="BB387" s="27"/>
      <c r="BC387" s="27"/>
      <c r="BD387" s="27"/>
      <c r="BE387" s="27"/>
      <c r="BF387" s="27"/>
      <c r="BG387" s="27"/>
    </row>
    <row r="388" spans="2:59" ht="15.75" customHeight="1" x14ac:dyDescent="0.2"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  <c r="AP388" s="27"/>
      <c r="AQ388" s="27"/>
      <c r="AR388" s="27"/>
      <c r="AS388" s="27"/>
      <c r="AT388" s="27"/>
      <c r="AU388" s="27"/>
      <c r="AV388" s="27"/>
      <c r="AW388" s="27"/>
      <c r="AX388" s="27"/>
      <c r="AY388" s="27"/>
      <c r="AZ388" s="27"/>
      <c r="BA388" s="27"/>
      <c r="BB388" s="27"/>
      <c r="BC388" s="27"/>
      <c r="BD388" s="27"/>
      <c r="BE388" s="27"/>
      <c r="BF388" s="27"/>
      <c r="BG388" s="27"/>
    </row>
    <row r="389" spans="2:59" ht="15.75" customHeight="1" x14ac:dyDescent="0.2"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27"/>
      <c r="AQ389" s="27"/>
      <c r="AR389" s="27"/>
      <c r="AS389" s="27"/>
      <c r="AT389" s="27"/>
      <c r="AU389" s="27"/>
      <c r="AV389" s="27"/>
      <c r="AW389" s="27"/>
      <c r="AX389" s="27"/>
      <c r="AY389" s="27"/>
      <c r="AZ389" s="27"/>
      <c r="BA389" s="27"/>
      <c r="BB389" s="27"/>
      <c r="BC389" s="27"/>
      <c r="BD389" s="27"/>
      <c r="BE389" s="27"/>
      <c r="BF389" s="27"/>
      <c r="BG389" s="27"/>
    </row>
    <row r="390" spans="2:59" ht="15.75" customHeight="1" x14ac:dyDescent="0.2"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  <c r="AO390" s="27"/>
      <c r="AP390" s="27"/>
      <c r="AQ390" s="27"/>
      <c r="AR390" s="27"/>
      <c r="AS390" s="27"/>
      <c r="AT390" s="27"/>
      <c r="AU390" s="27"/>
      <c r="AV390" s="27"/>
      <c r="AW390" s="27"/>
      <c r="AX390" s="27"/>
      <c r="AY390" s="27"/>
      <c r="AZ390" s="27"/>
      <c r="BA390" s="27"/>
      <c r="BB390" s="27"/>
      <c r="BC390" s="27"/>
      <c r="BD390" s="27"/>
      <c r="BE390" s="27"/>
      <c r="BF390" s="27"/>
      <c r="BG390" s="27"/>
    </row>
    <row r="391" spans="2:59" ht="15.75" customHeight="1" x14ac:dyDescent="0.2"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27"/>
      <c r="AQ391" s="27"/>
      <c r="AR391" s="27"/>
      <c r="AS391" s="27"/>
      <c r="AT391" s="27"/>
      <c r="AU391" s="27"/>
      <c r="AV391" s="27"/>
      <c r="AW391" s="27"/>
      <c r="AX391" s="27"/>
      <c r="AY391" s="27"/>
      <c r="AZ391" s="27"/>
      <c r="BA391" s="27"/>
      <c r="BB391" s="27"/>
      <c r="BC391" s="27"/>
      <c r="BD391" s="27"/>
      <c r="BE391" s="27"/>
      <c r="BF391" s="27"/>
      <c r="BG391" s="27"/>
    </row>
    <row r="392" spans="2:59" ht="15.75" customHeight="1" x14ac:dyDescent="0.2"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27"/>
      <c r="AW392" s="27"/>
      <c r="AX392" s="27"/>
      <c r="AY392" s="27"/>
      <c r="AZ392" s="27"/>
      <c r="BA392" s="27"/>
      <c r="BB392" s="27"/>
      <c r="BC392" s="27"/>
      <c r="BD392" s="27"/>
      <c r="BE392" s="27"/>
      <c r="BF392" s="27"/>
      <c r="BG392" s="27"/>
    </row>
    <row r="393" spans="2:59" ht="15.75" customHeight="1" x14ac:dyDescent="0.2"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27"/>
      <c r="AQ393" s="27"/>
      <c r="AR393" s="27"/>
      <c r="AS393" s="27"/>
      <c r="AT393" s="27"/>
      <c r="AU393" s="27"/>
      <c r="AV393" s="27"/>
      <c r="AW393" s="27"/>
      <c r="AX393" s="27"/>
      <c r="AY393" s="27"/>
      <c r="AZ393" s="27"/>
      <c r="BA393" s="27"/>
      <c r="BB393" s="27"/>
      <c r="BC393" s="27"/>
      <c r="BD393" s="27"/>
      <c r="BE393" s="27"/>
      <c r="BF393" s="27"/>
      <c r="BG393" s="27"/>
    </row>
    <row r="394" spans="2:59" ht="15.75" customHeight="1" x14ac:dyDescent="0.2"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7"/>
      <c r="BC394" s="27"/>
      <c r="BD394" s="27"/>
      <c r="BE394" s="27"/>
      <c r="BF394" s="27"/>
      <c r="BG394" s="27"/>
    </row>
    <row r="395" spans="2:59" ht="15.75" customHeight="1" x14ac:dyDescent="0.2"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27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27"/>
      <c r="BC395" s="27"/>
      <c r="BD395" s="27"/>
      <c r="BE395" s="27"/>
      <c r="BF395" s="27"/>
      <c r="BG395" s="27"/>
    </row>
    <row r="396" spans="2:59" ht="15.75" customHeight="1" x14ac:dyDescent="0.2"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  <c r="AO396" s="27"/>
      <c r="AP396" s="27"/>
      <c r="AQ396" s="27"/>
      <c r="AR396" s="27"/>
      <c r="AS396" s="27"/>
      <c r="AT396" s="27"/>
      <c r="AU396" s="27"/>
      <c r="AV396" s="27"/>
      <c r="AW396" s="27"/>
      <c r="AX396" s="27"/>
      <c r="AY396" s="27"/>
      <c r="AZ396" s="27"/>
      <c r="BA396" s="27"/>
      <c r="BB396" s="27"/>
      <c r="BC396" s="27"/>
      <c r="BD396" s="27"/>
      <c r="BE396" s="27"/>
      <c r="BF396" s="27"/>
      <c r="BG396" s="27"/>
    </row>
    <row r="397" spans="2:59" ht="15.75" customHeight="1" x14ac:dyDescent="0.2"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  <c r="AO397" s="27"/>
      <c r="AP397" s="27"/>
      <c r="AQ397" s="27"/>
      <c r="AR397" s="27"/>
      <c r="AS397" s="27"/>
      <c r="AT397" s="27"/>
      <c r="AU397" s="27"/>
      <c r="AV397" s="27"/>
      <c r="AW397" s="27"/>
      <c r="AX397" s="27"/>
      <c r="AY397" s="27"/>
      <c r="AZ397" s="27"/>
      <c r="BA397" s="27"/>
      <c r="BB397" s="27"/>
      <c r="BC397" s="27"/>
      <c r="BD397" s="27"/>
      <c r="BE397" s="27"/>
      <c r="BF397" s="27"/>
      <c r="BG397" s="27"/>
    </row>
    <row r="398" spans="2:59" ht="15.75" customHeight="1" x14ac:dyDescent="0.2"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  <c r="AO398" s="27"/>
      <c r="AP398" s="27"/>
      <c r="AQ398" s="27"/>
      <c r="AR398" s="27"/>
      <c r="AS398" s="27"/>
      <c r="AT398" s="27"/>
      <c r="AU398" s="27"/>
      <c r="AV398" s="27"/>
      <c r="AW398" s="27"/>
      <c r="AX398" s="27"/>
      <c r="AY398" s="27"/>
      <c r="AZ398" s="27"/>
      <c r="BA398" s="27"/>
      <c r="BB398" s="27"/>
      <c r="BC398" s="27"/>
      <c r="BD398" s="27"/>
      <c r="BE398" s="27"/>
      <c r="BF398" s="27"/>
      <c r="BG398" s="27"/>
    </row>
    <row r="399" spans="2:59" ht="15.75" customHeight="1" x14ac:dyDescent="0.2"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  <c r="AO399" s="27"/>
      <c r="AP399" s="27"/>
      <c r="AQ399" s="27"/>
      <c r="AR399" s="27"/>
      <c r="AS399" s="27"/>
      <c r="AT399" s="27"/>
      <c r="AU399" s="27"/>
      <c r="AV399" s="27"/>
      <c r="AW399" s="27"/>
      <c r="AX399" s="27"/>
      <c r="AY399" s="27"/>
      <c r="AZ399" s="27"/>
      <c r="BA399" s="27"/>
      <c r="BB399" s="27"/>
      <c r="BC399" s="27"/>
      <c r="BD399" s="27"/>
      <c r="BE399" s="27"/>
      <c r="BF399" s="27"/>
      <c r="BG399" s="27"/>
    </row>
    <row r="400" spans="2:59" ht="15.75" customHeight="1" x14ac:dyDescent="0.2"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  <c r="AO400" s="27"/>
      <c r="AP400" s="27"/>
      <c r="AQ400" s="27"/>
      <c r="AR400" s="27"/>
      <c r="AS400" s="27"/>
      <c r="AT400" s="27"/>
      <c r="AU400" s="27"/>
      <c r="AV400" s="27"/>
      <c r="AW400" s="27"/>
      <c r="AX400" s="27"/>
      <c r="AY400" s="27"/>
      <c r="AZ400" s="27"/>
      <c r="BA400" s="27"/>
      <c r="BB400" s="27"/>
      <c r="BC400" s="27"/>
      <c r="BD400" s="27"/>
      <c r="BE400" s="27"/>
      <c r="BF400" s="27"/>
      <c r="BG400" s="27"/>
    </row>
    <row r="401" spans="2:59" ht="15.75" customHeight="1" x14ac:dyDescent="0.2"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  <c r="AO401" s="27"/>
      <c r="AP401" s="27"/>
      <c r="AQ401" s="27"/>
      <c r="AR401" s="27"/>
      <c r="AS401" s="27"/>
      <c r="AT401" s="27"/>
      <c r="AU401" s="27"/>
      <c r="AV401" s="27"/>
      <c r="AW401" s="27"/>
      <c r="AX401" s="27"/>
      <c r="AY401" s="27"/>
      <c r="AZ401" s="27"/>
      <c r="BA401" s="27"/>
      <c r="BB401" s="27"/>
      <c r="BC401" s="27"/>
      <c r="BD401" s="27"/>
      <c r="BE401" s="27"/>
      <c r="BF401" s="27"/>
      <c r="BG401" s="27"/>
    </row>
    <row r="402" spans="2:59" ht="15.75" customHeight="1" x14ac:dyDescent="0.2"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  <c r="AO402" s="27"/>
      <c r="AP402" s="27"/>
      <c r="AQ402" s="27"/>
      <c r="AR402" s="27"/>
      <c r="AS402" s="27"/>
      <c r="AT402" s="27"/>
      <c r="AU402" s="27"/>
      <c r="AV402" s="27"/>
      <c r="AW402" s="27"/>
      <c r="AX402" s="27"/>
      <c r="AY402" s="27"/>
      <c r="AZ402" s="27"/>
      <c r="BA402" s="27"/>
      <c r="BB402" s="27"/>
      <c r="BC402" s="27"/>
      <c r="BD402" s="27"/>
      <c r="BE402" s="27"/>
      <c r="BF402" s="27"/>
      <c r="BG402" s="27"/>
    </row>
    <row r="403" spans="2:59" ht="15.75" customHeight="1" x14ac:dyDescent="0.2"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27"/>
      <c r="AR403" s="27"/>
      <c r="AS403" s="27"/>
      <c r="AT403" s="27"/>
      <c r="AU403" s="27"/>
      <c r="AV403" s="27"/>
      <c r="AW403" s="27"/>
      <c r="AX403" s="27"/>
      <c r="AY403" s="27"/>
      <c r="AZ403" s="27"/>
      <c r="BA403" s="27"/>
      <c r="BB403" s="27"/>
      <c r="BC403" s="27"/>
      <c r="BD403" s="27"/>
      <c r="BE403" s="27"/>
      <c r="BF403" s="27"/>
      <c r="BG403" s="27"/>
    </row>
    <row r="404" spans="2:59" ht="15.75" customHeight="1" x14ac:dyDescent="0.2"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  <c r="AP404" s="27"/>
      <c r="AQ404" s="27"/>
      <c r="AR404" s="27"/>
      <c r="AS404" s="27"/>
      <c r="AT404" s="27"/>
      <c r="AU404" s="27"/>
      <c r="AV404" s="27"/>
      <c r="AW404" s="27"/>
      <c r="AX404" s="27"/>
      <c r="AY404" s="27"/>
      <c r="AZ404" s="27"/>
      <c r="BA404" s="27"/>
      <c r="BB404" s="27"/>
      <c r="BC404" s="27"/>
      <c r="BD404" s="27"/>
      <c r="BE404" s="27"/>
      <c r="BF404" s="27"/>
      <c r="BG404" s="27"/>
    </row>
    <row r="405" spans="2:59" ht="15.75" customHeight="1" x14ac:dyDescent="0.2"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  <c r="AO405" s="27"/>
      <c r="AP405" s="27"/>
      <c r="AQ405" s="27"/>
      <c r="AR405" s="27"/>
      <c r="AS405" s="27"/>
      <c r="AT405" s="27"/>
      <c r="AU405" s="27"/>
      <c r="AV405" s="27"/>
      <c r="AW405" s="27"/>
      <c r="AX405" s="27"/>
      <c r="AY405" s="27"/>
      <c r="AZ405" s="27"/>
      <c r="BA405" s="27"/>
      <c r="BB405" s="27"/>
      <c r="BC405" s="27"/>
      <c r="BD405" s="27"/>
      <c r="BE405" s="27"/>
      <c r="BF405" s="27"/>
      <c r="BG405" s="27"/>
    </row>
    <row r="406" spans="2:59" ht="15.75" customHeight="1" x14ac:dyDescent="0.2"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  <c r="AO406" s="27"/>
      <c r="AP406" s="27"/>
      <c r="AQ406" s="27"/>
      <c r="AR406" s="27"/>
      <c r="AS406" s="27"/>
      <c r="AT406" s="27"/>
      <c r="AU406" s="27"/>
      <c r="AV406" s="27"/>
      <c r="AW406" s="27"/>
      <c r="AX406" s="27"/>
      <c r="AY406" s="27"/>
      <c r="AZ406" s="27"/>
      <c r="BA406" s="27"/>
      <c r="BB406" s="27"/>
      <c r="BC406" s="27"/>
      <c r="BD406" s="27"/>
      <c r="BE406" s="27"/>
      <c r="BF406" s="27"/>
      <c r="BG406" s="27"/>
    </row>
    <row r="407" spans="2:59" ht="15.75" customHeight="1" x14ac:dyDescent="0.2"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  <c r="AO407" s="27"/>
      <c r="AP407" s="27"/>
      <c r="AQ407" s="27"/>
      <c r="AR407" s="27"/>
      <c r="AS407" s="27"/>
      <c r="AT407" s="27"/>
      <c r="AU407" s="27"/>
      <c r="AV407" s="27"/>
      <c r="AW407" s="27"/>
      <c r="AX407" s="27"/>
      <c r="AY407" s="27"/>
      <c r="AZ407" s="27"/>
      <c r="BA407" s="27"/>
      <c r="BB407" s="27"/>
      <c r="BC407" s="27"/>
      <c r="BD407" s="27"/>
      <c r="BE407" s="27"/>
      <c r="BF407" s="27"/>
      <c r="BG407" s="27"/>
    </row>
    <row r="408" spans="2:59" ht="15.75" customHeight="1" x14ac:dyDescent="0.2"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  <c r="AO408" s="27"/>
      <c r="AP408" s="27"/>
      <c r="AQ408" s="27"/>
      <c r="AR408" s="27"/>
      <c r="AS408" s="27"/>
      <c r="AT408" s="27"/>
      <c r="AU408" s="27"/>
      <c r="AV408" s="27"/>
      <c r="AW408" s="27"/>
      <c r="AX408" s="27"/>
      <c r="AY408" s="27"/>
      <c r="AZ408" s="27"/>
      <c r="BA408" s="27"/>
      <c r="BB408" s="27"/>
      <c r="BC408" s="27"/>
      <c r="BD408" s="27"/>
      <c r="BE408" s="27"/>
      <c r="BF408" s="27"/>
      <c r="BG408" s="27"/>
    </row>
    <row r="409" spans="2:59" ht="15.75" customHeight="1" x14ac:dyDescent="0.2"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27"/>
      <c r="AR409" s="27"/>
      <c r="AS409" s="27"/>
      <c r="AT409" s="27"/>
      <c r="AU409" s="27"/>
      <c r="AV409" s="27"/>
      <c r="AW409" s="27"/>
      <c r="AX409" s="27"/>
      <c r="AY409" s="27"/>
      <c r="AZ409" s="27"/>
      <c r="BA409" s="27"/>
      <c r="BB409" s="27"/>
      <c r="BC409" s="27"/>
      <c r="BD409" s="27"/>
      <c r="BE409" s="27"/>
      <c r="BF409" s="27"/>
      <c r="BG409" s="27"/>
    </row>
    <row r="410" spans="2:59" ht="15.75" customHeight="1" x14ac:dyDescent="0.2"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  <c r="AQ410" s="27"/>
      <c r="AR410" s="27"/>
      <c r="AS410" s="27"/>
      <c r="AT410" s="27"/>
      <c r="AU410" s="27"/>
      <c r="AV410" s="27"/>
      <c r="AW410" s="27"/>
      <c r="AX410" s="27"/>
      <c r="AY410" s="27"/>
      <c r="AZ410" s="27"/>
      <c r="BA410" s="27"/>
      <c r="BB410" s="27"/>
      <c r="BC410" s="27"/>
      <c r="BD410" s="27"/>
      <c r="BE410" s="27"/>
      <c r="BF410" s="27"/>
      <c r="BG410" s="27"/>
    </row>
    <row r="411" spans="2:59" ht="15.75" customHeight="1" x14ac:dyDescent="0.2"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  <c r="AO411" s="27"/>
      <c r="AP411" s="27"/>
      <c r="AQ411" s="27"/>
      <c r="AR411" s="27"/>
      <c r="AS411" s="27"/>
      <c r="AT411" s="27"/>
      <c r="AU411" s="27"/>
      <c r="AV411" s="27"/>
      <c r="AW411" s="27"/>
      <c r="AX411" s="27"/>
      <c r="AY411" s="27"/>
      <c r="AZ411" s="27"/>
      <c r="BA411" s="27"/>
      <c r="BB411" s="27"/>
      <c r="BC411" s="27"/>
      <c r="BD411" s="27"/>
      <c r="BE411" s="27"/>
      <c r="BF411" s="27"/>
      <c r="BG411" s="27"/>
    </row>
    <row r="412" spans="2:59" ht="15.75" customHeight="1" x14ac:dyDescent="0.2"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  <c r="AR412" s="27"/>
      <c r="AS412" s="27"/>
      <c r="AT412" s="27"/>
      <c r="AU412" s="27"/>
      <c r="AV412" s="27"/>
      <c r="AW412" s="27"/>
      <c r="AX412" s="27"/>
      <c r="AY412" s="27"/>
      <c r="AZ412" s="27"/>
      <c r="BA412" s="27"/>
      <c r="BB412" s="27"/>
      <c r="BC412" s="27"/>
      <c r="BD412" s="27"/>
      <c r="BE412" s="27"/>
      <c r="BF412" s="27"/>
      <c r="BG412" s="27"/>
    </row>
    <row r="413" spans="2:59" ht="15.75" customHeight="1" x14ac:dyDescent="0.2"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  <c r="AO413" s="27"/>
      <c r="AP413" s="27"/>
      <c r="AQ413" s="27"/>
      <c r="AR413" s="27"/>
      <c r="AS413" s="27"/>
      <c r="AT413" s="27"/>
      <c r="AU413" s="27"/>
      <c r="AV413" s="27"/>
      <c r="AW413" s="27"/>
      <c r="AX413" s="27"/>
      <c r="AY413" s="27"/>
      <c r="AZ413" s="27"/>
      <c r="BA413" s="27"/>
      <c r="BB413" s="27"/>
      <c r="BC413" s="27"/>
      <c r="BD413" s="27"/>
      <c r="BE413" s="27"/>
      <c r="BF413" s="27"/>
      <c r="BG413" s="27"/>
    </row>
    <row r="414" spans="2:59" ht="15.75" customHeight="1" x14ac:dyDescent="0.2"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  <c r="AO414" s="27"/>
      <c r="AP414" s="27"/>
      <c r="AQ414" s="27"/>
      <c r="AR414" s="27"/>
      <c r="AS414" s="27"/>
      <c r="AT414" s="27"/>
      <c r="AU414" s="27"/>
      <c r="AV414" s="27"/>
      <c r="AW414" s="27"/>
      <c r="AX414" s="27"/>
      <c r="AY414" s="27"/>
      <c r="AZ414" s="27"/>
      <c r="BA414" s="27"/>
      <c r="BB414" s="27"/>
      <c r="BC414" s="27"/>
      <c r="BD414" s="27"/>
      <c r="BE414" s="27"/>
      <c r="BF414" s="27"/>
      <c r="BG414" s="27"/>
    </row>
    <row r="415" spans="2:59" ht="15.75" customHeight="1" x14ac:dyDescent="0.2"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  <c r="AO415" s="27"/>
      <c r="AP415" s="27"/>
      <c r="AQ415" s="27"/>
      <c r="AR415" s="27"/>
      <c r="AS415" s="27"/>
      <c r="AT415" s="27"/>
      <c r="AU415" s="27"/>
      <c r="AV415" s="27"/>
      <c r="AW415" s="27"/>
      <c r="AX415" s="27"/>
      <c r="AY415" s="27"/>
      <c r="AZ415" s="27"/>
      <c r="BA415" s="27"/>
      <c r="BB415" s="27"/>
      <c r="BC415" s="27"/>
      <c r="BD415" s="27"/>
      <c r="BE415" s="27"/>
      <c r="BF415" s="27"/>
      <c r="BG415" s="27"/>
    </row>
    <row r="416" spans="2:59" ht="15.75" customHeight="1" x14ac:dyDescent="0.2"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  <c r="AO416" s="27"/>
      <c r="AP416" s="27"/>
      <c r="AQ416" s="27"/>
      <c r="AR416" s="27"/>
      <c r="AS416" s="27"/>
      <c r="AT416" s="27"/>
      <c r="AU416" s="27"/>
      <c r="AV416" s="27"/>
      <c r="AW416" s="27"/>
      <c r="AX416" s="27"/>
      <c r="AY416" s="27"/>
      <c r="AZ416" s="27"/>
      <c r="BA416" s="27"/>
      <c r="BB416" s="27"/>
      <c r="BC416" s="27"/>
      <c r="BD416" s="27"/>
      <c r="BE416" s="27"/>
      <c r="BF416" s="27"/>
      <c r="BG416" s="27"/>
    </row>
    <row r="417" spans="2:59" ht="15.75" customHeight="1" x14ac:dyDescent="0.2"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  <c r="AO417" s="27"/>
      <c r="AP417" s="27"/>
      <c r="AQ417" s="27"/>
      <c r="AR417" s="27"/>
      <c r="AS417" s="27"/>
      <c r="AT417" s="27"/>
      <c r="AU417" s="27"/>
      <c r="AV417" s="27"/>
      <c r="AW417" s="27"/>
      <c r="AX417" s="27"/>
      <c r="AY417" s="27"/>
      <c r="AZ417" s="27"/>
      <c r="BA417" s="27"/>
      <c r="BB417" s="27"/>
      <c r="BC417" s="27"/>
      <c r="BD417" s="27"/>
      <c r="BE417" s="27"/>
      <c r="BF417" s="27"/>
      <c r="BG417" s="27"/>
    </row>
    <row r="418" spans="2:59" ht="15.75" customHeight="1" x14ac:dyDescent="0.2"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  <c r="AO418" s="27"/>
      <c r="AP418" s="27"/>
      <c r="AQ418" s="27"/>
      <c r="AR418" s="27"/>
      <c r="AS418" s="27"/>
      <c r="AT418" s="27"/>
      <c r="AU418" s="27"/>
      <c r="AV418" s="27"/>
      <c r="AW418" s="27"/>
      <c r="AX418" s="27"/>
      <c r="AY418" s="27"/>
      <c r="AZ418" s="27"/>
      <c r="BA418" s="27"/>
      <c r="BB418" s="27"/>
      <c r="BC418" s="27"/>
      <c r="BD418" s="27"/>
      <c r="BE418" s="27"/>
      <c r="BF418" s="27"/>
      <c r="BG418" s="27"/>
    </row>
    <row r="419" spans="2:59" ht="15.75" customHeight="1" x14ac:dyDescent="0.2"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27"/>
      <c r="AR419" s="27"/>
      <c r="AS419" s="27"/>
      <c r="AT419" s="27"/>
      <c r="AU419" s="27"/>
      <c r="AV419" s="27"/>
      <c r="AW419" s="27"/>
      <c r="AX419" s="27"/>
      <c r="AY419" s="27"/>
      <c r="AZ419" s="27"/>
      <c r="BA419" s="27"/>
      <c r="BB419" s="27"/>
      <c r="BC419" s="27"/>
      <c r="BD419" s="27"/>
      <c r="BE419" s="27"/>
      <c r="BF419" s="27"/>
      <c r="BG419" s="27"/>
    </row>
    <row r="420" spans="2:59" ht="15.75" customHeight="1" x14ac:dyDescent="0.2"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  <c r="AO420" s="27"/>
      <c r="AP420" s="27"/>
      <c r="AQ420" s="27"/>
      <c r="AR420" s="27"/>
      <c r="AS420" s="27"/>
      <c r="AT420" s="27"/>
      <c r="AU420" s="27"/>
      <c r="AV420" s="27"/>
      <c r="AW420" s="27"/>
      <c r="AX420" s="27"/>
      <c r="AY420" s="27"/>
      <c r="AZ420" s="27"/>
      <c r="BA420" s="27"/>
      <c r="BB420" s="27"/>
      <c r="BC420" s="27"/>
      <c r="BD420" s="27"/>
      <c r="BE420" s="27"/>
      <c r="BF420" s="27"/>
      <c r="BG420" s="27"/>
    </row>
    <row r="421" spans="2:59" ht="15.75" customHeight="1" x14ac:dyDescent="0.2"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  <c r="AO421" s="27"/>
      <c r="AP421" s="27"/>
      <c r="AQ421" s="27"/>
      <c r="AR421" s="27"/>
      <c r="AS421" s="27"/>
      <c r="AT421" s="27"/>
      <c r="AU421" s="27"/>
      <c r="AV421" s="27"/>
      <c r="AW421" s="27"/>
      <c r="AX421" s="27"/>
      <c r="AY421" s="27"/>
      <c r="AZ421" s="27"/>
      <c r="BA421" s="27"/>
      <c r="BB421" s="27"/>
      <c r="BC421" s="27"/>
      <c r="BD421" s="27"/>
      <c r="BE421" s="27"/>
      <c r="BF421" s="27"/>
      <c r="BG421" s="27"/>
    </row>
    <row r="422" spans="2:59" ht="15.75" customHeight="1" x14ac:dyDescent="0.2"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27"/>
      <c r="AR422" s="27"/>
      <c r="AS422" s="27"/>
      <c r="AT422" s="27"/>
      <c r="AU422" s="27"/>
      <c r="AV422" s="27"/>
      <c r="AW422" s="27"/>
      <c r="AX422" s="27"/>
      <c r="AY422" s="27"/>
      <c r="AZ422" s="27"/>
      <c r="BA422" s="27"/>
      <c r="BB422" s="27"/>
      <c r="BC422" s="27"/>
      <c r="BD422" s="27"/>
      <c r="BE422" s="27"/>
      <c r="BF422" s="27"/>
      <c r="BG422" s="27"/>
    </row>
    <row r="423" spans="2:59" ht="15.75" customHeight="1" x14ac:dyDescent="0.2"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  <c r="AO423" s="27"/>
      <c r="AP423" s="27"/>
      <c r="AQ423" s="27"/>
      <c r="AR423" s="27"/>
      <c r="AS423" s="27"/>
      <c r="AT423" s="27"/>
      <c r="AU423" s="27"/>
      <c r="AV423" s="27"/>
      <c r="AW423" s="27"/>
      <c r="AX423" s="27"/>
      <c r="AY423" s="27"/>
      <c r="AZ423" s="27"/>
      <c r="BA423" s="27"/>
      <c r="BB423" s="27"/>
      <c r="BC423" s="27"/>
      <c r="BD423" s="27"/>
      <c r="BE423" s="27"/>
      <c r="BF423" s="27"/>
      <c r="BG423" s="27"/>
    </row>
    <row r="424" spans="2:59" ht="15.75" customHeight="1" x14ac:dyDescent="0.2"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  <c r="AO424" s="27"/>
      <c r="AP424" s="27"/>
      <c r="AQ424" s="27"/>
      <c r="AR424" s="27"/>
      <c r="AS424" s="27"/>
      <c r="AT424" s="27"/>
      <c r="AU424" s="27"/>
      <c r="AV424" s="27"/>
      <c r="AW424" s="27"/>
      <c r="AX424" s="27"/>
      <c r="AY424" s="27"/>
      <c r="AZ424" s="27"/>
      <c r="BA424" s="27"/>
      <c r="BB424" s="27"/>
      <c r="BC424" s="27"/>
      <c r="BD424" s="27"/>
      <c r="BE424" s="27"/>
      <c r="BF424" s="27"/>
      <c r="BG424" s="27"/>
    </row>
    <row r="425" spans="2:59" ht="15.75" customHeight="1" x14ac:dyDescent="0.2"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  <c r="AO425" s="27"/>
      <c r="AP425" s="27"/>
      <c r="AQ425" s="27"/>
      <c r="AR425" s="27"/>
      <c r="AS425" s="27"/>
      <c r="AT425" s="27"/>
      <c r="AU425" s="27"/>
      <c r="AV425" s="27"/>
      <c r="AW425" s="27"/>
      <c r="AX425" s="27"/>
      <c r="AY425" s="27"/>
      <c r="AZ425" s="27"/>
      <c r="BA425" s="27"/>
      <c r="BB425" s="27"/>
      <c r="BC425" s="27"/>
      <c r="BD425" s="27"/>
      <c r="BE425" s="27"/>
      <c r="BF425" s="27"/>
      <c r="BG425" s="27"/>
    </row>
    <row r="426" spans="2:59" ht="15.75" customHeight="1" x14ac:dyDescent="0.2"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  <c r="AO426" s="27"/>
      <c r="AP426" s="27"/>
      <c r="AQ426" s="27"/>
      <c r="AR426" s="27"/>
      <c r="AS426" s="27"/>
      <c r="AT426" s="27"/>
      <c r="AU426" s="27"/>
      <c r="AV426" s="27"/>
      <c r="AW426" s="27"/>
      <c r="AX426" s="27"/>
      <c r="AY426" s="27"/>
      <c r="AZ426" s="27"/>
      <c r="BA426" s="27"/>
      <c r="BB426" s="27"/>
      <c r="BC426" s="27"/>
      <c r="BD426" s="27"/>
      <c r="BE426" s="27"/>
      <c r="BF426" s="27"/>
      <c r="BG426" s="27"/>
    </row>
    <row r="427" spans="2:59" ht="15.75" customHeight="1" x14ac:dyDescent="0.2"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  <c r="AO427" s="27"/>
      <c r="AP427" s="27"/>
      <c r="AQ427" s="27"/>
      <c r="AR427" s="27"/>
      <c r="AS427" s="27"/>
      <c r="AT427" s="27"/>
      <c r="AU427" s="27"/>
      <c r="AV427" s="27"/>
      <c r="AW427" s="27"/>
      <c r="AX427" s="27"/>
      <c r="AY427" s="27"/>
      <c r="AZ427" s="27"/>
      <c r="BA427" s="27"/>
      <c r="BB427" s="27"/>
      <c r="BC427" s="27"/>
      <c r="BD427" s="27"/>
      <c r="BE427" s="27"/>
      <c r="BF427" s="27"/>
      <c r="BG427" s="27"/>
    </row>
    <row r="428" spans="2:59" ht="15.75" customHeight="1" x14ac:dyDescent="0.2"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  <c r="AO428" s="27"/>
      <c r="AP428" s="27"/>
      <c r="AQ428" s="27"/>
      <c r="AR428" s="27"/>
      <c r="AS428" s="27"/>
      <c r="AT428" s="27"/>
      <c r="AU428" s="27"/>
      <c r="AV428" s="27"/>
      <c r="AW428" s="27"/>
      <c r="AX428" s="27"/>
      <c r="AY428" s="27"/>
      <c r="AZ428" s="27"/>
      <c r="BA428" s="27"/>
      <c r="BB428" s="27"/>
      <c r="BC428" s="27"/>
      <c r="BD428" s="27"/>
      <c r="BE428" s="27"/>
      <c r="BF428" s="27"/>
      <c r="BG428" s="27"/>
    </row>
    <row r="429" spans="2:59" ht="15.75" customHeight="1" x14ac:dyDescent="0.2"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  <c r="AO429" s="27"/>
      <c r="AP429" s="27"/>
      <c r="AQ429" s="27"/>
      <c r="AR429" s="27"/>
      <c r="AS429" s="27"/>
      <c r="AT429" s="27"/>
      <c r="AU429" s="27"/>
      <c r="AV429" s="27"/>
      <c r="AW429" s="27"/>
      <c r="AX429" s="27"/>
      <c r="AY429" s="27"/>
      <c r="AZ429" s="27"/>
      <c r="BA429" s="27"/>
      <c r="BB429" s="27"/>
      <c r="BC429" s="27"/>
      <c r="BD429" s="27"/>
      <c r="BE429" s="27"/>
      <c r="BF429" s="27"/>
      <c r="BG429" s="27"/>
    </row>
    <row r="430" spans="2:59" ht="15.75" customHeight="1" x14ac:dyDescent="0.2"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27"/>
      <c r="AR430" s="27"/>
      <c r="AS430" s="27"/>
      <c r="AT430" s="27"/>
      <c r="AU430" s="27"/>
      <c r="AV430" s="27"/>
      <c r="AW430" s="27"/>
      <c r="AX430" s="27"/>
      <c r="AY430" s="27"/>
      <c r="AZ430" s="27"/>
      <c r="BA430" s="27"/>
      <c r="BB430" s="27"/>
      <c r="BC430" s="27"/>
      <c r="BD430" s="27"/>
      <c r="BE430" s="27"/>
      <c r="BF430" s="27"/>
      <c r="BG430" s="27"/>
    </row>
    <row r="431" spans="2:59" ht="15.75" customHeight="1" x14ac:dyDescent="0.2"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  <c r="AO431" s="27"/>
      <c r="AP431" s="27"/>
      <c r="AQ431" s="27"/>
      <c r="AR431" s="27"/>
      <c r="AS431" s="27"/>
      <c r="AT431" s="27"/>
      <c r="AU431" s="27"/>
      <c r="AV431" s="27"/>
      <c r="AW431" s="27"/>
      <c r="AX431" s="27"/>
      <c r="AY431" s="27"/>
      <c r="AZ431" s="27"/>
      <c r="BA431" s="27"/>
      <c r="BB431" s="27"/>
      <c r="BC431" s="27"/>
      <c r="BD431" s="27"/>
      <c r="BE431" s="27"/>
      <c r="BF431" s="27"/>
      <c r="BG431" s="27"/>
    </row>
    <row r="432" spans="2:59" ht="15.75" customHeight="1" x14ac:dyDescent="0.2"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  <c r="AO432" s="27"/>
      <c r="AP432" s="27"/>
      <c r="AQ432" s="27"/>
      <c r="AR432" s="27"/>
      <c r="AS432" s="27"/>
      <c r="AT432" s="27"/>
      <c r="AU432" s="27"/>
      <c r="AV432" s="27"/>
      <c r="AW432" s="27"/>
      <c r="AX432" s="27"/>
      <c r="AY432" s="27"/>
      <c r="AZ432" s="27"/>
      <c r="BA432" s="27"/>
      <c r="BB432" s="27"/>
      <c r="BC432" s="27"/>
      <c r="BD432" s="27"/>
      <c r="BE432" s="27"/>
      <c r="BF432" s="27"/>
      <c r="BG432" s="27"/>
    </row>
    <row r="433" spans="2:59" ht="15.75" customHeight="1" x14ac:dyDescent="0.2"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  <c r="AO433" s="27"/>
      <c r="AP433" s="27"/>
      <c r="AQ433" s="27"/>
      <c r="AR433" s="27"/>
      <c r="AS433" s="27"/>
      <c r="AT433" s="27"/>
      <c r="AU433" s="27"/>
      <c r="AV433" s="27"/>
      <c r="AW433" s="27"/>
      <c r="AX433" s="27"/>
      <c r="AY433" s="27"/>
      <c r="AZ433" s="27"/>
      <c r="BA433" s="27"/>
      <c r="BB433" s="27"/>
      <c r="BC433" s="27"/>
      <c r="BD433" s="27"/>
      <c r="BE433" s="27"/>
      <c r="BF433" s="27"/>
      <c r="BG433" s="27"/>
    </row>
    <row r="434" spans="2:59" ht="15.75" customHeight="1" x14ac:dyDescent="0.2"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  <c r="AO434" s="27"/>
      <c r="AP434" s="27"/>
      <c r="AQ434" s="27"/>
      <c r="AR434" s="27"/>
      <c r="AS434" s="27"/>
      <c r="AT434" s="27"/>
      <c r="AU434" s="27"/>
      <c r="AV434" s="27"/>
      <c r="AW434" s="27"/>
      <c r="AX434" s="27"/>
      <c r="AY434" s="27"/>
      <c r="AZ434" s="27"/>
      <c r="BA434" s="27"/>
      <c r="BB434" s="27"/>
      <c r="BC434" s="27"/>
      <c r="BD434" s="27"/>
      <c r="BE434" s="27"/>
      <c r="BF434" s="27"/>
      <c r="BG434" s="27"/>
    </row>
    <row r="435" spans="2:59" ht="15.75" customHeight="1" x14ac:dyDescent="0.2"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  <c r="AO435" s="27"/>
      <c r="AP435" s="27"/>
      <c r="AQ435" s="27"/>
      <c r="AR435" s="27"/>
      <c r="AS435" s="27"/>
      <c r="AT435" s="27"/>
      <c r="AU435" s="27"/>
      <c r="AV435" s="27"/>
      <c r="AW435" s="27"/>
      <c r="AX435" s="27"/>
      <c r="AY435" s="27"/>
      <c r="AZ435" s="27"/>
      <c r="BA435" s="27"/>
      <c r="BB435" s="27"/>
      <c r="BC435" s="27"/>
      <c r="BD435" s="27"/>
      <c r="BE435" s="27"/>
      <c r="BF435" s="27"/>
      <c r="BG435" s="27"/>
    </row>
    <row r="436" spans="2:59" ht="15.75" customHeight="1" x14ac:dyDescent="0.2"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  <c r="AO436" s="27"/>
      <c r="AP436" s="27"/>
      <c r="AQ436" s="27"/>
      <c r="AR436" s="27"/>
      <c r="AS436" s="27"/>
      <c r="AT436" s="27"/>
      <c r="AU436" s="27"/>
      <c r="AV436" s="27"/>
      <c r="AW436" s="27"/>
      <c r="AX436" s="27"/>
      <c r="AY436" s="27"/>
      <c r="AZ436" s="27"/>
      <c r="BA436" s="27"/>
      <c r="BB436" s="27"/>
      <c r="BC436" s="27"/>
      <c r="BD436" s="27"/>
      <c r="BE436" s="27"/>
      <c r="BF436" s="27"/>
      <c r="BG436" s="27"/>
    </row>
    <row r="437" spans="2:59" ht="15.75" customHeight="1" x14ac:dyDescent="0.2"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  <c r="AO437" s="27"/>
      <c r="AP437" s="27"/>
      <c r="AQ437" s="27"/>
      <c r="AR437" s="27"/>
      <c r="AS437" s="27"/>
      <c r="AT437" s="27"/>
      <c r="AU437" s="27"/>
      <c r="AV437" s="27"/>
      <c r="AW437" s="27"/>
      <c r="AX437" s="27"/>
      <c r="AY437" s="27"/>
      <c r="AZ437" s="27"/>
      <c r="BA437" s="27"/>
      <c r="BB437" s="27"/>
      <c r="BC437" s="27"/>
      <c r="BD437" s="27"/>
      <c r="BE437" s="27"/>
      <c r="BF437" s="27"/>
      <c r="BG437" s="27"/>
    </row>
    <row r="438" spans="2:59" ht="15.75" customHeight="1" x14ac:dyDescent="0.2"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  <c r="AO438" s="27"/>
      <c r="AP438" s="27"/>
      <c r="AQ438" s="27"/>
      <c r="AR438" s="27"/>
      <c r="AS438" s="27"/>
      <c r="AT438" s="27"/>
      <c r="AU438" s="27"/>
      <c r="AV438" s="27"/>
      <c r="AW438" s="27"/>
      <c r="AX438" s="27"/>
      <c r="AY438" s="27"/>
      <c r="AZ438" s="27"/>
      <c r="BA438" s="27"/>
      <c r="BB438" s="27"/>
      <c r="BC438" s="27"/>
      <c r="BD438" s="27"/>
      <c r="BE438" s="27"/>
      <c r="BF438" s="27"/>
      <c r="BG438" s="27"/>
    </row>
    <row r="439" spans="2:59" ht="15.75" customHeight="1" x14ac:dyDescent="0.2"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  <c r="AO439" s="27"/>
      <c r="AP439" s="27"/>
      <c r="AQ439" s="27"/>
      <c r="AR439" s="27"/>
      <c r="AS439" s="27"/>
      <c r="AT439" s="27"/>
      <c r="AU439" s="27"/>
      <c r="AV439" s="27"/>
      <c r="AW439" s="27"/>
      <c r="AX439" s="27"/>
      <c r="AY439" s="27"/>
      <c r="AZ439" s="27"/>
      <c r="BA439" s="27"/>
      <c r="BB439" s="27"/>
      <c r="BC439" s="27"/>
      <c r="BD439" s="27"/>
      <c r="BE439" s="27"/>
      <c r="BF439" s="27"/>
      <c r="BG439" s="27"/>
    </row>
    <row r="440" spans="2:59" ht="15.75" customHeight="1" x14ac:dyDescent="0.2"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7"/>
      <c r="AR440" s="27"/>
      <c r="AS440" s="27"/>
      <c r="AT440" s="27"/>
      <c r="AU440" s="27"/>
      <c r="AV440" s="27"/>
      <c r="AW440" s="27"/>
      <c r="AX440" s="27"/>
      <c r="AY440" s="27"/>
      <c r="AZ440" s="27"/>
      <c r="BA440" s="27"/>
      <c r="BB440" s="27"/>
      <c r="BC440" s="27"/>
      <c r="BD440" s="27"/>
      <c r="BE440" s="27"/>
      <c r="BF440" s="27"/>
      <c r="BG440" s="27"/>
    </row>
    <row r="441" spans="2:59" ht="15.75" customHeight="1" x14ac:dyDescent="0.2"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  <c r="AO441" s="27"/>
      <c r="AP441" s="27"/>
      <c r="AQ441" s="27"/>
      <c r="AR441" s="27"/>
      <c r="AS441" s="27"/>
      <c r="AT441" s="27"/>
      <c r="AU441" s="27"/>
      <c r="AV441" s="27"/>
      <c r="AW441" s="27"/>
      <c r="AX441" s="27"/>
      <c r="AY441" s="27"/>
      <c r="AZ441" s="27"/>
      <c r="BA441" s="27"/>
      <c r="BB441" s="27"/>
      <c r="BC441" s="27"/>
      <c r="BD441" s="27"/>
      <c r="BE441" s="27"/>
      <c r="BF441" s="27"/>
      <c r="BG441" s="27"/>
    </row>
    <row r="442" spans="2:59" ht="15.75" customHeight="1" x14ac:dyDescent="0.2"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27"/>
      <c r="AR442" s="27"/>
      <c r="AS442" s="27"/>
      <c r="AT442" s="27"/>
      <c r="AU442" s="27"/>
      <c r="AV442" s="27"/>
      <c r="AW442" s="27"/>
      <c r="AX442" s="27"/>
      <c r="AY442" s="27"/>
      <c r="AZ442" s="27"/>
      <c r="BA442" s="27"/>
      <c r="BB442" s="27"/>
      <c r="BC442" s="27"/>
      <c r="BD442" s="27"/>
      <c r="BE442" s="27"/>
      <c r="BF442" s="27"/>
      <c r="BG442" s="27"/>
    </row>
    <row r="443" spans="2:59" ht="15.75" customHeight="1" x14ac:dyDescent="0.2"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  <c r="AO443" s="27"/>
      <c r="AP443" s="27"/>
      <c r="AQ443" s="27"/>
      <c r="AR443" s="27"/>
      <c r="AS443" s="27"/>
      <c r="AT443" s="27"/>
      <c r="AU443" s="27"/>
      <c r="AV443" s="27"/>
      <c r="AW443" s="27"/>
      <c r="AX443" s="27"/>
      <c r="AY443" s="27"/>
      <c r="AZ443" s="27"/>
      <c r="BA443" s="27"/>
      <c r="BB443" s="27"/>
      <c r="BC443" s="27"/>
      <c r="BD443" s="27"/>
      <c r="BE443" s="27"/>
      <c r="BF443" s="27"/>
      <c r="BG443" s="27"/>
    </row>
    <row r="444" spans="2:59" ht="15.75" customHeight="1" x14ac:dyDescent="0.2"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  <c r="AO444" s="27"/>
      <c r="AP444" s="27"/>
      <c r="AQ444" s="27"/>
      <c r="AR444" s="27"/>
      <c r="AS444" s="27"/>
      <c r="AT444" s="27"/>
      <c r="AU444" s="27"/>
      <c r="AV444" s="27"/>
      <c r="AW444" s="27"/>
      <c r="AX444" s="27"/>
      <c r="AY444" s="27"/>
      <c r="AZ444" s="27"/>
      <c r="BA444" s="27"/>
      <c r="BB444" s="27"/>
      <c r="BC444" s="27"/>
      <c r="BD444" s="27"/>
      <c r="BE444" s="27"/>
      <c r="BF444" s="27"/>
      <c r="BG444" s="27"/>
    </row>
    <row r="445" spans="2:59" ht="15.75" customHeight="1" x14ac:dyDescent="0.2"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  <c r="AO445" s="27"/>
      <c r="AP445" s="27"/>
      <c r="AQ445" s="27"/>
      <c r="AR445" s="27"/>
      <c r="AS445" s="27"/>
      <c r="AT445" s="27"/>
      <c r="AU445" s="27"/>
      <c r="AV445" s="27"/>
      <c r="AW445" s="27"/>
      <c r="AX445" s="27"/>
      <c r="AY445" s="27"/>
      <c r="AZ445" s="27"/>
      <c r="BA445" s="27"/>
      <c r="BB445" s="27"/>
      <c r="BC445" s="27"/>
      <c r="BD445" s="27"/>
      <c r="BE445" s="27"/>
      <c r="BF445" s="27"/>
      <c r="BG445" s="27"/>
    </row>
    <row r="446" spans="2:59" ht="15.75" customHeight="1" x14ac:dyDescent="0.2"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  <c r="AP446" s="27"/>
      <c r="AQ446" s="27"/>
      <c r="AR446" s="27"/>
      <c r="AS446" s="27"/>
      <c r="AT446" s="27"/>
      <c r="AU446" s="27"/>
      <c r="AV446" s="27"/>
      <c r="AW446" s="27"/>
      <c r="AX446" s="27"/>
      <c r="AY446" s="27"/>
      <c r="AZ446" s="27"/>
      <c r="BA446" s="27"/>
      <c r="BB446" s="27"/>
      <c r="BC446" s="27"/>
      <c r="BD446" s="27"/>
      <c r="BE446" s="27"/>
      <c r="BF446" s="27"/>
      <c r="BG446" s="27"/>
    </row>
    <row r="447" spans="2:59" ht="15.75" customHeight="1" x14ac:dyDescent="0.2"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  <c r="AO447" s="27"/>
      <c r="AP447" s="27"/>
      <c r="AQ447" s="27"/>
      <c r="AR447" s="27"/>
      <c r="AS447" s="27"/>
      <c r="AT447" s="27"/>
      <c r="AU447" s="27"/>
      <c r="AV447" s="27"/>
      <c r="AW447" s="27"/>
      <c r="AX447" s="27"/>
      <c r="AY447" s="27"/>
      <c r="AZ447" s="27"/>
      <c r="BA447" s="27"/>
      <c r="BB447" s="27"/>
      <c r="BC447" s="27"/>
      <c r="BD447" s="27"/>
      <c r="BE447" s="27"/>
      <c r="BF447" s="27"/>
      <c r="BG447" s="27"/>
    </row>
    <row r="448" spans="2:59" ht="15.75" customHeight="1" x14ac:dyDescent="0.2"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27"/>
      <c r="AW448" s="27"/>
      <c r="AX448" s="27"/>
      <c r="AY448" s="27"/>
      <c r="AZ448" s="27"/>
      <c r="BA448" s="27"/>
      <c r="BB448" s="27"/>
      <c r="BC448" s="27"/>
      <c r="BD448" s="27"/>
      <c r="BE448" s="27"/>
      <c r="BF448" s="27"/>
      <c r="BG448" s="27"/>
    </row>
    <row r="449" spans="2:59" ht="15.75" customHeight="1" x14ac:dyDescent="0.2"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  <c r="AO449" s="27"/>
      <c r="AP449" s="27"/>
      <c r="AQ449" s="27"/>
      <c r="AR449" s="27"/>
      <c r="AS449" s="27"/>
      <c r="AT449" s="27"/>
      <c r="AU449" s="27"/>
      <c r="AV449" s="27"/>
      <c r="AW449" s="27"/>
      <c r="AX449" s="27"/>
      <c r="AY449" s="27"/>
      <c r="AZ449" s="27"/>
      <c r="BA449" s="27"/>
      <c r="BB449" s="27"/>
      <c r="BC449" s="27"/>
      <c r="BD449" s="27"/>
      <c r="BE449" s="27"/>
      <c r="BF449" s="27"/>
      <c r="BG449" s="27"/>
    </row>
    <row r="450" spans="2:59" ht="15.75" customHeight="1" x14ac:dyDescent="0.2"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  <c r="AO450" s="27"/>
      <c r="AP450" s="27"/>
      <c r="AQ450" s="27"/>
      <c r="AR450" s="27"/>
      <c r="AS450" s="27"/>
      <c r="AT450" s="27"/>
      <c r="AU450" s="27"/>
      <c r="AV450" s="27"/>
      <c r="AW450" s="27"/>
      <c r="AX450" s="27"/>
      <c r="AY450" s="27"/>
      <c r="AZ450" s="27"/>
      <c r="BA450" s="27"/>
      <c r="BB450" s="27"/>
      <c r="BC450" s="27"/>
      <c r="BD450" s="27"/>
      <c r="BE450" s="27"/>
      <c r="BF450" s="27"/>
      <c r="BG450" s="27"/>
    </row>
    <row r="451" spans="2:59" ht="15.75" customHeight="1" x14ac:dyDescent="0.2"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  <c r="AO451" s="27"/>
      <c r="AP451" s="27"/>
      <c r="AQ451" s="27"/>
      <c r="AR451" s="27"/>
      <c r="AS451" s="27"/>
      <c r="AT451" s="27"/>
      <c r="AU451" s="27"/>
      <c r="AV451" s="27"/>
      <c r="AW451" s="27"/>
      <c r="AX451" s="27"/>
      <c r="AY451" s="27"/>
      <c r="AZ451" s="27"/>
      <c r="BA451" s="27"/>
      <c r="BB451" s="27"/>
      <c r="BC451" s="27"/>
      <c r="BD451" s="27"/>
      <c r="BE451" s="27"/>
      <c r="BF451" s="27"/>
      <c r="BG451" s="27"/>
    </row>
    <row r="452" spans="2:59" ht="15.75" customHeight="1" x14ac:dyDescent="0.2"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  <c r="AO452" s="27"/>
      <c r="AP452" s="27"/>
      <c r="AQ452" s="27"/>
      <c r="AR452" s="27"/>
      <c r="AS452" s="27"/>
      <c r="AT452" s="27"/>
      <c r="AU452" s="27"/>
      <c r="AV452" s="27"/>
      <c r="AW452" s="27"/>
      <c r="AX452" s="27"/>
      <c r="AY452" s="27"/>
      <c r="AZ452" s="27"/>
      <c r="BA452" s="27"/>
      <c r="BB452" s="27"/>
      <c r="BC452" s="27"/>
      <c r="BD452" s="27"/>
      <c r="BE452" s="27"/>
      <c r="BF452" s="27"/>
      <c r="BG452" s="27"/>
    </row>
    <row r="453" spans="2:59" ht="15.75" customHeight="1" x14ac:dyDescent="0.2"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  <c r="AO453" s="27"/>
      <c r="AP453" s="27"/>
      <c r="AQ453" s="27"/>
      <c r="AR453" s="27"/>
      <c r="AS453" s="27"/>
      <c r="AT453" s="27"/>
      <c r="AU453" s="27"/>
      <c r="AV453" s="27"/>
      <c r="AW453" s="27"/>
      <c r="AX453" s="27"/>
      <c r="AY453" s="27"/>
      <c r="AZ453" s="27"/>
      <c r="BA453" s="27"/>
      <c r="BB453" s="27"/>
      <c r="BC453" s="27"/>
      <c r="BD453" s="27"/>
      <c r="BE453" s="27"/>
      <c r="BF453" s="27"/>
      <c r="BG453" s="27"/>
    </row>
    <row r="454" spans="2:59" ht="15.75" customHeight="1" x14ac:dyDescent="0.2"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  <c r="AQ454" s="27"/>
      <c r="AR454" s="27"/>
      <c r="AS454" s="27"/>
      <c r="AT454" s="27"/>
      <c r="AU454" s="27"/>
      <c r="AV454" s="27"/>
      <c r="AW454" s="27"/>
      <c r="AX454" s="27"/>
      <c r="AY454" s="27"/>
      <c r="AZ454" s="27"/>
      <c r="BA454" s="27"/>
      <c r="BB454" s="27"/>
      <c r="BC454" s="27"/>
      <c r="BD454" s="27"/>
      <c r="BE454" s="27"/>
      <c r="BF454" s="27"/>
      <c r="BG454" s="27"/>
    </row>
    <row r="455" spans="2:59" ht="15.75" customHeight="1" x14ac:dyDescent="0.2"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  <c r="AO455" s="27"/>
      <c r="AP455" s="27"/>
      <c r="AQ455" s="27"/>
      <c r="AR455" s="27"/>
      <c r="AS455" s="27"/>
      <c r="AT455" s="27"/>
      <c r="AU455" s="27"/>
      <c r="AV455" s="27"/>
      <c r="AW455" s="27"/>
      <c r="AX455" s="27"/>
      <c r="AY455" s="27"/>
      <c r="AZ455" s="27"/>
      <c r="BA455" s="27"/>
      <c r="BB455" s="27"/>
      <c r="BC455" s="27"/>
      <c r="BD455" s="27"/>
      <c r="BE455" s="27"/>
      <c r="BF455" s="27"/>
      <c r="BG455" s="27"/>
    </row>
    <row r="456" spans="2:59" ht="15.75" customHeight="1" x14ac:dyDescent="0.2"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  <c r="AO456" s="27"/>
      <c r="AP456" s="27"/>
      <c r="AQ456" s="27"/>
      <c r="AR456" s="27"/>
      <c r="AS456" s="27"/>
      <c r="AT456" s="27"/>
      <c r="AU456" s="27"/>
      <c r="AV456" s="27"/>
      <c r="AW456" s="27"/>
      <c r="AX456" s="27"/>
      <c r="AY456" s="27"/>
      <c r="AZ456" s="27"/>
      <c r="BA456" s="27"/>
      <c r="BB456" s="27"/>
      <c r="BC456" s="27"/>
      <c r="BD456" s="27"/>
      <c r="BE456" s="27"/>
      <c r="BF456" s="27"/>
      <c r="BG456" s="27"/>
    </row>
    <row r="457" spans="2:59" ht="15.75" customHeight="1" x14ac:dyDescent="0.2"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  <c r="AO457" s="27"/>
      <c r="AP457" s="27"/>
      <c r="AQ457" s="27"/>
      <c r="AR457" s="27"/>
      <c r="AS457" s="27"/>
      <c r="AT457" s="27"/>
      <c r="AU457" s="27"/>
      <c r="AV457" s="27"/>
      <c r="AW457" s="27"/>
      <c r="AX457" s="27"/>
      <c r="AY457" s="27"/>
      <c r="AZ457" s="27"/>
      <c r="BA457" s="27"/>
      <c r="BB457" s="27"/>
      <c r="BC457" s="27"/>
      <c r="BD457" s="27"/>
      <c r="BE457" s="27"/>
      <c r="BF457" s="27"/>
      <c r="BG457" s="27"/>
    </row>
    <row r="458" spans="2:59" ht="15.75" customHeight="1" x14ac:dyDescent="0.2"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  <c r="AO458" s="27"/>
      <c r="AP458" s="27"/>
      <c r="AQ458" s="27"/>
      <c r="AR458" s="27"/>
      <c r="AS458" s="27"/>
      <c r="AT458" s="27"/>
      <c r="AU458" s="27"/>
      <c r="AV458" s="27"/>
      <c r="AW458" s="27"/>
      <c r="AX458" s="27"/>
      <c r="AY458" s="27"/>
      <c r="AZ458" s="27"/>
      <c r="BA458" s="27"/>
      <c r="BB458" s="27"/>
      <c r="BC458" s="27"/>
      <c r="BD458" s="27"/>
      <c r="BE458" s="27"/>
      <c r="BF458" s="27"/>
      <c r="BG458" s="27"/>
    </row>
    <row r="459" spans="2:59" ht="15.75" customHeight="1" x14ac:dyDescent="0.2"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  <c r="AO459" s="27"/>
      <c r="AP459" s="27"/>
      <c r="AQ459" s="27"/>
      <c r="AR459" s="27"/>
      <c r="AS459" s="27"/>
      <c r="AT459" s="27"/>
      <c r="AU459" s="27"/>
      <c r="AV459" s="27"/>
      <c r="AW459" s="27"/>
      <c r="AX459" s="27"/>
      <c r="AY459" s="27"/>
      <c r="AZ459" s="27"/>
      <c r="BA459" s="27"/>
      <c r="BB459" s="27"/>
      <c r="BC459" s="27"/>
      <c r="BD459" s="27"/>
      <c r="BE459" s="27"/>
      <c r="BF459" s="27"/>
      <c r="BG459" s="27"/>
    </row>
    <row r="460" spans="2:59" ht="15.75" customHeight="1" x14ac:dyDescent="0.2"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  <c r="AO460" s="27"/>
      <c r="AP460" s="27"/>
      <c r="AQ460" s="27"/>
      <c r="AR460" s="27"/>
      <c r="AS460" s="27"/>
      <c r="AT460" s="27"/>
      <c r="AU460" s="27"/>
      <c r="AV460" s="27"/>
      <c r="AW460" s="27"/>
      <c r="AX460" s="27"/>
      <c r="AY460" s="27"/>
      <c r="AZ460" s="27"/>
      <c r="BA460" s="27"/>
      <c r="BB460" s="27"/>
      <c r="BC460" s="27"/>
      <c r="BD460" s="27"/>
      <c r="BE460" s="27"/>
      <c r="BF460" s="27"/>
      <c r="BG460" s="27"/>
    </row>
    <row r="461" spans="2:59" ht="15.75" customHeight="1" x14ac:dyDescent="0.2"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  <c r="AO461" s="27"/>
      <c r="AP461" s="27"/>
      <c r="AQ461" s="27"/>
      <c r="AR461" s="27"/>
      <c r="AS461" s="27"/>
      <c r="AT461" s="27"/>
      <c r="AU461" s="27"/>
      <c r="AV461" s="27"/>
      <c r="AW461" s="27"/>
      <c r="AX461" s="27"/>
      <c r="AY461" s="27"/>
      <c r="AZ461" s="27"/>
      <c r="BA461" s="27"/>
      <c r="BB461" s="27"/>
      <c r="BC461" s="27"/>
      <c r="BD461" s="27"/>
      <c r="BE461" s="27"/>
      <c r="BF461" s="27"/>
      <c r="BG461" s="27"/>
    </row>
    <row r="462" spans="2:59" ht="15.75" customHeight="1" x14ac:dyDescent="0.2"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  <c r="AO462" s="27"/>
      <c r="AP462" s="27"/>
      <c r="AQ462" s="27"/>
      <c r="AR462" s="27"/>
      <c r="AS462" s="27"/>
      <c r="AT462" s="27"/>
      <c r="AU462" s="27"/>
      <c r="AV462" s="27"/>
      <c r="AW462" s="27"/>
      <c r="AX462" s="27"/>
      <c r="AY462" s="27"/>
      <c r="AZ462" s="27"/>
      <c r="BA462" s="27"/>
      <c r="BB462" s="27"/>
      <c r="BC462" s="27"/>
      <c r="BD462" s="27"/>
      <c r="BE462" s="27"/>
      <c r="BF462" s="27"/>
      <c r="BG462" s="27"/>
    </row>
    <row r="463" spans="2:59" ht="15.75" customHeight="1" x14ac:dyDescent="0.2"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  <c r="AO463" s="27"/>
      <c r="AP463" s="27"/>
      <c r="AQ463" s="27"/>
      <c r="AR463" s="27"/>
      <c r="AS463" s="27"/>
      <c r="AT463" s="27"/>
      <c r="AU463" s="27"/>
      <c r="AV463" s="27"/>
      <c r="AW463" s="27"/>
      <c r="AX463" s="27"/>
      <c r="AY463" s="27"/>
      <c r="AZ463" s="27"/>
      <c r="BA463" s="27"/>
      <c r="BB463" s="27"/>
      <c r="BC463" s="27"/>
      <c r="BD463" s="27"/>
      <c r="BE463" s="27"/>
      <c r="BF463" s="27"/>
      <c r="BG463" s="27"/>
    </row>
    <row r="464" spans="2:59" ht="15.75" customHeight="1" x14ac:dyDescent="0.2"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  <c r="AP464" s="27"/>
      <c r="AQ464" s="27"/>
      <c r="AR464" s="27"/>
      <c r="AS464" s="27"/>
      <c r="AT464" s="27"/>
      <c r="AU464" s="27"/>
      <c r="AV464" s="27"/>
      <c r="AW464" s="27"/>
      <c r="AX464" s="27"/>
      <c r="AY464" s="27"/>
      <c r="AZ464" s="27"/>
      <c r="BA464" s="27"/>
      <c r="BB464" s="27"/>
      <c r="BC464" s="27"/>
      <c r="BD464" s="27"/>
      <c r="BE464" s="27"/>
      <c r="BF464" s="27"/>
      <c r="BG464" s="27"/>
    </row>
    <row r="465" spans="2:59" ht="15.75" customHeight="1" x14ac:dyDescent="0.2"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  <c r="AO465" s="27"/>
      <c r="AP465" s="27"/>
      <c r="AQ465" s="27"/>
      <c r="AR465" s="27"/>
      <c r="AS465" s="27"/>
      <c r="AT465" s="27"/>
      <c r="AU465" s="27"/>
      <c r="AV465" s="27"/>
      <c r="AW465" s="27"/>
      <c r="AX465" s="27"/>
      <c r="AY465" s="27"/>
      <c r="AZ465" s="27"/>
      <c r="BA465" s="27"/>
      <c r="BB465" s="27"/>
      <c r="BC465" s="27"/>
      <c r="BD465" s="27"/>
      <c r="BE465" s="27"/>
      <c r="BF465" s="27"/>
      <c r="BG465" s="27"/>
    </row>
    <row r="466" spans="2:59" ht="15.75" customHeight="1" x14ac:dyDescent="0.2"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  <c r="AR466" s="27"/>
      <c r="AS466" s="27"/>
      <c r="AT466" s="27"/>
      <c r="AU466" s="27"/>
      <c r="AV466" s="27"/>
      <c r="AW466" s="27"/>
      <c r="AX466" s="27"/>
      <c r="AY466" s="27"/>
      <c r="AZ466" s="27"/>
      <c r="BA466" s="27"/>
      <c r="BB466" s="27"/>
      <c r="BC466" s="27"/>
      <c r="BD466" s="27"/>
      <c r="BE466" s="27"/>
      <c r="BF466" s="27"/>
      <c r="BG466" s="27"/>
    </row>
    <row r="467" spans="2:59" ht="15.75" customHeight="1" x14ac:dyDescent="0.2"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  <c r="AO467" s="27"/>
      <c r="AP467" s="27"/>
      <c r="AQ467" s="27"/>
      <c r="AR467" s="27"/>
      <c r="AS467" s="27"/>
      <c r="AT467" s="27"/>
      <c r="AU467" s="27"/>
      <c r="AV467" s="27"/>
      <c r="AW467" s="27"/>
      <c r="AX467" s="27"/>
      <c r="AY467" s="27"/>
      <c r="AZ467" s="27"/>
      <c r="BA467" s="27"/>
      <c r="BB467" s="27"/>
      <c r="BC467" s="27"/>
      <c r="BD467" s="27"/>
      <c r="BE467" s="27"/>
      <c r="BF467" s="27"/>
      <c r="BG467" s="27"/>
    </row>
    <row r="468" spans="2:59" ht="15.75" customHeight="1" x14ac:dyDescent="0.2"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  <c r="AO468" s="27"/>
      <c r="AP468" s="27"/>
      <c r="AQ468" s="27"/>
      <c r="AR468" s="27"/>
      <c r="AS468" s="27"/>
      <c r="AT468" s="27"/>
      <c r="AU468" s="27"/>
      <c r="AV468" s="27"/>
      <c r="AW468" s="27"/>
      <c r="AX468" s="27"/>
      <c r="AY468" s="27"/>
      <c r="AZ468" s="27"/>
      <c r="BA468" s="27"/>
      <c r="BB468" s="27"/>
      <c r="BC468" s="27"/>
      <c r="BD468" s="27"/>
      <c r="BE468" s="27"/>
      <c r="BF468" s="27"/>
      <c r="BG468" s="27"/>
    </row>
    <row r="469" spans="2:59" ht="15.75" customHeight="1" x14ac:dyDescent="0.2"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  <c r="AO469" s="27"/>
      <c r="AP469" s="27"/>
      <c r="AQ469" s="27"/>
      <c r="AR469" s="27"/>
      <c r="AS469" s="27"/>
      <c r="AT469" s="27"/>
      <c r="AU469" s="27"/>
      <c r="AV469" s="27"/>
      <c r="AW469" s="27"/>
      <c r="AX469" s="27"/>
      <c r="AY469" s="27"/>
      <c r="AZ469" s="27"/>
      <c r="BA469" s="27"/>
      <c r="BB469" s="27"/>
      <c r="BC469" s="27"/>
      <c r="BD469" s="27"/>
      <c r="BE469" s="27"/>
      <c r="BF469" s="27"/>
      <c r="BG469" s="27"/>
    </row>
    <row r="470" spans="2:59" ht="15.75" customHeight="1" x14ac:dyDescent="0.2"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  <c r="AO470" s="27"/>
      <c r="AP470" s="27"/>
      <c r="AQ470" s="27"/>
      <c r="AR470" s="27"/>
      <c r="AS470" s="27"/>
      <c r="AT470" s="27"/>
      <c r="AU470" s="27"/>
      <c r="AV470" s="27"/>
      <c r="AW470" s="27"/>
      <c r="AX470" s="27"/>
      <c r="AY470" s="27"/>
      <c r="AZ470" s="27"/>
      <c r="BA470" s="27"/>
      <c r="BB470" s="27"/>
      <c r="BC470" s="27"/>
      <c r="BD470" s="27"/>
      <c r="BE470" s="27"/>
      <c r="BF470" s="27"/>
      <c r="BG470" s="27"/>
    </row>
    <row r="471" spans="2:59" ht="15.75" customHeight="1" x14ac:dyDescent="0.2"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  <c r="AO471" s="27"/>
      <c r="AP471" s="27"/>
      <c r="AQ471" s="27"/>
      <c r="AR471" s="27"/>
      <c r="AS471" s="27"/>
      <c r="AT471" s="27"/>
      <c r="AU471" s="27"/>
      <c r="AV471" s="27"/>
      <c r="AW471" s="27"/>
      <c r="AX471" s="27"/>
      <c r="AY471" s="27"/>
      <c r="AZ471" s="27"/>
      <c r="BA471" s="27"/>
      <c r="BB471" s="27"/>
      <c r="BC471" s="27"/>
      <c r="BD471" s="27"/>
      <c r="BE471" s="27"/>
      <c r="BF471" s="27"/>
      <c r="BG471" s="27"/>
    </row>
    <row r="472" spans="2:59" ht="15.75" customHeight="1" x14ac:dyDescent="0.2"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  <c r="AO472" s="27"/>
      <c r="AP472" s="27"/>
      <c r="AQ472" s="27"/>
      <c r="AR472" s="27"/>
      <c r="AS472" s="27"/>
      <c r="AT472" s="27"/>
      <c r="AU472" s="27"/>
      <c r="AV472" s="27"/>
      <c r="AW472" s="27"/>
      <c r="AX472" s="27"/>
      <c r="AY472" s="27"/>
      <c r="AZ472" s="27"/>
      <c r="BA472" s="27"/>
      <c r="BB472" s="27"/>
      <c r="BC472" s="27"/>
      <c r="BD472" s="27"/>
      <c r="BE472" s="27"/>
      <c r="BF472" s="27"/>
      <c r="BG472" s="27"/>
    </row>
    <row r="473" spans="2:59" ht="15.75" customHeight="1" x14ac:dyDescent="0.2"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  <c r="AO473" s="27"/>
      <c r="AP473" s="27"/>
      <c r="AQ473" s="27"/>
      <c r="AR473" s="27"/>
      <c r="AS473" s="27"/>
      <c r="AT473" s="27"/>
      <c r="AU473" s="27"/>
      <c r="AV473" s="27"/>
      <c r="AW473" s="27"/>
      <c r="AX473" s="27"/>
      <c r="AY473" s="27"/>
      <c r="AZ473" s="27"/>
      <c r="BA473" s="27"/>
      <c r="BB473" s="27"/>
      <c r="BC473" s="27"/>
      <c r="BD473" s="27"/>
      <c r="BE473" s="27"/>
      <c r="BF473" s="27"/>
      <c r="BG473" s="27"/>
    </row>
    <row r="474" spans="2:59" ht="15.75" customHeight="1" x14ac:dyDescent="0.2"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  <c r="AO474" s="27"/>
      <c r="AP474" s="27"/>
      <c r="AQ474" s="27"/>
      <c r="AR474" s="27"/>
      <c r="AS474" s="27"/>
      <c r="AT474" s="27"/>
      <c r="AU474" s="27"/>
      <c r="AV474" s="27"/>
      <c r="AW474" s="27"/>
      <c r="AX474" s="27"/>
      <c r="AY474" s="27"/>
      <c r="AZ474" s="27"/>
      <c r="BA474" s="27"/>
      <c r="BB474" s="27"/>
      <c r="BC474" s="27"/>
      <c r="BD474" s="27"/>
      <c r="BE474" s="27"/>
      <c r="BF474" s="27"/>
      <c r="BG474" s="27"/>
    </row>
    <row r="475" spans="2:59" ht="15.75" customHeight="1" x14ac:dyDescent="0.2"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  <c r="AO475" s="27"/>
      <c r="AP475" s="27"/>
      <c r="AQ475" s="27"/>
      <c r="AR475" s="27"/>
      <c r="AS475" s="27"/>
      <c r="AT475" s="27"/>
      <c r="AU475" s="27"/>
      <c r="AV475" s="27"/>
      <c r="AW475" s="27"/>
      <c r="AX475" s="27"/>
      <c r="AY475" s="27"/>
      <c r="AZ475" s="27"/>
      <c r="BA475" s="27"/>
      <c r="BB475" s="27"/>
      <c r="BC475" s="27"/>
      <c r="BD475" s="27"/>
      <c r="BE475" s="27"/>
      <c r="BF475" s="27"/>
      <c r="BG475" s="27"/>
    </row>
    <row r="476" spans="2:59" ht="15.75" customHeight="1" x14ac:dyDescent="0.2"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  <c r="AO476" s="27"/>
      <c r="AP476" s="27"/>
      <c r="AQ476" s="27"/>
      <c r="AR476" s="27"/>
      <c r="AS476" s="27"/>
      <c r="AT476" s="27"/>
      <c r="AU476" s="27"/>
      <c r="AV476" s="27"/>
      <c r="AW476" s="27"/>
      <c r="AX476" s="27"/>
      <c r="AY476" s="27"/>
      <c r="AZ476" s="27"/>
      <c r="BA476" s="27"/>
      <c r="BB476" s="27"/>
      <c r="BC476" s="27"/>
      <c r="BD476" s="27"/>
      <c r="BE476" s="27"/>
      <c r="BF476" s="27"/>
      <c r="BG476" s="27"/>
    </row>
    <row r="477" spans="2:59" ht="15.75" customHeight="1" x14ac:dyDescent="0.2"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  <c r="AO477" s="27"/>
      <c r="AP477" s="27"/>
      <c r="AQ477" s="27"/>
      <c r="AR477" s="27"/>
      <c r="AS477" s="27"/>
      <c r="AT477" s="27"/>
      <c r="AU477" s="27"/>
      <c r="AV477" s="27"/>
      <c r="AW477" s="27"/>
      <c r="AX477" s="27"/>
      <c r="AY477" s="27"/>
      <c r="AZ477" s="27"/>
      <c r="BA477" s="27"/>
      <c r="BB477" s="27"/>
      <c r="BC477" s="27"/>
      <c r="BD477" s="27"/>
      <c r="BE477" s="27"/>
      <c r="BF477" s="27"/>
      <c r="BG477" s="27"/>
    </row>
    <row r="478" spans="2:59" ht="15.75" customHeight="1" x14ac:dyDescent="0.2"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  <c r="AO478" s="27"/>
      <c r="AP478" s="27"/>
      <c r="AQ478" s="27"/>
      <c r="AR478" s="27"/>
      <c r="AS478" s="27"/>
      <c r="AT478" s="27"/>
      <c r="AU478" s="27"/>
      <c r="AV478" s="27"/>
      <c r="AW478" s="27"/>
      <c r="AX478" s="27"/>
      <c r="AY478" s="27"/>
      <c r="AZ478" s="27"/>
      <c r="BA478" s="27"/>
      <c r="BB478" s="27"/>
      <c r="BC478" s="27"/>
      <c r="BD478" s="27"/>
      <c r="BE478" s="27"/>
      <c r="BF478" s="27"/>
      <c r="BG478" s="27"/>
    </row>
    <row r="479" spans="2:59" ht="15.75" customHeight="1" x14ac:dyDescent="0.2"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  <c r="AO479" s="27"/>
      <c r="AP479" s="27"/>
      <c r="AQ479" s="27"/>
      <c r="AR479" s="27"/>
      <c r="AS479" s="27"/>
      <c r="AT479" s="27"/>
      <c r="AU479" s="27"/>
      <c r="AV479" s="27"/>
      <c r="AW479" s="27"/>
      <c r="AX479" s="27"/>
      <c r="AY479" s="27"/>
      <c r="AZ479" s="27"/>
      <c r="BA479" s="27"/>
      <c r="BB479" s="27"/>
      <c r="BC479" s="27"/>
      <c r="BD479" s="27"/>
      <c r="BE479" s="27"/>
      <c r="BF479" s="27"/>
      <c r="BG479" s="27"/>
    </row>
    <row r="480" spans="2:59" ht="15.75" customHeight="1" x14ac:dyDescent="0.2"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  <c r="AO480" s="27"/>
      <c r="AP480" s="27"/>
      <c r="AQ480" s="27"/>
      <c r="AR480" s="27"/>
      <c r="AS480" s="27"/>
      <c r="AT480" s="27"/>
      <c r="AU480" s="27"/>
      <c r="AV480" s="27"/>
      <c r="AW480" s="27"/>
      <c r="AX480" s="27"/>
      <c r="AY480" s="27"/>
      <c r="AZ480" s="27"/>
      <c r="BA480" s="27"/>
      <c r="BB480" s="27"/>
      <c r="BC480" s="27"/>
      <c r="BD480" s="27"/>
      <c r="BE480" s="27"/>
      <c r="BF480" s="27"/>
      <c r="BG480" s="27"/>
    </row>
    <row r="481" spans="2:59" ht="15.75" customHeight="1" x14ac:dyDescent="0.2"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  <c r="AO481" s="27"/>
      <c r="AP481" s="27"/>
      <c r="AQ481" s="27"/>
      <c r="AR481" s="27"/>
      <c r="AS481" s="27"/>
      <c r="AT481" s="27"/>
      <c r="AU481" s="27"/>
      <c r="AV481" s="27"/>
      <c r="AW481" s="27"/>
      <c r="AX481" s="27"/>
      <c r="AY481" s="27"/>
      <c r="AZ481" s="27"/>
      <c r="BA481" s="27"/>
      <c r="BB481" s="27"/>
      <c r="BC481" s="27"/>
      <c r="BD481" s="27"/>
      <c r="BE481" s="27"/>
      <c r="BF481" s="27"/>
      <c r="BG481" s="27"/>
    </row>
    <row r="482" spans="2:59" ht="15.75" customHeight="1" x14ac:dyDescent="0.2"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  <c r="AO482" s="27"/>
      <c r="AP482" s="27"/>
      <c r="AQ482" s="27"/>
      <c r="AR482" s="27"/>
      <c r="AS482" s="27"/>
      <c r="AT482" s="27"/>
      <c r="AU482" s="27"/>
      <c r="AV482" s="27"/>
      <c r="AW482" s="27"/>
      <c r="AX482" s="27"/>
      <c r="AY482" s="27"/>
      <c r="AZ482" s="27"/>
      <c r="BA482" s="27"/>
      <c r="BB482" s="27"/>
      <c r="BC482" s="27"/>
      <c r="BD482" s="27"/>
      <c r="BE482" s="27"/>
      <c r="BF482" s="27"/>
      <c r="BG482" s="27"/>
    </row>
    <row r="483" spans="2:59" ht="15.75" customHeight="1" x14ac:dyDescent="0.2"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  <c r="AO483" s="27"/>
      <c r="AP483" s="27"/>
      <c r="AQ483" s="27"/>
      <c r="AR483" s="27"/>
      <c r="AS483" s="27"/>
      <c r="AT483" s="27"/>
      <c r="AU483" s="27"/>
      <c r="AV483" s="27"/>
      <c r="AW483" s="27"/>
      <c r="AX483" s="27"/>
      <c r="AY483" s="27"/>
      <c r="AZ483" s="27"/>
      <c r="BA483" s="27"/>
      <c r="BB483" s="27"/>
      <c r="BC483" s="27"/>
      <c r="BD483" s="27"/>
      <c r="BE483" s="27"/>
      <c r="BF483" s="27"/>
      <c r="BG483" s="27"/>
    </row>
    <row r="484" spans="2:59" ht="15.75" customHeight="1" x14ac:dyDescent="0.2"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27"/>
      <c r="AW484" s="27"/>
      <c r="AX484" s="27"/>
      <c r="AY484" s="27"/>
      <c r="AZ484" s="27"/>
      <c r="BA484" s="27"/>
      <c r="BB484" s="27"/>
      <c r="BC484" s="27"/>
      <c r="BD484" s="27"/>
      <c r="BE484" s="27"/>
      <c r="BF484" s="27"/>
      <c r="BG484" s="27"/>
    </row>
    <row r="485" spans="2:59" ht="15.75" customHeight="1" x14ac:dyDescent="0.2"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  <c r="AO485" s="27"/>
      <c r="AP485" s="27"/>
      <c r="AQ485" s="27"/>
      <c r="AR485" s="27"/>
      <c r="AS485" s="27"/>
      <c r="AT485" s="27"/>
      <c r="AU485" s="27"/>
      <c r="AV485" s="27"/>
      <c r="AW485" s="27"/>
      <c r="AX485" s="27"/>
      <c r="AY485" s="27"/>
      <c r="AZ485" s="27"/>
      <c r="BA485" s="27"/>
      <c r="BB485" s="27"/>
      <c r="BC485" s="27"/>
      <c r="BD485" s="27"/>
      <c r="BE485" s="27"/>
      <c r="BF485" s="27"/>
      <c r="BG485" s="27"/>
    </row>
    <row r="486" spans="2:59" ht="15.75" customHeight="1" x14ac:dyDescent="0.2"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  <c r="AO486" s="27"/>
      <c r="AP486" s="27"/>
      <c r="AQ486" s="27"/>
      <c r="AR486" s="27"/>
      <c r="AS486" s="27"/>
      <c r="AT486" s="27"/>
      <c r="AU486" s="27"/>
      <c r="AV486" s="27"/>
      <c r="AW486" s="27"/>
      <c r="AX486" s="27"/>
      <c r="AY486" s="27"/>
      <c r="AZ486" s="27"/>
      <c r="BA486" s="27"/>
      <c r="BB486" s="27"/>
      <c r="BC486" s="27"/>
      <c r="BD486" s="27"/>
      <c r="BE486" s="27"/>
      <c r="BF486" s="27"/>
      <c r="BG486" s="27"/>
    </row>
    <row r="487" spans="2:59" ht="15.75" customHeight="1" x14ac:dyDescent="0.2"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  <c r="AO487" s="27"/>
      <c r="AP487" s="27"/>
      <c r="AQ487" s="27"/>
      <c r="AR487" s="27"/>
      <c r="AS487" s="27"/>
      <c r="AT487" s="27"/>
      <c r="AU487" s="27"/>
      <c r="AV487" s="27"/>
      <c r="AW487" s="27"/>
      <c r="AX487" s="27"/>
      <c r="AY487" s="27"/>
      <c r="AZ487" s="27"/>
      <c r="BA487" s="27"/>
      <c r="BB487" s="27"/>
      <c r="BC487" s="27"/>
      <c r="BD487" s="27"/>
      <c r="BE487" s="27"/>
      <c r="BF487" s="27"/>
      <c r="BG487" s="27"/>
    </row>
    <row r="488" spans="2:59" ht="15.75" customHeight="1" x14ac:dyDescent="0.2"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  <c r="AO488" s="27"/>
      <c r="AP488" s="27"/>
      <c r="AQ488" s="27"/>
      <c r="AR488" s="27"/>
      <c r="AS488" s="27"/>
      <c r="AT488" s="27"/>
      <c r="AU488" s="27"/>
      <c r="AV488" s="27"/>
      <c r="AW488" s="27"/>
      <c r="AX488" s="27"/>
      <c r="AY488" s="27"/>
      <c r="AZ488" s="27"/>
      <c r="BA488" s="27"/>
      <c r="BB488" s="27"/>
      <c r="BC488" s="27"/>
      <c r="BD488" s="27"/>
      <c r="BE488" s="27"/>
      <c r="BF488" s="27"/>
      <c r="BG488" s="27"/>
    </row>
    <row r="489" spans="2:59" ht="15.75" customHeight="1" x14ac:dyDescent="0.2"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  <c r="AO489" s="27"/>
      <c r="AP489" s="27"/>
      <c r="AQ489" s="27"/>
      <c r="AR489" s="27"/>
      <c r="AS489" s="27"/>
      <c r="AT489" s="27"/>
      <c r="AU489" s="27"/>
      <c r="AV489" s="27"/>
      <c r="AW489" s="27"/>
      <c r="AX489" s="27"/>
      <c r="AY489" s="27"/>
      <c r="AZ489" s="27"/>
      <c r="BA489" s="27"/>
      <c r="BB489" s="27"/>
      <c r="BC489" s="27"/>
      <c r="BD489" s="27"/>
      <c r="BE489" s="27"/>
      <c r="BF489" s="27"/>
      <c r="BG489" s="27"/>
    </row>
    <row r="490" spans="2:59" ht="15.75" customHeight="1" x14ac:dyDescent="0.2"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  <c r="AO490" s="27"/>
      <c r="AP490" s="27"/>
      <c r="AQ490" s="27"/>
      <c r="AR490" s="27"/>
      <c r="AS490" s="27"/>
      <c r="AT490" s="27"/>
      <c r="AU490" s="27"/>
      <c r="AV490" s="27"/>
      <c r="AW490" s="27"/>
      <c r="AX490" s="27"/>
      <c r="AY490" s="27"/>
      <c r="AZ490" s="27"/>
      <c r="BA490" s="27"/>
      <c r="BB490" s="27"/>
      <c r="BC490" s="27"/>
      <c r="BD490" s="27"/>
      <c r="BE490" s="27"/>
      <c r="BF490" s="27"/>
      <c r="BG490" s="27"/>
    </row>
    <row r="491" spans="2:59" ht="15.75" customHeight="1" x14ac:dyDescent="0.2"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  <c r="AO491" s="27"/>
      <c r="AP491" s="27"/>
      <c r="AQ491" s="27"/>
      <c r="AR491" s="27"/>
      <c r="AS491" s="27"/>
      <c r="AT491" s="27"/>
      <c r="AU491" s="27"/>
      <c r="AV491" s="27"/>
      <c r="AW491" s="27"/>
      <c r="AX491" s="27"/>
      <c r="AY491" s="27"/>
      <c r="AZ491" s="27"/>
      <c r="BA491" s="27"/>
      <c r="BB491" s="27"/>
      <c r="BC491" s="27"/>
      <c r="BD491" s="27"/>
      <c r="BE491" s="27"/>
      <c r="BF491" s="27"/>
      <c r="BG491" s="27"/>
    </row>
    <row r="492" spans="2:59" ht="15.75" customHeight="1" x14ac:dyDescent="0.2"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  <c r="AO492" s="27"/>
      <c r="AP492" s="27"/>
      <c r="AQ492" s="27"/>
      <c r="AR492" s="27"/>
      <c r="AS492" s="27"/>
      <c r="AT492" s="27"/>
      <c r="AU492" s="27"/>
      <c r="AV492" s="27"/>
      <c r="AW492" s="27"/>
      <c r="AX492" s="27"/>
      <c r="AY492" s="27"/>
      <c r="AZ492" s="27"/>
      <c r="BA492" s="27"/>
      <c r="BB492" s="27"/>
      <c r="BC492" s="27"/>
      <c r="BD492" s="27"/>
      <c r="BE492" s="27"/>
      <c r="BF492" s="27"/>
      <c r="BG492" s="27"/>
    </row>
    <row r="493" spans="2:59" ht="15.75" customHeight="1" x14ac:dyDescent="0.2"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  <c r="AP493" s="27"/>
      <c r="AQ493" s="27"/>
      <c r="AR493" s="27"/>
      <c r="AS493" s="27"/>
      <c r="AT493" s="27"/>
      <c r="AU493" s="27"/>
      <c r="AV493" s="27"/>
      <c r="AW493" s="27"/>
      <c r="AX493" s="27"/>
      <c r="AY493" s="27"/>
      <c r="AZ493" s="27"/>
      <c r="BA493" s="27"/>
      <c r="BB493" s="27"/>
      <c r="BC493" s="27"/>
      <c r="BD493" s="27"/>
      <c r="BE493" s="27"/>
      <c r="BF493" s="27"/>
      <c r="BG493" s="27"/>
    </row>
    <row r="494" spans="2:59" ht="15.75" customHeight="1" x14ac:dyDescent="0.2"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  <c r="AP494" s="27"/>
      <c r="AQ494" s="27"/>
      <c r="AR494" s="27"/>
      <c r="AS494" s="27"/>
      <c r="AT494" s="27"/>
      <c r="AU494" s="27"/>
      <c r="AV494" s="27"/>
      <c r="AW494" s="27"/>
      <c r="AX494" s="27"/>
      <c r="AY494" s="27"/>
      <c r="AZ494" s="27"/>
      <c r="BA494" s="27"/>
      <c r="BB494" s="27"/>
      <c r="BC494" s="27"/>
      <c r="BD494" s="27"/>
      <c r="BE494" s="27"/>
      <c r="BF494" s="27"/>
      <c r="BG494" s="27"/>
    </row>
    <row r="495" spans="2:59" ht="15.75" customHeight="1" x14ac:dyDescent="0.2"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  <c r="AO495" s="27"/>
      <c r="AP495" s="27"/>
      <c r="AQ495" s="27"/>
      <c r="AR495" s="27"/>
      <c r="AS495" s="27"/>
      <c r="AT495" s="27"/>
      <c r="AU495" s="27"/>
      <c r="AV495" s="27"/>
      <c r="AW495" s="27"/>
      <c r="AX495" s="27"/>
      <c r="AY495" s="27"/>
      <c r="AZ495" s="27"/>
      <c r="BA495" s="27"/>
      <c r="BB495" s="27"/>
      <c r="BC495" s="27"/>
      <c r="BD495" s="27"/>
      <c r="BE495" s="27"/>
      <c r="BF495" s="27"/>
      <c r="BG495" s="27"/>
    </row>
    <row r="496" spans="2:59" ht="15.75" customHeight="1" x14ac:dyDescent="0.2"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  <c r="AO496" s="27"/>
      <c r="AP496" s="27"/>
      <c r="AQ496" s="27"/>
      <c r="AR496" s="27"/>
      <c r="AS496" s="27"/>
      <c r="AT496" s="27"/>
      <c r="AU496" s="27"/>
      <c r="AV496" s="27"/>
      <c r="AW496" s="27"/>
      <c r="AX496" s="27"/>
      <c r="AY496" s="27"/>
      <c r="AZ496" s="27"/>
      <c r="BA496" s="27"/>
      <c r="BB496" s="27"/>
      <c r="BC496" s="27"/>
      <c r="BD496" s="27"/>
      <c r="BE496" s="27"/>
      <c r="BF496" s="27"/>
      <c r="BG496" s="27"/>
    </row>
    <row r="497" spans="2:59" ht="15.75" customHeight="1" x14ac:dyDescent="0.2"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  <c r="AO497" s="27"/>
      <c r="AP497" s="27"/>
      <c r="AQ497" s="27"/>
      <c r="AR497" s="27"/>
      <c r="AS497" s="27"/>
      <c r="AT497" s="27"/>
      <c r="AU497" s="27"/>
      <c r="AV497" s="27"/>
      <c r="AW497" s="27"/>
      <c r="AX497" s="27"/>
      <c r="AY497" s="27"/>
      <c r="AZ497" s="27"/>
      <c r="BA497" s="27"/>
      <c r="BB497" s="27"/>
      <c r="BC497" s="27"/>
      <c r="BD497" s="27"/>
      <c r="BE497" s="27"/>
      <c r="BF497" s="27"/>
      <c r="BG497" s="27"/>
    </row>
    <row r="498" spans="2:59" ht="15.75" customHeight="1" x14ac:dyDescent="0.2"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  <c r="AO498" s="27"/>
      <c r="AP498" s="27"/>
      <c r="AQ498" s="27"/>
      <c r="AR498" s="27"/>
      <c r="AS498" s="27"/>
      <c r="AT498" s="27"/>
      <c r="AU498" s="27"/>
      <c r="AV498" s="27"/>
      <c r="AW498" s="27"/>
      <c r="AX498" s="27"/>
      <c r="AY498" s="27"/>
      <c r="AZ498" s="27"/>
      <c r="BA498" s="27"/>
      <c r="BB498" s="27"/>
      <c r="BC498" s="27"/>
      <c r="BD498" s="27"/>
      <c r="BE498" s="27"/>
      <c r="BF498" s="27"/>
      <c r="BG498" s="27"/>
    </row>
    <row r="499" spans="2:59" ht="15.75" customHeight="1" x14ac:dyDescent="0.2"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  <c r="AO499" s="27"/>
      <c r="AP499" s="27"/>
      <c r="AQ499" s="27"/>
      <c r="AR499" s="27"/>
      <c r="AS499" s="27"/>
      <c r="AT499" s="27"/>
      <c r="AU499" s="27"/>
      <c r="AV499" s="27"/>
      <c r="AW499" s="27"/>
      <c r="AX499" s="27"/>
      <c r="AY499" s="27"/>
      <c r="AZ499" s="27"/>
      <c r="BA499" s="27"/>
      <c r="BB499" s="27"/>
      <c r="BC499" s="27"/>
      <c r="BD499" s="27"/>
      <c r="BE499" s="27"/>
      <c r="BF499" s="27"/>
      <c r="BG499" s="27"/>
    </row>
    <row r="500" spans="2:59" ht="15.75" customHeight="1" x14ac:dyDescent="0.2"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  <c r="AO500" s="27"/>
      <c r="AP500" s="27"/>
      <c r="AQ500" s="27"/>
      <c r="AR500" s="27"/>
      <c r="AS500" s="27"/>
      <c r="AT500" s="27"/>
      <c r="AU500" s="27"/>
      <c r="AV500" s="27"/>
      <c r="AW500" s="27"/>
      <c r="AX500" s="27"/>
      <c r="AY500" s="27"/>
      <c r="AZ500" s="27"/>
      <c r="BA500" s="27"/>
      <c r="BB500" s="27"/>
      <c r="BC500" s="27"/>
      <c r="BD500" s="27"/>
      <c r="BE500" s="27"/>
      <c r="BF500" s="27"/>
      <c r="BG500" s="27"/>
    </row>
    <row r="501" spans="2:59" ht="15.75" customHeight="1" x14ac:dyDescent="0.2"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  <c r="AO501" s="27"/>
      <c r="AP501" s="27"/>
      <c r="AQ501" s="27"/>
      <c r="AR501" s="27"/>
      <c r="AS501" s="27"/>
      <c r="AT501" s="27"/>
      <c r="AU501" s="27"/>
      <c r="AV501" s="27"/>
      <c r="AW501" s="27"/>
      <c r="AX501" s="27"/>
      <c r="AY501" s="27"/>
      <c r="AZ501" s="27"/>
      <c r="BA501" s="27"/>
      <c r="BB501" s="27"/>
      <c r="BC501" s="27"/>
      <c r="BD501" s="27"/>
      <c r="BE501" s="27"/>
      <c r="BF501" s="27"/>
      <c r="BG501" s="27"/>
    </row>
    <row r="502" spans="2:59" ht="15.75" customHeight="1" x14ac:dyDescent="0.2"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  <c r="BF502" s="27"/>
      <c r="BG502" s="27"/>
    </row>
    <row r="503" spans="2:59" ht="15.75" customHeight="1" x14ac:dyDescent="0.2"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  <c r="AP503" s="27"/>
      <c r="AQ503" s="27"/>
      <c r="AR503" s="27"/>
      <c r="AS503" s="27"/>
      <c r="AT503" s="27"/>
      <c r="AU503" s="27"/>
      <c r="AV503" s="27"/>
      <c r="AW503" s="27"/>
      <c r="AX503" s="27"/>
      <c r="AY503" s="27"/>
      <c r="AZ503" s="27"/>
      <c r="BA503" s="27"/>
      <c r="BB503" s="27"/>
      <c r="BC503" s="27"/>
      <c r="BD503" s="27"/>
      <c r="BE503" s="27"/>
      <c r="BF503" s="27"/>
      <c r="BG503" s="27"/>
    </row>
    <row r="504" spans="2:59" ht="15.75" customHeight="1" x14ac:dyDescent="0.2"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  <c r="AO504" s="27"/>
      <c r="AP504" s="27"/>
      <c r="AQ504" s="27"/>
      <c r="AR504" s="27"/>
      <c r="AS504" s="27"/>
      <c r="AT504" s="27"/>
      <c r="AU504" s="27"/>
      <c r="AV504" s="27"/>
      <c r="AW504" s="27"/>
      <c r="AX504" s="27"/>
      <c r="AY504" s="27"/>
      <c r="AZ504" s="27"/>
      <c r="BA504" s="27"/>
      <c r="BB504" s="27"/>
      <c r="BC504" s="27"/>
      <c r="BD504" s="27"/>
      <c r="BE504" s="27"/>
      <c r="BF504" s="27"/>
      <c r="BG504" s="27"/>
    </row>
    <row r="505" spans="2:59" ht="15.75" customHeight="1" x14ac:dyDescent="0.2"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  <c r="AO505" s="27"/>
      <c r="AP505" s="27"/>
      <c r="AQ505" s="27"/>
      <c r="AR505" s="27"/>
      <c r="AS505" s="27"/>
      <c r="AT505" s="27"/>
      <c r="AU505" s="27"/>
      <c r="AV505" s="27"/>
      <c r="AW505" s="27"/>
      <c r="AX505" s="27"/>
      <c r="AY505" s="27"/>
      <c r="AZ505" s="27"/>
      <c r="BA505" s="27"/>
      <c r="BB505" s="27"/>
      <c r="BC505" s="27"/>
      <c r="BD505" s="27"/>
      <c r="BE505" s="27"/>
      <c r="BF505" s="27"/>
      <c r="BG505" s="27"/>
    </row>
    <row r="506" spans="2:59" ht="15.75" customHeight="1" x14ac:dyDescent="0.2"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  <c r="AO506" s="27"/>
      <c r="AP506" s="27"/>
      <c r="AQ506" s="27"/>
      <c r="AR506" s="27"/>
      <c r="AS506" s="27"/>
      <c r="AT506" s="27"/>
      <c r="AU506" s="27"/>
      <c r="AV506" s="27"/>
      <c r="AW506" s="27"/>
      <c r="AX506" s="27"/>
      <c r="AY506" s="27"/>
      <c r="AZ506" s="27"/>
      <c r="BA506" s="27"/>
      <c r="BB506" s="27"/>
      <c r="BC506" s="27"/>
      <c r="BD506" s="27"/>
      <c r="BE506" s="27"/>
      <c r="BF506" s="27"/>
      <c r="BG506" s="27"/>
    </row>
    <row r="507" spans="2:59" ht="15.75" customHeight="1" x14ac:dyDescent="0.2"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  <c r="AO507" s="27"/>
      <c r="AP507" s="27"/>
      <c r="AQ507" s="27"/>
      <c r="AR507" s="27"/>
      <c r="AS507" s="27"/>
      <c r="AT507" s="27"/>
      <c r="AU507" s="27"/>
      <c r="AV507" s="27"/>
      <c r="AW507" s="27"/>
      <c r="AX507" s="27"/>
      <c r="AY507" s="27"/>
      <c r="AZ507" s="27"/>
      <c r="BA507" s="27"/>
      <c r="BB507" s="27"/>
      <c r="BC507" s="27"/>
      <c r="BD507" s="27"/>
      <c r="BE507" s="27"/>
      <c r="BF507" s="27"/>
      <c r="BG507" s="27"/>
    </row>
    <row r="508" spans="2:59" ht="15.75" customHeight="1" x14ac:dyDescent="0.2"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  <c r="AO508" s="27"/>
      <c r="AP508" s="27"/>
      <c r="AQ508" s="27"/>
      <c r="AR508" s="27"/>
      <c r="AS508" s="27"/>
      <c r="AT508" s="27"/>
      <c r="AU508" s="27"/>
      <c r="AV508" s="27"/>
      <c r="AW508" s="27"/>
      <c r="AX508" s="27"/>
      <c r="AY508" s="27"/>
      <c r="AZ508" s="27"/>
      <c r="BA508" s="27"/>
      <c r="BB508" s="27"/>
      <c r="BC508" s="27"/>
      <c r="BD508" s="27"/>
      <c r="BE508" s="27"/>
      <c r="BF508" s="27"/>
      <c r="BG508" s="27"/>
    </row>
    <row r="509" spans="2:59" ht="15.75" customHeight="1" x14ac:dyDescent="0.2"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  <c r="AP509" s="27"/>
      <c r="AQ509" s="27"/>
      <c r="AR509" s="27"/>
      <c r="AS509" s="27"/>
      <c r="AT509" s="27"/>
      <c r="AU509" s="27"/>
      <c r="AV509" s="27"/>
      <c r="AW509" s="27"/>
      <c r="AX509" s="27"/>
      <c r="AY509" s="27"/>
      <c r="AZ509" s="27"/>
      <c r="BA509" s="27"/>
      <c r="BB509" s="27"/>
      <c r="BC509" s="27"/>
      <c r="BD509" s="27"/>
      <c r="BE509" s="27"/>
      <c r="BF509" s="27"/>
      <c r="BG509" s="27"/>
    </row>
    <row r="510" spans="2:59" ht="15.75" customHeight="1" x14ac:dyDescent="0.2"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  <c r="AO510" s="27"/>
      <c r="AP510" s="27"/>
      <c r="AQ510" s="27"/>
      <c r="AR510" s="27"/>
      <c r="AS510" s="27"/>
      <c r="AT510" s="27"/>
      <c r="AU510" s="27"/>
      <c r="AV510" s="27"/>
      <c r="AW510" s="27"/>
      <c r="AX510" s="27"/>
      <c r="AY510" s="27"/>
      <c r="AZ510" s="27"/>
      <c r="BA510" s="27"/>
      <c r="BB510" s="27"/>
      <c r="BC510" s="27"/>
      <c r="BD510" s="27"/>
      <c r="BE510" s="27"/>
      <c r="BF510" s="27"/>
      <c r="BG510" s="27"/>
    </row>
    <row r="511" spans="2:59" ht="15.75" customHeight="1" x14ac:dyDescent="0.2"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  <c r="AP511" s="27"/>
      <c r="AQ511" s="27"/>
      <c r="AR511" s="27"/>
      <c r="AS511" s="27"/>
      <c r="AT511" s="27"/>
      <c r="AU511" s="27"/>
      <c r="AV511" s="27"/>
      <c r="AW511" s="27"/>
      <c r="AX511" s="27"/>
      <c r="AY511" s="27"/>
      <c r="AZ511" s="27"/>
      <c r="BA511" s="27"/>
      <c r="BB511" s="27"/>
      <c r="BC511" s="27"/>
      <c r="BD511" s="27"/>
      <c r="BE511" s="27"/>
      <c r="BF511" s="27"/>
      <c r="BG511" s="27"/>
    </row>
    <row r="512" spans="2:59" ht="15.75" customHeight="1" x14ac:dyDescent="0.2"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  <c r="AO512" s="27"/>
      <c r="AP512" s="27"/>
      <c r="AQ512" s="27"/>
      <c r="AR512" s="27"/>
      <c r="AS512" s="27"/>
      <c r="AT512" s="27"/>
      <c r="AU512" s="27"/>
      <c r="AV512" s="27"/>
      <c r="AW512" s="27"/>
      <c r="AX512" s="27"/>
      <c r="AY512" s="27"/>
      <c r="AZ512" s="27"/>
      <c r="BA512" s="27"/>
      <c r="BB512" s="27"/>
      <c r="BC512" s="27"/>
      <c r="BD512" s="27"/>
      <c r="BE512" s="27"/>
      <c r="BF512" s="27"/>
      <c r="BG512" s="27"/>
    </row>
    <row r="513" spans="2:59" ht="15.75" customHeight="1" x14ac:dyDescent="0.2"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  <c r="AO513" s="27"/>
      <c r="AP513" s="27"/>
      <c r="AQ513" s="27"/>
      <c r="AR513" s="27"/>
      <c r="AS513" s="27"/>
      <c r="AT513" s="27"/>
      <c r="AU513" s="27"/>
      <c r="AV513" s="27"/>
      <c r="AW513" s="27"/>
      <c r="AX513" s="27"/>
      <c r="AY513" s="27"/>
      <c r="AZ513" s="27"/>
      <c r="BA513" s="27"/>
      <c r="BB513" s="27"/>
      <c r="BC513" s="27"/>
      <c r="BD513" s="27"/>
      <c r="BE513" s="27"/>
      <c r="BF513" s="27"/>
      <c r="BG513" s="27"/>
    </row>
    <row r="514" spans="2:59" ht="15.75" customHeight="1" x14ac:dyDescent="0.2"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  <c r="AO514" s="27"/>
      <c r="AP514" s="27"/>
      <c r="AQ514" s="27"/>
      <c r="AR514" s="27"/>
      <c r="AS514" s="27"/>
      <c r="AT514" s="27"/>
      <c r="AU514" s="27"/>
      <c r="AV514" s="27"/>
      <c r="AW514" s="27"/>
      <c r="AX514" s="27"/>
      <c r="AY514" s="27"/>
      <c r="AZ514" s="27"/>
      <c r="BA514" s="27"/>
      <c r="BB514" s="27"/>
      <c r="BC514" s="27"/>
      <c r="BD514" s="27"/>
      <c r="BE514" s="27"/>
      <c r="BF514" s="27"/>
      <c r="BG514" s="27"/>
    </row>
    <row r="515" spans="2:59" ht="15.75" customHeight="1" x14ac:dyDescent="0.2"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  <c r="AO515" s="27"/>
      <c r="AP515" s="27"/>
      <c r="AQ515" s="27"/>
      <c r="AR515" s="27"/>
      <c r="AS515" s="27"/>
      <c r="AT515" s="27"/>
      <c r="AU515" s="27"/>
      <c r="AV515" s="27"/>
      <c r="AW515" s="27"/>
      <c r="AX515" s="27"/>
      <c r="AY515" s="27"/>
      <c r="AZ515" s="27"/>
      <c r="BA515" s="27"/>
      <c r="BB515" s="27"/>
      <c r="BC515" s="27"/>
      <c r="BD515" s="27"/>
      <c r="BE515" s="27"/>
      <c r="BF515" s="27"/>
      <c r="BG515" s="27"/>
    </row>
    <row r="516" spans="2:59" ht="15.75" customHeight="1" x14ac:dyDescent="0.2"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  <c r="AO516" s="27"/>
      <c r="AP516" s="27"/>
      <c r="AQ516" s="27"/>
      <c r="AR516" s="27"/>
      <c r="AS516" s="27"/>
      <c r="AT516" s="27"/>
      <c r="AU516" s="27"/>
      <c r="AV516" s="27"/>
      <c r="AW516" s="27"/>
      <c r="AX516" s="27"/>
      <c r="AY516" s="27"/>
      <c r="AZ516" s="27"/>
      <c r="BA516" s="27"/>
      <c r="BB516" s="27"/>
      <c r="BC516" s="27"/>
      <c r="BD516" s="27"/>
      <c r="BE516" s="27"/>
      <c r="BF516" s="27"/>
      <c r="BG516" s="27"/>
    </row>
    <row r="517" spans="2:59" ht="15.75" customHeight="1" x14ac:dyDescent="0.2"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  <c r="AO517" s="27"/>
      <c r="AP517" s="27"/>
      <c r="AQ517" s="27"/>
      <c r="AR517" s="27"/>
      <c r="AS517" s="27"/>
      <c r="AT517" s="27"/>
      <c r="AU517" s="27"/>
      <c r="AV517" s="27"/>
      <c r="AW517" s="27"/>
      <c r="AX517" s="27"/>
      <c r="AY517" s="27"/>
      <c r="AZ517" s="27"/>
      <c r="BA517" s="27"/>
      <c r="BB517" s="27"/>
      <c r="BC517" s="27"/>
      <c r="BD517" s="27"/>
      <c r="BE517" s="27"/>
      <c r="BF517" s="27"/>
      <c r="BG517" s="27"/>
    </row>
    <row r="518" spans="2:59" ht="15.75" customHeight="1" x14ac:dyDescent="0.2"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  <c r="AO518" s="27"/>
      <c r="AP518" s="27"/>
      <c r="AQ518" s="27"/>
      <c r="AR518" s="27"/>
      <c r="AS518" s="27"/>
      <c r="AT518" s="27"/>
      <c r="AU518" s="27"/>
      <c r="AV518" s="27"/>
      <c r="AW518" s="27"/>
      <c r="AX518" s="27"/>
      <c r="AY518" s="27"/>
      <c r="AZ518" s="27"/>
      <c r="BA518" s="27"/>
      <c r="BB518" s="27"/>
      <c r="BC518" s="27"/>
      <c r="BD518" s="27"/>
      <c r="BE518" s="27"/>
      <c r="BF518" s="27"/>
      <c r="BG518" s="27"/>
    </row>
    <row r="519" spans="2:59" ht="15.75" customHeight="1" x14ac:dyDescent="0.2"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  <c r="AO519" s="27"/>
      <c r="AP519" s="27"/>
      <c r="AQ519" s="27"/>
      <c r="AR519" s="27"/>
      <c r="AS519" s="27"/>
      <c r="AT519" s="27"/>
      <c r="AU519" s="27"/>
      <c r="AV519" s="27"/>
      <c r="AW519" s="27"/>
      <c r="AX519" s="27"/>
      <c r="AY519" s="27"/>
      <c r="AZ519" s="27"/>
      <c r="BA519" s="27"/>
      <c r="BB519" s="27"/>
      <c r="BC519" s="27"/>
      <c r="BD519" s="27"/>
      <c r="BE519" s="27"/>
      <c r="BF519" s="27"/>
      <c r="BG519" s="27"/>
    </row>
    <row r="520" spans="2:59" ht="15.75" customHeight="1" x14ac:dyDescent="0.2"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  <c r="AQ520" s="27"/>
      <c r="AR520" s="27"/>
      <c r="AS520" s="27"/>
      <c r="AT520" s="27"/>
      <c r="AU520" s="27"/>
      <c r="AV520" s="27"/>
      <c r="AW520" s="27"/>
      <c r="AX520" s="27"/>
      <c r="AY520" s="27"/>
      <c r="AZ520" s="27"/>
      <c r="BA520" s="27"/>
      <c r="BB520" s="27"/>
      <c r="BC520" s="27"/>
      <c r="BD520" s="27"/>
      <c r="BE520" s="27"/>
      <c r="BF520" s="27"/>
      <c r="BG520" s="27"/>
    </row>
    <row r="521" spans="2:59" ht="15.75" customHeight="1" x14ac:dyDescent="0.2"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  <c r="AO521" s="27"/>
      <c r="AP521" s="27"/>
      <c r="AQ521" s="27"/>
      <c r="AR521" s="27"/>
      <c r="AS521" s="27"/>
      <c r="AT521" s="27"/>
      <c r="AU521" s="27"/>
      <c r="AV521" s="27"/>
      <c r="AW521" s="27"/>
      <c r="AX521" s="27"/>
      <c r="AY521" s="27"/>
      <c r="AZ521" s="27"/>
      <c r="BA521" s="27"/>
      <c r="BB521" s="27"/>
      <c r="BC521" s="27"/>
      <c r="BD521" s="27"/>
      <c r="BE521" s="27"/>
      <c r="BF521" s="27"/>
      <c r="BG521" s="27"/>
    </row>
    <row r="522" spans="2:59" ht="15.75" customHeight="1" x14ac:dyDescent="0.2"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  <c r="AO522" s="27"/>
      <c r="AP522" s="27"/>
      <c r="AQ522" s="27"/>
      <c r="AR522" s="27"/>
      <c r="AS522" s="27"/>
      <c r="AT522" s="27"/>
      <c r="AU522" s="27"/>
      <c r="AV522" s="27"/>
      <c r="AW522" s="27"/>
      <c r="AX522" s="27"/>
      <c r="AY522" s="27"/>
      <c r="AZ522" s="27"/>
      <c r="BA522" s="27"/>
      <c r="BB522" s="27"/>
      <c r="BC522" s="27"/>
      <c r="BD522" s="27"/>
      <c r="BE522" s="27"/>
      <c r="BF522" s="27"/>
      <c r="BG522" s="27"/>
    </row>
    <row r="523" spans="2:59" ht="15.75" customHeight="1" x14ac:dyDescent="0.2"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  <c r="AO523" s="27"/>
      <c r="AP523" s="27"/>
      <c r="AQ523" s="27"/>
      <c r="AR523" s="27"/>
      <c r="AS523" s="27"/>
      <c r="AT523" s="27"/>
      <c r="AU523" s="27"/>
      <c r="AV523" s="27"/>
      <c r="AW523" s="27"/>
      <c r="AX523" s="27"/>
      <c r="AY523" s="27"/>
      <c r="AZ523" s="27"/>
      <c r="BA523" s="27"/>
      <c r="BB523" s="27"/>
      <c r="BC523" s="27"/>
      <c r="BD523" s="27"/>
      <c r="BE523" s="27"/>
      <c r="BF523" s="27"/>
      <c r="BG523" s="27"/>
    </row>
    <row r="524" spans="2:59" ht="15.75" customHeight="1" x14ac:dyDescent="0.2"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  <c r="AO524" s="27"/>
      <c r="AP524" s="27"/>
      <c r="AQ524" s="27"/>
      <c r="AR524" s="27"/>
      <c r="AS524" s="27"/>
      <c r="AT524" s="27"/>
      <c r="AU524" s="27"/>
      <c r="AV524" s="27"/>
      <c r="AW524" s="27"/>
      <c r="AX524" s="27"/>
      <c r="AY524" s="27"/>
      <c r="AZ524" s="27"/>
      <c r="BA524" s="27"/>
      <c r="BB524" s="27"/>
      <c r="BC524" s="27"/>
      <c r="BD524" s="27"/>
      <c r="BE524" s="27"/>
      <c r="BF524" s="27"/>
      <c r="BG524" s="27"/>
    </row>
    <row r="525" spans="2:59" ht="15.75" customHeight="1" x14ac:dyDescent="0.2"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  <c r="AO525" s="27"/>
      <c r="AP525" s="27"/>
      <c r="AQ525" s="27"/>
      <c r="AR525" s="27"/>
      <c r="AS525" s="27"/>
      <c r="AT525" s="27"/>
      <c r="AU525" s="27"/>
      <c r="AV525" s="27"/>
      <c r="AW525" s="27"/>
      <c r="AX525" s="27"/>
      <c r="AY525" s="27"/>
      <c r="AZ525" s="27"/>
      <c r="BA525" s="27"/>
      <c r="BB525" s="27"/>
      <c r="BC525" s="27"/>
      <c r="BD525" s="27"/>
      <c r="BE525" s="27"/>
      <c r="BF525" s="27"/>
      <c r="BG525" s="27"/>
    </row>
    <row r="526" spans="2:59" ht="15.75" customHeight="1" x14ac:dyDescent="0.2"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  <c r="AO526" s="27"/>
      <c r="AP526" s="27"/>
      <c r="AQ526" s="27"/>
      <c r="AR526" s="27"/>
      <c r="AS526" s="27"/>
      <c r="AT526" s="27"/>
      <c r="AU526" s="27"/>
      <c r="AV526" s="27"/>
      <c r="AW526" s="27"/>
      <c r="AX526" s="27"/>
      <c r="AY526" s="27"/>
      <c r="AZ526" s="27"/>
      <c r="BA526" s="27"/>
      <c r="BB526" s="27"/>
      <c r="BC526" s="27"/>
      <c r="BD526" s="27"/>
      <c r="BE526" s="27"/>
      <c r="BF526" s="27"/>
      <c r="BG526" s="27"/>
    </row>
    <row r="527" spans="2:59" ht="15.75" customHeight="1" x14ac:dyDescent="0.2"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  <c r="AO527" s="27"/>
      <c r="AP527" s="27"/>
      <c r="AQ527" s="27"/>
      <c r="AR527" s="27"/>
      <c r="AS527" s="27"/>
      <c r="AT527" s="27"/>
      <c r="AU527" s="27"/>
      <c r="AV527" s="27"/>
      <c r="AW527" s="27"/>
      <c r="AX527" s="27"/>
      <c r="AY527" s="27"/>
      <c r="AZ527" s="27"/>
      <c r="BA527" s="27"/>
      <c r="BB527" s="27"/>
      <c r="BC527" s="27"/>
      <c r="BD527" s="27"/>
      <c r="BE527" s="27"/>
      <c r="BF527" s="27"/>
      <c r="BG527" s="27"/>
    </row>
    <row r="528" spans="2:59" ht="15.75" customHeight="1" x14ac:dyDescent="0.2"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  <c r="AO528" s="27"/>
      <c r="AP528" s="27"/>
      <c r="AQ528" s="27"/>
      <c r="AR528" s="27"/>
      <c r="AS528" s="27"/>
      <c r="AT528" s="27"/>
      <c r="AU528" s="27"/>
      <c r="AV528" s="27"/>
      <c r="AW528" s="27"/>
      <c r="AX528" s="27"/>
      <c r="AY528" s="27"/>
      <c r="AZ528" s="27"/>
      <c r="BA528" s="27"/>
      <c r="BB528" s="27"/>
      <c r="BC528" s="27"/>
      <c r="BD528" s="27"/>
      <c r="BE528" s="27"/>
      <c r="BF528" s="27"/>
      <c r="BG528" s="27"/>
    </row>
    <row r="529" spans="2:59" ht="15.75" customHeight="1" x14ac:dyDescent="0.2"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  <c r="AO529" s="27"/>
      <c r="AP529" s="27"/>
      <c r="AQ529" s="27"/>
      <c r="AR529" s="27"/>
      <c r="AS529" s="27"/>
      <c r="AT529" s="27"/>
      <c r="AU529" s="27"/>
      <c r="AV529" s="27"/>
      <c r="AW529" s="27"/>
      <c r="AX529" s="27"/>
      <c r="AY529" s="27"/>
      <c r="AZ529" s="27"/>
      <c r="BA529" s="27"/>
      <c r="BB529" s="27"/>
      <c r="BC529" s="27"/>
      <c r="BD529" s="27"/>
      <c r="BE529" s="27"/>
      <c r="BF529" s="27"/>
      <c r="BG529" s="27"/>
    </row>
    <row r="530" spans="2:59" ht="15.75" customHeight="1" x14ac:dyDescent="0.2"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  <c r="AO530" s="27"/>
      <c r="AP530" s="27"/>
      <c r="AQ530" s="27"/>
      <c r="AR530" s="27"/>
      <c r="AS530" s="27"/>
      <c r="AT530" s="27"/>
      <c r="AU530" s="27"/>
      <c r="AV530" s="27"/>
      <c r="AW530" s="27"/>
      <c r="AX530" s="27"/>
      <c r="AY530" s="27"/>
      <c r="AZ530" s="27"/>
      <c r="BA530" s="27"/>
      <c r="BB530" s="27"/>
      <c r="BC530" s="27"/>
      <c r="BD530" s="27"/>
      <c r="BE530" s="27"/>
      <c r="BF530" s="27"/>
      <c r="BG530" s="27"/>
    </row>
    <row r="531" spans="2:59" ht="15.75" customHeight="1" x14ac:dyDescent="0.2"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  <c r="AO531" s="27"/>
      <c r="AP531" s="27"/>
      <c r="AQ531" s="27"/>
      <c r="AR531" s="27"/>
      <c r="AS531" s="27"/>
      <c r="AT531" s="27"/>
      <c r="AU531" s="27"/>
      <c r="AV531" s="27"/>
      <c r="AW531" s="27"/>
      <c r="AX531" s="27"/>
      <c r="AY531" s="27"/>
      <c r="AZ531" s="27"/>
      <c r="BA531" s="27"/>
      <c r="BB531" s="27"/>
      <c r="BC531" s="27"/>
      <c r="BD531" s="27"/>
      <c r="BE531" s="27"/>
      <c r="BF531" s="27"/>
      <c r="BG531" s="27"/>
    </row>
    <row r="532" spans="2:59" ht="15.75" customHeight="1" x14ac:dyDescent="0.2"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  <c r="AO532" s="27"/>
      <c r="AP532" s="27"/>
      <c r="AQ532" s="27"/>
      <c r="AR532" s="27"/>
      <c r="AS532" s="27"/>
      <c r="AT532" s="27"/>
      <c r="AU532" s="27"/>
      <c r="AV532" s="27"/>
      <c r="AW532" s="27"/>
      <c r="AX532" s="27"/>
      <c r="AY532" s="27"/>
      <c r="AZ532" s="27"/>
      <c r="BA532" s="27"/>
      <c r="BB532" s="27"/>
      <c r="BC532" s="27"/>
      <c r="BD532" s="27"/>
      <c r="BE532" s="27"/>
      <c r="BF532" s="27"/>
      <c r="BG532" s="27"/>
    </row>
    <row r="533" spans="2:59" ht="15.75" customHeight="1" x14ac:dyDescent="0.2"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  <c r="AO533" s="27"/>
      <c r="AP533" s="27"/>
      <c r="AQ533" s="27"/>
      <c r="AR533" s="27"/>
      <c r="AS533" s="27"/>
      <c r="AT533" s="27"/>
      <c r="AU533" s="27"/>
      <c r="AV533" s="27"/>
      <c r="AW533" s="27"/>
      <c r="AX533" s="27"/>
      <c r="AY533" s="27"/>
      <c r="AZ533" s="27"/>
      <c r="BA533" s="27"/>
      <c r="BB533" s="27"/>
      <c r="BC533" s="27"/>
      <c r="BD533" s="27"/>
      <c r="BE533" s="27"/>
      <c r="BF533" s="27"/>
      <c r="BG533" s="27"/>
    </row>
    <row r="534" spans="2:59" ht="15.75" customHeight="1" x14ac:dyDescent="0.2"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  <c r="AO534" s="27"/>
      <c r="AP534" s="27"/>
      <c r="AQ534" s="27"/>
      <c r="AR534" s="27"/>
      <c r="AS534" s="27"/>
      <c r="AT534" s="27"/>
      <c r="AU534" s="27"/>
      <c r="AV534" s="27"/>
      <c r="AW534" s="27"/>
      <c r="AX534" s="27"/>
      <c r="AY534" s="27"/>
      <c r="AZ534" s="27"/>
      <c r="BA534" s="27"/>
      <c r="BB534" s="27"/>
      <c r="BC534" s="27"/>
      <c r="BD534" s="27"/>
      <c r="BE534" s="27"/>
      <c r="BF534" s="27"/>
      <c r="BG534" s="27"/>
    </row>
    <row r="535" spans="2:59" ht="15.75" customHeight="1" x14ac:dyDescent="0.2"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  <c r="AO535" s="27"/>
      <c r="AP535" s="27"/>
      <c r="AQ535" s="27"/>
      <c r="AR535" s="27"/>
      <c r="AS535" s="27"/>
      <c r="AT535" s="27"/>
      <c r="AU535" s="27"/>
      <c r="AV535" s="27"/>
      <c r="AW535" s="27"/>
      <c r="AX535" s="27"/>
      <c r="AY535" s="27"/>
      <c r="AZ535" s="27"/>
      <c r="BA535" s="27"/>
      <c r="BB535" s="27"/>
      <c r="BC535" s="27"/>
      <c r="BD535" s="27"/>
      <c r="BE535" s="27"/>
      <c r="BF535" s="27"/>
      <c r="BG535" s="27"/>
    </row>
    <row r="536" spans="2:59" ht="15.75" customHeight="1" x14ac:dyDescent="0.2"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  <c r="AO536" s="27"/>
      <c r="AP536" s="27"/>
      <c r="AQ536" s="27"/>
      <c r="AR536" s="27"/>
      <c r="AS536" s="27"/>
      <c r="AT536" s="27"/>
      <c r="AU536" s="27"/>
      <c r="AV536" s="27"/>
      <c r="AW536" s="27"/>
      <c r="AX536" s="27"/>
      <c r="AY536" s="27"/>
      <c r="AZ536" s="27"/>
      <c r="BA536" s="27"/>
      <c r="BB536" s="27"/>
      <c r="BC536" s="27"/>
      <c r="BD536" s="27"/>
      <c r="BE536" s="27"/>
      <c r="BF536" s="27"/>
      <c r="BG536" s="27"/>
    </row>
    <row r="537" spans="2:59" ht="15.75" customHeight="1" x14ac:dyDescent="0.2"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  <c r="AO537" s="27"/>
      <c r="AP537" s="27"/>
      <c r="AQ537" s="27"/>
      <c r="AR537" s="27"/>
      <c r="AS537" s="27"/>
      <c r="AT537" s="27"/>
      <c r="AU537" s="27"/>
      <c r="AV537" s="27"/>
      <c r="AW537" s="27"/>
      <c r="AX537" s="27"/>
      <c r="AY537" s="27"/>
      <c r="AZ537" s="27"/>
      <c r="BA537" s="27"/>
      <c r="BB537" s="27"/>
      <c r="BC537" s="27"/>
      <c r="BD537" s="27"/>
      <c r="BE537" s="27"/>
      <c r="BF537" s="27"/>
      <c r="BG537" s="27"/>
    </row>
    <row r="538" spans="2:59" ht="15.75" customHeight="1" x14ac:dyDescent="0.2"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  <c r="AO538" s="27"/>
      <c r="AP538" s="27"/>
      <c r="AQ538" s="27"/>
      <c r="AR538" s="27"/>
      <c r="AS538" s="27"/>
      <c r="AT538" s="27"/>
      <c r="AU538" s="27"/>
      <c r="AV538" s="27"/>
      <c r="AW538" s="27"/>
      <c r="AX538" s="27"/>
      <c r="AY538" s="27"/>
      <c r="AZ538" s="27"/>
      <c r="BA538" s="27"/>
      <c r="BB538" s="27"/>
      <c r="BC538" s="27"/>
      <c r="BD538" s="27"/>
      <c r="BE538" s="27"/>
      <c r="BF538" s="27"/>
      <c r="BG538" s="27"/>
    </row>
    <row r="539" spans="2:59" ht="15.75" customHeight="1" x14ac:dyDescent="0.2"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  <c r="AO539" s="27"/>
      <c r="AP539" s="27"/>
      <c r="AQ539" s="27"/>
      <c r="AR539" s="27"/>
      <c r="AS539" s="27"/>
      <c r="AT539" s="27"/>
      <c r="AU539" s="27"/>
      <c r="AV539" s="27"/>
      <c r="AW539" s="27"/>
      <c r="AX539" s="27"/>
      <c r="AY539" s="27"/>
      <c r="AZ539" s="27"/>
      <c r="BA539" s="27"/>
      <c r="BB539" s="27"/>
      <c r="BC539" s="27"/>
      <c r="BD539" s="27"/>
      <c r="BE539" s="27"/>
      <c r="BF539" s="27"/>
      <c r="BG539" s="27"/>
    </row>
    <row r="540" spans="2:59" ht="15.75" customHeight="1" x14ac:dyDescent="0.2"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  <c r="BD540" s="27"/>
      <c r="BE540" s="27"/>
      <c r="BF540" s="27"/>
      <c r="BG540" s="27"/>
    </row>
    <row r="541" spans="2:59" ht="15.75" customHeight="1" x14ac:dyDescent="0.2"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  <c r="AO541" s="27"/>
      <c r="AP541" s="27"/>
      <c r="AQ541" s="27"/>
      <c r="AR541" s="27"/>
      <c r="AS541" s="27"/>
      <c r="AT541" s="27"/>
      <c r="AU541" s="27"/>
      <c r="AV541" s="27"/>
      <c r="AW541" s="27"/>
      <c r="AX541" s="27"/>
      <c r="AY541" s="27"/>
      <c r="AZ541" s="27"/>
      <c r="BA541" s="27"/>
      <c r="BB541" s="27"/>
      <c r="BC541" s="27"/>
      <c r="BD541" s="27"/>
      <c r="BE541" s="27"/>
      <c r="BF541" s="27"/>
      <c r="BG541" s="27"/>
    </row>
    <row r="542" spans="2:59" ht="15.75" customHeight="1" x14ac:dyDescent="0.2"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  <c r="AO542" s="27"/>
      <c r="AP542" s="27"/>
      <c r="AQ542" s="27"/>
      <c r="AR542" s="27"/>
      <c r="AS542" s="27"/>
      <c r="AT542" s="27"/>
      <c r="AU542" s="27"/>
      <c r="AV542" s="27"/>
      <c r="AW542" s="27"/>
      <c r="AX542" s="27"/>
      <c r="AY542" s="27"/>
      <c r="AZ542" s="27"/>
      <c r="BA542" s="27"/>
      <c r="BB542" s="27"/>
      <c r="BC542" s="27"/>
      <c r="BD542" s="27"/>
      <c r="BE542" s="27"/>
      <c r="BF542" s="27"/>
      <c r="BG542" s="27"/>
    </row>
    <row r="543" spans="2:59" ht="15.75" customHeight="1" x14ac:dyDescent="0.2"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  <c r="AO543" s="27"/>
      <c r="AP543" s="27"/>
      <c r="AQ543" s="27"/>
      <c r="AR543" s="27"/>
      <c r="AS543" s="27"/>
      <c r="AT543" s="27"/>
      <c r="AU543" s="27"/>
      <c r="AV543" s="27"/>
      <c r="AW543" s="27"/>
      <c r="AX543" s="27"/>
      <c r="AY543" s="27"/>
      <c r="AZ543" s="27"/>
      <c r="BA543" s="27"/>
      <c r="BB543" s="27"/>
      <c r="BC543" s="27"/>
      <c r="BD543" s="27"/>
      <c r="BE543" s="27"/>
      <c r="BF543" s="27"/>
      <c r="BG543" s="27"/>
    </row>
    <row r="544" spans="2:59" ht="15.75" customHeight="1" x14ac:dyDescent="0.2"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  <c r="AO544" s="27"/>
      <c r="AP544" s="27"/>
      <c r="AQ544" s="27"/>
      <c r="AR544" s="27"/>
      <c r="AS544" s="27"/>
      <c r="AT544" s="27"/>
      <c r="AU544" s="27"/>
      <c r="AV544" s="27"/>
      <c r="AW544" s="27"/>
      <c r="AX544" s="27"/>
      <c r="AY544" s="27"/>
      <c r="AZ544" s="27"/>
      <c r="BA544" s="27"/>
      <c r="BB544" s="27"/>
      <c r="BC544" s="27"/>
      <c r="BD544" s="27"/>
      <c r="BE544" s="27"/>
      <c r="BF544" s="27"/>
      <c r="BG544" s="27"/>
    </row>
    <row r="545" spans="2:59" ht="15.75" customHeight="1" x14ac:dyDescent="0.2"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  <c r="AO545" s="27"/>
      <c r="AP545" s="27"/>
      <c r="AQ545" s="27"/>
      <c r="AR545" s="27"/>
      <c r="AS545" s="27"/>
      <c r="AT545" s="27"/>
      <c r="AU545" s="27"/>
      <c r="AV545" s="27"/>
      <c r="AW545" s="27"/>
      <c r="AX545" s="27"/>
      <c r="AY545" s="27"/>
      <c r="AZ545" s="27"/>
      <c r="BA545" s="27"/>
      <c r="BB545" s="27"/>
      <c r="BC545" s="27"/>
      <c r="BD545" s="27"/>
      <c r="BE545" s="27"/>
      <c r="BF545" s="27"/>
      <c r="BG545" s="27"/>
    </row>
    <row r="546" spans="2:59" ht="15.75" customHeight="1" x14ac:dyDescent="0.2"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  <c r="AO546" s="27"/>
      <c r="AP546" s="27"/>
      <c r="AQ546" s="27"/>
      <c r="AR546" s="27"/>
      <c r="AS546" s="27"/>
      <c r="AT546" s="27"/>
      <c r="AU546" s="27"/>
      <c r="AV546" s="27"/>
      <c r="AW546" s="27"/>
      <c r="AX546" s="27"/>
      <c r="AY546" s="27"/>
      <c r="AZ546" s="27"/>
      <c r="BA546" s="27"/>
      <c r="BB546" s="27"/>
      <c r="BC546" s="27"/>
      <c r="BD546" s="27"/>
      <c r="BE546" s="27"/>
      <c r="BF546" s="27"/>
      <c r="BG546" s="27"/>
    </row>
    <row r="547" spans="2:59" ht="15.75" customHeight="1" x14ac:dyDescent="0.2"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  <c r="AO547" s="27"/>
      <c r="AP547" s="27"/>
      <c r="AQ547" s="27"/>
      <c r="AR547" s="27"/>
      <c r="AS547" s="27"/>
      <c r="AT547" s="27"/>
      <c r="AU547" s="27"/>
      <c r="AV547" s="27"/>
      <c r="AW547" s="27"/>
      <c r="AX547" s="27"/>
      <c r="AY547" s="27"/>
      <c r="AZ547" s="27"/>
      <c r="BA547" s="27"/>
      <c r="BB547" s="27"/>
      <c r="BC547" s="27"/>
      <c r="BD547" s="27"/>
      <c r="BE547" s="27"/>
      <c r="BF547" s="27"/>
      <c r="BG547" s="27"/>
    </row>
    <row r="548" spans="2:59" ht="15.75" customHeight="1" x14ac:dyDescent="0.2"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  <c r="AO548" s="27"/>
      <c r="AP548" s="27"/>
      <c r="AQ548" s="27"/>
      <c r="AR548" s="27"/>
      <c r="AS548" s="27"/>
      <c r="AT548" s="27"/>
      <c r="AU548" s="27"/>
      <c r="AV548" s="27"/>
      <c r="AW548" s="27"/>
      <c r="AX548" s="27"/>
      <c r="AY548" s="27"/>
      <c r="AZ548" s="27"/>
      <c r="BA548" s="27"/>
      <c r="BB548" s="27"/>
      <c r="BC548" s="27"/>
      <c r="BD548" s="27"/>
      <c r="BE548" s="27"/>
      <c r="BF548" s="27"/>
      <c r="BG548" s="27"/>
    </row>
    <row r="549" spans="2:59" ht="15.75" customHeight="1" x14ac:dyDescent="0.2"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  <c r="AO549" s="27"/>
      <c r="AP549" s="27"/>
      <c r="AQ549" s="27"/>
      <c r="AR549" s="27"/>
      <c r="AS549" s="27"/>
      <c r="AT549" s="27"/>
      <c r="AU549" s="27"/>
      <c r="AV549" s="27"/>
      <c r="AW549" s="27"/>
      <c r="AX549" s="27"/>
      <c r="AY549" s="27"/>
      <c r="AZ549" s="27"/>
      <c r="BA549" s="27"/>
      <c r="BB549" s="27"/>
      <c r="BC549" s="27"/>
      <c r="BD549" s="27"/>
      <c r="BE549" s="27"/>
      <c r="BF549" s="27"/>
      <c r="BG549" s="27"/>
    </row>
    <row r="550" spans="2:59" ht="15.75" customHeight="1" x14ac:dyDescent="0.2"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  <c r="AO550" s="27"/>
      <c r="AP550" s="27"/>
      <c r="AQ550" s="27"/>
      <c r="AR550" s="27"/>
      <c r="AS550" s="27"/>
      <c r="AT550" s="27"/>
      <c r="AU550" s="27"/>
      <c r="AV550" s="27"/>
      <c r="AW550" s="27"/>
      <c r="AX550" s="27"/>
      <c r="AY550" s="27"/>
      <c r="AZ550" s="27"/>
      <c r="BA550" s="27"/>
      <c r="BB550" s="27"/>
      <c r="BC550" s="27"/>
      <c r="BD550" s="27"/>
      <c r="BE550" s="27"/>
      <c r="BF550" s="27"/>
      <c r="BG550" s="27"/>
    </row>
    <row r="551" spans="2:59" ht="15.75" customHeight="1" x14ac:dyDescent="0.2"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  <c r="AO551" s="27"/>
      <c r="AP551" s="27"/>
      <c r="AQ551" s="27"/>
      <c r="AR551" s="27"/>
      <c r="AS551" s="27"/>
      <c r="AT551" s="27"/>
      <c r="AU551" s="27"/>
      <c r="AV551" s="27"/>
      <c r="AW551" s="27"/>
      <c r="AX551" s="27"/>
      <c r="AY551" s="27"/>
      <c r="AZ551" s="27"/>
      <c r="BA551" s="27"/>
      <c r="BB551" s="27"/>
      <c r="BC551" s="27"/>
      <c r="BD551" s="27"/>
      <c r="BE551" s="27"/>
      <c r="BF551" s="27"/>
      <c r="BG551" s="27"/>
    </row>
    <row r="552" spans="2:59" ht="15.75" customHeight="1" x14ac:dyDescent="0.2"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  <c r="AO552" s="27"/>
      <c r="AP552" s="27"/>
      <c r="AQ552" s="27"/>
      <c r="AR552" s="27"/>
      <c r="AS552" s="27"/>
      <c r="AT552" s="27"/>
      <c r="AU552" s="27"/>
      <c r="AV552" s="27"/>
      <c r="AW552" s="27"/>
      <c r="AX552" s="27"/>
      <c r="AY552" s="27"/>
      <c r="AZ552" s="27"/>
      <c r="BA552" s="27"/>
      <c r="BB552" s="27"/>
      <c r="BC552" s="27"/>
      <c r="BD552" s="27"/>
      <c r="BE552" s="27"/>
      <c r="BF552" s="27"/>
      <c r="BG552" s="27"/>
    </row>
    <row r="553" spans="2:59" ht="15.75" customHeight="1" x14ac:dyDescent="0.2"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  <c r="AO553" s="27"/>
      <c r="AP553" s="27"/>
      <c r="AQ553" s="27"/>
      <c r="AR553" s="27"/>
      <c r="AS553" s="27"/>
      <c r="AT553" s="27"/>
      <c r="AU553" s="27"/>
      <c r="AV553" s="27"/>
      <c r="AW553" s="27"/>
      <c r="AX553" s="27"/>
      <c r="AY553" s="27"/>
      <c r="AZ553" s="27"/>
      <c r="BA553" s="27"/>
      <c r="BB553" s="27"/>
      <c r="BC553" s="27"/>
      <c r="BD553" s="27"/>
      <c r="BE553" s="27"/>
      <c r="BF553" s="27"/>
      <c r="BG553" s="27"/>
    </row>
    <row r="554" spans="2:59" ht="15.75" customHeight="1" x14ac:dyDescent="0.2"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  <c r="AO554" s="27"/>
      <c r="AP554" s="27"/>
      <c r="AQ554" s="27"/>
      <c r="AR554" s="27"/>
      <c r="AS554" s="27"/>
      <c r="AT554" s="27"/>
      <c r="AU554" s="27"/>
      <c r="AV554" s="27"/>
      <c r="AW554" s="27"/>
      <c r="AX554" s="27"/>
      <c r="AY554" s="27"/>
      <c r="AZ554" s="27"/>
      <c r="BA554" s="27"/>
      <c r="BB554" s="27"/>
      <c r="BC554" s="27"/>
      <c r="BD554" s="27"/>
      <c r="BE554" s="27"/>
      <c r="BF554" s="27"/>
      <c r="BG554" s="27"/>
    </row>
    <row r="555" spans="2:59" ht="15.75" customHeight="1" x14ac:dyDescent="0.2"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  <c r="AO555" s="27"/>
      <c r="AP555" s="27"/>
      <c r="AQ555" s="27"/>
      <c r="AR555" s="27"/>
      <c r="AS555" s="27"/>
      <c r="AT555" s="27"/>
      <c r="AU555" s="27"/>
      <c r="AV555" s="27"/>
      <c r="AW555" s="27"/>
      <c r="AX555" s="27"/>
      <c r="AY555" s="27"/>
      <c r="AZ555" s="27"/>
      <c r="BA555" s="27"/>
      <c r="BB555" s="27"/>
      <c r="BC555" s="27"/>
      <c r="BD555" s="27"/>
      <c r="BE555" s="27"/>
      <c r="BF555" s="27"/>
      <c r="BG555" s="27"/>
    </row>
    <row r="556" spans="2:59" ht="15.75" customHeight="1" x14ac:dyDescent="0.2"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  <c r="AO556" s="27"/>
      <c r="AP556" s="27"/>
      <c r="AQ556" s="27"/>
      <c r="AR556" s="27"/>
      <c r="AS556" s="27"/>
      <c r="AT556" s="27"/>
      <c r="AU556" s="27"/>
      <c r="AV556" s="27"/>
      <c r="AW556" s="27"/>
      <c r="AX556" s="27"/>
      <c r="AY556" s="27"/>
      <c r="AZ556" s="27"/>
      <c r="BA556" s="27"/>
      <c r="BB556" s="27"/>
      <c r="BC556" s="27"/>
      <c r="BD556" s="27"/>
      <c r="BE556" s="27"/>
      <c r="BF556" s="27"/>
      <c r="BG556" s="27"/>
    </row>
    <row r="557" spans="2:59" ht="15.75" customHeight="1" x14ac:dyDescent="0.2"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  <c r="AO557" s="27"/>
      <c r="AP557" s="27"/>
      <c r="AQ557" s="27"/>
      <c r="AR557" s="27"/>
      <c r="AS557" s="27"/>
      <c r="AT557" s="27"/>
      <c r="AU557" s="27"/>
      <c r="AV557" s="27"/>
      <c r="AW557" s="27"/>
      <c r="AX557" s="27"/>
      <c r="AY557" s="27"/>
      <c r="AZ557" s="27"/>
      <c r="BA557" s="27"/>
      <c r="BB557" s="27"/>
      <c r="BC557" s="27"/>
      <c r="BD557" s="27"/>
      <c r="BE557" s="27"/>
      <c r="BF557" s="27"/>
      <c r="BG557" s="27"/>
    </row>
    <row r="558" spans="2:59" ht="15.75" customHeight="1" x14ac:dyDescent="0.2"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  <c r="AO558" s="27"/>
      <c r="AP558" s="27"/>
      <c r="AQ558" s="27"/>
      <c r="AR558" s="27"/>
      <c r="AS558" s="27"/>
      <c r="AT558" s="27"/>
      <c r="AU558" s="27"/>
      <c r="AV558" s="27"/>
      <c r="AW558" s="27"/>
      <c r="AX558" s="27"/>
      <c r="AY558" s="27"/>
      <c r="AZ558" s="27"/>
      <c r="BA558" s="27"/>
      <c r="BB558" s="27"/>
      <c r="BC558" s="27"/>
      <c r="BD558" s="27"/>
      <c r="BE558" s="27"/>
      <c r="BF558" s="27"/>
      <c r="BG558" s="27"/>
    </row>
    <row r="559" spans="2:59" ht="15.75" customHeight="1" x14ac:dyDescent="0.2"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  <c r="AO559" s="27"/>
      <c r="AP559" s="27"/>
      <c r="AQ559" s="27"/>
      <c r="AR559" s="27"/>
      <c r="AS559" s="27"/>
      <c r="AT559" s="27"/>
      <c r="AU559" s="27"/>
      <c r="AV559" s="27"/>
      <c r="AW559" s="27"/>
      <c r="AX559" s="27"/>
      <c r="AY559" s="27"/>
      <c r="AZ559" s="27"/>
      <c r="BA559" s="27"/>
      <c r="BB559" s="27"/>
      <c r="BC559" s="27"/>
      <c r="BD559" s="27"/>
      <c r="BE559" s="27"/>
      <c r="BF559" s="27"/>
      <c r="BG559" s="27"/>
    </row>
    <row r="560" spans="2:59" ht="15.75" customHeight="1" x14ac:dyDescent="0.2"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  <c r="AO560" s="27"/>
      <c r="AP560" s="27"/>
      <c r="AQ560" s="27"/>
      <c r="AR560" s="27"/>
      <c r="AS560" s="27"/>
      <c r="AT560" s="27"/>
      <c r="AU560" s="27"/>
      <c r="AV560" s="27"/>
      <c r="AW560" s="27"/>
      <c r="AX560" s="27"/>
      <c r="AY560" s="27"/>
      <c r="AZ560" s="27"/>
      <c r="BA560" s="27"/>
      <c r="BB560" s="27"/>
      <c r="BC560" s="27"/>
      <c r="BD560" s="27"/>
      <c r="BE560" s="27"/>
      <c r="BF560" s="27"/>
      <c r="BG560" s="27"/>
    </row>
    <row r="561" spans="2:59" ht="15.75" customHeight="1" x14ac:dyDescent="0.2"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  <c r="AO561" s="27"/>
      <c r="AP561" s="27"/>
      <c r="AQ561" s="27"/>
      <c r="AR561" s="27"/>
      <c r="AS561" s="27"/>
      <c r="AT561" s="27"/>
      <c r="AU561" s="27"/>
      <c r="AV561" s="27"/>
      <c r="AW561" s="27"/>
      <c r="AX561" s="27"/>
      <c r="AY561" s="27"/>
      <c r="AZ561" s="27"/>
      <c r="BA561" s="27"/>
      <c r="BB561" s="27"/>
      <c r="BC561" s="27"/>
      <c r="BD561" s="27"/>
      <c r="BE561" s="27"/>
      <c r="BF561" s="27"/>
      <c r="BG561" s="27"/>
    </row>
    <row r="562" spans="2:59" ht="15.75" customHeight="1" x14ac:dyDescent="0.2"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  <c r="AO562" s="27"/>
      <c r="AP562" s="27"/>
      <c r="AQ562" s="27"/>
      <c r="AR562" s="27"/>
      <c r="AS562" s="27"/>
      <c r="AT562" s="27"/>
      <c r="AU562" s="27"/>
      <c r="AV562" s="27"/>
      <c r="AW562" s="27"/>
      <c r="AX562" s="27"/>
      <c r="AY562" s="27"/>
      <c r="AZ562" s="27"/>
      <c r="BA562" s="27"/>
      <c r="BB562" s="27"/>
      <c r="BC562" s="27"/>
      <c r="BD562" s="27"/>
      <c r="BE562" s="27"/>
      <c r="BF562" s="27"/>
      <c r="BG562" s="27"/>
    </row>
    <row r="563" spans="2:59" ht="15.75" customHeight="1" x14ac:dyDescent="0.2"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  <c r="AO563" s="27"/>
      <c r="AP563" s="27"/>
      <c r="AQ563" s="27"/>
      <c r="AR563" s="27"/>
      <c r="AS563" s="27"/>
      <c r="AT563" s="27"/>
      <c r="AU563" s="27"/>
      <c r="AV563" s="27"/>
      <c r="AW563" s="27"/>
      <c r="AX563" s="27"/>
      <c r="AY563" s="27"/>
      <c r="AZ563" s="27"/>
      <c r="BA563" s="27"/>
      <c r="BB563" s="27"/>
      <c r="BC563" s="27"/>
      <c r="BD563" s="27"/>
      <c r="BE563" s="27"/>
      <c r="BF563" s="27"/>
      <c r="BG563" s="27"/>
    </row>
    <row r="564" spans="2:59" ht="15.75" customHeight="1" x14ac:dyDescent="0.2"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  <c r="AO564" s="27"/>
      <c r="AP564" s="27"/>
      <c r="AQ564" s="27"/>
      <c r="AR564" s="27"/>
      <c r="AS564" s="27"/>
      <c r="AT564" s="27"/>
      <c r="AU564" s="27"/>
      <c r="AV564" s="27"/>
      <c r="AW564" s="27"/>
      <c r="AX564" s="27"/>
      <c r="AY564" s="27"/>
      <c r="AZ564" s="27"/>
      <c r="BA564" s="27"/>
      <c r="BB564" s="27"/>
      <c r="BC564" s="27"/>
      <c r="BD564" s="27"/>
      <c r="BE564" s="27"/>
      <c r="BF564" s="27"/>
      <c r="BG564" s="27"/>
    </row>
    <row r="565" spans="2:59" ht="15.75" customHeight="1" x14ac:dyDescent="0.2"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  <c r="AO565" s="27"/>
      <c r="AP565" s="27"/>
      <c r="AQ565" s="27"/>
      <c r="AR565" s="27"/>
      <c r="AS565" s="27"/>
      <c r="AT565" s="27"/>
      <c r="AU565" s="27"/>
      <c r="AV565" s="27"/>
      <c r="AW565" s="27"/>
      <c r="AX565" s="27"/>
      <c r="AY565" s="27"/>
      <c r="AZ565" s="27"/>
      <c r="BA565" s="27"/>
      <c r="BB565" s="27"/>
      <c r="BC565" s="27"/>
      <c r="BD565" s="27"/>
      <c r="BE565" s="27"/>
      <c r="BF565" s="27"/>
      <c r="BG565" s="27"/>
    </row>
    <row r="566" spans="2:59" ht="15.75" customHeight="1" x14ac:dyDescent="0.2"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  <c r="AO566" s="27"/>
      <c r="AP566" s="27"/>
      <c r="AQ566" s="27"/>
      <c r="AR566" s="27"/>
      <c r="AS566" s="27"/>
      <c r="AT566" s="27"/>
      <c r="AU566" s="27"/>
      <c r="AV566" s="27"/>
      <c r="AW566" s="27"/>
      <c r="AX566" s="27"/>
      <c r="AY566" s="27"/>
      <c r="AZ566" s="27"/>
      <c r="BA566" s="27"/>
      <c r="BB566" s="27"/>
      <c r="BC566" s="27"/>
      <c r="BD566" s="27"/>
      <c r="BE566" s="27"/>
      <c r="BF566" s="27"/>
      <c r="BG566" s="27"/>
    </row>
    <row r="567" spans="2:59" ht="15.75" customHeight="1" x14ac:dyDescent="0.2"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  <c r="AO567" s="27"/>
      <c r="AP567" s="27"/>
      <c r="AQ567" s="27"/>
      <c r="AR567" s="27"/>
      <c r="AS567" s="27"/>
      <c r="AT567" s="27"/>
      <c r="AU567" s="27"/>
      <c r="AV567" s="27"/>
      <c r="AW567" s="27"/>
      <c r="AX567" s="27"/>
      <c r="AY567" s="27"/>
      <c r="AZ567" s="27"/>
      <c r="BA567" s="27"/>
      <c r="BB567" s="27"/>
      <c r="BC567" s="27"/>
      <c r="BD567" s="27"/>
      <c r="BE567" s="27"/>
      <c r="BF567" s="27"/>
      <c r="BG567" s="27"/>
    </row>
    <row r="568" spans="2:59" ht="15.75" customHeight="1" x14ac:dyDescent="0.2"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  <c r="AO568" s="27"/>
      <c r="AP568" s="27"/>
      <c r="AQ568" s="27"/>
      <c r="AR568" s="27"/>
      <c r="AS568" s="27"/>
      <c r="AT568" s="27"/>
      <c r="AU568" s="27"/>
      <c r="AV568" s="27"/>
      <c r="AW568" s="27"/>
      <c r="AX568" s="27"/>
      <c r="AY568" s="27"/>
      <c r="AZ568" s="27"/>
      <c r="BA568" s="27"/>
      <c r="BB568" s="27"/>
      <c r="BC568" s="27"/>
      <c r="BD568" s="27"/>
      <c r="BE568" s="27"/>
      <c r="BF568" s="27"/>
      <c r="BG568" s="27"/>
    </row>
    <row r="569" spans="2:59" ht="15.75" customHeight="1" x14ac:dyDescent="0.2"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  <c r="AO569" s="27"/>
      <c r="AP569" s="27"/>
      <c r="AQ569" s="27"/>
      <c r="AR569" s="27"/>
      <c r="AS569" s="27"/>
      <c r="AT569" s="27"/>
      <c r="AU569" s="27"/>
      <c r="AV569" s="27"/>
      <c r="AW569" s="27"/>
      <c r="AX569" s="27"/>
      <c r="AY569" s="27"/>
      <c r="AZ569" s="27"/>
      <c r="BA569" s="27"/>
      <c r="BB569" s="27"/>
      <c r="BC569" s="27"/>
      <c r="BD569" s="27"/>
      <c r="BE569" s="27"/>
      <c r="BF569" s="27"/>
      <c r="BG569" s="27"/>
    </row>
    <row r="570" spans="2:59" ht="15.75" customHeight="1" x14ac:dyDescent="0.2"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  <c r="AO570" s="27"/>
      <c r="AP570" s="27"/>
      <c r="AQ570" s="27"/>
      <c r="AR570" s="27"/>
      <c r="AS570" s="27"/>
      <c r="AT570" s="27"/>
      <c r="AU570" s="27"/>
      <c r="AV570" s="27"/>
      <c r="AW570" s="27"/>
      <c r="AX570" s="27"/>
      <c r="AY570" s="27"/>
      <c r="AZ570" s="27"/>
      <c r="BA570" s="27"/>
      <c r="BB570" s="27"/>
      <c r="BC570" s="27"/>
      <c r="BD570" s="27"/>
      <c r="BE570" s="27"/>
      <c r="BF570" s="27"/>
      <c r="BG570" s="27"/>
    </row>
    <row r="571" spans="2:59" ht="15.75" customHeight="1" x14ac:dyDescent="0.2"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  <c r="AO571" s="27"/>
      <c r="AP571" s="27"/>
      <c r="AQ571" s="27"/>
      <c r="AR571" s="27"/>
      <c r="AS571" s="27"/>
      <c r="AT571" s="27"/>
      <c r="AU571" s="27"/>
      <c r="AV571" s="27"/>
      <c r="AW571" s="27"/>
      <c r="AX571" s="27"/>
      <c r="AY571" s="27"/>
      <c r="AZ571" s="27"/>
      <c r="BA571" s="27"/>
      <c r="BB571" s="27"/>
      <c r="BC571" s="27"/>
      <c r="BD571" s="27"/>
      <c r="BE571" s="27"/>
      <c r="BF571" s="27"/>
      <c r="BG571" s="27"/>
    </row>
    <row r="572" spans="2:59" ht="15.75" customHeight="1" x14ac:dyDescent="0.2"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  <c r="AO572" s="27"/>
      <c r="AP572" s="27"/>
      <c r="AQ572" s="27"/>
      <c r="AR572" s="27"/>
      <c r="AS572" s="27"/>
      <c r="AT572" s="27"/>
      <c r="AU572" s="27"/>
      <c r="AV572" s="27"/>
      <c r="AW572" s="27"/>
      <c r="AX572" s="27"/>
      <c r="AY572" s="27"/>
      <c r="AZ572" s="27"/>
      <c r="BA572" s="27"/>
      <c r="BB572" s="27"/>
      <c r="BC572" s="27"/>
      <c r="BD572" s="27"/>
      <c r="BE572" s="27"/>
      <c r="BF572" s="27"/>
      <c r="BG572" s="27"/>
    </row>
    <row r="573" spans="2:59" ht="15.75" customHeight="1" x14ac:dyDescent="0.2"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  <c r="AO573" s="27"/>
      <c r="AP573" s="27"/>
      <c r="AQ573" s="27"/>
      <c r="AR573" s="27"/>
      <c r="AS573" s="27"/>
      <c r="AT573" s="27"/>
      <c r="AU573" s="27"/>
      <c r="AV573" s="27"/>
      <c r="AW573" s="27"/>
      <c r="AX573" s="27"/>
      <c r="AY573" s="27"/>
      <c r="AZ573" s="27"/>
      <c r="BA573" s="27"/>
      <c r="BB573" s="27"/>
      <c r="BC573" s="27"/>
      <c r="BD573" s="27"/>
      <c r="BE573" s="27"/>
      <c r="BF573" s="27"/>
      <c r="BG573" s="27"/>
    </row>
    <row r="574" spans="2:59" ht="15.75" customHeight="1" x14ac:dyDescent="0.2"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  <c r="AO574" s="27"/>
      <c r="AP574" s="27"/>
      <c r="AQ574" s="27"/>
      <c r="AR574" s="27"/>
      <c r="AS574" s="27"/>
      <c r="AT574" s="27"/>
      <c r="AU574" s="27"/>
      <c r="AV574" s="27"/>
      <c r="AW574" s="27"/>
      <c r="AX574" s="27"/>
      <c r="AY574" s="27"/>
      <c r="AZ574" s="27"/>
      <c r="BA574" s="27"/>
      <c r="BB574" s="27"/>
      <c r="BC574" s="27"/>
      <c r="BD574" s="27"/>
      <c r="BE574" s="27"/>
      <c r="BF574" s="27"/>
      <c r="BG574" s="27"/>
    </row>
    <row r="575" spans="2:59" ht="15.75" customHeight="1" x14ac:dyDescent="0.2"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  <c r="AO575" s="27"/>
      <c r="AP575" s="27"/>
      <c r="AQ575" s="27"/>
      <c r="AR575" s="27"/>
      <c r="AS575" s="27"/>
      <c r="AT575" s="27"/>
      <c r="AU575" s="27"/>
      <c r="AV575" s="27"/>
      <c r="AW575" s="27"/>
      <c r="AX575" s="27"/>
      <c r="AY575" s="27"/>
      <c r="AZ575" s="27"/>
      <c r="BA575" s="27"/>
      <c r="BB575" s="27"/>
      <c r="BC575" s="27"/>
      <c r="BD575" s="27"/>
      <c r="BE575" s="27"/>
      <c r="BF575" s="27"/>
      <c r="BG575" s="27"/>
    </row>
    <row r="576" spans="2:59" ht="15.75" customHeight="1" x14ac:dyDescent="0.2"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  <c r="AO576" s="27"/>
      <c r="AP576" s="27"/>
      <c r="AQ576" s="27"/>
      <c r="AR576" s="27"/>
      <c r="AS576" s="27"/>
      <c r="AT576" s="27"/>
      <c r="AU576" s="27"/>
      <c r="AV576" s="27"/>
      <c r="AW576" s="27"/>
      <c r="AX576" s="27"/>
      <c r="AY576" s="27"/>
      <c r="AZ576" s="27"/>
      <c r="BA576" s="27"/>
      <c r="BB576" s="27"/>
      <c r="BC576" s="27"/>
      <c r="BD576" s="27"/>
      <c r="BE576" s="27"/>
      <c r="BF576" s="27"/>
      <c r="BG576" s="27"/>
    </row>
    <row r="577" spans="2:59" ht="15.75" customHeight="1" x14ac:dyDescent="0.2"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  <c r="AO577" s="27"/>
      <c r="AP577" s="27"/>
      <c r="AQ577" s="27"/>
      <c r="AR577" s="27"/>
      <c r="AS577" s="27"/>
      <c r="AT577" s="27"/>
      <c r="AU577" s="27"/>
      <c r="AV577" s="27"/>
      <c r="AW577" s="27"/>
      <c r="AX577" s="27"/>
      <c r="AY577" s="27"/>
      <c r="AZ577" s="27"/>
      <c r="BA577" s="27"/>
      <c r="BB577" s="27"/>
      <c r="BC577" s="27"/>
      <c r="BD577" s="27"/>
      <c r="BE577" s="27"/>
      <c r="BF577" s="27"/>
      <c r="BG577" s="27"/>
    </row>
    <row r="578" spans="2:59" ht="15.75" customHeight="1" x14ac:dyDescent="0.2"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  <c r="AO578" s="27"/>
      <c r="AP578" s="27"/>
      <c r="AQ578" s="27"/>
      <c r="AR578" s="27"/>
      <c r="AS578" s="27"/>
      <c r="AT578" s="27"/>
      <c r="AU578" s="27"/>
      <c r="AV578" s="27"/>
      <c r="AW578" s="27"/>
      <c r="AX578" s="27"/>
      <c r="AY578" s="27"/>
      <c r="AZ578" s="27"/>
      <c r="BA578" s="27"/>
      <c r="BB578" s="27"/>
      <c r="BC578" s="27"/>
      <c r="BD578" s="27"/>
      <c r="BE578" s="27"/>
      <c r="BF578" s="27"/>
      <c r="BG578" s="27"/>
    </row>
    <row r="579" spans="2:59" ht="15.75" customHeight="1" x14ac:dyDescent="0.2"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  <c r="AO579" s="27"/>
      <c r="AP579" s="27"/>
      <c r="AQ579" s="27"/>
      <c r="AR579" s="27"/>
      <c r="AS579" s="27"/>
      <c r="AT579" s="27"/>
      <c r="AU579" s="27"/>
      <c r="AV579" s="27"/>
      <c r="AW579" s="27"/>
      <c r="AX579" s="27"/>
      <c r="AY579" s="27"/>
      <c r="AZ579" s="27"/>
      <c r="BA579" s="27"/>
      <c r="BB579" s="27"/>
      <c r="BC579" s="27"/>
      <c r="BD579" s="27"/>
      <c r="BE579" s="27"/>
      <c r="BF579" s="27"/>
      <c r="BG579" s="27"/>
    </row>
    <row r="580" spans="2:59" ht="15.75" customHeight="1" x14ac:dyDescent="0.2"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  <c r="AO580" s="27"/>
      <c r="AP580" s="27"/>
      <c r="AQ580" s="27"/>
      <c r="AR580" s="27"/>
      <c r="AS580" s="27"/>
      <c r="AT580" s="27"/>
      <c r="AU580" s="27"/>
      <c r="AV580" s="27"/>
      <c r="AW580" s="27"/>
      <c r="AX580" s="27"/>
      <c r="AY580" s="27"/>
      <c r="AZ580" s="27"/>
      <c r="BA580" s="27"/>
      <c r="BB580" s="27"/>
      <c r="BC580" s="27"/>
      <c r="BD580" s="27"/>
      <c r="BE580" s="27"/>
      <c r="BF580" s="27"/>
      <c r="BG580" s="27"/>
    </row>
    <row r="581" spans="2:59" ht="15.75" customHeight="1" x14ac:dyDescent="0.2"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  <c r="AO581" s="27"/>
      <c r="AP581" s="27"/>
      <c r="AQ581" s="27"/>
      <c r="AR581" s="27"/>
      <c r="AS581" s="27"/>
      <c r="AT581" s="27"/>
      <c r="AU581" s="27"/>
      <c r="AV581" s="27"/>
      <c r="AW581" s="27"/>
      <c r="AX581" s="27"/>
      <c r="AY581" s="27"/>
      <c r="AZ581" s="27"/>
      <c r="BA581" s="27"/>
      <c r="BB581" s="27"/>
      <c r="BC581" s="27"/>
      <c r="BD581" s="27"/>
      <c r="BE581" s="27"/>
      <c r="BF581" s="27"/>
      <c r="BG581" s="27"/>
    </row>
    <row r="582" spans="2:59" ht="15.75" customHeight="1" x14ac:dyDescent="0.2"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  <c r="AO582" s="27"/>
      <c r="AP582" s="27"/>
      <c r="AQ582" s="27"/>
      <c r="AR582" s="27"/>
      <c r="AS582" s="27"/>
      <c r="AT582" s="27"/>
      <c r="AU582" s="27"/>
      <c r="AV582" s="27"/>
      <c r="AW582" s="27"/>
      <c r="AX582" s="27"/>
      <c r="AY582" s="27"/>
      <c r="AZ582" s="27"/>
      <c r="BA582" s="27"/>
      <c r="BB582" s="27"/>
      <c r="BC582" s="27"/>
      <c r="BD582" s="27"/>
      <c r="BE582" s="27"/>
      <c r="BF582" s="27"/>
      <c r="BG582" s="27"/>
    </row>
    <row r="583" spans="2:59" ht="15.75" customHeight="1" x14ac:dyDescent="0.2"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  <c r="AO583" s="27"/>
      <c r="AP583" s="27"/>
      <c r="AQ583" s="27"/>
      <c r="AR583" s="27"/>
      <c r="AS583" s="27"/>
      <c r="AT583" s="27"/>
      <c r="AU583" s="27"/>
      <c r="AV583" s="27"/>
      <c r="AW583" s="27"/>
      <c r="AX583" s="27"/>
      <c r="AY583" s="27"/>
      <c r="AZ583" s="27"/>
      <c r="BA583" s="27"/>
      <c r="BB583" s="27"/>
      <c r="BC583" s="27"/>
      <c r="BD583" s="27"/>
      <c r="BE583" s="27"/>
      <c r="BF583" s="27"/>
      <c r="BG583" s="27"/>
    </row>
    <row r="584" spans="2:59" ht="15.75" customHeight="1" x14ac:dyDescent="0.2"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  <c r="AO584" s="27"/>
      <c r="AP584" s="27"/>
      <c r="AQ584" s="27"/>
      <c r="AR584" s="27"/>
      <c r="AS584" s="27"/>
      <c r="AT584" s="27"/>
      <c r="AU584" s="27"/>
      <c r="AV584" s="27"/>
      <c r="AW584" s="27"/>
      <c r="AX584" s="27"/>
      <c r="AY584" s="27"/>
      <c r="AZ584" s="27"/>
      <c r="BA584" s="27"/>
      <c r="BB584" s="27"/>
      <c r="BC584" s="27"/>
      <c r="BD584" s="27"/>
      <c r="BE584" s="27"/>
      <c r="BF584" s="27"/>
      <c r="BG584" s="27"/>
    </row>
    <row r="585" spans="2:59" ht="15.75" customHeight="1" x14ac:dyDescent="0.2"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  <c r="AO585" s="27"/>
      <c r="AP585" s="27"/>
      <c r="AQ585" s="27"/>
      <c r="AR585" s="27"/>
      <c r="AS585" s="27"/>
      <c r="AT585" s="27"/>
      <c r="AU585" s="27"/>
      <c r="AV585" s="27"/>
      <c r="AW585" s="27"/>
      <c r="AX585" s="27"/>
      <c r="AY585" s="27"/>
      <c r="AZ585" s="27"/>
      <c r="BA585" s="27"/>
      <c r="BB585" s="27"/>
      <c r="BC585" s="27"/>
      <c r="BD585" s="27"/>
      <c r="BE585" s="27"/>
      <c r="BF585" s="27"/>
      <c r="BG585" s="27"/>
    </row>
    <row r="586" spans="2:59" ht="15.75" customHeight="1" x14ac:dyDescent="0.2"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  <c r="AO586" s="27"/>
      <c r="AP586" s="27"/>
      <c r="AQ586" s="27"/>
      <c r="AR586" s="27"/>
      <c r="AS586" s="27"/>
      <c r="AT586" s="27"/>
      <c r="AU586" s="27"/>
      <c r="AV586" s="27"/>
      <c r="AW586" s="27"/>
      <c r="AX586" s="27"/>
      <c r="AY586" s="27"/>
      <c r="AZ586" s="27"/>
      <c r="BA586" s="27"/>
      <c r="BB586" s="27"/>
      <c r="BC586" s="27"/>
      <c r="BD586" s="27"/>
      <c r="BE586" s="27"/>
      <c r="BF586" s="27"/>
      <c r="BG586" s="27"/>
    </row>
    <row r="587" spans="2:59" ht="15.75" customHeight="1" x14ac:dyDescent="0.2"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  <c r="AO587" s="27"/>
      <c r="AP587" s="27"/>
      <c r="AQ587" s="27"/>
      <c r="AR587" s="27"/>
      <c r="AS587" s="27"/>
      <c r="AT587" s="27"/>
      <c r="AU587" s="27"/>
      <c r="AV587" s="27"/>
      <c r="AW587" s="27"/>
      <c r="AX587" s="27"/>
      <c r="AY587" s="27"/>
      <c r="AZ587" s="27"/>
      <c r="BA587" s="27"/>
      <c r="BB587" s="27"/>
      <c r="BC587" s="27"/>
      <c r="BD587" s="27"/>
      <c r="BE587" s="27"/>
      <c r="BF587" s="27"/>
      <c r="BG587" s="27"/>
    </row>
    <row r="588" spans="2:59" ht="15.75" customHeight="1" x14ac:dyDescent="0.2"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  <c r="AO588" s="27"/>
      <c r="AP588" s="27"/>
      <c r="AQ588" s="27"/>
      <c r="AR588" s="27"/>
      <c r="AS588" s="27"/>
      <c r="AT588" s="27"/>
      <c r="AU588" s="27"/>
      <c r="AV588" s="27"/>
      <c r="AW588" s="27"/>
      <c r="AX588" s="27"/>
      <c r="AY588" s="27"/>
      <c r="AZ588" s="27"/>
      <c r="BA588" s="27"/>
      <c r="BB588" s="27"/>
      <c r="BC588" s="27"/>
      <c r="BD588" s="27"/>
      <c r="BE588" s="27"/>
      <c r="BF588" s="27"/>
      <c r="BG588" s="27"/>
    </row>
    <row r="589" spans="2:59" ht="15.75" customHeight="1" x14ac:dyDescent="0.2"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  <c r="AO589" s="27"/>
      <c r="AP589" s="27"/>
      <c r="AQ589" s="27"/>
      <c r="AR589" s="27"/>
      <c r="AS589" s="27"/>
      <c r="AT589" s="27"/>
      <c r="AU589" s="27"/>
      <c r="AV589" s="27"/>
      <c r="AW589" s="27"/>
      <c r="AX589" s="27"/>
      <c r="AY589" s="27"/>
      <c r="AZ589" s="27"/>
      <c r="BA589" s="27"/>
      <c r="BB589" s="27"/>
      <c r="BC589" s="27"/>
      <c r="BD589" s="27"/>
      <c r="BE589" s="27"/>
      <c r="BF589" s="27"/>
      <c r="BG589" s="27"/>
    </row>
    <row r="590" spans="2:59" ht="15.75" customHeight="1" x14ac:dyDescent="0.2"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  <c r="AO590" s="27"/>
      <c r="AP590" s="27"/>
      <c r="AQ590" s="27"/>
      <c r="AR590" s="27"/>
      <c r="AS590" s="27"/>
      <c r="AT590" s="27"/>
      <c r="AU590" s="27"/>
      <c r="AV590" s="27"/>
      <c r="AW590" s="27"/>
      <c r="AX590" s="27"/>
      <c r="AY590" s="27"/>
      <c r="AZ590" s="27"/>
      <c r="BA590" s="27"/>
      <c r="BB590" s="27"/>
      <c r="BC590" s="27"/>
      <c r="BD590" s="27"/>
      <c r="BE590" s="27"/>
      <c r="BF590" s="27"/>
      <c r="BG590" s="27"/>
    </row>
    <row r="591" spans="2:59" ht="15.75" customHeight="1" x14ac:dyDescent="0.2"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  <c r="AO591" s="27"/>
      <c r="AP591" s="27"/>
      <c r="AQ591" s="27"/>
      <c r="AR591" s="27"/>
      <c r="AS591" s="27"/>
      <c r="AT591" s="27"/>
      <c r="AU591" s="27"/>
      <c r="AV591" s="27"/>
      <c r="AW591" s="27"/>
      <c r="AX591" s="27"/>
      <c r="AY591" s="27"/>
      <c r="AZ591" s="27"/>
      <c r="BA591" s="27"/>
      <c r="BB591" s="27"/>
      <c r="BC591" s="27"/>
      <c r="BD591" s="27"/>
      <c r="BE591" s="27"/>
      <c r="BF591" s="27"/>
      <c r="BG591" s="27"/>
    </row>
    <row r="592" spans="2:59" ht="15.75" customHeight="1" x14ac:dyDescent="0.2"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  <c r="AO592" s="27"/>
      <c r="AP592" s="27"/>
      <c r="AQ592" s="27"/>
      <c r="AR592" s="27"/>
      <c r="AS592" s="27"/>
      <c r="AT592" s="27"/>
      <c r="AU592" s="27"/>
      <c r="AV592" s="27"/>
      <c r="AW592" s="27"/>
      <c r="AX592" s="27"/>
      <c r="AY592" s="27"/>
      <c r="AZ592" s="27"/>
      <c r="BA592" s="27"/>
      <c r="BB592" s="27"/>
      <c r="BC592" s="27"/>
      <c r="BD592" s="27"/>
      <c r="BE592" s="27"/>
      <c r="BF592" s="27"/>
      <c r="BG592" s="27"/>
    </row>
    <row r="593" spans="2:59" ht="15.75" customHeight="1" x14ac:dyDescent="0.2"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  <c r="AO593" s="27"/>
      <c r="AP593" s="27"/>
      <c r="AQ593" s="27"/>
      <c r="AR593" s="27"/>
      <c r="AS593" s="27"/>
      <c r="AT593" s="27"/>
      <c r="AU593" s="27"/>
      <c r="AV593" s="27"/>
      <c r="AW593" s="27"/>
      <c r="AX593" s="27"/>
      <c r="AY593" s="27"/>
      <c r="AZ593" s="27"/>
      <c r="BA593" s="27"/>
      <c r="BB593" s="27"/>
      <c r="BC593" s="27"/>
      <c r="BD593" s="27"/>
      <c r="BE593" s="27"/>
      <c r="BF593" s="27"/>
      <c r="BG593" s="27"/>
    </row>
    <row r="594" spans="2:59" ht="15.75" customHeight="1" x14ac:dyDescent="0.2"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  <c r="AO594" s="27"/>
      <c r="AP594" s="27"/>
      <c r="AQ594" s="27"/>
      <c r="AR594" s="27"/>
      <c r="AS594" s="27"/>
      <c r="AT594" s="27"/>
      <c r="AU594" s="27"/>
      <c r="AV594" s="27"/>
      <c r="AW594" s="27"/>
      <c r="AX594" s="27"/>
      <c r="AY594" s="27"/>
      <c r="AZ594" s="27"/>
      <c r="BA594" s="27"/>
      <c r="BB594" s="27"/>
      <c r="BC594" s="27"/>
      <c r="BD594" s="27"/>
      <c r="BE594" s="27"/>
      <c r="BF594" s="27"/>
      <c r="BG594" s="27"/>
    </row>
    <row r="595" spans="2:59" ht="15.75" customHeight="1" x14ac:dyDescent="0.2"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  <c r="AO595" s="27"/>
      <c r="AP595" s="27"/>
      <c r="AQ595" s="27"/>
      <c r="AR595" s="27"/>
      <c r="AS595" s="27"/>
      <c r="AT595" s="27"/>
      <c r="AU595" s="27"/>
      <c r="AV595" s="27"/>
      <c r="AW595" s="27"/>
      <c r="AX595" s="27"/>
      <c r="AY595" s="27"/>
      <c r="AZ595" s="27"/>
      <c r="BA595" s="27"/>
      <c r="BB595" s="27"/>
      <c r="BC595" s="27"/>
      <c r="BD595" s="27"/>
      <c r="BE595" s="27"/>
      <c r="BF595" s="27"/>
      <c r="BG595" s="27"/>
    </row>
    <row r="596" spans="2:59" ht="15.75" customHeight="1" x14ac:dyDescent="0.2"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  <c r="AO596" s="27"/>
      <c r="AP596" s="27"/>
      <c r="AQ596" s="27"/>
      <c r="AR596" s="27"/>
      <c r="AS596" s="27"/>
      <c r="AT596" s="27"/>
      <c r="AU596" s="27"/>
      <c r="AV596" s="27"/>
      <c r="AW596" s="27"/>
      <c r="AX596" s="27"/>
      <c r="AY596" s="27"/>
      <c r="AZ596" s="27"/>
      <c r="BA596" s="27"/>
      <c r="BB596" s="27"/>
      <c r="BC596" s="27"/>
      <c r="BD596" s="27"/>
      <c r="BE596" s="27"/>
      <c r="BF596" s="27"/>
      <c r="BG596" s="27"/>
    </row>
    <row r="597" spans="2:59" ht="15.75" customHeight="1" x14ac:dyDescent="0.2"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  <c r="AO597" s="27"/>
      <c r="AP597" s="27"/>
      <c r="AQ597" s="27"/>
      <c r="AR597" s="27"/>
      <c r="AS597" s="27"/>
      <c r="AT597" s="27"/>
      <c r="AU597" s="27"/>
      <c r="AV597" s="27"/>
      <c r="AW597" s="27"/>
      <c r="AX597" s="27"/>
      <c r="AY597" s="27"/>
      <c r="AZ597" s="27"/>
      <c r="BA597" s="27"/>
      <c r="BB597" s="27"/>
      <c r="BC597" s="27"/>
      <c r="BD597" s="27"/>
      <c r="BE597" s="27"/>
      <c r="BF597" s="27"/>
      <c r="BG597" s="27"/>
    </row>
    <row r="598" spans="2:59" ht="15.75" customHeight="1" x14ac:dyDescent="0.2"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  <c r="AO598" s="27"/>
      <c r="AP598" s="27"/>
      <c r="AQ598" s="27"/>
      <c r="AR598" s="27"/>
      <c r="AS598" s="27"/>
      <c r="AT598" s="27"/>
      <c r="AU598" s="27"/>
      <c r="AV598" s="27"/>
      <c r="AW598" s="27"/>
      <c r="AX598" s="27"/>
      <c r="AY598" s="27"/>
      <c r="AZ598" s="27"/>
      <c r="BA598" s="27"/>
      <c r="BB598" s="27"/>
      <c r="BC598" s="27"/>
      <c r="BD598" s="27"/>
      <c r="BE598" s="27"/>
      <c r="BF598" s="27"/>
      <c r="BG598" s="27"/>
    </row>
    <row r="599" spans="2:59" ht="15.75" customHeight="1" x14ac:dyDescent="0.2"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  <c r="AO599" s="27"/>
      <c r="AP599" s="27"/>
      <c r="AQ599" s="27"/>
      <c r="AR599" s="27"/>
      <c r="AS599" s="27"/>
      <c r="AT599" s="27"/>
      <c r="AU599" s="27"/>
      <c r="AV599" s="27"/>
      <c r="AW599" s="27"/>
      <c r="AX599" s="27"/>
      <c r="AY599" s="27"/>
      <c r="AZ599" s="27"/>
      <c r="BA599" s="27"/>
      <c r="BB599" s="27"/>
      <c r="BC599" s="27"/>
      <c r="BD599" s="27"/>
      <c r="BE599" s="27"/>
      <c r="BF599" s="27"/>
      <c r="BG599" s="27"/>
    </row>
    <row r="600" spans="2:59" ht="15.75" customHeight="1" x14ac:dyDescent="0.2"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  <c r="AO600" s="27"/>
      <c r="AP600" s="27"/>
      <c r="AQ600" s="27"/>
      <c r="AR600" s="27"/>
      <c r="AS600" s="27"/>
      <c r="AT600" s="27"/>
      <c r="AU600" s="27"/>
      <c r="AV600" s="27"/>
      <c r="AW600" s="27"/>
      <c r="AX600" s="27"/>
      <c r="AY600" s="27"/>
      <c r="AZ600" s="27"/>
      <c r="BA600" s="27"/>
      <c r="BB600" s="27"/>
      <c r="BC600" s="27"/>
      <c r="BD600" s="27"/>
      <c r="BE600" s="27"/>
      <c r="BF600" s="27"/>
      <c r="BG600" s="27"/>
    </row>
    <row r="601" spans="2:59" ht="15.75" customHeight="1" x14ac:dyDescent="0.2"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  <c r="AO601" s="27"/>
      <c r="AP601" s="27"/>
      <c r="AQ601" s="27"/>
      <c r="AR601" s="27"/>
      <c r="AS601" s="27"/>
      <c r="AT601" s="27"/>
      <c r="AU601" s="27"/>
      <c r="AV601" s="27"/>
      <c r="AW601" s="27"/>
      <c r="AX601" s="27"/>
      <c r="AY601" s="27"/>
      <c r="AZ601" s="27"/>
      <c r="BA601" s="27"/>
      <c r="BB601" s="27"/>
      <c r="BC601" s="27"/>
      <c r="BD601" s="27"/>
      <c r="BE601" s="27"/>
      <c r="BF601" s="27"/>
      <c r="BG601" s="27"/>
    </row>
    <row r="602" spans="2:59" ht="15.75" customHeight="1" x14ac:dyDescent="0.2"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  <c r="AO602" s="27"/>
      <c r="AP602" s="27"/>
      <c r="AQ602" s="27"/>
      <c r="AR602" s="27"/>
      <c r="AS602" s="27"/>
      <c r="AT602" s="27"/>
      <c r="AU602" s="27"/>
      <c r="AV602" s="27"/>
      <c r="AW602" s="27"/>
      <c r="AX602" s="27"/>
      <c r="AY602" s="27"/>
      <c r="AZ602" s="27"/>
      <c r="BA602" s="27"/>
      <c r="BB602" s="27"/>
      <c r="BC602" s="27"/>
      <c r="BD602" s="27"/>
      <c r="BE602" s="27"/>
      <c r="BF602" s="27"/>
      <c r="BG602" s="27"/>
    </row>
    <row r="603" spans="2:59" ht="15.75" customHeight="1" x14ac:dyDescent="0.2"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  <c r="AO603" s="27"/>
      <c r="AP603" s="27"/>
      <c r="AQ603" s="27"/>
      <c r="AR603" s="27"/>
      <c r="AS603" s="27"/>
      <c r="AT603" s="27"/>
      <c r="AU603" s="27"/>
      <c r="AV603" s="27"/>
      <c r="AW603" s="27"/>
      <c r="AX603" s="27"/>
      <c r="AY603" s="27"/>
      <c r="AZ603" s="27"/>
      <c r="BA603" s="27"/>
      <c r="BB603" s="27"/>
      <c r="BC603" s="27"/>
      <c r="BD603" s="27"/>
      <c r="BE603" s="27"/>
      <c r="BF603" s="27"/>
      <c r="BG603" s="27"/>
    </row>
    <row r="604" spans="2:59" ht="15.75" customHeight="1" x14ac:dyDescent="0.2"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  <c r="AO604" s="27"/>
      <c r="AP604" s="27"/>
      <c r="AQ604" s="27"/>
      <c r="AR604" s="27"/>
      <c r="AS604" s="27"/>
      <c r="AT604" s="27"/>
      <c r="AU604" s="27"/>
      <c r="AV604" s="27"/>
      <c r="AW604" s="27"/>
      <c r="AX604" s="27"/>
      <c r="AY604" s="27"/>
      <c r="AZ604" s="27"/>
      <c r="BA604" s="27"/>
      <c r="BB604" s="27"/>
      <c r="BC604" s="27"/>
      <c r="BD604" s="27"/>
      <c r="BE604" s="27"/>
      <c r="BF604" s="27"/>
      <c r="BG604" s="27"/>
    </row>
    <row r="605" spans="2:59" ht="15.75" customHeight="1" x14ac:dyDescent="0.2"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  <c r="AO605" s="27"/>
      <c r="AP605" s="27"/>
      <c r="AQ605" s="27"/>
      <c r="AR605" s="27"/>
      <c r="AS605" s="27"/>
      <c r="AT605" s="27"/>
      <c r="AU605" s="27"/>
      <c r="AV605" s="27"/>
      <c r="AW605" s="27"/>
      <c r="AX605" s="27"/>
      <c r="AY605" s="27"/>
      <c r="AZ605" s="27"/>
      <c r="BA605" s="27"/>
      <c r="BB605" s="27"/>
      <c r="BC605" s="27"/>
      <c r="BD605" s="27"/>
      <c r="BE605" s="27"/>
      <c r="BF605" s="27"/>
      <c r="BG605" s="27"/>
    </row>
    <row r="606" spans="2:59" ht="15.75" customHeight="1" x14ac:dyDescent="0.2"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  <c r="AO606" s="27"/>
      <c r="AP606" s="27"/>
      <c r="AQ606" s="27"/>
      <c r="AR606" s="27"/>
      <c r="AS606" s="27"/>
      <c r="AT606" s="27"/>
      <c r="AU606" s="27"/>
      <c r="AV606" s="27"/>
      <c r="AW606" s="27"/>
      <c r="AX606" s="27"/>
      <c r="AY606" s="27"/>
      <c r="AZ606" s="27"/>
      <c r="BA606" s="27"/>
      <c r="BB606" s="27"/>
      <c r="BC606" s="27"/>
      <c r="BD606" s="27"/>
      <c r="BE606" s="27"/>
      <c r="BF606" s="27"/>
      <c r="BG606" s="27"/>
    </row>
    <row r="607" spans="2:59" ht="15.75" customHeight="1" x14ac:dyDescent="0.2"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  <c r="AO607" s="27"/>
      <c r="AP607" s="27"/>
      <c r="AQ607" s="27"/>
      <c r="AR607" s="27"/>
      <c r="AS607" s="27"/>
      <c r="AT607" s="27"/>
      <c r="AU607" s="27"/>
      <c r="AV607" s="27"/>
      <c r="AW607" s="27"/>
      <c r="AX607" s="27"/>
      <c r="AY607" s="27"/>
      <c r="AZ607" s="27"/>
      <c r="BA607" s="27"/>
      <c r="BB607" s="27"/>
      <c r="BC607" s="27"/>
      <c r="BD607" s="27"/>
      <c r="BE607" s="27"/>
      <c r="BF607" s="27"/>
      <c r="BG607" s="27"/>
    </row>
    <row r="608" spans="2:59" ht="15.75" customHeight="1" x14ac:dyDescent="0.2"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  <c r="AO608" s="27"/>
      <c r="AP608" s="27"/>
      <c r="AQ608" s="27"/>
      <c r="AR608" s="27"/>
      <c r="AS608" s="27"/>
      <c r="AT608" s="27"/>
      <c r="AU608" s="27"/>
      <c r="AV608" s="27"/>
      <c r="AW608" s="27"/>
      <c r="AX608" s="27"/>
      <c r="AY608" s="27"/>
      <c r="AZ608" s="27"/>
      <c r="BA608" s="27"/>
      <c r="BB608" s="27"/>
      <c r="BC608" s="27"/>
      <c r="BD608" s="27"/>
      <c r="BE608" s="27"/>
      <c r="BF608" s="27"/>
      <c r="BG608" s="27"/>
    </row>
    <row r="609" spans="2:59" ht="15.75" customHeight="1" x14ac:dyDescent="0.2"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  <c r="AO609" s="27"/>
      <c r="AP609" s="27"/>
      <c r="AQ609" s="27"/>
      <c r="AR609" s="27"/>
      <c r="AS609" s="27"/>
      <c r="AT609" s="27"/>
      <c r="AU609" s="27"/>
      <c r="AV609" s="27"/>
      <c r="AW609" s="27"/>
      <c r="AX609" s="27"/>
      <c r="AY609" s="27"/>
      <c r="AZ609" s="27"/>
      <c r="BA609" s="27"/>
      <c r="BB609" s="27"/>
      <c r="BC609" s="27"/>
      <c r="BD609" s="27"/>
      <c r="BE609" s="27"/>
      <c r="BF609" s="27"/>
      <c r="BG609" s="27"/>
    </row>
    <row r="610" spans="2:59" ht="15.75" customHeight="1" x14ac:dyDescent="0.2"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  <c r="AO610" s="27"/>
      <c r="AP610" s="27"/>
      <c r="AQ610" s="27"/>
      <c r="AR610" s="27"/>
      <c r="AS610" s="27"/>
      <c r="AT610" s="27"/>
      <c r="AU610" s="27"/>
      <c r="AV610" s="27"/>
      <c r="AW610" s="27"/>
      <c r="AX610" s="27"/>
      <c r="AY610" s="27"/>
      <c r="AZ610" s="27"/>
      <c r="BA610" s="27"/>
      <c r="BB610" s="27"/>
      <c r="BC610" s="27"/>
      <c r="BD610" s="27"/>
      <c r="BE610" s="27"/>
      <c r="BF610" s="27"/>
      <c r="BG610" s="27"/>
    </row>
    <row r="611" spans="2:59" ht="15.75" customHeight="1" x14ac:dyDescent="0.2"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  <c r="AO611" s="27"/>
      <c r="AP611" s="27"/>
      <c r="AQ611" s="27"/>
      <c r="AR611" s="27"/>
      <c r="AS611" s="27"/>
      <c r="AT611" s="27"/>
      <c r="AU611" s="27"/>
      <c r="AV611" s="27"/>
      <c r="AW611" s="27"/>
      <c r="AX611" s="27"/>
      <c r="AY611" s="27"/>
      <c r="AZ611" s="27"/>
      <c r="BA611" s="27"/>
      <c r="BB611" s="27"/>
      <c r="BC611" s="27"/>
      <c r="BD611" s="27"/>
      <c r="BE611" s="27"/>
      <c r="BF611" s="27"/>
      <c r="BG611" s="27"/>
    </row>
    <row r="612" spans="2:59" ht="15.75" customHeight="1" x14ac:dyDescent="0.2"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  <c r="AO612" s="27"/>
      <c r="AP612" s="27"/>
      <c r="AQ612" s="27"/>
      <c r="AR612" s="27"/>
      <c r="AS612" s="27"/>
      <c r="AT612" s="27"/>
      <c r="AU612" s="27"/>
      <c r="AV612" s="27"/>
      <c r="AW612" s="27"/>
      <c r="AX612" s="27"/>
      <c r="AY612" s="27"/>
      <c r="AZ612" s="27"/>
      <c r="BA612" s="27"/>
      <c r="BB612" s="27"/>
      <c r="BC612" s="27"/>
      <c r="BD612" s="27"/>
      <c r="BE612" s="27"/>
      <c r="BF612" s="27"/>
      <c r="BG612" s="27"/>
    </row>
    <row r="613" spans="2:59" ht="15.75" customHeight="1" x14ac:dyDescent="0.2"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  <c r="AO613" s="27"/>
      <c r="AP613" s="27"/>
      <c r="AQ613" s="27"/>
      <c r="AR613" s="27"/>
      <c r="AS613" s="27"/>
      <c r="AT613" s="27"/>
      <c r="AU613" s="27"/>
      <c r="AV613" s="27"/>
      <c r="AW613" s="27"/>
      <c r="AX613" s="27"/>
      <c r="AY613" s="27"/>
      <c r="AZ613" s="27"/>
      <c r="BA613" s="27"/>
      <c r="BB613" s="27"/>
      <c r="BC613" s="27"/>
      <c r="BD613" s="27"/>
      <c r="BE613" s="27"/>
      <c r="BF613" s="27"/>
      <c r="BG613" s="27"/>
    </row>
    <row r="614" spans="2:59" ht="15.75" customHeight="1" x14ac:dyDescent="0.2"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  <c r="AO614" s="27"/>
      <c r="AP614" s="27"/>
      <c r="AQ614" s="27"/>
      <c r="AR614" s="27"/>
      <c r="AS614" s="27"/>
      <c r="AT614" s="27"/>
      <c r="AU614" s="27"/>
      <c r="AV614" s="27"/>
      <c r="AW614" s="27"/>
      <c r="AX614" s="27"/>
      <c r="AY614" s="27"/>
      <c r="AZ614" s="27"/>
      <c r="BA614" s="27"/>
      <c r="BB614" s="27"/>
      <c r="BC614" s="27"/>
      <c r="BD614" s="27"/>
      <c r="BE614" s="27"/>
      <c r="BF614" s="27"/>
      <c r="BG614" s="27"/>
    </row>
    <row r="615" spans="2:59" ht="15.75" customHeight="1" x14ac:dyDescent="0.2"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  <c r="AO615" s="27"/>
      <c r="AP615" s="27"/>
      <c r="AQ615" s="27"/>
      <c r="AR615" s="27"/>
      <c r="AS615" s="27"/>
      <c r="AT615" s="27"/>
      <c r="AU615" s="27"/>
      <c r="AV615" s="27"/>
      <c r="AW615" s="27"/>
      <c r="AX615" s="27"/>
      <c r="AY615" s="27"/>
      <c r="AZ615" s="27"/>
      <c r="BA615" s="27"/>
      <c r="BB615" s="27"/>
      <c r="BC615" s="27"/>
      <c r="BD615" s="27"/>
      <c r="BE615" s="27"/>
      <c r="BF615" s="27"/>
      <c r="BG615" s="27"/>
    </row>
    <row r="616" spans="2:59" ht="15.75" customHeight="1" x14ac:dyDescent="0.2"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  <c r="AO616" s="27"/>
      <c r="AP616" s="27"/>
      <c r="AQ616" s="27"/>
      <c r="AR616" s="27"/>
      <c r="AS616" s="27"/>
      <c r="AT616" s="27"/>
      <c r="AU616" s="27"/>
      <c r="AV616" s="27"/>
      <c r="AW616" s="27"/>
      <c r="AX616" s="27"/>
      <c r="AY616" s="27"/>
      <c r="AZ616" s="27"/>
      <c r="BA616" s="27"/>
      <c r="BB616" s="27"/>
      <c r="BC616" s="27"/>
      <c r="BD616" s="27"/>
      <c r="BE616" s="27"/>
      <c r="BF616" s="27"/>
      <c r="BG616" s="27"/>
    </row>
    <row r="617" spans="2:59" ht="15.75" customHeight="1" x14ac:dyDescent="0.2"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  <c r="AO617" s="27"/>
      <c r="AP617" s="27"/>
      <c r="AQ617" s="27"/>
      <c r="AR617" s="27"/>
      <c r="AS617" s="27"/>
      <c r="AT617" s="27"/>
      <c r="AU617" s="27"/>
      <c r="AV617" s="27"/>
      <c r="AW617" s="27"/>
      <c r="AX617" s="27"/>
      <c r="AY617" s="27"/>
      <c r="AZ617" s="27"/>
      <c r="BA617" s="27"/>
      <c r="BB617" s="27"/>
      <c r="BC617" s="27"/>
      <c r="BD617" s="27"/>
      <c r="BE617" s="27"/>
      <c r="BF617" s="27"/>
      <c r="BG617" s="27"/>
    </row>
    <row r="618" spans="2:59" ht="15.75" customHeight="1" x14ac:dyDescent="0.2"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27"/>
      <c r="AW618" s="27"/>
      <c r="AX618" s="27"/>
      <c r="AY618" s="27"/>
      <c r="AZ618" s="27"/>
      <c r="BA618" s="27"/>
      <c r="BB618" s="27"/>
      <c r="BC618" s="27"/>
      <c r="BD618" s="27"/>
      <c r="BE618" s="27"/>
      <c r="BF618" s="27"/>
      <c r="BG618" s="27"/>
    </row>
    <row r="619" spans="2:59" ht="15.75" customHeight="1" x14ac:dyDescent="0.2"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  <c r="AO619" s="27"/>
      <c r="AP619" s="27"/>
      <c r="AQ619" s="27"/>
      <c r="AR619" s="27"/>
      <c r="AS619" s="27"/>
      <c r="AT619" s="27"/>
      <c r="AU619" s="27"/>
      <c r="AV619" s="27"/>
      <c r="AW619" s="27"/>
      <c r="AX619" s="27"/>
      <c r="AY619" s="27"/>
      <c r="AZ619" s="27"/>
      <c r="BA619" s="27"/>
      <c r="BB619" s="27"/>
      <c r="BC619" s="27"/>
      <c r="BD619" s="27"/>
      <c r="BE619" s="27"/>
      <c r="BF619" s="27"/>
      <c r="BG619" s="27"/>
    </row>
    <row r="620" spans="2:59" ht="15.75" customHeight="1" x14ac:dyDescent="0.2"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  <c r="AO620" s="27"/>
      <c r="AP620" s="27"/>
      <c r="AQ620" s="27"/>
      <c r="AR620" s="27"/>
      <c r="AS620" s="27"/>
      <c r="AT620" s="27"/>
      <c r="AU620" s="27"/>
      <c r="AV620" s="27"/>
      <c r="AW620" s="27"/>
      <c r="AX620" s="27"/>
      <c r="AY620" s="27"/>
      <c r="AZ620" s="27"/>
      <c r="BA620" s="27"/>
      <c r="BB620" s="27"/>
      <c r="BC620" s="27"/>
      <c r="BD620" s="27"/>
      <c r="BE620" s="27"/>
      <c r="BF620" s="27"/>
      <c r="BG620" s="27"/>
    </row>
    <row r="621" spans="2:59" ht="15.75" customHeight="1" x14ac:dyDescent="0.2"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  <c r="AO621" s="27"/>
      <c r="AP621" s="27"/>
      <c r="AQ621" s="27"/>
      <c r="AR621" s="27"/>
      <c r="AS621" s="27"/>
      <c r="AT621" s="27"/>
      <c r="AU621" s="27"/>
      <c r="AV621" s="27"/>
      <c r="AW621" s="27"/>
      <c r="AX621" s="27"/>
      <c r="AY621" s="27"/>
      <c r="AZ621" s="27"/>
      <c r="BA621" s="27"/>
      <c r="BB621" s="27"/>
      <c r="BC621" s="27"/>
      <c r="BD621" s="27"/>
      <c r="BE621" s="27"/>
      <c r="BF621" s="27"/>
      <c r="BG621" s="27"/>
    </row>
    <row r="622" spans="2:59" ht="15.75" customHeight="1" x14ac:dyDescent="0.2"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  <c r="AO622" s="27"/>
      <c r="AP622" s="27"/>
      <c r="AQ622" s="27"/>
      <c r="AR622" s="27"/>
      <c r="AS622" s="27"/>
      <c r="AT622" s="27"/>
      <c r="AU622" s="27"/>
      <c r="AV622" s="27"/>
      <c r="AW622" s="27"/>
      <c r="AX622" s="27"/>
      <c r="AY622" s="27"/>
      <c r="AZ622" s="27"/>
      <c r="BA622" s="27"/>
      <c r="BB622" s="27"/>
      <c r="BC622" s="27"/>
      <c r="BD622" s="27"/>
      <c r="BE622" s="27"/>
      <c r="BF622" s="27"/>
      <c r="BG622" s="27"/>
    </row>
    <row r="623" spans="2:59" ht="15.75" customHeight="1" x14ac:dyDescent="0.2"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  <c r="AO623" s="27"/>
      <c r="AP623" s="27"/>
      <c r="AQ623" s="27"/>
      <c r="AR623" s="27"/>
      <c r="AS623" s="27"/>
      <c r="AT623" s="27"/>
      <c r="AU623" s="27"/>
      <c r="AV623" s="27"/>
      <c r="AW623" s="27"/>
      <c r="AX623" s="27"/>
      <c r="AY623" s="27"/>
      <c r="AZ623" s="27"/>
      <c r="BA623" s="27"/>
      <c r="BB623" s="27"/>
      <c r="BC623" s="27"/>
      <c r="BD623" s="27"/>
      <c r="BE623" s="27"/>
      <c r="BF623" s="27"/>
      <c r="BG623" s="27"/>
    </row>
    <row r="624" spans="2:59" ht="15.75" customHeight="1" x14ac:dyDescent="0.2"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  <c r="AO624" s="27"/>
      <c r="AP624" s="27"/>
      <c r="AQ624" s="27"/>
      <c r="AR624" s="27"/>
      <c r="AS624" s="27"/>
      <c r="AT624" s="27"/>
      <c r="AU624" s="27"/>
      <c r="AV624" s="27"/>
      <c r="AW624" s="27"/>
      <c r="AX624" s="27"/>
      <c r="AY624" s="27"/>
      <c r="AZ624" s="27"/>
      <c r="BA624" s="27"/>
      <c r="BB624" s="27"/>
      <c r="BC624" s="27"/>
      <c r="BD624" s="27"/>
      <c r="BE624" s="27"/>
      <c r="BF624" s="27"/>
      <c r="BG624" s="27"/>
    </row>
    <row r="625" spans="2:59" ht="15.75" customHeight="1" x14ac:dyDescent="0.2"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  <c r="AO625" s="27"/>
      <c r="AP625" s="27"/>
      <c r="AQ625" s="27"/>
      <c r="AR625" s="27"/>
      <c r="AS625" s="27"/>
      <c r="AT625" s="27"/>
      <c r="AU625" s="27"/>
      <c r="AV625" s="27"/>
      <c r="AW625" s="27"/>
      <c r="AX625" s="27"/>
      <c r="AY625" s="27"/>
      <c r="AZ625" s="27"/>
      <c r="BA625" s="27"/>
      <c r="BB625" s="27"/>
      <c r="BC625" s="27"/>
      <c r="BD625" s="27"/>
      <c r="BE625" s="27"/>
      <c r="BF625" s="27"/>
      <c r="BG625" s="27"/>
    </row>
    <row r="626" spans="2:59" ht="15.75" customHeight="1" x14ac:dyDescent="0.2"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  <c r="AO626" s="27"/>
      <c r="AP626" s="27"/>
      <c r="AQ626" s="27"/>
      <c r="AR626" s="27"/>
      <c r="AS626" s="27"/>
      <c r="AT626" s="27"/>
      <c r="AU626" s="27"/>
      <c r="AV626" s="27"/>
      <c r="AW626" s="27"/>
      <c r="AX626" s="27"/>
      <c r="AY626" s="27"/>
      <c r="AZ626" s="27"/>
      <c r="BA626" s="27"/>
      <c r="BB626" s="27"/>
      <c r="BC626" s="27"/>
      <c r="BD626" s="27"/>
      <c r="BE626" s="27"/>
      <c r="BF626" s="27"/>
      <c r="BG626" s="27"/>
    </row>
    <row r="627" spans="2:59" ht="15.75" customHeight="1" x14ac:dyDescent="0.2"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  <c r="AO627" s="27"/>
      <c r="AP627" s="27"/>
      <c r="AQ627" s="27"/>
      <c r="AR627" s="27"/>
      <c r="AS627" s="27"/>
      <c r="AT627" s="27"/>
      <c r="AU627" s="27"/>
      <c r="AV627" s="27"/>
      <c r="AW627" s="27"/>
      <c r="AX627" s="27"/>
      <c r="AY627" s="27"/>
      <c r="AZ627" s="27"/>
      <c r="BA627" s="27"/>
      <c r="BB627" s="27"/>
      <c r="BC627" s="27"/>
      <c r="BD627" s="27"/>
      <c r="BE627" s="27"/>
      <c r="BF627" s="27"/>
      <c r="BG627" s="27"/>
    </row>
    <row r="628" spans="2:59" ht="15.75" customHeight="1" x14ac:dyDescent="0.2"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  <c r="AO628" s="27"/>
      <c r="AP628" s="27"/>
      <c r="AQ628" s="27"/>
      <c r="AR628" s="27"/>
      <c r="AS628" s="27"/>
      <c r="AT628" s="27"/>
      <c r="AU628" s="27"/>
      <c r="AV628" s="27"/>
      <c r="AW628" s="27"/>
      <c r="AX628" s="27"/>
      <c r="AY628" s="27"/>
      <c r="AZ628" s="27"/>
      <c r="BA628" s="27"/>
      <c r="BB628" s="27"/>
      <c r="BC628" s="27"/>
      <c r="BD628" s="27"/>
      <c r="BE628" s="27"/>
      <c r="BF628" s="27"/>
      <c r="BG628" s="27"/>
    </row>
    <row r="629" spans="2:59" ht="15.75" customHeight="1" x14ac:dyDescent="0.2"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  <c r="AO629" s="27"/>
      <c r="AP629" s="27"/>
      <c r="AQ629" s="27"/>
      <c r="AR629" s="27"/>
      <c r="AS629" s="27"/>
      <c r="AT629" s="27"/>
      <c r="AU629" s="27"/>
      <c r="AV629" s="27"/>
      <c r="AW629" s="27"/>
      <c r="AX629" s="27"/>
      <c r="AY629" s="27"/>
      <c r="AZ629" s="27"/>
      <c r="BA629" s="27"/>
      <c r="BB629" s="27"/>
      <c r="BC629" s="27"/>
      <c r="BD629" s="27"/>
      <c r="BE629" s="27"/>
      <c r="BF629" s="27"/>
      <c r="BG629" s="27"/>
    </row>
    <row r="630" spans="2:59" ht="15.75" customHeight="1" x14ac:dyDescent="0.2"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  <c r="AO630" s="27"/>
      <c r="AP630" s="27"/>
      <c r="AQ630" s="27"/>
      <c r="AR630" s="27"/>
      <c r="AS630" s="27"/>
      <c r="AT630" s="27"/>
      <c r="AU630" s="27"/>
      <c r="AV630" s="27"/>
      <c r="AW630" s="27"/>
      <c r="AX630" s="27"/>
      <c r="AY630" s="27"/>
      <c r="AZ630" s="27"/>
      <c r="BA630" s="27"/>
      <c r="BB630" s="27"/>
      <c r="BC630" s="27"/>
      <c r="BD630" s="27"/>
      <c r="BE630" s="27"/>
      <c r="BF630" s="27"/>
      <c r="BG630" s="27"/>
    </row>
    <row r="631" spans="2:59" ht="15.75" customHeight="1" x14ac:dyDescent="0.2"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  <c r="AO631" s="27"/>
      <c r="AP631" s="27"/>
      <c r="AQ631" s="27"/>
      <c r="AR631" s="27"/>
      <c r="AS631" s="27"/>
      <c r="AT631" s="27"/>
      <c r="AU631" s="27"/>
      <c r="AV631" s="27"/>
      <c r="AW631" s="27"/>
      <c r="AX631" s="27"/>
      <c r="AY631" s="27"/>
      <c r="AZ631" s="27"/>
      <c r="BA631" s="27"/>
      <c r="BB631" s="27"/>
      <c r="BC631" s="27"/>
      <c r="BD631" s="27"/>
      <c r="BE631" s="27"/>
      <c r="BF631" s="27"/>
      <c r="BG631" s="27"/>
    </row>
    <row r="632" spans="2:59" ht="15.75" customHeight="1" x14ac:dyDescent="0.2"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  <c r="AO632" s="27"/>
      <c r="AP632" s="27"/>
      <c r="AQ632" s="27"/>
      <c r="AR632" s="27"/>
      <c r="AS632" s="27"/>
      <c r="AT632" s="27"/>
      <c r="AU632" s="27"/>
      <c r="AV632" s="27"/>
      <c r="AW632" s="27"/>
      <c r="AX632" s="27"/>
      <c r="AY632" s="27"/>
      <c r="AZ632" s="27"/>
      <c r="BA632" s="27"/>
      <c r="BB632" s="27"/>
      <c r="BC632" s="27"/>
      <c r="BD632" s="27"/>
      <c r="BE632" s="27"/>
      <c r="BF632" s="27"/>
      <c r="BG632" s="27"/>
    </row>
    <row r="633" spans="2:59" ht="15.75" customHeight="1" x14ac:dyDescent="0.2"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  <c r="AO633" s="27"/>
      <c r="AP633" s="27"/>
      <c r="AQ633" s="27"/>
      <c r="AR633" s="27"/>
      <c r="AS633" s="27"/>
      <c r="AT633" s="27"/>
      <c r="AU633" s="27"/>
      <c r="AV633" s="27"/>
      <c r="AW633" s="27"/>
      <c r="AX633" s="27"/>
      <c r="AY633" s="27"/>
      <c r="AZ633" s="27"/>
      <c r="BA633" s="27"/>
      <c r="BB633" s="27"/>
      <c r="BC633" s="27"/>
      <c r="BD633" s="27"/>
      <c r="BE633" s="27"/>
      <c r="BF633" s="27"/>
      <c r="BG633" s="27"/>
    </row>
    <row r="634" spans="2:59" ht="15.75" customHeight="1" x14ac:dyDescent="0.2"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  <c r="AO634" s="27"/>
      <c r="AP634" s="27"/>
      <c r="AQ634" s="27"/>
      <c r="AR634" s="27"/>
      <c r="AS634" s="27"/>
      <c r="AT634" s="27"/>
      <c r="AU634" s="27"/>
      <c r="AV634" s="27"/>
      <c r="AW634" s="27"/>
      <c r="AX634" s="27"/>
      <c r="AY634" s="27"/>
      <c r="AZ634" s="27"/>
      <c r="BA634" s="27"/>
      <c r="BB634" s="27"/>
      <c r="BC634" s="27"/>
      <c r="BD634" s="27"/>
      <c r="BE634" s="27"/>
      <c r="BF634" s="27"/>
      <c r="BG634" s="27"/>
    </row>
    <row r="635" spans="2:59" ht="15.75" customHeight="1" x14ac:dyDescent="0.2"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  <c r="AO635" s="27"/>
      <c r="AP635" s="27"/>
      <c r="AQ635" s="27"/>
      <c r="AR635" s="27"/>
      <c r="AS635" s="27"/>
      <c r="AT635" s="27"/>
      <c r="AU635" s="27"/>
      <c r="AV635" s="27"/>
      <c r="AW635" s="27"/>
      <c r="AX635" s="27"/>
      <c r="AY635" s="27"/>
      <c r="AZ635" s="27"/>
      <c r="BA635" s="27"/>
      <c r="BB635" s="27"/>
      <c r="BC635" s="27"/>
      <c r="BD635" s="27"/>
      <c r="BE635" s="27"/>
      <c r="BF635" s="27"/>
      <c r="BG635" s="27"/>
    </row>
    <row r="636" spans="2:59" ht="15.75" customHeight="1" x14ac:dyDescent="0.2"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  <c r="AO636" s="27"/>
      <c r="AP636" s="27"/>
      <c r="AQ636" s="27"/>
      <c r="AR636" s="27"/>
      <c r="AS636" s="27"/>
      <c r="AT636" s="27"/>
      <c r="AU636" s="27"/>
      <c r="AV636" s="27"/>
      <c r="AW636" s="27"/>
      <c r="AX636" s="27"/>
      <c r="AY636" s="27"/>
      <c r="AZ636" s="27"/>
      <c r="BA636" s="27"/>
      <c r="BB636" s="27"/>
      <c r="BC636" s="27"/>
      <c r="BD636" s="27"/>
      <c r="BE636" s="27"/>
      <c r="BF636" s="27"/>
      <c r="BG636" s="27"/>
    </row>
    <row r="637" spans="2:59" ht="15.75" customHeight="1" x14ac:dyDescent="0.2"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  <c r="AO637" s="27"/>
      <c r="AP637" s="27"/>
      <c r="AQ637" s="27"/>
      <c r="AR637" s="27"/>
      <c r="AS637" s="27"/>
      <c r="AT637" s="27"/>
      <c r="AU637" s="27"/>
      <c r="AV637" s="27"/>
      <c r="AW637" s="27"/>
      <c r="AX637" s="27"/>
      <c r="AY637" s="27"/>
      <c r="AZ637" s="27"/>
      <c r="BA637" s="27"/>
      <c r="BB637" s="27"/>
      <c r="BC637" s="27"/>
      <c r="BD637" s="27"/>
      <c r="BE637" s="27"/>
      <c r="BF637" s="27"/>
      <c r="BG637" s="27"/>
    </row>
    <row r="638" spans="2:59" ht="15.75" customHeight="1" x14ac:dyDescent="0.2"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  <c r="AO638" s="27"/>
      <c r="AP638" s="27"/>
      <c r="AQ638" s="27"/>
      <c r="AR638" s="27"/>
      <c r="AS638" s="27"/>
      <c r="AT638" s="27"/>
      <c r="AU638" s="27"/>
      <c r="AV638" s="27"/>
      <c r="AW638" s="27"/>
      <c r="AX638" s="27"/>
      <c r="AY638" s="27"/>
      <c r="AZ638" s="27"/>
      <c r="BA638" s="27"/>
      <c r="BB638" s="27"/>
      <c r="BC638" s="27"/>
      <c r="BD638" s="27"/>
      <c r="BE638" s="27"/>
      <c r="BF638" s="27"/>
      <c r="BG638" s="27"/>
    </row>
    <row r="639" spans="2:59" ht="15.75" customHeight="1" x14ac:dyDescent="0.2"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  <c r="AO639" s="27"/>
      <c r="AP639" s="27"/>
      <c r="AQ639" s="27"/>
      <c r="AR639" s="27"/>
      <c r="AS639" s="27"/>
      <c r="AT639" s="27"/>
      <c r="AU639" s="27"/>
      <c r="AV639" s="27"/>
      <c r="AW639" s="27"/>
      <c r="AX639" s="27"/>
      <c r="AY639" s="27"/>
      <c r="AZ639" s="27"/>
      <c r="BA639" s="27"/>
      <c r="BB639" s="27"/>
      <c r="BC639" s="27"/>
      <c r="BD639" s="27"/>
      <c r="BE639" s="27"/>
      <c r="BF639" s="27"/>
      <c r="BG639" s="27"/>
    </row>
    <row r="640" spans="2:59" ht="15.75" customHeight="1" x14ac:dyDescent="0.2"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  <c r="AO640" s="27"/>
      <c r="AP640" s="27"/>
      <c r="AQ640" s="27"/>
      <c r="AR640" s="27"/>
      <c r="AS640" s="27"/>
      <c r="AT640" s="27"/>
      <c r="AU640" s="27"/>
      <c r="AV640" s="27"/>
      <c r="AW640" s="27"/>
      <c r="AX640" s="27"/>
      <c r="AY640" s="27"/>
      <c r="AZ640" s="27"/>
      <c r="BA640" s="27"/>
      <c r="BB640" s="27"/>
      <c r="BC640" s="27"/>
      <c r="BD640" s="27"/>
      <c r="BE640" s="27"/>
      <c r="BF640" s="27"/>
      <c r="BG640" s="27"/>
    </row>
    <row r="641" spans="2:59" ht="15.75" customHeight="1" x14ac:dyDescent="0.2"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  <c r="AO641" s="27"/>
      <c r="AP641" s="27"/>
      <c r="AQ641" s="27"/>
      <c r="AR641" s="27"/>
      <c r="AS641" s="27"/>
      <c r="AT641" s="27"/>
      <c r="AU641" s="27"/>
      <c r="AV641" s="27"/>
      <c r="AW641" s="27"/>
      <c r="AX641" s="27"/>
      <c r="AY641" s="27"/>
      <c r="AZ641" s="27"/>
      <c r="BA641" s="27"/>
      <c r="BB641" s="27"/>
      <c r="BC641" s="27"/>
      <c r="BD641" s="27"/>
      <c r="BE641" s="27"/>
      <c r="BF641" s="27"/>
      <c r="BG641" s="27"/>
    </row>
    <row r="642" spans="2:59" ht="15.75" customHeight="1" x14ac:dyDescent="0.2"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  <c r="AO642" s="27"/>
      <c r="AP642" s="27"/>
      <c r="AQ642" s="27"/>
      <c r="AR642" s="27"/>
      <c r="AS642" s="27"/>
      <c r="AT642" s="27"/>
      <c r="AU642" s="27"/>
      <c r="AV642" s="27"/>
      <c r="AW642" s="27"/>
      <c r="AX642" s="27"/>
      <c r="AY642" s="27"/>
      <c r="AZ642" s="27"/>
      <c r="BA642" s="27"/>
      <c r="BB642" s="27"/>
      <c r="BC642" s="27"/>
      <c r="BD642" s="27"/>
      <c r="BE642" s="27"/>
      <c r="BF642" s="27"/>
      <c r="BG642" s="27"/>
    </row>
    <row r="643" spans="2:59" ht="15.75" customHeight="1" x14ac:dyDescent="0.2"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  <c r="AO643" s="27"/>
      <c r="AP643" s="27"/>
      <c r="AQ643" s="27"/>
      <c r="AR643" s="27"/>
      <c r="AS643" s="27"/>
      <c r="AT643" s="27"/>
      <c r="AU643" s="27"/>
      <c r="AV643" s="27"/>
      <c r="AW643" s="27"/>
      <c r="AX643" s="27"/>
      <c r="AY643" s="27"/>
      <c r="AZ643" s="27"/>
      <c r="BA643" s="27"/>
      <c r="BB643" s="27"/>
      <c r="BC643" s="27"/>
      <c r="BD643" s="27"/>
      <c r="BE643" s="27"/>
      <c r="BF643" s="27"/>
      <c r="BG643" s="27"/>
    </row>
    <row r="644" spans="2:59" ht="15.75" customHeight="1" x14ac:dyDescent="0.2"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  <c r="AO644" s="27"/>
      <c r="AP644" s="27"/>
      <c r="AQ644" s="27"/>
      <c r="AR644" s="27"/>
      <c r="AS644" s="27"/>
      <c r="AT644" s="27"/>
      <c r="AU644" s="27"/>
      <c r="AV644" s="27"/>
      <c r="AW644" s="27"/>
      <c r="AX644" s="27"/>
      <c r="AY644" s="27"/>
      <c r="AZ644" s="27"/>
      <c r="BA644" s="27"/>
      <c r="BB644" s="27"/>
      <c r="BC644" s="27"/>
      <c r="BD644" s="27"/>
      <c r="BE644" s="27"/>
      <c r="BF644" s="27"/>
      <c r="BG644" s="27"/>
    </row>
    <row r="645" spans="2:59" ht="15.75" customHeight="1" x14ac:dyDescent="0.2"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  <c r="AO645" s="27"/>
      <c r="AP645" s="27"/>
      <c r="AQ645" s="27"/>
      <c r="AR645" s="27"/>
      <c r="AS645" s="27"/>
      <c r="AT645" s="27"/>
      <c r="AU645" s="27"/>
      <c r="AV645" s="27"/>
      <c r="AW645" s="27"/>
      <c r="AX645" s="27"/>
      <c r="AY645" s="27"/>
      <c r="AZ645" s="27"/>
      <c r="BA645" s="27"/>
      <c r="BB645" s="27"/>
      <c r="BC645" s="27"/>
      <c r="BD645" s="27"/>
      <c r="BE645" s="27"/>
      <c r="BF645" s="27"/>
      <c r="BG645" s="27"/>
    </row>
    <row r="646" spans="2:59" ht="15.75" customHeight="1" x14ac:dyDescent="0.2"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  <c r="AO646" s="27"/>
      <c r="AP646" s="27"/>
      <c r="AQ646" s="27"/>
      <c r="AR646" s="27"/>
      <c r="AS646" s="27"/>
      <c r="AT646" s="27"/>
      <c r="AU646" s="27"/>
      <c r="AV646" s="27"/>
      <c r="AW646" s="27"/>
      <c r="AX646" s="27"/>
      <c r="AY646" s="27"/>
      <c r="AZ646" s="27"/>
      <c r="BA646" s="27"/>
      <c r="BB646" s="27"/>
      <c r="BC646" s="27"/>
      <c r="BD646" s="27"/>
      <c r="BE646" s="27"/>
      <c r="BF646" s="27"/>
      <c r="BG646" s="27"/>
    </row>
    <row r="647" spans="2:59" ht="15.75" customHeight="1" x14ac:dyDescent="0.2"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  <c r="AO647" s="27"/>
      <c r="AP647" s="27"/>
      <c r="AQ647" s="27"/>
      <c r="AR647" s="27"/>
      <c r="AS647" s="27"/>
      <c r="AT647" s="27"/>
      <c r="AU647" s="27"/>
      <c r="AV647" s="27"/>
      <c r="AW647" s="27"/>
      <c r="AX647" s="27"/>
      <c r="AY647" s="27"/>
      <c r="AZ647" s="27"/>
      <c r="BA647" s="27"/>
      <c r="BB647" s="27"/>
      <c r="BC647" s="27"/>
      <c r="BD647" s="27"/>
      <c r="BE647" s="27"/>
      <c r="BF647" s="27"/>
      <c r="BG647" s="27"/>
    </row>
    <row r="648" spans="2:59" ht="15.75" customHeight="1" x14ac:dyDescent="0.2"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  <c r="AO648" s="27"/>
      <c r="AP648" s="27"/>
      <c r="AQ648" s="27"/>
      <c r="AR648" s="27"/>
      <c r="AS648" s="27"/>
      <c r="AT648" s="27"/>
      <c r="AU648" s="27"/>
      <c r="AV648" s="27"/>
      <c r="AW648" s="27"/>
      <c r="AX648" s="27"/>
      <c r="AY648" s="27"/>
      <c r="AZ648" s="27"/>
      <c r="BA648" s="27"/>
      <c r="BB648" s="27"/>
      <c r="BC648" s="27"/>
      <c r="BD648" s="27"/>
      <c r="BE648" s="27"/>
      <c r="BF648" s="27"/>
      <c r="BG648" s="27"/>
    </row>
    <row r="649" spans="2:59" ht="15.75" customHeight="1" x14ac:dyDescent="0.2"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  <c r="AO649" s="27"/>
      <c r="AP649" s="27"/>
      <c r="AQ649" s="27"/>
      <c r="AR649" s="27"/>
      <c r="AS649" s="27"/>
      <c r="AT649" s="27"/>
      <c r="AU649" s="27"/>
      <c r="AV649" s="27"/>
      <c r="AW649" s="27"/>
      <c r="AX649" s="27"/>
      <c r="AY649" s="27"/>
      <c r="AZ649" s="27"/>
      <c r="BA649" s="27"/>
      <c r="BB649" s="27"/>
      <c r="BC649" s="27"/>
      <c r="BD649" s="27"/>
      <c r="BE649" s="27"/>
      <c r="BF649" s="27"/>
      <c r="BG649" s="27"/>
    </row>
    <row r="650" spans="2:59" ht="15.75" customHeight="1" x14ac:dyDescent="0.2"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  <c r="AO650" s="27"/>
      <c r="AP650" s="27"/>
      <c r="AQ650" s="27"/>
      <c r="AR650" s="27"/>
      <c r="AS650" s="27"/>
      <c r="AT650" s="27"/>
      <c r="AU650" s="27"/>
      <c r="AV650" s="27"/>
      <c r="AW650" s="27"/>
      <c r="AX650" s="27"/>
      <c r="AY650" s="27"/>
      <c r="AZ650" s="27"/>
      <c r="BA650" s="27"/>
      <c r="BB650" s="27"/>
      <c r="BC650" s="27"/>
      <c r="BD650" s="27"/>
      <c r="BE650" s="27"/>
      <c r="BF650" s="27"/>
      <c r="BG650" s="27"/>
    </row>
    <row r="651" spans="2:59" ht="15.75" customHeight="1" x14ac:dyDescent="0.2"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  <c r="AO651" s="27"/>
      <c r="AP651" s="27"/>
      <c r="AQ651" s="27"/>
      <c r="AR651" s="27"/>
      <c r="AS651" s="27"/>
      <c r="AT651" s="27"/>
      <c r="AU651" s="27"/>
      <c r="AV651" s="27"/>
      <c r="AW651" s="27"/>
      <c r="AX651" s="27"/>
      <c r="AY651" s="27"/>
      <c r="AZ651" s="27"/>
      <c r="BA651" s="27"/>
      <c r="BB651" s="27"/>
      <c r="BC651" s="27"/>
      <c r="BD651" s="27"/>
      <c r="BE651" s="27"/>
      <c r="BF651" s="27"/>
      <c r="BG651" s="27"/>
    </row>
    <row r="652" spans="2:59" ht="15.75" customHeight="1" x14ac:dyDescent="0.2"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  <c r="AO652" s="27"/>
      <c r="AP652" s="27"/>
      <c r="AQ652" s="27"/>
      <c r="AR652" s="27"/>
      <c r="AS652" s="27"/>
      <c r="AT652" s="27"/>
      <c r="AU652" s="27"/>
      <c r="AV652" s="27"/>
      <c r="AW652" s="27"/>
      <c r="AX652" s="27"/>
      <c r="AY652" s="27"/>
      <c r="AZ652" s="27"/>
      <c r="BA652" s="27"/>
      <c r="BB652" s="27"/>
      <c r="BC652" s="27"/>
      <c r="BD652" s="27"/>
      <c r="BE652" s="27"/>
      <c r="BF652" s="27"/>
      <c r="BG652" s="27"/>
    </row>
    <row r="653" spans="2:59" ht="15.75" customHeight="1" x14ac:dyDescent="0.2"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  <c r="AO653" s="27"/>
      <c r="AP653" s="27"/>
      <c r="AQ653" s="27"/>
      <c r="AR653" s="27"/>
      <c r="AS653" s="27"/>
      <c r="AT653" s="27"/>
      <c r="AU653" s="27"/>
      <c r="AV653" s="27"/>
      <c r="AW653" s="27"/>
      <c r="AX653" s="27"/>
      <c r="AY653" s="27"/>
      <c r="AZ653" s="27"/>
      <c r="BA653" s="27"/>
      <c r="BB653" s="27"/>
      <c r="BC653" s="27"/>
      <c r="BD653" s="27"/>
      <c r="BE653" s="27"/>
      <c r="BF653" s="27"/>
      <c r="BG653" s="27"/>
    </row>
    <row r="654" spans="2:59" ht="15.75" customHeight="1" x14ac:dyDescent="0.2"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  <c r="AO654" s="27"/>
      <c r="AP654" s="27"/>
      <c r="AQ654" s="27"/>
      <c r="AR654" s="27"/>
      <c r="AS654" s="27"/>
      <c r="AT654" s="27"/>
      <c r="AU654" s="27"/>
      <c r="AV654" s="27"/>
      <c r="AW654" s="27"/>
      <c r="AX654" s="27"/>
      <c r="AY654" s="27"/>
      <c r="AZ654" s="27"/>
      <c r="BA654" s="27"/>
      <c r="BB654" s="27"/>
      <c r="BC654" s="27"/>
      <c r="BD654" s="27"/>
      <c r="BE654" s="27"/>
      <c r="BF654" s="27"/>
      <c r="BG654" s="27"/>
    </row>
    <row r="655" spans="2:59" ht="15.75" customHeight="1" x14ac:dyDescent="0.2"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  <c r="AO655" s="27"/>
      <c r="AP655" s="27"/>
      <c r="AQ655" s="27"/>
      <c r="AR655" s="27"/>
      <c r="AS655" s="27"/>
      <c r="AT655" s="27"/>
      <c r="AU655" s="27"/>
      <c r="AV655" s="27"/>
      <c r="AW655" s="27"/>
      <c r="AX655" s="27"/>
      <c r="AY655" s="27"/>
      <c r="AZ655" s="27"/>
      <c r="BA655" s="27"/>
      <c r="BB655" s="27"/>
      <c r="BC655" s="27"/>
      <c r="BD655" s="27"/>
      <c r="BE655" s="27"/>
      <c r="BF655" s="27"/>
      <c r="BG655" s="27"/>
    </row>
    <row r="656" spans="2:59" ht="15.75" customHeight="1" x14ac:dyDescent="0.2"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  <c r="AO656" s="27"/>
      <c r="AP656" s="27"/>
      <c r="AQ656" s="27"/>
      <c r="AR656" s="27"/>
      <c r="AS656" s="27"/>
      <c r="AT656" s="27"/>
      <c r="AU656" s="27"/>
      <c r="AV656" s="27"/>
      <c r="AW656" s="27"/>
      <c r="AX656" s="27"/>
      <c r="AY656" s="27"/>
      <c r="AZ656" s="27"/>
      <c r="BA656" s="27"/>
      <c r="BB656" s="27"/>
      <c r="BC656" s="27"/>
      <c r="BD656" s="27"/>
      <c r="BE656" s="27"/>
      <c r="BF656" s="27"/>
      <c r="BG656" s="27"/>
    </row>
    <row r="657" spans="2:59" ht="15.75" customHeight="1" x14ac:dyDescent="0.2"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  <c r="AO657" s="27"/>
      <c r="AP657" s="27"/>
      <c r="AQ657" s="27"/>
      <c r="AR657" s="27"/>
      <c r="AS657" s="27"/>
      <c r="AT657" s="27"/>
      <c r="AU657" s="27"/>
      <c r="AV657" s="27"/>
      <c r="AW657" s="27"/>
      <c r="AX657" s="27"/>
      <c r="AY657" s="27"/>
      <c r="AZ657" s="27"/>
      <c r="BA657" s="27"/>
      <c r="BB657" s="27"/>
      <c r="BC657" s="27"/>
      <c r="BD657" s="27"/>
      <c r="BE657" s="27"/>
      <c r="BF657" s="27"/>
      <c r="BG657" s="27"/>
    </row>
    <row r="658" spans="2:59" ht="15.75" customHeight="1" x14ac:dyDescent="0.2"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  <c r="AO658" s="27"/>
      <c r="AP658" s="27"/>
      <c r="AQ658" s="27"/>
      <c r="AR658" s="27"/>
      <c r="AS658" s="27"/>
      <c r="AT658" s="27"/>
      <c r="AU658" s="27"/>
      <c r="AV658" s="27"/>
      <c r="AW658" s="27"/>
      <c r="AX658" s="27"/>
      <c r="AY658" s="27"/>
      <c r="AZ658" s="27"/>
      <c r="BA658" s="27"/>
      <c r="BB658" s="27"/>
      <c r="BC658" s="27"/>
      <c r="BD658" s="27"/>
      <c r="BE658" s="27"/>
      <c r="BF658" s="27"/>
      <c r="BG658" s="27"/>
    </row>
    <row r="659" spans="2:59" ht="15.75" customHeight="1" x14ac:dyDescent="0.2"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  <c r="AO659" s="27"/>
      <c r="AP659" s="27"/>
      <c r="AQ659" s="27"/>
      <c r="AR659" s="27"/>
      <c r="AS659" s="27"/>
      <c r="AT659" s="27"/>
      <c r="AU659" s="27"/>
      <c r="AV659" s="27"/>
      <c r="AW659" s="27"/>
      <c r="AX659" s="27"/>
      <c r="AY659" s="27"/>
      <c r="AZ659" s="27"/>
      <c r="BA659" s="27"/>
      <c r="BB659" s="27"/>
      <c r="BC659" s="27"/>
      <c r="BD659" s="27"/>
      <c r="BE659" s="27"/>
      <c r="BF659" s="27"/>
      <c r="BG659" s="27"/>
    </row>
    <row r="660" spans="2:59" ht="15.75" customHeight="1" x14ac:dyDescent="0.2"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  <c r="AO660" s="27"/>
      <c r="AP660" s="27"/>
      <c r="AQ660" s="27"/>
      <c r="AR660" s="27"/>
      <c r="AS660" s="27"/>
      <c r="AT660" s="27"/>
      <c r="AU660" s="27"/>
      <c r="AV660" s="27"/>
      <c r="AW660" s="27"/>
      <c r="AX660" s="27"/>
      <c r="AY660" s="27"/>
      <c r="AZ660" s="27"/>
      <c r="BA660" s="27"/>
      <c r="BB660" s="27"/>
      <c r="BC660" s="27"/>
      <c r="BD660" s="27"/>
      <c r="BE660" s="27"/>
      <c r="BF660" s="27"/>
      <c r="BG660" s="27"/>
    </row>
    <row r="661" spans="2:59" ht="15.75" customHeight="1" x14ac:dyDescent="0.2"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  <c r="AO661" s="27"/>
      <c r="AP661" s="27"/>
      <c r="AQ661" s="27"/>
      <c r="AR661" s="27"/>
      <c r="AS661" s="27"/>
      <c r="AT661" s="27"/>
      <c r="AU661" s="27"/>
      <c r="AV661" s="27"/>
      <c r="AW661" s="27"/>
      <c r="AX661" s="27"/>
      <c r="AY661" s="27"/>
      <c r="AZ661" s="27"/>
      <c r="BA661" s="27"/>
      <c r="BB661" s="27"/>
      <c r="BC661" s="27"/>
      <c r="BD661" s="27"/>
      <c r="BE661" s="27"/>
      <c r="BF661" s="27"/>
      <c r="BG661" s="27"/>
    </row>
    <row r="662" spans="2:59" ht="15.75" customHeight="1" x14ac:dyDescent="0.2"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  <c r="AO662" s="27"/>
      <c r="AP662" s="27"/>
      <c r="AQ662" s="27"/>
      <c r="AR662" s="27"/>
      <c r="AS662" s="27"/>
      <c r="AT662" s="27"/>
      <c r="AU662" s="27"/>
      <c r="AV662" s="27"/>
      <c r="AW662" s="27"/>
      <c r="AX662" s="27"/>
      <c r="AY662" s="27"/>
      <c r="AZ662" s="27"/>
      <c r="BA662" s="27"/>
      <c r="BB662" s="27"/>
      <c r="BC662" s="27"/>
      <c r="BD662" s="27"/>
      <c r="BE662" s="27"/>
      <c r="BF662" s="27"/>
      <c r="BG662" s="27"/>
    </row>
    <row r="663" spans="2:59" ht="15.75" customHeight="1" x14ac:dyDescent="0.2"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  <c r="AO663" s="27"/>
      <c r="AP663" s="27"/>
      <c r="AQ663" s="27"/>
      <c r="AR663" s="27"/>
      <c r="AS663" s="27"/>
      <c r="AT663" s="27"/>
      <c r="AU663" s="27"/>
      <c r="AV663" s="27"/>
      <c r="AW663" s="27"/>
      <c r="AX663" s="27"/>
      <c r="AY663" s="27"/>
      <c r="AZ663" s="27"/>
      <c r="BA663" s="27"/>
      <c r="BB663" s="27"/>
      <c r="BC663" s="27"/>
      <c r="BD663" s="27"/>
      <c r="BE663" s="27"/>
      <c r="BF663" s="27"/>
      <c r="BG663" s="27"/>
    </row>
    <row r="664" spans="2:59" ht="15.75" customHeight="1" x14ac:dyDescent="0.2"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  <c r="AO664" s="27"/>
      <c r="AP664" s="27"/>
      <c r="AQ664" s="27"/>
      <c r="AR664" s="27"/>
      <c r="AS664" s="27"/>
      <c r="AT664" s="27"/>
      <c r="AU664" s="27"/>
      <c r="AV664" s="27"/>
      <c r="AW664" s="27"/>
      <c r="AX664" s="27"/>
      <c r="AY664" s="27"/>
      <c r="AZ664" s="27"/>
      <c r="BA664" s="27"/>
      <c r="BB664" s="27"/>
      <c r="BC664" s="27"/>
      <c r="BD664" s="27"/>
      <c r="BE664" s="27"/>
      <c r="BF664" s="27"/>
      <c r="BG664" s="27"/>
    </row>
    <row r="665" spans="2:59" ht="15.75" customHeight="1" x14ac:dyDescent="0.2"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  <c r="AO665" s="27"/>
      <c r="AP665" s="27"/>
      <c r="AQ665" s="27"/>
      <c r="AR665" s="27"/>
      <c r="AS665" s="27"/>
      <c r="AT665" s="27"/>
      <c r="AU665" s="27"/>
      <c r="AV665" s="27"/>
      <c r="AW665" s="27"/>
      <c r="AX665" s="27"/>
      <c r="AY665" s="27"/>
      <c r="AZ665" s="27"/>
      <c r="BA665" s="27"/>
      <c r="BB665" s="27"/>
      <c r="BC665" s="27"/>
      <c r="BD665" s="27"/>
      <c r="BE665" s="27"/>
      <c r="BF665" s="27"/>
      <c r="BG665" s="27"/>
    </row>
    <row r="666" spans="2:59" ht="15.75" customHeight="1" x14ac:dyDescent="0.2"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  <c r="AO666" s="27"/>
      <c r="AP666" s="27"/>
      <c r="AQ666" s="27"/>
      <c r="AR666" s="27"/>
      <c r="AS666" s="27"/>
      <c r="AT666" s="27"/>
      <c r="AU666" s="27"/>
      <c r="AV666" s="27"/>
      <c r="AW666" s="27"/>
      <c r="AX666" s="27"/>
      <c r="AY666" s="27"/>
      <c r="AZ666" s="27"/>
      <c r="BA666" s="27"/>
      <c r="BB666" s="27"/>
      <c r="BC666" s="27"/>
      <c r="BD666" s="27"/>
      <c r="BE666" s="27"/>
      <c r="BF666" s="27"/>
      <c r="BG666" s="27"/>
    </row>
    <row r="667" spans="2:59" ht="15.75" customHeight="1" x14ac:dyDescent="0.2"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  <c r="AO667" s="27"/>
      <c r="AP667" s="27"/>
      <c r="AQ667" s="27"/>
      <c r="AR667" s="27"/>
      <c r="AS667" s="27"/>
      <c r="AT667" s="27"/>
      <c r="AU667" s="27"/>
      <c r="AV667" s="27"/>
      <c r="AW667" s="27"/>
      <c r="AX667" s="27"/>
      <c r="AY667" s="27"/>
      <c r="AZ667" s="27"/>
      <c r="BA667" s="27"/>
      <c r="BB667" s="27"/>
      <c r="BC667" s="27"/>
      <c r="BD667" s="27"/>
      <c r="BE667" s="27"/>
      <c r="BF667" s="27"/>
      <c r="BG667" s="27"/>
    </row>
    <row r="668" spans="2:59" ht="15.75" customHeight="1" x14ac:dyDescent="0.2"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  <c r="AO668" s="27"/>
      <c r="AP668" s="27"/>
      <c r="AQ668" s="27"/>
      <c r="AR668" s="27"/>
      <c r="AS668" s="27"/>
      <c r="AT668" s="27"/>
      <c r="AU668" s="27"/>
      <c r="AV668" s="27"/>
      <c r="AW668" s="27"/>
      <c r="AX668" s="27"/>
      <c r="AY668" s="27"/>
      <c r="AZ668" s="27"/>
      <c r="BA668" s="27"/>
      <c r="BB668" s="27"/>
      <c r="BC668" s="27"/>
      <c r="BD668" s="27"/>
      <c r="BE668" s="27"/>
      <c r="BF668" s="27"/>
      <c r="BG668" s="27"/>
    </row>
    <row r="669" spans="2:59" ht="15.75" customHeight="1" x14ac:dyDescent="0.2"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  <c r="AO669" s="27"/>
      <c r="AP669" s="27"/>
      <c r="AQ669" s="27"/>
      <c r="AR669" s="27"/>
      <c r="AS669" s="27"/>
      <c r="AT669" s="27"/>
      <c r="AU669" s="27"/>
      <c r="AV669" s="27"/>
      <c r="AW669" s="27"/>
      <c r="AX669" s="27"/>
      <c r="AY669" s="27"/>
      <c r="AZ669" s="27"/>
      <c r="BA669" s="27"/>
      <c r="BB669" s="27"/>
      <c r="BC669" s="27"/>
      <c r="BD669" s="27"/>
      <c r="BE669" s="27"/>
      <c r="BF669" s="27"/>
      <c r="BG669" s="27"/>
    </row>
    <row r="670" spans="2:59" ht="15.75" customHeight="1" x14ac:dyDescent="0.2"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  <c r="AO670" s="27"/>
      <c r="AP670" s="27"/>
      <c r="AQ670" s="27"/>
      <c r="AR670" s="27"/>
      <c r="AS670" s="27"/>
      <c r="AT670" s="27"/>
      <c r="AU670" s="27"/>
      <c r="AV670" s="27"/>
      <c r="AW670" s="27"/>
      <c r="AX670" s="27"/>
      <c r="AY670" s="27"/>
      <c r="AZ670" s="27"/>
      <c r="BA670" s="27"/>
      <c r="BB670" s="27"/>
      <c r="BC670" s="27"/>
      <c r="BD670" s="27"/>
      <c r="BE670" s="27"/>
      <c r="BF670" s="27"/>
      <c r="BG670" s="27"/>
    </row>
    <row r="671" spans="2:59" ht="15.75" customHeight="1" x14ac:dyDescent="0.2"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  <c r="AO671" s="27"/>
      <c r="AP671" s="27"/>
      <c r="AQ671" s="27"/>
      <c r="AR671" s="27"/>
      <c r="AS671" s="27"/>
      <c r="AT671" s="27"/>
      <c r="AU671" s="27"/>
      <c r="AV671" s="27"/>
      <c r="AW671" s="27"/>
      <c r="AX671" s="27"/>
      <c r="AY671" s="27"/>
      <c r="AZ671" s="27"/>
      <c r="BA671" s="27"/>
      <c r="BB671" s="27"/>
      <c r="BC671" s="27"/>
      <c r="BD671" s="27"/>
      <c r="BE671" s="27"/>
      <c r="BF671" s="27"/>
      <c r="BG671" s="27"/>
    </row>
    <row r="672" spans="2:59" ht="15.75" customHeight="1" x14ac:dyDescent="0.2"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  <c r="AO672" s="27"/>
      <c r="AP672" s="27"/>
      <c r="AQ672" s="27"/>
      <c r="AR672" s="27"/>
      <c r="AS672" s="27"/>
      <c r="AT672" s="27"/>
      <c r="AU672" s="27"/>
      <c r="AV672" s="27"/>
      <c r="AW672" s="27"/>
      <c r="AX672" s="27"/>
      <c r="AY672" s="27"/>
      <c r="AZ672" s="27"/>
      <c r="BA672" s="27"/>
      <c r="BB672" s="27"/>
      <c r="BC672" s="27"/>
      <c r="BD672" s="27"/>
      <c r="BE672" s="27"/>
      <c r="BF672" s="27"/>
      <c r="BG672" s="27"/>
    </row>
    <row r="673" spans="2:59" ht="15.75" customHeight="1" x14ac:dyDescent="0.2"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  <c r="AO673" s="27"/>
      <c r="AP673" s="27"/>
      <c r="AQ673" s="27"/>
      <c r="AR673" s="27"/>
      <c r="AS673" s="27"/>
      <c r="AT673" s="27"/>
      <c r="AU673" s="27"/>
      <c r="AV673" s="27"/>
      <c r="AW673" s="27"/>
      <c r="AX673" s="27"/>
      <c r="AY673" s="27"/>
      <c r="AZ673" s="27"/>
      <c r="BA673" s="27"/>
      <c r="BB673" s="27"/>
      <c r="BC673" s="27"/>
      <c r="BD673" s="27"/>
      <c r="BE673" s="27"/>
      <c r="BF673" s="27"/>
      <c r="BG673" s="27"/>
    </row>
    <row r="674" spans="2:59" ht="15.75" customHeight="1" x14ac:dyDescent="0.2"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  <c r="AO674" s="27"/>
      <c r="AP674" s="27"/>
      <c r="AQ674" s="27"/>
      <c r="AR674" s="27"/>
      <c r="AS674" s="27"/>
      <c r="AT674" s="27"/>
      <c r="AU674" s="27"/>
      <c r="AV674" s="27"/>
      <c r="AW674" s="27"/>
      <c r="AX674" s="27"/>
      <c r="AY674" s="27"/>
      <c r="AZ674" s="27"/>
      <c r="BA674" s="27"/>
      <c r="BB674" s="27"/>
      <c r="BC674" s="27"/>
      <c r="BD674" s="27"/>
      <c r="BE674" s="27"/>
      <c r="BF674" s="27"/>
      <c r="BG674" s="27"/>
    </row>
    <row r="675" spans="2:59" ht="15.75" customHeight="1" x14ac:dyDescent="0.2"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  <c r="AO675" s="27"/>
      <c r="AP675" s="27"/>
      <c r="AQ675" s="27"/>
      <c r="AR675" s="27"/>
      <c r="AS675" s="27"/>
      <c r="AT675" s="27"/>
      <c r="AU675" s="27"/>
      <c r="AV675" s="27"/>
      <c r="AW675" s="27"/>
      <c r="AX675" s="27"/>
      <c r="AY675" s="27"/>
      <c r="AZ675" s="27"/>
      <c r="BA675" s="27"/>
      <c r="BB675" s="27"/>
      <c r="BC675" s="27"/>
      <c r="BD675" s="27"/>
      <c r="BE675" s="27"/>
      <c r="BF675" s="27"/>
      <c r="BG675" s="27"/>
    </row>
    <row r="676" spans="2:59" ht="15.75" customHeight="1" x14ac:dyDescent="0.2"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  <c r="AO676" s="27"/>
      <c r="AP676" s="27"/>
      <c r="AQ676" s="27"/>
      <c r="AR676" s="27"/>
      <c r="AS676" s="27"/>
      <c r="AT676" s="27"/>
      <c r="AU676" s="27"/>
      <c r="AV676" s="27"/>
      <c r="AW676" s="27"/>
      <c r="AX676" s="27"/>
      <c r="AY676" s="27"/>
      <c r="AZ676" s="27"/>
      <c r="BA676" s="27"/>
      <c r="BB676" s="27"/>
      <c r="BC676" s="27"/>
      <c r="BD676" s="27"/>
      <c r="BE676" s="27"/>
      <c r="BF676" s="27"/>
      <c r="BG676" s="27"/>
    </row>
    <row r="677" spans="2:59" ht="15.75" customHeight="1" x14ac:dyDescent="0.2"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  <c r="AO677" s="27"/>
      <c r="AP677" s="27"/>
      <c r="AQ677" s="27"/>
      <c r="AR677" s="27"/>
      <c r="AS677" s="27"/>
      <c r="AT677" s="27"/>
      <c r="AU677" s="27"/>
      <c r="AV677" s="27"/>
      <c r="AW677" s="27"/>
      <c r="AX677" s="27"/>
      <c r="AY677" s="27"/>
      <c r="AZ677" s="27"/>
      <c r="BA677" s="27"/>
      <c r="BB677" s="27"/>
      <c r="BC677" s="27"/>
      <c r="BD677" s="27"/>
      <c r="BE677" s="27"/>
      <c r="BF677" s="27"/>
      <c r="BG677" s="27"/>
    </row>
    <row r="678" spans="2:59" ht="15.75" customHeight="1" x14ac:dyDescent="0.2"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  <c r="AO678" s="27"/>
      <c r="AP678" s="27"/>
      <c r="AQ678" s="27"/>
      <c r="AR678" s="27"/>
      <c r="AS678" s="27"/>
      <c r="AT678" s="27"/>
      <c r="AU678" s="27"/>
      <c r="AV678" s="27"/>
      <c r="AW678" s="27"/>
      <c r="AX678" s="27"/>
      <c r="AY678" s="27"/>
      <c r="AZ678" s="27"/>
      <c r="BA678" s="27"/>
      <c r="BB678" s="27"/>
      <c r="BC678" s="27"/>
      <c r="BD678" s="27"/>
      <c r="BE678" s="27"/>
      <c r="BF678" s="27"/>
      <c r="BG678" s="27"/>
    </row>
    <row r="679" spans="2:59" ht="15.75" customHeight="1" x14ac:dyDescent="0.2"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  <c r="AO679" s="27"/>
      <c r="AP679" s="27"/>
      <c r="AQ679" s="27"/>
      <c r="AR679" s="27"/>
      <c r="AS679" s="27"/>
      <c r="AT679" s="27"/>
      <c r="AU679" s="27"/>
      <c r="AV679" s="27"/>
      <c r="AW679" s="27"/>
      <c r="AX679" s="27"/>
      <c r="AY679" s="27"/>
      <c r="AZ679" s="27"/>
      <c r="BA679" s="27"/>
      <c r="BB679" s="27"/>
      <c r="BC679" s="27"/>
      <c r="BD679" s="27"/>
      <c r="BE679" s="27"/>
      <c r="BF679" s="27"/>
      <c r="BG679" s="27"/>
    </row>
    <row r="680" spans="2:59" ht="15.75" customHeight="1" x14ac:dyDescent="0.2"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  <c r="AO680" s="27"/>
      <c r="AP680" s="27"/>
      <c r="AQ680" s="27"/>
      <c r="AR680" s="27"/>
      <c r="AS680" s="27"/>
      <c r="AT680" s="27"/>
      <c r="AU680" s="27"/>
      <c r="AV680" s="27"/>
      <c r="AW680" s="27"/>
      <c r="AX680" s="27"/>
      <c r="AY680" s="27"/>
      <c r="AZ680" s="27"/>
      <c r="BA680" s="27"/>
      <c r="BB680" s="27"/>
      <c r="BC680" s="27"/>
      <c r="BD680" s="27"/>
      <c r="BE680" s="27"/>
      <c r="BF680" s="27"/>
      <c r="BG680" s="27"/>
    </row>
    <row r="681" spans="2:59" ht="15.75" customHeight="1" x14ac:dyDescent="0.2"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  <c r="AO681" s="27"/>
      <c r="AP681" s="27"/>
      <c r="AQ681" s="27"/>
      <c r="AR681" s="27"/>
      <c r="AS681" s="27"/>
      <c r="AT681" s="27"/>
      <c r="AU681" s="27"/>
      <c r="AV681" s="27"/>
      <c r="AW681" s="27"/>
      <c r="AX681" s="27"/>
      <c r="AY681" s="27"/>
      <c r="AZ681" s="27"/>
      <c r="BA681" s="27"/>
      <c r="BB681" s="27"/>
      <c r="BC681" s="27"/>
      <c r="BD681" s="27"/>
      <c r="BE681" s="27"/>
      <c r="BF681" s="27"/>
      <c r="BG681" s="27"/>
    </row>
    <row r="682" spans="2:59" ht="15.75" customHeight="1" x14ac:dyDescent="0.2"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  <c r="AO682" s="27"/>
      <c r="AP682" s="27"/>
      <c r="AQ682" s="27"/>
      <c r="AR682" s="27"/>
      <c r="AS682" s="27"/>
      <c r="AT682" s="27"/>
      <c r="AU682" s="27"/>
      <c r="AV682" s="27"/>
      <c r="AW682" s="27"/>
      <c r="AX682" s="27"/>
      <c r="AY682" s="27"/>
      <c r="AZ682" s="27"/>
      <c r="BA682" s="27"/>
      <c r="BB682" s="27"/>
      <c r="BC682" s="27"/>
      <c r="BD682" s="27"/>
      <c r="BE682" s="27"/>
      <c r="BF682" s="27"/>
      <c r="BG682" s="27"/>
    </row>
    <row r="683" spans="2:59" ht="15.75" customHeight="1" x14ac:dyDescent="0.2"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  <c r="AO683" s="27"/>
      <c r="AP683" s="27"/>
      <c r="AQ683" s="27"/>
      <c r="AR683" s="27"/>
      <c r="AS683" s="27"/>
      <c r="AT683" s="27"/>
      <c r="AU683" s="27"/>
      <c r="AV683" s="27"/>
      <c r="AW683" s="27"/>
      <c r="AX683" s="27"/>
      <c r="AY683" s="27"/>
      <c r="AZ683" s="27"/>
      <c r="BA683" s="27"/>
      <c r="BB683" s="27"/>
      <c r="BC683" s="27"/>
      <c r="BD683" s="27"/>
      <c r="BE683" s="27"/>
      <c r="BF683" s="27"/>
      <c r="BG683" s="27"/>
    </row>
    <row r="684" spans="2:59" ht="15.75" customHeight="1" x14ac:dyDescent="0.2"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  <c r="AO684" s="27"/>
      <c r="AP684" s="27"/>
      <c r="AQ684" s="27"/>
      <c r="AR684" s="27"/>
      <c r="AS684" s="27"/>
      <c r="AT684" s="27"/>
      <c r="AU684" s="27"/>
      <c r="AV684" s="27"/>
      <c r="AW684" s="27"/>
      <c r="AX684" s="27"/>
      <c r="AY684" s="27"/>
      <c r="AZ684" s="27"/>
      <c r="BA684" s="27"/>
      <c r="BB684" s="27"/>
      <c r="BC684" s="27"/>
      <c r="BD684" s="27"/>
      <c r="BE684" s="27"/>
      <c r="BF684" s="27"/>
      <c r="BG684" s="27"/>
    </row>
    <row r="685" spans="2:59" ht="15.75" customHeight="1" x14ac:dyDescent="0.2"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  <c r="AO685" s="27"/>
      <c r="AP685" s="27"/>
      <c r="AQ685" s="27"/>
      <c r="AR685" s="27"/>
      <c r="AS685" s="27"/>
      <c r="AT685" s="27"/>
      <c r="AU685" s="27"/>
      <c r="AV685" s="27"/>
      <c r="AW685" s="27"/>
      <c r="AX685" s="27"/>
      <c r="AY685" s="27"/>
      <c r="AZ685" s="27"/>
      <c r="BA685" s="27"/>
      <c r="BB685" s="27"/>
      <c r="BC685" s="27"/>
      <c r="BD685" s="27"/>
      <c r="BE685" s="27"/>
      <c r="BF685" s="27"/>
      <c r="BG685" s="27"/>
    </row>
    <row r="686" spans="2:59" ht="15.75" customHeight="1" x14ac:dyDescent="0.2"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  <c r="AO686" s="27"/>
      <c r="AP686" s="27"/>
      <c r="AQ686" s="27"/>
      <c r="AR686" s="27"/>
      <c r="AS686" s="27"/>
      <c r="AT686" s="27"/>
      <c r="AU686" s="27"/>
      <c r="AV686" s="27"/>
      <c r="AW686" s="27"/>
      <c r="AX686" s="27"/>
      <c r="AY686" s="27"/>
      <c r="AZ686" s="27"/>
      <c r="BA686" s="27"/>
      <c r="BB686" s="27"/>
      <c r="BC686" s="27"/>
      <c r="BD686" s="27"/>
      <c r="BE686" s="27"/>
      <c r="BF686" s="27"/>
      <c r="BG686" s="27"/>
    </row>
    <row r="687" spans="2:59" ht="15.75" customHeight="1" x14ac:dyDescent="0.2"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  <c r="AO687" s="27"/>
      <c r="AP687" s="27"/>
      <c r="AQ687" s="27"/>
      <c r="AR687" s="27"/>
      <c r="AS687" s="27"/>
      <c r="AT687" s="27"/>
      <c r="AU687" s="27"/>
      <c r="AV687" s="27"/>
      <c r="AW687" s="27"/>
      <c r="AX687" s="27"/>
      <c r="AY687" s="27"/>
      <c r="AZ687" s="27"/>
      <c r="BA687" s="27"/>
      <c r="BB687" s="27"/>
      <c r="BC687" s="27"/>
      <c r="BD687" s="27"/>
      <c r="BE687" s="27"/>
      <c r="BF687" s="27"/>
      <c r="BG687" s="27"/>
    </row>
    <row r="688" spans="2:59" ht="15.75" customHeight="1" x14ac:dyDescent="0.2"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  <c r="AO688" s="27"/>
      <c r="AP688" s="27"/>
      <c r="AQ688" s="27"/>
      <c r="AR688" s="27"/>
      <c r="AS688" s="27"/>
      <c r="AT688" s="27"/>
      <c r="AU688" s="27"/>
      <c r="AV688" s="27"/>
      <c r="AW688" s="27"/>
      <c r="AX688" s="27"/>
      <c r="AY688" s="27"/>
      <c r="AZ688" s="27"/>
      <c r="BA688" s="27"/>
      <c r="BB688" s="27"/>
      <c r="BC688" s="27"/>
      <c r="BD688" s="27"/>
      <c r="BE688" s="27"/>
      <c r="BF688" s="27"/>
      <c r="BG688" s="27"/>
    </row>
    <row r="689" spans="2:59" ht="15.75" customHeight="1" x14ac:dyDescent="0.2"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  <c r="AO689" s="27"/>
      <c r="AP689" s="27"/>
      <c r="AQ689" s="27"/>
      <c r="AR689" s="27"/>
      <c r="AS689" s="27"/>
      <c r="AT689" s="27"/>
      <c r="AU689" s="27"/>
      <c r="AV689" s="27"/>
      <c r="AW689" s="27"/>
      <c r="AX689" s="27"/>
      <c r="AY689" s="27"/>
      <c r="AZ689" s="27"/>
      <c r="BA689" s="27"/>
      <c r="BB689" s="27"/>
      <c r="BC689" s="27"/>
      <c r="BD689" s="27"/>
      <c r="BE689" s="27"/>
      <c r="BF689" s="27"/>
      <c r="BG689" s="27"/>
    </row>
    <row r="690" spans="2:59" ht="15.75" customHeight="1" x14ac:dyDescent="0.2"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  <c r="AO690" s="27"/>
      <c r="AP690" s="27"/>
      <c r="AQ690" s="27"/>
      <c r="AR690" s="27"/>
      <c r="AS690" s="27"/>
      <c r="AT690" s="27"/>
      <c r="AU690" s="27"/>
      <c r="AV690" s="27"/>
      <c r="AW690" s="27"/>
      <c r="AX690" s="27"/>
      <c r="AY690" s="27"/>
      <c r="AZ690" s="27"/>
      <c r="BA690" s="27"/>
      <c r="BB690" s="27"/>
      <c r="BC690" s="27"/>
      <c r="BD690" s="27"/>
      <c r="BE690" s="27"/>
      <c r="BF690" s="27"/>
      <c r="BG690" s="27"/>
    </row>
    <row r="691" spans="2:59" ht="15.75" customHeight="1" x14ac:dyDescent="0.2"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  <c r="AO691" s="27"/>
      <c r="AP691" s="27"/>
      <c r="AQ691" s="27"/>
      <c r="AR691" s="27"/>
      <c r="AS691" s="27"/>
      <c r="AT691" s="27"/>
      <c r="AU691" s="27"/>
      <c r="AV691" s="27"/>
      <c r="AW691" s="27"/>
      <c r="AX691" s="27"/>
      <c r="AY691" s="27"/>
      <c r="AZ691" s="27"/>
      <c r="BA691" s="27"/>
      <c r="BB691" s="27"/>
      <c r="BC691" s="27"/>
      <c r="BD691" s="27"/>
      <c r="BE691" s="27"/>
      <c r="BF691" s="27"/>
      <c r="BG691" s="27"/>
    </row>
    <row r="692" spans="2:59" ht="15.75" customHeight="1" x14ac:dyDescent="0.2"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  <c r="AO692" s="27"/>
      <c r="AP692" s="27"/>
      <c r="AQ692" s="27"/>
      <c r="AR692" s="27"/>
      <c r="AS692" s="27"/>
      <c r="AT692" s="27"/>
      <c r="AU692" s="27"/>
      <c r="AV692" s="27"/>
      <c r="AW692" s="27"/>
      <c r="AX692" s="27"/>
      <c r="AY692" s="27"/>
      <c r="AZ692" s="27"/>
      <c r="BA692" s="27"/>
      <c r="BB692" s="27"/>
      <c r="BC692" s="27"/>
      <c r="BD692" s="27"/>
      <c r="BE692" s="27"/>
      <c r="BF692" s="27"/>
      <c r="BG692" s="27"/>
    </row>
    <row r="693" spans="2:59" ht="15.75" customHeight="1" x14ac:dyDescent="0.2"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  <c r="AO693" s="27"/>
      <c r="AP693" s="27"/>
      <c r="AQ693" s="27"/>
      <c r="AR693" s="27"/>
      <c r="AS693" s="27"/>
      <c r="AT693" s="27"/>
      <c r="AU693" s="27"/>
      <c r="AV693" s="27"/>
      <c r="AW693" s="27"/>
      <c r="AX693" s="27"/>
      <c r="AY693" s="27"/>
      <c r="AZ693" s="27"/>
      <c r="BA693" s="27"/>
      <c r="BB693" s="27"/>
      <c r="BC693" s="27"/>
      <c r="BD693" s="27"/>
      <c r="BE693" s="27"/>
      <c r="BF693" s="27"/>
      <c r="BG693" s="27"/>
    </row>
    <row r="694" spans="2:59" ht="15.75" customHeight="1" x14ac:dyDescent="0.2"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  <c r="AO694" s="27"/>
      <c r="AP694" s="27"/>
      <c r="AQ694" s="27"/>
      <c r="AR694" s="27"/>
      <c r="AS694" s="27"/>
      <c r="AT694" s="27"/>
      <c r="AU694" s="27"/>
      <c r="AV694" s="27"/>
      <c r="AW694" s="27"/>
      <c r="AX694" s="27"/>
      <c r="AY694" s="27"/>
      <c r="AZ694" s="27"/>
      <c r="BA694" s="27"/>
      <c r="BB694" s="27"/>
      <c r="BC694" s="27"/>
      <c r="BD694" s="27"/>
      <c r="BE694" s="27"/>
      <c r="BF694" s="27"/>
      <c r="BG694" s="27"/>
    </row>
    <row r="695" spans="2:59" ht="15.75" customHeight="1" x14ac:dyDescent="0.2"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  <c r="AO695" s="27"/>
      <c r="AP695" s="27"/>
      <c r="AQ695" s="27"/>
      <c r="AR695" s="27"/>
      <c r="AS695" s="27"/>
      <c r="AT695" s="27"/>
      <c r="AU695" s="27"/>
      <c r="AV695" s="27"/>
      <c r="AW695" s="27"/>
      <c r="AX695" s="27"/>
      <c r="AY695" s="27"/>
      <c r="AZ695" s="27"/>
      <c r="BA695" s="27"/>
      <c r="BB695" s="27"/>
      <c r="BC695" s="27"/>
      <c r="BD695" s="27"/>
      <c r="BE695" s="27"/>
      <c r="BF695" s="27"/>
      <c r="BG695" s="27"/>
    </row>
    <row r="696" spans="2:59" ht="15.75" customHeight="1" x14ac:dyDescent="0.2"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  <c r="AO696" s="27"/>
      <c r="AP696" s="27"/>
      <c r="AQ696" s="27"/>
      <c r="AR696" s="27"/>
      <c r="AS696" s="27"/>
      <c r="AT696" s="27"/>
      <c r="AU696" s="27"/>
      <c r="AV696" s="27"/>
      <c r="AW696" s="27"/>
      <c r="AX696" s="27"/>
      <c r="AY696" s="27"/>
      <c r="AZ696" s="27"/>
      <c r="BA696" s="27"/>
      <c r="BB696" s="27"/>
      <c r="BC696" s="27"/>
      <c r="BD696" s="27"/>
      <c r="BE696" s="27"/>
      <c r="BF696" s="27"/>
      <c r="BG696" s="27"/>
    </row>
    <row r="697" spans="2:59" ht="15.75" customHeight="1" x14ac:dyDescent="0.2"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  <c r="AO697" s="27"/>
      <c r="AP697" s="27"/>
      <c r="AQ697" s="27"/>
      <c r="AR697" s="27"/>
      <c r="AS697" s="27"/>
      <c r="AT697" s="27"/>
      <c r="AU697" s="27"/>
      <c r="AV697" s="27"/>
      <c r="AW697" s="27"/>
      <c r="AX697" s="27"/>
      <c r="AY697" s="27"/>
      <c r="AZ697" s="27"/>
      <c r="BA697" s="27"/>
      <c r="BB697" s="27"/>
      <c r="BC697" s="27"/>
      <c r="BD697" s="27"/>
      <c r="BE697" s="27"/>
      <c r="BF697" s="27"/>
      <c r="BG697" s="27"/>
    </row>
    <row r="698" spans="2:59" ht="15.75" customHeight="1" x14ac:dyDescent="0.2"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  <c r="AO698" s="27"/>
      <c r="AP698" s="27"/>
      <c r="AQ698" s="27"/>
      <c r="AR698" s="27"/>
      <c r="AS698" s="27"/>
      <c r="AT698" s="27"/>
      <c r="AU698" s="27"/>
      <c r="AV698" s="27"/>
      <c r="AW698" s="27"/>
      <c r="AX698" s="27"/>
      <c r="AY698" s="27"/>
      <c r="AZ698" s="27"/>
      <c r="BA698" s="27"/>
      <c r="BB698" s="27"/>
      <c r="BC698" s="27"/>
      <c r="BD698" s="27"/>
      <c r="BE698" s="27"/>
      <c r="BF698" s="27"/>
      <c r="BG698" s="27"/>
    </row>
    <row r="699" spans="2:59" ht="15.75" customHeight="1" x14ac:dyDescent="0.2"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  <c r="AO699" s="27"/>
      <c r="AP699" s="27"/>
      <c r="AQ699" s="27"/>
      <c r="AR699" s="27"/>
      <c r="AS699" s="27"/>
      <c r="AT699" s="27"/>
      <c r="AU699" s="27"/>
      <c r="AV699" s="27"/>
      <c r="AW699" s="27"/>
      <c r="AX699" s="27"/>
      <c r="AY699" s="27"/>
      <c r="AZ699" s="27"/>
      <c r="BA699" s="27"/>
      <c r="BB699" s="27"/>
      <c r="BC699" s="27"/>
      <c r="BD699" s="27"/>
      <c r="BE699" s="27"/>
      <c r="BF699" s="27"/>
      <c r="BG699" s="27"/>
    </row>
    <row r="700" spans="2:59" ht="15.75" customHeight="1" x14ac:dyDescent="0.2"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  <c r="AO700" s="27"/>
      <c r="AP700" s="27"/>
      <c r="AQ700" s="27"/>
      <c r="AR700" s="27"/>
      <c r="AS700" s="27"/>
      <c r="AT700" s="27"/>
      <c r="AU700" s="27"/>
      <c r="AV700" s="27"/>
      <c r="AW700" s="27"/>
      <c r="AX700" s="27"/>
      <c r="AY700" s="27"/>
      <c r="AZ700" s="27"/>
      <c r="BA700" s="27"/>
      <c r="BB700" s="27"/>
      <c r="BC700" s="27"/>
      <c r="BD700" s="27"/>
      <c r="BE700" s="27"/>
      <c r="BF700" s="27"/>
      <c r="BG700" s="27"/>
    </row>
    <row r="701" spans="2:59" ht="15.75" customHeight="1" x14ac:dyDescent="0.2"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  <c r="AO701" s="27"/>
      <c r="AP701" s="27"/>
      <c r="AQ701" s="27"/>
      <c r="AR701" s="27"/>
      <c r="AS701" s="27"/>
      <c r="AT701" s="27"/>
      <c r="AU701" s="27"/>
      <c r="AV701" s="27"/>
      <c r="AW701" s="27"/>
      <c r="AX701" s="27"/>
      <c r="AY701" s="27"/>
      <c r="AZ701" s="27"/>
      <c r="BA701" s="27"/>
      <c r="BB701" s="27"/>
      <c r="BC701" s="27"/>
      <c r="BD701" s="27"/>
      <c r="BE701" s="27"/>
      <c r="BF701" s="27"/>
      <c r="BG701" s="27"/>
    </row>
    <row r="702" spans="2:59" ht="15.75" customHeight="1" x14ac:dyDescent="0.2"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  <c r="AO702" s="27"/>
      <c r="AP702" s="27"/>
      <c r="AQ702" s="27"/>
      <c r="AR702" s="27"/>
      <c r="AS702" s="27"/>
      <c r="AT702" s="27"/>
      <c r="AU702" s="27"/>
      <c r="AV702" s="27"/>
      <c r="AW702" s="27"/>
      <c r="AX702" s="27"/>
      <c r="AY702" s="27"/>
      <c r="AZ702" s="27"/>
      <c r="BA702" s="27"/>
      <c r="BB702" s="27"/>
      <c r="BC702" s="27"/>
      <c r="BD702" s="27"/>
      <c r="BE702" s="27"/>
      <c r="BF702" s="27"/>
      <c r="BG702" s="27"/>
    </row>
    <row r="703" spans="2:59" ht="15.75" customHeight="1" x14ac:dyDescent="0.2"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  <c r="AO703" s="27"/>
      <c r="AP703" s="27"/>
      <c r="AQ703" s="27"/>
      <c r="AR703" s="27"/>
      <c r="AS703" s="27"/>
      <c r="AT703" s="27"/>
      <c r="AU703" s="27"/>
      <c r="AV703" s="27"/>
      <c r="AW703" s="27"/>
      <c r="AX703" s="27"/>
      <c r="AY703" s="27"/>
      <c r="AZ703" s="27"/>
      <c r="BA703" s="27"/>
      <c r="BB703" s="27"/>
      <c r="BC703" s="27"/>
      <c r="BD703" s="27"/>
      <c r="BE703" s="27"/>
      <c r="BF703" s="27"/>
      <c r="BG703" s="27"/>
    </row>
    <row r="704" spans="2:59" ht="15.75" customHeight="1" x14ac:dyDescent="0.2"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  <c r="AO704" s="27"/>
      <c r="AP704" s="27"/>
      <c r="AQ704" s="27"/>
      <c r="AR704" s="27"/>
      <c r="AS704" s="27"/>
      <c r="AT704" s="27"/>
      <c r="AU704" s="27"/>
      <c r="AV704" s="27"/>
      <c r="AW704" s="27"/>
      <c r="AX704" s="27"/>
      <c r="AY704" s="27"/>
      <c r="AZ704" s="27"/>
      <c r="BA704" s="27"/>
      <c r="BB704" s="27"/>
      <c r="BC704" s="27"/>
      <c r="BD704" s="27"/>
      <c r="BE704" s="27"/>
      <c r="BF704" s="27"/>
      <c r="BG704" s="27"/>
    </row>
    <row r="705" spans="2:59" ht="15.75" customHeight="1" x14ac:dyDescent="0.2"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  <c r="AO705" s="27"/>
      <c r="AP705" s="27"/>
      <c r="AQ705" s="27"/>
      <c r="AR705" s="27"/>
      <c r="AS705" s="27"/>
      <c r="AT705" s="27"/>
      <c r="AU705" s="27"/>
      <c r="AV705" s="27"/>
      <c r="AW705" s="27"/>
      <c r="AX705" s="27"/>
      <c r="AY705" s="27"/>
      <c r="AZ705" s="27"/>
      <c r="BA705" s="27"/>
      <c r="BB705" s="27"/>
      <c r="BC705" s="27"/>
      <c r="BD705" s="27"/>
      <c r="BE705" s="27"/>
      <c r="BF705" s="27"/>
      <c r="BG705" s="27"/>
    </row>
    <row r="706" spans="2:59" ht="15.75" customHeight="1" x14ac:dyDescent="0.2"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  <c r="AO706" s="27"/>
      <c r="AP706" s="27"/>
      <c r="AQ706" s="27"/>
      <c r="AR706" s="27"/>
      <c r="AS706" s="27"/>
      <c r="AT706" s="27"/>
      <c r="AU706" s="27"/>
      <c r="AV706" s="27"/>
      <c r="AW706" s="27"/>
      <c r="AX706" s="27"/>
      <c r="AY706" s="27"/>
      <c r="AZ706" s="27"/>
      <c r="BA706" s="27"/>
      <c r="BB706" s="27"/>
      <c r="BC706" s="27"/>
      <c r="BD706" s="27"/>
      <c r="BE706" s="27"/>
      <c r="BF706" s="27"/>
      <c r="BG706" s="27"/>
    </row>
    <row r="707" spans="2:59" ht="15.75" customHeight="1" x14ac:dyDescent="0.2"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  <c r="AO707" s="27"/>
      <c r="AP707" s="27"/>
      <c r="AQ707" s="27"/>
      <c r="AR707" s="27"/>
      <c r="AS707" s="27"/>
      <c r="AT707" s="27"/>
      <c r="AU707" s="27"/>
      <c r="AV707" s="27"/>
      <c r="AW707" s="27"/>
      <c r="AX707" s="27"/>
      <c r="AY707" s="27"/>
      <c r="AZ707" s="27"/>
      <c r="BA707" s="27"/>
      <c r="BB707" s="27"/>
      <c r="BC707" s="27"/>
      <c r="BD707" s="27"/>
      <c r="BE707" s="27"/>
      <c r="BF707" s="27"/>
      <c r="BG707" s="27"/>
    </row>
    <row r="708" spans="2:59" ht="15.75" customHeight="1" x14ac:dyDescent="0.2"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  <c r="AO708" s="27"/>
      <c r="AP708" s="27"/>
      <c r="AQ708" s="27"/>
      <c r="AR708" s="27"/>
      <c r="AS708" s="27"/>
      <c r="AT708" s="27"/>
      <c r="AU708" s="27"/>
      <c r="AV708" s="27"/>
      <c r="AW708" s="27"/>
      <c r="AX708" s="27"/>
      <c r="AY708" s="27"/>
      <c r="AZ708" s="27"/>
      <c r="BA708" s="27"/>
      <c r="BB708" s="27"/>
      <c r="BC708" s="27"/>
      <c r="BD708" s="27"/>
      <c r="BE708" s="27"/>
      <c r="BF708" s="27"/>
      <c r="BG708" s="27"/>
    </row>
    <row r="709" spans="2:59" ht="15.75" customHeight="1" x14ac:dyDescent="0.2"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  <c r="AO709" s="27"/>
      <c r="AP709" s="27"/>
      <c r="AQ709" s="27"/>
      <c r="AR709" s="27"/>
      <c r="AS709" s="27"/>
      <c r="AT709" s="27"/>
      <c r="AU709" s="27"/>
      <c r="AV709" s="27"/>
      <c r="AW709" s="27"/>
      <c r="AX709" s="27"/>
      <c r="AY709" s="27"/>
      <c r="AZ709" s="27"/>
      <c r="BA709" s="27"/>
      <c r="BB709" s="27"/>
      <c r="BC709" s="27"/>
      <c r="BD709" s="27"/>
      <c r="BE709" s="27"/>
      <c r="BF709" s="27"/>
      <c r="BG709" s="27"/>
    </row>
    <row r="710" spans="2:59" ht="15.75" customHeight="1" x14ac:dyDescent="0.2"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  <c r="AO710" s="27"/>
      <c r="AP710" s="27"/>
      <c r="AQ710" s="27"/>
      <c r="AR710" s="27"/>
      <c r="AS710" s="27"/>
      <c r="AT710" s="27"/>
      <c r="AU710" s="27"/>
      <c r="AV710" s="27"/>
      <c r="AW710" s="27"/>
      <c r="AX710" s="27"/>
      <c r="AY710" s="27"/>
      <c r="AZ710" s="27"/>
      <c r="BA710" s="27"/>
      <c r="BB710" s="27"/>
      <c r="BC710" s="27"/>
      <c r="BD710" s="27"/>
      <c r="BE710" s="27"/>
      <c r="BF710" s="27"/>
      <c r="BG710" s="27"/>
    </row>
    <row r="711" spans="2:59" ht="15.75" customHeight="1" x14ac:dyDescent="0.2"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  <c r="AO711" s="27"/>
      <c r="AP711" s="27"/>
      <c r="AQ711" s="27"/>
      <c r="AR711" s="27"/>
      <c r="AS711" s="27"/>
      <c r="AT711" s="27"/>
      <c r="AU711" s="27"/>
      <c r="AV711" s="27"/>
      <c r="AW711" s="27"/>
      <c r="AX711" s="27"/>
      <c r="AY711" s="27"/>
      <c r="AZ711" s="27"/>
      <c r="BA711" s="27"/>
      <c r="BB711" s="27"/>
      <c r="BC711" s="27"/>
      <c r="BD711" s="27"/>
      <c r="BE711" s="27"/>
      <c r="BF711" s="27"/>
      <c r="BG711" s="27"/>
    </row>
    <row r="712" spans="2:59" ht="15.75" customHeight="1" x14ac:dyDescent="0.2"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  <c r="AO712" s="27"/>
      <c r="AP712" s="27"/>
      <c r="AQ712" s="27"/>
      <c r="AR712" s="27"/>
      <c r="AS712" s="27"/>
      <c r="AT712" s="27"/>
      <c r="AU712" s="27"/>
      <c r="AV712" s="27"/>
      <c r="AW712" s="27"/>
      <c r="AX712" s="27"/>
      <c r="AY712" s="27"/>
      <c r="AZ712" s="27"/>
      <c r="BA712" s="27"/>
      <c r="BB712" s="27"/>
      <c r="BC712" s="27"/>
      <c r="BD712" s="27"/>
      <c r="BE712" s="27"/>
      <c r="BF712" s="27"/>
      <c r="BG712" s="27"/>
    </row>
    <row r="713" spans="2:59" ht="15.75" customHeight="1" x14ac:dyDescent="0.2"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  <c r="AO713" s="27"/>
      <c r="AP713" s="27"/>
      <c r="AQ713" s="27"/>
      <c r="AR713" s="27"/>
      <c r="AS713" s="27"/>
      <c r="AT713" s="27"/>
      <c r="AU713" s="27"/>
      <c r="AV713" s="27"/>
      <c r="AW713" s="27"/>
      <c r="AX713" s="27"/>
      <c r="AY713" s="27"/>
      <c r="AZ713" s="27"/>
      <c r="BA713" s="27"/>
      <c r="BB713" s="27"/>
      <c r="BC713" s="27"/>
      <c r="BD713" s="27"/>
      <c r="BE713" s="27"/>
      <c r="BF713" s="27"/>
      <c r="BG713" s="27"/>
    </row>
    <row r="714" spans="2:59" ht="15.75" customHeight="1" x14ac:dyDescent="0.2"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  <c r="AO714" s="27"/>
      <c r="AP714" s="27"/>
      <c r="AQ714" s="27"/>
      <c r="AR714" s="27"/>
      <c r="AS714" s="27"/>
      <c r="AT714" s="27"/>
      <c r="AU714" s="27"/>
      <c r="AV714" s="27"/>
      <c r="AW714" s="27"/>
      <c r="AX714" s="27"/>
      <c r="AY714" s="27"/>
      <c r="AZ714" s="27"/>
      <c r="BA714" s="27"/>
      <c r="BB714" s="27"/>
      <c r="BC714" s="27"/>
      <c r="BD714" s="27"/>
      <c r="BE714" s="27"/>
      <c r="BF714" s="27"/>
      <c r="BG714" s="27"/>
    </row>
    <row r="715" spans="2:59" ht="15.75" customHeight="1" x14ac:dyDescent="0.2"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  <c r="AO715" s="27"/>
      <c r="AP715" s="27"/>
      <c r="AQ715" s="27"/>
      <c r="AR715" s="27"/>
      <c r="AS715" s="27"/>
      <c r="AT715" s="27"/>
      <c r="AU715" s="27"/>
      <c r="AV715" s="27"/>
      <c r="AW715" s="27"/>
      <c r="AX715" s="27"/>
      <c r="AY715" s="27"/>
      <c r="AZ715" s="27"/>
      <c r="BA715" s="27"/>
      <c r="BB715" s="27"/>
      <c r="BC715" s="27"/>
      <c r="BD715" s="27"/>
      <c r="BE715" s="27"/>
      <c r="BF715" s="27"/>
      <c r="BG715" s="27"/>
    </row>
    <row r="716" spans="2:59" ht="15.75" customHeight="1" x14ac:dyDescent="0.2"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  <c r="AO716" s="27"/>
      <c r="AP716" s="27"/>
      <c r="AQ716" s="27"/>
      <c r="AR716" s="27"/>
      <c r="AS716" s="27"/>
      <c r="AT716" s="27"/>
      <c r="AU716" s="27"/>
      <c r="AV716" s="27"/>
      <c r="AW716" s="27"/>
      <c r="AX716" s="27"/>
      <c r="AY716" s="27"/>
      <c r="AZ716" s="27"/>
      <c r="BA716" s="27"/>
      <c r="BB716" s="27"/>
      <c r="BC716" s="27"/>
      <c r="BD716" s="27"/>
      <c r="BE716" s="27"/>
      <c r="BF716" s="27"/>
      <c r="BG716" s="27"/>
    </row>
    <row r="717" spans="2:59" ht="15.75" customHeight="1" x14ac:dyDescent="0.2"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  <c r="AO717" s="27"/>
      <c r="AP717" s="27"/>
      <c r="AQ717" s="27"/>
      <c r="AR717" s="27"/>
      <c r="AS717" s="27"/>
      <c r="AT717" s="27"/>
      <c r="AU717" s="27"/>
      <c r="AV717" s="27"/>
      <c r="AW717" s="27"/>
      <c r="AX717" s="27"/>
      <c r="AY717" s="27"/>
      <c r="AZ717" s="27"/>
      <c r="BA717" s="27"/>
      <c r="BB717" s="27"/>
      <c r="BC717" s="27"/>
      <c r="BD717" s="27"/>
      <c r="BE717" s="27"/>
      <c r="BF717" s="27"/>
      <c r="BG717" s="27"/>
    </row>
    <row r="718" spans="2:59" ht="15.75" customHeight="1" x14ac:dyDescent="0.2"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  <c r="AO718" s="27"/>
      <c r="AP718" s="27"/>
      <c r="AQ718" s="27"/>
      <c r="AR718" s="27"/>
      <c r="AS718" s="27"/>
      <c r="AT718" s="27"/>
      <c r="AU718" s="27"/>
      <c r="AV718" s="27"/>
      <c r="AW718" s="27"/>
      <c r="AX718" s="27"/>
      <c r="AY718" s="27"/>
      <c r="AZ718" s="27"/>
      <c r="BA718" s="27"/>
      <c r="BB718" s="27"/>
      <c r="BC718" s="27"/>
      <c r="BD718" s="27"/>
      <c r="BE718" s="27"/>
      <c r="BF718" s="27"/>
      <c r="BG718" s="27"/>
    </row>
    <row r="719" spans="2:59" ht="15.75" customHeight="1" x14ac:dyDescent="0.2"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  <c r="AO719" s="27"/>
      <c r="AP719" s="27"/>
      <c r="AQ719" s="27"/>
      <c r="AR719" s="27"/>
      <c r="AS719" s="27"/>
      <c r="AT719" s="27"/>
      <c r="AU719" s="27"/>
      <c r="AV719" s="27"/>
      <c r="AW719" s="27"/>
      <c r="AX719" s="27"/>
      <c r="AY719" s="27"/>
      <c r="AZ719" s="27"/>
      <c r="BA719" s="27"/>
      <c r="BB719" s="27"/>
      <c r="BC719" s="27"/>
      <c r="BD719" s="27"/>
      <c r="BE719" s="27"/>
      <c r="BF719" s="27"/>
      <c r="BG719" s="27"/>
    </row>
    <row r="720" spans="2:59" ht="15.75" customHeight="1" x14ac:dyDescent="0.2"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  <c r="AO720" s="27"/>
      <c r="AP720" s="27"/>
      <c r="AQ720" s="27"/>
      <c r="AR720" s="27"/>
      <c r="AS720" s="27"/>
      <c r="AT720" s="27"/>
      <c r="AU720" s="27"/>
      <c r="AV720" s="27"/>
      <c r="AW720" s="27"/>
      <c r="AX720" s="27"/>
      <c r="AY720" s="27"/>
      <c r="AZ720" s="27"/>
      <c r="BA720" s="27"/>
      <c r="BB720" s="27"/>
      <c r="BC720" s="27"/>
      <c r="BD720" s="27"/>
      <c r="BE720" s="27"/>
      <c r="BF720" s="27"/>
      <c r="BG720" s="27"/>
    </row>
    <row r="721" spans="2:59" ht="15.75" customHeight="1" x14ac:dyDescent="0.2"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  <c r="AO721" s="27"/>
      <c r="AP721" s="27"/>
      <c r="AQ721" s="27"/>
      <c r="AR721" s="27"/>
      <c r="AS721" s="27"/>
      <c r="AT721" s="27"/>
      <c r="AU721" s="27"/>
      <c r="AV721" s="27"/>
      <c r="AW721" s="27"/>
      <c r="AX721" s="27"/>
      <c r="AY721" s="27"/>
      <c r="AZ721" s="27"/>
      <c r="BA721" s="27"/>
      <c r="BB721" s="27"/>
      <c r="BC721" s="27"/>
      <c r="BD721" s="27"/>
      <c r="BE721" s="27"/>
      <c r="BF721" s="27"/>
      <c r="BG721" s="27"/>
    </row>
    <row r="722" spans="2:59" ht="15.75" customHeight="1" x14ac:dyDescent="0.2"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  <c r="AO722" s="27"/>
      <c r="AP722" s="27"/>
      <c r="AQ722" s="27"/>
      <c r="AR722" s="27"/>
      <c r="AS722" s="27"/>
      <c r="AT722" s="27"/>
      <c r="AU722" s="27"/>
      <c r="AV722" s="27"/>
      <c r="AW722" s="27"/>
      <c r="AX722" s="27"/>
      <c r="AY722" s="27"/>
      <c r="AZ722" s="27"/>
      <c r="BA722" s="27"/>
      <c r="BB722" s="27"/>
      <c r="BC722" s="27"/>
      <c r="BD722" s="27"/>
      <c r="BE722" s="27"/>
      <c r="BF722" s="27"/>
      <c r="BG722" s="27"/>
    </row>
    <row r="723" spans="2:59" ht="15.75" customHeight="1" x14ac:dyDescent="0.2"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  <c r="AO723" s="27"/>
      <c r="AP723" s="27"/>
      <c r="AQ723" s="27"/>
      <c r="AR723" s="27"/>
      <c r="AS723" s="27"/>
      <c r="AT723" s="27"/>
      <c r="AU723" s="27"/>
      <c r="AV723" s="27"/>
      <c r="AW723" s="27"/>
      <c r="AX723" s="27"/>
      <c r="AY723" s="27"/>
      <c r="AZ723" s="27"/>
      <c r="BA723" s="27"/>
      <c r="BB723" s="27"/>
      <c r="BC723" s="27"/>
      <c r="BD723" s="27"/>
      <c r="BE723" s="27"/>
      <c r="BF723" s="27"/>
      <c r="BG723" s="27"/>
    </row>
    <row r="724" spans="2:59" ht="15.75" customHeight="1" x14ac:dyDescent="0.2"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  <c r="AO724" s="27"/>
      <c r="AP724" s="27"/>
      <c r="AQ724" s="27"/>
      <c r="AR724" s="27"/>
      <c r="AS724" s="27"/>
      <c r="AT724" s="27"/>
      <c r="AU724" s="27"/>
      <c r="AV724" s="27"/>
      <c r="AW724" s="27"/>
      <c r="AX724" s="27"/>
      <c r="AY724" s="27"/>
      <c r="AZ724" s="27"/>
      <c r="BA724" s="27"/>
      <c r="BB724" s="27"/>
      <c r="BC724" s="27"/>
      <c r="BD724" s="27"/>
      <c r="BE724" s="27"/>
      <c r="BF724" s="27"/>
      <c r="BG724" s="27"/>
    </row>
    <row r="725" spans="2:59" ht="15.75" customHeight="1" x14ac:dyDescent="0.2"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  <c r="AO725" s="27"/>
      <c r="AP725" s="27"/>
      <c r="AQ725" s="27"/>
      <c r="AR725" s="27"/>
      <c r="AS725" s="27"/>
      <c r="AT725" s="27"/>
      <c r="AU725" s="27"/>
      <c r="AV725" s="27"/>
      <c r="AW725" s="27"/>
      <c r="AX725" s="27"/>
      <c r="AY725" s="27"/>
      <c r="AZ725" s="27"/>
      <c r="BA725" s="27"/>
      <c r="BB725" s="27"/>
      <c r="BC725" s="27"/>
      <c r="BD725" s="27"/>
      <c r="BE725" s="27"/>
      <c r="BF725" s="27"/>
      <c r="BG725" s="27"/>
    </row>
    <row r="726" spans="2:59" ht="15.75" customHeight="1" x14ac:dyDescent="0.2"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  <c r="AO726" s="27"/>
      <c r="AP726" s="27"/>
      <c r="AQ726" s="27"/>
      <c r="AR726" s="27"/>
      <c r="AS726" s="27"/>
      <c r="AT726" s="27"/>
      <c r="AU726" s="27"/>
      <c r="AV726" s="27"/>
      <c r="AW726" s="27"/>
      <c r="AX726" s="27"/>
      <c r="AY726" s="27"/>
      <c r="AZ726" s="27"/>
      <c r="BA726" s="27"/>
      <c r="BB726" s="27"/>
      <c r="BC726" s="27"/>
      <c r="BD726" s="27"/>
      <c r="BE726" s="27"/>
      <c r="BF726" s="27"/>
      <c r="BG726" s="27"/>
    </row>
    <row r="727" spans="2:59" ht="15.75" customHeight="1" x14ac:dyDescent="0.2"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  <c r="AO727" s="27"/>
      <c r="AP727" s="27"/>
      <c r="AQ727" s="27"/>
      <c r="AR727" s="27"/>
      <c r="AS727" s="27"/>
      <c r="AT727" s="27"/>
      <c r="AU727" s="27"/>
      <c r="AV727" s="27"/>
      <c r="AW727" s="27"/>
      <c r="AX727" s="27"/>
      <c r="AY727" s="27"/>
      <c r="AZ727" s="27"/>
      <c r="BA727" s="27"/>
      <c r="BB727" s="27"/>
      <c r="BC727" s="27"/>
      <c r="BD727" s="27"/>
      <c r="BE727" s="27"/>
      <c r="BF727" s="27"/>
      <c r="BG727" s="27"/>
    </row>
    <row r="728" spans="2:59" ht="15.75" customHeight="1" x14ac:dyDescent="0.2"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  <c r="AO728" s="27"/>
      <c r="AP728" s="27"/>
      <c r="AQ728" s="27"/>
      <c r="AR728" s="27"/>
      <c r="AS728" s="27"/>
      <c r="AT728" s="27"/>
      <c r="AU728" s="27"/>
      <c r="AV728" s="27"/>
      <c r="AW728" s="27"/>
      <c r="AX728" s="27"/>
      <c r="AY728" s="27"/>
      <c r="AZ728" s="27"/>
      <c r="BA728" s="27"/>
      <c r="BB728" s="27"/>
      <c r="BC728" s="27"/>
      <c r="BD728" s="27"/>
      <c r="BE728" s="27"/>
      <c r="BF728" s="27"/>
      <c r="BG728" s="27"/>
    </row>
    <row r="729" spans="2:59" ht="15.75" customHeight="1" x14ac:dyDescent="0.2"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  <c r="AO729" s="27"/>
      <c r="AP729" s="27"/>
      <c r="AQ729" s="27"/>
      <c r="AR729" s="27"/>
      <c r="AS729" s="27"/>
      <c r="AT729" s="27"/>
      <c r="AU729" s="27"/>
      <c r="AV729" s="27"/>
      <c r="AW729" s="27"/>
      <c r="AX729" s="27"/>
      <c r="AY729" s="27"/>
      <c r="AZ729" s="27"/>
      <c r="BA729" s="27"/>
      <c r="BB729" s="27"/>
      <c r="BC729" s="27"/>
      <c r="BD729" s="27"/>
      <c r="BE729" s="27"/>
      <c r="BF729" s="27"/>
      <c r="BG729" s="27"/>
    </row>
    <row r="730" spans="2:59" ht="15.75" customHeight="1" x14ac:dyDescent="0.2"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  <c r="AO730" s="27"/>
      <c r="AP730" s="27"/>
      <c r="AQ730" s="27"/>
      <c r="AR730" s="27"/>
      <c r="AS730" s="27"/>
      <c r="AT730" s="27"/>
      <c r="AU730" s="27"/>
      <c r="AV730" s="27"/>
      <c r="AW730" s="27"/>
      <c r="AX730" s="27"/>
      <c r="AY730" s="27"/>
      <c r="AZ730" s="27"/>
      <c r="BA730" s="27"/>
      <c r="BB730" s="27"/>
      <c r="BC730" s="27"/>
      <c r="BD730" s="27"/>
      <c r="BE730" s="27"/>
      <c r="BF730" s="27"/>
      <c r="BG730" s="27"/>
    </row>
    <row r="731" spans="2:59" ht="15.75" customHeight="1" x14ac:dyDescent="0.2"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  <c r="AO731" s="27"/>
      <c r="AP731" s="27"/>
      <c r="AQ731" s="27"/>
      <c r="AR731" s="27"/>
      <c r="AS731" s="27"/>
      <c r="AT731" s="27"/>
      <c r="AU731" s="27"/>
      <c r="AV731" s="27"/>
      <c r="AW731" s="27"/>
      <c r="AX731" s="27"/>
      <c r="AY731" s="27"/>
      <c r="AZ731" s="27"/>
      <c r="BA731" s="27"/>
      <c r="BB731" s="27"/>
      <c r="BC731" s="27"/>
      <c r="BD731" s="27"/>
      <c r="BE731" s="27"/>
      <c r="BF731" s="27"/>
      <c r="BG731" s="27"/>
    </row>
    <row r="732" spans="2:59" ht="15.75" customHeight="1" x14ac:dyDescent="0.2"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  <c r="AO732" s="27"/>
      <c r="AP732" s="27"/>
      <c r="AQ732" s="27"/>
      <c r="AR732" s="27"/>
      <c r="AS732" s="27"/>
      <c r="AT732" s="27"/>
      <c r="AU732" s="27"/>
      <c r="AV732" s="27"/>
      <c r="AW732" s="27"/>
      <c r="AX732" s="27"/>
      <c r="AY732" s="27"/>
      <c r="AZ732" s="27"/>
      <c r="BA732" s="27"/>
      <c r="BB732" s="27"/>
      <c r="BC732" s="27"/>
      <c r="BD732" s="27"/>
      <c r="BE732" s="27"/>
      <c r="BF732" s="27"/>
      <c r="BG732" s="27"/>
    </row>
    <row r="733" spans="2:59" ht="15.75" customHeight="1" x14ac:dyDescent="0.2"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  <c r="AO733" s="27"/>
      <c r="AP733" s="27"/>
      <c r="AQ733" s="27"/>
      <c r="AR733" s="27"/>
      <c r="AS733" s="27"/>
      <c r="AT733" s="27"/>
      <c r="AU733" s="27"/>
      <c r="AV733" s="27"/>
      <c r="AW733" s="27"/>
      <c r="AX733" s="27"/>
      <c r="AY733" s="27"/>
      <c r="AZ733" s="27"/>
      <c r="BA733" s="27"/>
      <c r="BB733" s="27"/>
      <c r="BC733" s="27"/>
      <c r="BD733" s="27"/>
      <c r="BE733" s="27"/>
      <c r="BF733" s="27"/>
      <c r="BG733" s="27"/>
    </row>
    <row r="734" spans="2:59" ht="15.75" customHeight="1" x14ac:dyDescent="0.2"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  <c r="AO734" s="27"/>
      <c r="AP734" s="27"/>
      <c r="AQ734" s="27"/>
      <c r="AR734" s="27"/>
      <c r="AS734" s="27"/>
      <c r="AT734" s="27"/>
      <c r="AU734" s="27"/>
      <c r="AV734" s="27"/>
      <c r="AW734" s="27"/>
      <c r="AX734" s="27"/>
      <c r="AY734" s="27"/>
      <c r="AZ734" s="27"/>
      <c r="BA734" s="27"/>
      <c r="BB734" s="27"/>
      <c r="BC734" s="27"/>
      <c r="BD734" s="27"/>
      <c r="BE734" s="27"/>
      <c r="BF734" s="27"/>
      <c r="BG734" s="27"/>
    </row>
    <row r="735" spans="2:59" ht="15.75" customHeight="1" x14ac:dyDescent="0.2"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  <c r="AO735" s="27"/>
      <c r="AP735" s="27"/>
      <c r="AQ735" s="27"/>
      <c r="AR735" s="27"/>
      <c r="AS735" s="27"/>
      <c r="AT735" s="27"/>
      <c r="AU735" s="27"/>
      <c r="AV735" s="27"/>
      <c r="AW735" s="27"/>
      <c r="AX735" s="27"/>
      <c r="AY735" s="27"/>
      <c r="AZ735" s="27"/>
      <c r="BA735" s="27"/>
      <c r="BB735" s="27"/>
      <c r="BC735" s="27"/>
      <c r="BD735" s="27"/>
      <c r="BE735" s="27"/>
      <c r="BF735" s="27"/>
      <c r="BG735" s="27"/>
    </row>
    <row r="736" spans="2:59" ht="15.75" customHeight="1" x14ac:dyDescent="0.2"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  <c r="AO736" s="27"/>
      <c r="AP736" s="27"/>
      <c r="AQ736" s="27"/>
      <c r="AR736" s="27"/>
      <c r="AS736" s="27"/>
      <c r="AT736" s="27"/>
      <c r="AU736" s="27"/>
      <c r="AV736" s="27"/>
      <c r="AW736" s="27"/>
      <c r="AX736" s="27"/>
      <c r="AY736" s="27"/>
      <c r="AZ736" s="27"/>
      <c r="BA736" s="27"/>
      <c r="BB736" s="27"/>
      <c r="BC736" s="27"/>
      <c r="BD736" s="27"/>
      <c r="BE736" s="27"/>
      <c r="BF736" s="27"/>
      <c r="BG736" s="27"/>
    </row>
    <row r="737" spans="2:59" ht="15.75" customHeight="1" x14ac:dyDescent="0.2"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  <c r="AO737" s="27"/>
      <c r="AP737" s="27"/>
      <c r="AQ737" s="27"/>
      <c r="AR737" s="27"/>
      <c r="AS737" s="27"/>
      <c r="AT737" s="27"/>
      <c r="AU737" s="27"/>
      <c r="AV737" s="27"/>
      <c r="AW737" s="27"/>
      <c r="AX737" s="27"/>
      <c r="AY737" s="27"/>
      <c r="AZ737" s="27"/>
      <c r="BA737" s="27"/>
      <c r="BB737" s="27"/>
      <c r="BC737" s="27"/>
      <c r="BD737" s="27"/>
      <c r="BE737" s="27"/>
      <c r="BF737" s="27"/>
      <c r="BG737" s="27"/>
    </row>
    <row r="738" spans="2:59" ht="15.75" customHeight="1" x14ac:dyDescent="0.2"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  <c r="AO738" s="27"/>
      <c r="AP738" s="27"/>
      <c r="AQ738" s="27"/>
      <c r="AR738" s="27"/>
      <c r="AS738" s="27"/>
      <c r="AT738" s="27"/>
      <c r="AU738" s="27"/>
      <c r="AV738" s="27"/>
      <c r="AW738" s="27"/>
      <c r="AX738" s="27"/>
      <c r="AY738" s="27"/>
      <c r="AZ738" s="27"/>
      <c r="BA738" s="27"/>
      <c r="BB738" s="27"/>
      <c r="BC738" s="27"/>
      <c r="BD738" s="27"/>
      <c r="BE738" s="27"/>
      <c r="BF738" s="27"/>
      <c r="BG738" s="27"/>
    </row>
    <row r="739" spans="2:59" ht="15.75" customHeight="1" x14ac:dyDescent="0.2"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  <c r="AO739" s="27"/>
      <c r="AP739" s="27"/>
      <c r="AQ739" s="27"/>
      <c r="AR739" s="27"/>
      <c r="AS739" s="27"/>
      <c r="AT739" s="27"/>
      <c r="AU739" s="27"/>
      <c r="AV739" s="27"/>
      <c r="AW739" s="27"/>
      <c r="AX739" s="27"/>
      <c r="AY739" s="27"/>
      <c r="AZ739" s="27"/>
      <c r="BA739" s="27"/>
      <c r="BB739" s="27"/>
      <c r="BC739" s="27"/>
      <c r="BD739" s="27"/>
      <c r="BE739" s="27"/>
      <c r="BF739" s="27"/>
      <c r="BG739" s="27"/>
    </row>
    <row r="740" spans="2:59" ht="15.75" customHeight="1" x14ac:dyDescent="0.2"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  <c r="AO740" s="27"/>
      <c r="AP740" s="27"/>
      <c r="AQ740" s="27"/>
      <c r="AR740" s="27"/>
      <c r="AS740" s="27"/>
      <c r="AT740" s="27"/>
      <c r="AU740" s="27"/>
      <c r="AV740" s="27"/>
      <c r="AW740" s="27"/>
      <c r="AX740" s="27"/>
      <c r="AY740" s="27"/>
      <c r="AZ740" s="27"/>
      <c r="BA740" s="27"/>
      <c r="BB740" s="27"/>
      <c r="BC740" s="27"/>
      <c r="BD740" s="27"/>
      <c r="BE740" s="27"/>
      <c r="BF740" s="27"/>
      <c r="BG740" s="27"/>
    </row>
    <row r="741" spans="2:59" ht="15.75" customHeight="1" x14ac:dyDescent="0.2"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  <c r="AO741" s="27"/>
      <c r="AP741" s="27"/>
      <c r="AQ741" s="27"/>
      <c r="AR741" s="27"/>
      <c r="AS741" s="27"/>
      <c r="AT741" s="27"/>
      <c r="AU741" s="27"/>
      <c r="AV741" s="27"/>
      <c r="AW741" s="27"/>
      <c r="AX741" s="27"/>
      <c r="AY741" s="27"/>
      <c r="AZ741" s="27"/>
      <c r="BA741" s="27"/>
      <c r="BB741" s="27"/>
      <c r="BC741" s="27"/>
      <c r="BD741" s="27"/>
      <c r="BE741" s="27"/>
      <c r="BF741" s="27"/>
      <c r="BG741" s="27"/>
    </row>
    <row r="742" spans="2:59" ht="15.75" customHeight="1" x14ac:dyDescent="0.2"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  <c r="AO742" s="27"/>
      <c r="AP742" s="27"/>
      <c r="AQ742" s="27"/>
      <c r="AR742" s="27"/>
      <c r="AS742" s="27"/>
      <c r="AT742" s="27"/>
      <c r="AU742" s="27"/>
      <c r="AV742" s="27"/>
      <c r="AW742" s="27"/>
      <c r="AX742" s="27"/>
      <c r="AY742" s="27"/>
      <c r="AZ742" s="27"/>
      <c r="BA742" s="27"/>
      <c r="BB742" s="27"/>
      <c r="BC742" s="27"/>
      <c r="BD742" s="27"/>
      <c r="BE742" s="27"/>
      <c r="BF742" s="27"/>
      <c r="BG742" s="27"/>
    </row>
    <row r="743" spans="2:59" ht="15.75" customHeight="1" x14ac:dyDescent="0.2"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  <c r="AO743" s="27"/>
      <c r="AP743" s="27"/>
      <c r="AQ743" s="27"/>
      <c r="AR743" s="27"/>
      <c r="AS743" s="27"/>
      <c r="AT743" s="27"/>
      <c r="AU743" s="27"/>
      <c r="AV743" s="27"/>
      <c r="AW743" s="27"/>
      <c r="AX743" s="27"/>
      <c r="AY743" s="27"/>
      <c r="AZ743" s="27"/>
      <c r="BA743" s="27"/>
      <c r="BB743" s="27"/>
      <c r="BC743" s="27"/>
      <c r="BD743" s="27"/>
      <c r="BE743" s="27"/>
      <c r="BF743" s="27"/>
      <c r="BG743" s="27"/>
    </row>
    <row r="744" spans="2:59" ht="15.75" customHeight="1" x14ac:dyDescent="0.2"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  <c r="AO744" s="27"/>
      <c r="AP744" s="27"/>
      <c r="AQ744" s="27"/>
      <c r="AR744" s="27"/>
      <c r="AS744" s="27"/>
      <c r="AT744" s="27"/>
      <c r="AU744" s="27"/>
      <c r="AV744" s="27"/>
      <c r="AW744" s="27"/>
      <c r="AX744" s="27"/>
      <c r="AY744" s="27"/>
      <c r="AZ744" s="27"/>
      <c r="BA744" s="27"/>
      <c r="BB744" s="27"/>
      <c r="BC744" s="27"/>
      <c r="BD744" s="27"/>
      <c r="BE744" s="27"/>
      <c r="BF744" s="27"/>
      <c r="BG744" s="27"/>
    </row>
    <row r="745" spans="2:59" ht="15.75" customHeight="1" x14ac:dyDescent="0.2"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  <c r="AO745" s="27"/>
      <c r="AP745" s="27"/>
      <c r="AQ745" s="27"/>
      <c r="AR745" s="27"/>
      <c r="AS745" s="27"/>
      <c r="AT745" s="27"/>
      <c r="AU745" s="27"/>
      <c r="AV745" s="27"/>
      <c r="AW745" s="27"/>
      <c r="AX745" s="27"/>
      <c r="AY745" s="27"/>
      <c r="AZ745" s="27"/>
      <c r="BA745" s="27"/>
      <c r="BB745" s="27"/>
      <c r="BC745" s="27"/>
      <c r="BD745" s="27"/>
      <c r="BE745" s="27"/>
      <c r="BF745" s="27"/>
      <c r="BG745" s="27"/>
    </row>
    <row r="746" spans="2:59" ht="15.75" customHeight="1" x14ac:dyDescent="0.2"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  <c r="AO746" s="27"/>
      <c r="AP746" s="27"/>
      <c r="AQ746" s="27"/>
      <c r="AR746" s="27"/>
      <c r="AS746" s="27"/>
      <c r="AT746" s="27"/>
      <c r="AU746" s="27"/>
      <c r="AV746" s="27"/>
      <c r="AW746" s="27"/>
      <c r="AX746" s="27"/>
      <c r="AY746" s="27"/>
      <c r="AZ746" s="27"/>
      <c r="BA746" s="27"/>
      <c r="BB746" s="27"/>
      <c r="BC746" s="27"/>
      <c r="BD746" s="27"/>
      <c r="BE746" s="27"/>
      <c r="BF746" s="27"/>
      <c r="BG746" s="27"/>
    </row>
    <row r="747" spans="2:59" ht="15.75" customHeight="1" x14ac:dyDescent="0.2"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  <c r="AO747" s="27"/>
      <c r="AP747" s="27"/>
      <c r="AQ747" s="27"/>
      <c r="AR747" s="27"/>
      <c r="AS747" s="27"/>
      <c r="AT747" s="27"/>
      <c r="AU747" s="27"/>
      <c r="AV747" s="27"/>
      <c r="AW747" s="27"/>
      <c r="AX747" s="27"/>
      <c r="AY747" s="27"/>
      <c r="AZ747" s="27"/>
      <c r="BA747" s="27"/>
      <c r="BB747" s="27"/>
      <c r="BC747" s="27"/>
      <c r="BD747" s="27"/>
      <c r="BE747" s="27"/>
      <c r="BF747" s="27"/>
      <c r="BG747" s="27"/>
    </row>
    <row r="748" spans="2:59" ht="15.75" customHeight="1" x14ac:dyDescent="0.2"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  <c r="AO748" s="27"/>
      <c r="AP748" s="27"/>
      <c r="AQ748" s="27"/>
      <c r="AR748" s="27"/>
      <c r="AS748" s="27"/>
      <c r="AT748" s="27"/>
      <c r="AU748" s="27"/>
      <c r="AV748" s="27"/>
      <c r="AW748" s="27"/>
      <c r="AX748" s="27"/>
      <c r="AY748" s="27"/>
      <c r="AZ748" s="27"/>
      <c r="BA748" s="27"/>
      <c r="BB748" s="27"/>
      <c r="BC748" s="27"/>
      <c r="BD748" s="27"/>
      <c r="BE748" s="27"/>
      <c r="BF748" s="27"/>
      <c r="BG748" s="27"/>
    </row>
    <row r="749" spans="2:59" ht="15.75" customHeight="1" x14ac:dyDescent="0.2"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  <c r="AO749" s="27"/>
      <c r="AP749" s="27"/>
      <c r="AQ749" s="27"/>
      <c r="AR749" s="27"/>
      <c r="AS749" s="27"/>
      <c r="AT749" s="27"/>
      <c r="AU749" s="27"/>
      <c r="AV749" s="27"/>
      <c r="AW749" s="27"/>
      <c r="AX749" s="27"/>
      <c r="AY749" s="27"/>
      <c r="AZ749" s="27"/>
      <c r="BA749" s="27"/>
      <c r="BB749" s="27"/>
      <c r="BC749" s="27"/>
      <c r="BD749" s="27"/>
      <c r="BE749" s="27"/>
      <c r="BF749" s="27"/>
      <c r="BG749" s="27"/>
    </row>
    <row r="750" spans="2:59" ht="15.75" customHeight="1" x14ac:dyDescent="0.2"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  <c r="AO750" s="27"/>
      <c r="AP750" s="27"/>
      <c r="AQ750" s="27"/>
      <c r="AR750" s="27"/>
      <c r="AS750" s="27"/>
      <c r="AT750" s="27"/>
      <c r="AU750" s="27"/>
      <c r="AV750" s="27"/>
      <c r="AW750" s="27"/>
      <c r="AX750" s="27"/>
      <c r="AY750" s="27"/>
      <c r="AZ750" s="27"/>
      <c r="BA750" s="27"/>
      <c r="BB750" s="27"/>
      <c r="BC750" s="27"/>
      <c r="BD750" s="27"/>
      <c r="BE750" s="27"/>
      <c r="BF750" s="27"/>
      <c r="BG750" s="27"/>
    </row>
    <row r="751" spans="2:59" ht="15.75" customHeight="1" x14ac:dyDescent="0.2"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  <c r="AO751" s="27"/>
      <c r="AP751" s="27"/>
      <c r="AQ751" s="27"/>
      <c r="AR751" s="27"/>
      <c r="AS751" s="27"/>
      <c r="AT751" s="27"/>
      <c r="AU751" s="27"/>
      <c r="AV751" s="27"/>
      <c r="AW751" s="27"/>
      <c r="AX751" s="27"/>
      <c r="AY751" s="27"/>
      <c r="AZ751" s="27"/>
      <c r="BA751" s="27"/>
      <c r="BB751" s="27"/>
      <c r="BC751" s="27"/>
      <c r="BD751" s="27"/>
      <c r="BE751" s="27"/>
      <c r="BF751" s="27"/>
      <c r="BG751" s="27"/>
    </row>
    <row r="752" spans="2:59" ht="15.75" customHeight="1" x14ac:dyDescent="0.2"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  <c r="AO752" s="27"/>
      <c r="AP752" s="27"/>
      <c r="AQ752" s="27"/>
      <c r="AR752" s="27"/>
      <c r="AS752" s="27"/>
      <c r="AT752" s="27"/>
      <c r="AU752" s="27"/>
      <c r="AV752" s="27"/>
      <c r="AW752" s="27"/>
      <c r="AX752" s="27"/>
      <c r="AY752" s="27"/>
      <c r="AZ752" s="27"/>
      <c r="BA752" s="27"/>
      <c r="BB752" s="27"/>
      <c r="BC752" s="27"/>
      <c r="BD752" s="27"/>
      <c r="BE752" s="27"/>
      <c r="BF752" s="27"/>
      <c r="BG752" s="27"/>
    </row>
    <row r="753" spans="2:59" ht="15.75" customHeight="1" x14ac:dyDescent="0.2"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  <c r="AO753" s="27"/>
      <c r="AP753" s="27"/>
      <c r="AQ753" s="27"/>
      <c r="AR753" s="27"/>
      <c r="AS753" s="27"/>
      <c r="AT753" s="27"/>
      <c r="AU753" s="27"/>
      <c r="AV753" s="27"/>
      <c r="AW753" s="27"/>
      <c r="AX753" s="27"/>
      <c r="AY753" s="27"/>
      <c r="AZ753" s="27"/>
      <c r="BA753" s="27"/>
      <c r="BB753" s="27"/>
      <c r="BC753" s="27"/>
      <c r="BD753" s="27"/>
      <c r="BE753" s="27"/>
      <c r="BF753" s="27"/>
      <c r="BG753" s="27"/>
    </row>
    <row r="754" spans="2:59" ht="15.75" customHeight="1" x14ac:dyDescent="0.2"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  <c r="AO754" s="27"/>
      <c r="AP754" s="27"/>
      <c r="AQ754" s="27"/>
      <c r="AR754" s="27"/>
      <c r="AS754" s="27"/>
      <c r="AT754" s="27"/>
      <c r="AU754" s="27"/>
      <c r="AV754" s="27"/>
      <c r="AW754" s="27"/>
      <c r="AX754" s="27"/>
      <c r="AY754" s="27"/>
      <c r="AZ754" s="27"/>
      <c r="BA754" s="27"/>
      <c r="BB754" s="27"/>
      <c r="BC754" s="27"/>
      <c r="BD754" s="27"/>
      <c r="BE754" s="27"/>
      <c r="BF754" s="27"/>
      <c r="BG754" s="27"/>
    </row>
    <row r="755" spans="2:59" ht="15.75" customHeight="1" x14ac:dyDescent="0.2"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  <c r="AO755" s="27"/>
      <c r="AP755" s="27"/>
      <c r="AQ755" s="27"/>
      <c r="AR755" s="27"/>
      <c r="AS755" s="27"/>
      <c r="AT755" s="27"/>
      <c r="AU755" s="27"/>
      <c r="AV755" s="27"/>
      <c r="AW755" s="27"/>
      <c r="AX755" s="27"/>
      <c r="AY755" s="27"/>
      <c r="AZ755" s="27"/>
      <c r="BA755" s="27"/>
      <c r="BB755" s="27"/>
      <c r="BC755" s="27"/>
      <c r="BD755" s="27"/>
      <c r="BE755" s="27"/>
      <c r="BF755" s="27"/>
      <c r="BG755" s="27"/>
    </row>
    <row r="756" spans="2:59" ht="15.75" customHeight="1" x14ac:dyDescent="0.2"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  <c r="AO756" s="27"/>
      <c r="AP756" s="27"/>
      <c r="AQ756" s="27"/>
      <c r="AR756" s="27"/>
      <c r="AS756" s="27"/>
      <c r="AT756" s="27"/>
      <c r="AU756" s="27"/>
      <c r="AV756" s="27"/>
      <c r="AW756" s="27"/>
      <c r="AX756" s="27"/>
      <c r="AY756" s="27"/>
      <c r="AZ756" s="27"/>
      <c r="BA756" s="27"/>
      <c r="BB756" s="27"/>
      <c r="BC756" s="27"/>
      <c r="BD756" s="27"/>
      <c r="BE756" s="27"/>
      <c r="BF756" s="27"/>
      <c r="BG756" s="27"/>
    </row>
    <row r="757" spans="2:59" ht="15.75" customHeight="1" x14ac:dyDescent="0.2"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  <c r="AO757" s="27"/>
      <c r="AP757" s="27"/>
      <c r="AQ757" s="27"/>
      <c r="AR757" s="27"/>
      <c r="AS757" s="27"/>
      <c r="AT757" s="27"/>
      <c r="AU757" s="27"/>
      <c r="AV757" s="27"/>
      <c r="AW757" s="27"/>
      <c r="AX757" s="27"/>
      <c r="AY757" s="27"/>
      <c r="AZ757" s="27"/>
      <c r="BA757" s="27"/>
      <c r="BB757" s="27"/>
      <c r="BC757" s="27"/>
      <c r="BD757" s="27"/>
      <c r="BE757" s="27"/>
      <c r="BF757" s="27"/>
      <c r="BG757" s="27"/>
    </row>
    <row r="758" spans="2:59" ht="15.75" customHeight="1" x14ac:dyDescent="0.2"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  <c r="AO758" s="27"/>
      <c r="AP758" s="27"/>
      <c r="AQ758" s="27"/>
      <c r="AR758" s="27"/>
      <c r="AS758" s="27"/>
      <c r="AT758" s="27"/>
      <c r="AU758" s="27"/>
      <c r="AV758" s="27"/>
      <c r="AW758" s="27"/>
      <c r="AX758" s="27"/>
      <c r="AY758" s="27"/>
      <c r="AZ758" s="27"/>
      <c r="BA758" s="27"/>
      <c r="BB758" s="27"/>
      <c r="BC758" s="27"/>
      <c r="BD758" s="27"/>
      <c r="BE758" s="27"/>
      <c r="BF758" s="27"/>
      <c r="BG758" s="27"/>
    </row>
    <row r="759" spans="2:59" ht="15.75" customHeight="1" x14ac:dyDescent="0.2"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  <c r="AO759" s="27"/>
      <c r="AP759" s="27"/>
      <c r="AQ759" s="27"/>
      <c r="AR759" s="27"/>
      <c r="AS759" s="27"/>
      <c r="AT759" s="27"/>
      <c r="AU759" s="27"/>
      <c r="AV759" s="27"/>
      <c r="AW759" s="27"/>
      <c r="AX759" s="27"/>
      <c r="AY759" s="27"/>
      <c r="AZ759" s="27"/>
      <c r="BA759" s="27"/>
      <c r="BB759" s="27"/>
      <c r="BC759" s="27"/>
      <c r="BD759" s="27"/>
      <c r="BE759" s="27"/>
      <c r="BF759" s="27"/>
      <c r="BG759" s="27"/>
    </row>
    <row r="760" spans="2:59" ht="15.75" customHeight="1" x14ac:dyDescent="0.2"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  <c r="AO760" s="27"/>
      <c r="AP760" s="27"/>
      <c r="AQ760" s="27"/>
      <c r="AR760" s="27"/>
      <c r="AS760" s="27"/>
      <c r="AT760" s="27"/>
      <c r="AU760" s="27"/>
      <c r="AV760" s="27"/>
      <c r="AW760" s="27"/>
      <c r="AX760" s="27"/>
      <c r="AY760" s="27"/>
      <c r="AZ760" s="27"/>
      <c r="BA760" s="27"/>
      <c r="BB760" s="27"/>
      <c r="BC760" s="27"/>
      <c r="BD760" s="27"/>
      <c r="BE760" s="27"/>
      <c r="BF760" s="27"/>
      <c r="BG760" s="27"/>
    </row>
    <row r="761" spans="2:59" ht="15.75" customHeight="1" x14ac:dyDescent="0.2"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  <c r="AO761" s="27"/>
      <c r="AP761" s="27"/>
      <c r="AQ761" s="27"/>
      <c r="AR761" s="27"/>
      <c r="AS761" s="27"/>
      <c r="AT761" s="27"/>
      <c r="AU761" s="27"/>
      <c r="AV761" s="27"/>
      <c r="AW761" s="27"/>
      <c r="AX761" s="27"/>
      <c r="AY761" s="27"/>
      <c r="AZ761" s="27"/>
      <c r="BA761" s="27"/>
      <c r="BB761" s="27"/>
      <c r="BC761" s="27"/>
      <c r="BD761" s="27"/>
      <c r="BE761" s="27"/>
      <c r="BF761" s="27"/>
      <c r="BG761" s="27"/>
    </row>
    <row r="762" spans="2:59" ht="15.75" customHeight="1" x14ac:dyDescent="0.2"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  <c r="AO762" s="27"/>
      <c r="AP762" s="27"/>
      <c r="AQ762" s="27"/>
      <c r="AR762" s="27"/>
      <c r="AS762" s="27"/>
      <c r="AT762" s="27"/>
      <c r="AU762" s="27"/>
      <c r="AV762" s="27"/>
      <c r="AW762" s="27"/>
      <c r="AX762" s="27"/>
      <c r="AY762" s="27"/>
      <c r="AZ762" s="27"/>
      <c r="BA762" s="27"/>
      <c r="BB762" s="27"/>
      <c r="BC762" s="27"/>
      <c r="BD762" s="27"/>
      <c r="BE762" s="27"/>
      <c r="BF762" s="27"/>
      <c r="BG762" s="27"/>
    </row>
    <row r="763" spans="2:59" ht="15.75" customHeight="1" x14ac:dyDescent="0.2"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  <c r="AO763" s="27"/>
      <c r="AP763" s="27"/>
      <c r="AQ763" s="27"/>
      <c r="AR763" s="27"/>
      <c r="AS763" s="27"/>
      <c r="AT763" s="27"/>
      <c r="AU763" s="27"/>
      <c r="AV763" s="27"/>
      <c r="AW763" s="27"/>
      <c r="AX763" s="27"/>
      <c r="AY763" s="27"/>
      <c r="AZ763" s="27"/>
      <c r="BA763" s="27"/>
      <c r="BB763" s="27"/>
      <c r="BC763" s="27"/>
      <c r="BD763" s="27"/>
      <c r="BE763" s="27"/>
      <c r="BF763" s="27"/>
      <c r="BG763" s="27"/>
    </row>
    <row r="764" spans="2:59" ht="15.75" customHeight="1" x14ac:dyDescent="0.2"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  <c r="AO764" s="27"/>
      <c r="AP764" s="27"/>
      <c r="AQ764" s="27"/>
      <c r="AR764" s="27"/>
      <c r="AS764" s="27"/>
      <c r="AT764" s="27"/>
      <c r="AU764" s="27"/>
      <c r="AV764" s="27"/>
      <c r="AW764" s="27"/>
      <c r="AX764" s="27"/>
      <c r="AY764" s="27"/>
      <c r="AZ764" s="27"/>
      <c r="BA764" s="27"/>
      <c r="BB764" s="27"/>
      <c r="BC764" s="27"/>
      <c r="BD764" s="27"/>
      <c r="BE764" s="27"/>
      <c r="BF764" s="27"/>
      <c r="BG764" s="27"/>
    </row>
    <row r="765" spans="2:59" ht="15.75" customHeight="1" x14ac:dyDescent="0.2"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  <c r="AO765" s="27"/>
      <c r="AP765" s="27"/>
      <c r="AQ765" s="27"/>
      <c r="AR765" s="27"/>
      <c r="AS765" s="27"/>
      <c r="AT765" s="27"/>
      <c r="AU765" s="27"/>
      <c r="AV765" s="27"/>
      <c r="AW765" s="27"/>
      <c r="AX765" s="27"/>
      <c r="AY765" s="27"/>
      <c r="AZ765" s="27"/>
      <c r="BA765" s="27"/>
      <c r="BB765" s="27"/>
      <c r="BC765" s="27"/>
      <c r="BD765" s="27"/>
      <c r="BE765" s="27"/>
      <c r="BF765" s="27"/>
      <c r="BG765" s="27"/>
    </row>
    <row r="766" spans="2:59" ht="15.75" customHeight="1" x14ac:dyDescent="0.2"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  <c r="AO766" s="27"/>
      <c r="AP766" s="27"/>
      <c r="AQ766" s="27"/>
      <c r="AR766" s="27"/>
      <c r="AS766" s="27"/>
      <c r="AT766" s="27"/>
      <c r="AU766" s="27"/>
      <c r="AV766" s="27"/>
      <c r="AW766" s="27"/>
      <c r="AX766" s="27"/>
      <c r="AY766" s="27"/>
      <c r="AZ766" s="27"/>
      <c r="BA766" s="27"/>
      <c r="BB766" s="27"/>
      <c r="BC766" s="27"/>
      <c r="BD766" s="27"/>
      <c r="BE766" s="27"/>
      <c r="BF766" s="27"/>
      <c r="BG766" s="27"/>
    </row>
    <row r="767" spans="2:59" ht="15.75" customHeight="1" x14ac:dyDescent="0.2"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  <c r="AO767" s="27"/>
      <c r="AP767" s="27"/>
      <c r="AQ767" s="27"/>
      <c r="AR767" s="27"/>
      <c r="AS767" s="27"/>
      <c r="AT767" s="27"/>
      <c r="AU767" s="27"/>
      <c r="AV767" s="27"/>
      <c r="AW767" s="27"/>
      <c r="AX767" s="27"/>
      <c r="AY767" s="27"/>
      <c r="AZ767" s="27"/>
      <c r="BA767" s="27"/>
      <c r="BB767" s="27"/>
      <c r="BC767" s="27"/>
      <c r="BD767" s="27"/>
      <c r="BE767" s="27"/>
      <c r="BF767" s="27"/>
      <c r="BG767" s="27"/>
    </row>
    <row r="768" spans="2:59" ht="15.75" customHeight="1" x14ac:dyDescent="0.2"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  <c r="AO768" s="27"/>
      <c r="AP768" s="27"/>
      <c r="AQ768" s="27"/>
      <c r="AR768" s="27"/>
      <c r="AS768" s="27"/>
      <c r="AT768" s="27"/>
      <c r="AU768" s="27"/>
      <c r="AV768" s="27"/>
      <c r="AW768" s="27"/>
      <c r="AX768" s="27"/>
      <c r="AY768" s="27"/>
      <c r="AZ768" s="27"/>
      <c r="BA768" s="27"/>
      <c r="BB768" s="27"/>
      <c r="BC768" s="27"/>
      <c r="BD768" s="27"/>
      <c r="BE768" s="27"/>
      <c r="BF768" s="27"/>
      <c r="BG768" s="27"/>
    </row>
    <row r="769" spans="2:59" ht="15.75" customHeight="1" x14ac:dyDescent="0.2"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  <c r="AO769" s="27"/>
      <c r="AP769" s="27"/>
      <c r="AQ769" s="27"/>
      <c r="AR769" s="27"/>
      <c r="AS769" s="27"/>
      <c r="AT769" s="27"/>
      <c r="AU769" s="27"/>
      <c r="AV769" s="27"/>
      <c r="AW769" s="27"/>
      <c r="AX769" s="27"/>
      <c r="AY769" s="27"/>
      <c r="AZ769" s="27"/>
      <c r="BA769" s="27"/>
      <c r="BB769" s="27"/>
      <c r="BC769" s="27"/>
      <c r="BD769" s="27"/>
      <c r="BE769" s="27"/>
      <c r="BF769" s="27"/>
      <c r="BG769" s="27"/>
    </row>
    <row r="770" spans="2:59" ht="15.75" customHeight="1" x14ac:dyDescent="0.2"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  <c r="AO770" s="27"/>
      <c r="AP770" s="27"/>
      <c r="AQ770" s="27"/>
      <c r="AR770" s="27"/>
      <c r="AS770" s="27"/>
      <c r="AT770" s="27"/>
      <c r="AU770" s="27"/>
      <c r="AV770" s="27"/>
      <c r="AW770" s="27"/>
      <c r="AX770" s="27"/>
      <c r="AY770" s="27"/>
      <c r="AZ770" s="27"/>
      <c r="BA770" s="27"/>
      <c r="BB770" s="27"/>
      <c r="BC770" s="27"/>
      <c r="BD770" s="27"/>
      <c r="BE770" s="27"/>
      <c r="BF770" s="27"/>
      <c r="BG770" s="27"/>
    </row>
    <row r="771" spans="2:59" ht="15.75" customHeight="1" x14ac:dyDescent="0.2"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  <c r="AO771" s="27"/>
      <c r="AP771" s="27"/>
      <c r="AQ771" s="27"/>
      <c r="AR771" s="27"/>
      <c r="AS771" s="27"/>
      <c r="AT771" s="27"/>
      <c r="AU771" s="27"/>
      <c r="AV771" s="27"/>
      <c r="AW771" s="27"/>
      <c r="AX771" s="27"/>
      <c r="AY771" s="27"/>
      <c r="AZ771" s="27"/>
      <c r="BA771" s="27"/>
      <c r="BB771" s="27"/>
      <c r="BC771" s="27"/>
      <c r="BD771" s="27"/>
      <c r="BE771" s="27"/>
      <c r="BF771" s="27"/>
      <c r="BG771" s="27"/>
    </row>
    <row r="772" spans="2:59" ht="15.75" customHeight="1" x14ac:dyDescent="0.2"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  <c r="AO772" s="27"/>
      <c r="AP772" s="27"/>
      <c r="AQ772" s="27"/>
      <c r="AR772" s="27"/>
      <c r="AS772" s="27"/>
      <c r="AT772" s="27"/>
      <c r="AU772" s="27"/>
      <c r="AV772" s="27"/>
      <c r="AW772" s="27"/>
      <c r="AX772" s="27"/>
      <c r="AY772" s="27"/>
      <c r="AZ772" s="27"/>
      <c r="BA772" s="27"/>
      <c r="BB772" s="27"/>
      <c r="BC772" s="27"/>
      <c r="BD772" s="27"/>
      <c r="BE772" s="27"/>
      <c r="BF772" s="27"/>
      <c r="BG772" s="27"/>
    </row>
    <row r="773" spans="2:59" ht="15.75" customHeight="1" x14ac:dyDescent="0.2"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  <c r="AO773" s="27"/>
      <c r="AP773" s="27"/>
      <c r="AQ773" s="27"/>
      <c r="AR773" s="27"/>
      <c r="AS773" s="27"/>
      <c r="AT773" s="27"/>
      <c r="AU773" s="27"/>
      <c r="AV773" s="27"/>
      <c r="AW773" s="27"/>
      <c r="AX773" s="27"/>
      <c r="AY773" s="27"/>
      <c r="AZ773" s="27"/>
      <c r="BA773" s="27"/>
      <c r="BB773" s="27"/>
      <c r="BC773" s="27"/>
      <c r="BD773" s="27"/>
      <c r="BE773" s="27"/>
      <c r="BF773" s="27"/>
      <c r="BG773" s="27"/>
    </row>
    <row r="774" spans="2:59" ht="15.75" customHeight="1" x14ac:dyDescent="0.2"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  <c r="AO774" s="27"/>
      <c r="AP774" s="27"/>
      <c r="AQ774" s="27"/>
      <c r="AR774" s="27"/>
      <c r="AS774" s="27"/>
      <c r="AT774" s="27"/>
      <c r="AU774" s="27"/>
      <c r="AV774" s="27"/>
      <c r="AW774" s="27"/>
      <c r="AX774" s="27"/>
      <c r="AY774" s="27"/>
      <c r="AZ774" s="27"/>
      <c r="BA774" s="27"/>
      <c r="BB774" s="27"/>
      <c r="BC774" s="27"/>
      <c r="BD774" s="27"/>
      <c r="BE774" s="27"/>
      <c r="BF774" s="27"/>
      <c r="BG774" s="27"/>
    </row>
    <row r="775" spans="2:59" ht="15.75" customHeight="1" x14ac:dyDescent="0.2"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  <c r="AO775" s="27"/>
      <c r="AP775" s="27"/>
      <c r="AQ775" s="27"/>
      <c r="AR775" s="27"/>
      <c r="AS775" s="27"/>
      <c r="AT775" s="27"/>
      <c r="AU775" s="27"/>
      <c r="AV775" s="27"/>
      <c r="AW775" s="27"/>
      <c r="AX775" s="27"/>
      <c r="AY775" s="27"/>
      <c r="AZ775" s="27"/>
      <c r="BA775" s="27"/>
      <c r="BB775" s="27"/>
      <c r="BC775" s="27"/>
      <c r="BD775" s="27"/>
      <c r="BE775" s="27"/>
      <c r="BF775" s="27"/>
      <c r="BG775" s="27"/>
    </row>
    <row r="776" spans="2:59" ht="15.75" customHeight="1" x14ac:dyDescent="0.2"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  <c r="AO776" s="27"/>
      <c r="AP776" s="27"/>
      <c r="AQ776" s="27"/>
      <c r="AR776" s="27"/>
      <c r="AS776" s="27"/>
      <c r="AT776" s="27"/>
      <c r="AU776" s="27"/>
      <c r="AV776" s="27"/>
      <c r="AW776" s="27"/>
      <c r="AX776" s="27"/>
      <c r="AY776" s="27"/>
      <c r="AZ776" s="27"/>
      <c r="BA776" s="27"/>
      <c r="BB776" s="27"/>
      <c r="BC776" s="27"/>
      <c r="BD776" s="27"/>
      <c r="BE776" s="27"/>
      <c r="BF776" s="27"/>
      <c r="BG776" s="27"/>
    </row>
    <row r="777" spans="2:59" ht="15.75" customHeight="1" x14ac:dyDescent="0.2"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  <c r="AO777" s="27"/>
      <c r="AP777" s="27"/>
      <c r="AQ777" s="27"/>
      <c r="AR777" s="27"/>
      <c r="AS777" s="27"/>
      <c r="AT777" s="27"/>
      <c r="AU777" s="27"/>
      <c r="AV777" s="27"/>
      <c r="AW777" s="27"/>
      <c r="AX777" s="27"/>
      <c r="AY777" s="27"/>
      <c r="AZ777" s="27"/>
      <c r="BA777" s="27"/>
      <c r="BB777" s="27"/>
      <c r="BC777" s="27"/>
      <c r="BD777" s="27"/>
      <c r="BE777" s="27"/>
      <c r="BF777" s="27"/>
      <c r="BG777" s="27"/>
    </row>
    <row r="778" spans="2:59" ht="15.75" customHeight="1" x14ac:dyDescent="0.2"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  <c r="AO778" s="27"/>
      <c r="AP778" s="27"/>
      <c r="AQ778" s="27"/>
      <c r="AR778" s="27"/>
      <c r="AS778" s="27"/>
      <c r="AT778" s="27"/>
      <c r="AU778" s="27"/>
      <c r="AV778" s="27"/>
      <c r="AW778" s="27"/>
      <c r="AX778" s="27"/>
      <c r="AY778" s="27"/>
      <c r="AZ778" s="27"/>
      <c r="BA778" s="27"/>
      <c r="BB778" s="27"/>
      <c r="BC778" s="27"/>
      <c r="BD778" s="27"/>
      <c r="BE778" s="27"/>
      <c r="BF778" s="27"/>
      <c r="BG778" s="27"/>
    </row>
    <row r="779" spans="2:59" ht="15.75" customHeight="1" x14ac:dyDescent="0.2"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  <c r="AO779" s="27"/>
      <c r="AP779" s="27"/>
      <c r="AQ779" s="27"/>
      <c r="AR779" s="27"/>
      <c r="AS779" s="27"/>
      <c r="AT779" s="27"/>
      <c r="AU779" s="27"/>
      <c r="AV779" s="27"/>
      <c r="AW779" s="27"/>
      <c r="AX779" s="27"/>
      <c r="AY779" s="27"/>
      <c r="AZ779" s="27"/>
      <c r="BA779" s="27"/>
      <c r="BB779" s="27"/>
      <c r="BC779" s="27"/>
      <c r="BD779" s="27"/>
      <c r="BE779" s="27"/>
      <c r="BF779" s="27"/>
      <c r="BG779" s="27"/>
    </row>
    <row r="780" spans="2:59" ht="15.75" customHeight="1" x14ac:dyDescent="0.2"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  <c r="AO780" s="27"/>
      <c r="AP780" s="27"/>
      <c r="AQ780" s="27"/>
      <c r="AR780" s="27"/>
      <c r="AS780" s="27"/>
      <c r="AT780" s="27"/>
      <c r="AU780" s="27"/>
      <c r="AV780" s="27"/>
      <c r="AW780" s="27"/>
      <c r="AX780" s="27"/>
      <c r="AY780" s="27"/>
      <c r="AZ780" s="27"/>
      <c r="BA780" s="27"/>
      <c r="BB780" s="27"/>
      <c r="BC780" s="27"/>
      <c r="BD780" s="27"/>
      <c r="BE780" s="27"/>
      <c r="BF780" s="27"/>
      <c r="BG780" s="27"/>
    </row>
    <row r="781" spans="2:59" ht="15.75" customHeight="1" x14ac:dyDescent="0.2"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  <c r="AO781" s="27"/>
      <c r="AP781" s="27"/>
      <c r="AQ781" s="27"/>
      <c r="AR781" s="27"/>
      <c r="AS781" s="27"/>
      <c r="AT781" s="27"/>
      <c r="AU781" s="27"/>
      <c r="AV781" s="27"/>
      <c r="AW781" s="27"/>
      <c r="AX781" s="27"/>
      <c r="AY781" s="27"/>
      <c r="AZ781" s="27"/>
      <c r="BA781" s="27"/>
      <c r="BB781" s="27"/>
      <c r="BC781" s="27"/>
      <c r="BD781" s="27"/>
      <c r="BE781" s="27"/>
      <c r="BF781" s="27"/>
      <c r="BG781" s="27"/>
    </row>
    <row r="782" spans="2:59" ht="15.75" customHeight="1" x14ac:dyDescent="0.2"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  <c r="AO782" s="27"/>
      <c r="AP782" s="27"/>
      <c r="AQ782" s="27"/>
      <c r="AR782" s="27"/>
      <c r="AS782" s="27"/>
      <c r="AT782" s="27"/>
      <c r="AU782" s="27"/>
      <c r="AV782" s="27"/>
      <c r="AW782" s="27"/>
      <c r="AX782" s="27"/>
      <c r="AY782" s="27"/>
      <c r="AZ782" s="27"/>
      <c r="BA782" s="27"/>
      <c r="BB782" s="27"/>
      <c r="BC782" s="27"/>
      <c r="BD782" s="27"/>
      <c r="BE782" s="27"/>
      <c r="BF782" s="27"/>
      <c r="BG782" s="27"/>
    </row>
    <row r="783" spans="2:59" ht="15.75" customHeight="1" x14ac:dyDescent="0.2"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  <c r="AO783" s="27"/>
      <c r="AP783" s="27"/>
      <c r="AQ783" s="27"/>
      <c r="AR783" s="27"/>
      <c r="AS783" s="27"/>
      <c r="AT783" s="27"/>
      <c r="AU783" s="27"/>
      <c r="AV783" s="27"/>
      <c r="AW783" s="27"/>
      <c r="AX783" s="27"/>
      <c r="AY783" s="27"/>
      <c r="AZ783" s="27"/>
      <c r="BA783" s="27"/>
      <c r="BB783" s="27"/>
      <c r="BC783" s="27"/>
      <c r="BD783" s="27"/>
      <c r="BE783" s="27"/>
      <c r="BF783" s="27"/>
      <c r="BG783" s="27"/>
    </row>
    <row r="784" spans="2:59" ht="15.75" customHeight="1" x14ac:dyDescent="0.2"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  <c r="AO784" s="27"/>
      <c r="AP784" s="27"/>
      <c r="AQ784" s="27"/>
      <c r="AR784" s="27"/>
      <c r="AS784" s="27"/>
      <c r="AT784" s="27"/>
      <c r="AU784" s="27"/>
      <c r="AV784" s="27"/>
      <c r="AW784" s="27"/>
      <c r="AX784" s="27"/>
      <c r="AY784" s="27"/>
      <c r="AZ784" s="27"/>
      <c r="BA784" s="27"/>
      <c r="BB784" s="27"/>
      <c r="BC784" s="27"/>
      <c r="BD784" s="27"/>
      <c r="BE784" s="27"/>
      <c r="BF784" s="27"/>
      <c r="BG784" s="27"/>
    </row>
    <row r="785" spans="2:59" ht="15.75" customHeight="1" x14ac:dyDescent="0.2"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  <c r="AO785" s="27"/>
      <c r="AP785" s="27"/>
      <c r="AQ785" s="27"/>
      <c r="AR785" s="27"/>
      <c r="AS785" s="27"/>
      <c r="AT785" s="27"/>
      <c r="AU785" s="27"/>
      <c r="AV785" s="27"/>
      <c r="AW785" s="27"/>
      <c r="AX785" s="27"/>
      <c r="AY785" s="27"/>
      <c r="AZ785" s="27"/>
      <c r="BA785" s="27"/>
      <c r="BB785" s="27"/>
      <c r="BC785" s="27"/>
      <c r="BD785" s="27"/>
      <c r="BE785" s="27"/>
      <c r="BF785" s="27"/>
      <c r="BG785" s="27"/>
    </row>
    <row r="786" spans="2:59" ht="15.75" customHeight="1" x14ac:dyDescent="0.2"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  <c r="AO786" s="27"/>
      <c r="AP786" s="27"/>
      <c r="AQ786" s="27"/>
      <c r="AR786" s="27"/>
      <c r="AS786" s="27"/>
      <c r="AT786" s="27"/>
      <c r="AU786" s="27"/>
      <c r="AV786" s="27"/>
      <c r="AW786" s="27"/>
      <c r="AX786" s="27"/>
      <c r="AY786" s="27"/>
      <c r="AZ786" s="27"/>
      <c r="BA786" s="27"/>
      <c r="BB786" s="27"/>
      <c r="BC786" s="27"/>
      <c r="BD786" s="27"/>
      <c r="BE786" s="27"/>
      <c r="BF786" s="27"/>
      <c r="BG786" s="27"/>
    </row>
    <row r="787" spans="2:59" ht="15.75" customHeight="1" x14ac:dyDescent="0.2"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  <c r="AO787" s="27"/>
      <c r="AP787" s="27"/>
      <c r="AQ787" s="27"/>
      <c r="AR787" s="27"/>
      <c r="AS787" s="27"/>
      <c r="AT787" s="27"/>
      <c r="AU787" s="27"/>
      <c r="AV787" s="27"/>
      <c r="AW787" s="27"/>
      <c r="AX787" s="27"/>
      <c r="AY787" s="27"/>
      <c r="AZ787" s="27"/>
      <c r="BA787" s="27"/>
      <c r="BB787" s="27"/>
      <c r="BC787" s="27"/>
      <c r="BD787" s="27"/>
      <c r="BE787" s="27"/>
      <c r="BF787" s="27"/>
      <c r="BG787" s="27"/>
    </row>
    <row r="788" spans="2:59" ht="15.75" customHeight="1" x14ac:dyDescent="0.2"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  <c r="AO788" s="27"/>
      <c r="AP788" s="27"/>
      <c r="AQ788" s="27"/>
      <c r="AR788" s="27"/>
      <c r="AS788" s="27"/>
      <c r="AT788" s="27"/>
      <c r="AU788" s="27"/>
      <c r="AV788" s="27"/>
      <c r="AW788" s="27"/>
      <c r="AX788" s="27"/>
      <c r="AY788" s="27"/>
      <c r="AZ788" s="27"/>
      <c r="BA788" s="27"/>
      <c r="BB788" s="27"/>
      <c r="BC788" s="27"/>
      <c r="BD788" s="27"/>
      <c r="BE788" s="27"/>
      <c r="BF788" s="27"/>
      <c r="BG788" s="27"/>
    </row>
    <row r="789" spans="2:59" ht="15.75" customHeight="1" x14ac:dyDescent="0.2"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  <c r="AO789" s="27"/>
      <c r="AP789" s="27"/>
      <c r="AQ789" s="27"/>
      <c r="AR789" s="27"/>
      <c r="AS789" s="27"/>
      <c r="AT789" s="27"/>
      <c r="AU789" s="27"/>
      <c r="AV789" s="27"/>
      <c r="AW789" s="27"/>
      <c r="AX789" s="27"/>
      <c r="AY789" s="27"/>
      <c r="AZ789" s="27"/>
      <c r="BA789" s="27"/>
      <c r="BB789" s="27"/>
      <c r="BC789" s="27"/>
      <c r="BD789" s="27"/>
      <c r="BE789" s="27"/>
      <c r="BF789" s="27"/>
      <c r="BG789" s="27"/>
    </row>
    <row r="790" spans="2:59" ht="15.75" customHeight="1" x14ac:dyDescent="0.2"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  <c r="AO790" s="27"/>
      <c r="AP790" s="27"/>
      <c r="AQ790" s="27"/>
      <c r="AR790" s="27"/>
      <c r="AS790" s="27"/>
      <c r="AT790" s="27"/>
      <c r="AU790" s="27"/>
      <c r="AV790" s="27"/>
      <c r="AW790" s="27"/>
      <c r="AX790" s="27"/>
      <c r="AY790" s="27"/>
      <c r="AZ790" s="27"/>
      <c r="BA790" s="27"/>
      <c r="BB790" s="27"/>
      <c r="BC790" s="27"/>
      <c r="BD790" s="27"/>
      <c r="BE790" s="27"/>
      <c r="BF790" s="27"/>
      <c r="BG790" s="27"/>
    </row>
    <row r="791" spans="2:59" ht="15.75" customHeight="1" x14ac:dyDescent="0.2"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  <c r="AO791" s="27"/>
      <c r="AP791" s="27"/>
      <c r="AQ791" s="27"/>
      <c r="AR791" s="27"/>
      <c r="AS791" s="27"/>
      <c r="AT791" s="27"/>
      <c r="AU791" s="27"/>
      <c r="AV791" s="27"/>
      <c r="AW791" s="27"/>
      <c r="AX791" s="27"/>
      <c r="AY791" s="27"/>
      <c r="AZ791" s="27"/>
      <c r="BA791" s="27"/>
      <c r="BB791" s="27"/>
      <c r="BC791" s="27"/>
      <c r="BD791" s="27"/>
      <c r="BE791" s="27"/>
      <c r="BF791" s="27"/>
      <c r="BG791" s="27"/>
    </row>
    <row r="792" spans="2:59" ht="15.75" customHeight="1" x14ac:dyDescent="0.2"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  <c r="AO792" s="27"/>
      <c r="AP792" s="27"/>
      <c r="AQ792" s="27"/>
      <c r="AR792" s="27"/>
      <c r="AS792" s="27"/>
      <c r="AT792" s="27"/>
      <c r="AU792" s="27"/>
      <c r="AV792" s="27"/>
      <c r="AW792" s="27"/>
      <c r="AX792" s="27"/>
      <c r="AY792" s="27"/>
      <c r="AZ792" s="27"/>
      <c r="BA792" s="27"/>
      <c r="BB792" s="27"/>
      <c r="BC792" s="27"/>
      <c r="BD792" s="27"/>
      <c r="BE792" s="27"/>
      <c r="BF792" s="27"/>
      <c r="BG792" s="27"/>
    </row>
    <row r="793" spans="2:59" ht="15.75" customHeight="1" x14ac:dyDescent="0.2"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  <c r="AO793" s="27"/>
      <c r="AP793" s="27"/>
      <c r="AQ793" s="27"/>
      <c r="AR793" s="27"/>
      <c r="AS793" s="27"/>
      <c r="AT793" s="27"/>
      <c r="AU793" s="27"/>
      <c r="AV793" s="27"/>
      <c r="AW793" s="27"/>
      <c r="AX793" s="27"/>
      <c r="AY793" s="27"/>
      <c r="AZ793" s="27"/>
      <c r="BA793" s="27"/>
      <c r="BB793" s="27"/>
      <c r="BC793" s="27"/>
      <c r="BD793" s="27"/>
      <c r="BE793" s="27"/>
      <c r="BF793" s="27"/>
      <c r="BG793" s="27"/>
    </row>
    <row r="794" spans="2:59" ht="15.75" customHeight="1" x14ac:dyDescent="0.2"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  <c r="AO794" s="27"/>
      <c r="AP794" s="27"/>
      <c r="AQ794" s="27"/>
      <c r="AR794" s="27"/>
      <c r="AS794" s="27"/>
      <c r="AT794" s="27"/>
      <c r="AU794" s="27"/>
      <c r="AV794" s="27"/>
      <c r="AW794" s="27"/>
      <c r="AX794" s="27"/>
      <c r="AY794" s="27"/>
      <c r="AZ794" s="27"/>
      <c r="BA794" s="27"/>
      <c r="BB794" s="27"/>
      <c r="BC794" s="27"/>
      <c r="BD794" s="27"/>
      <c r="BE794" s="27"/>
      <c r="BF794" s="27"/>
      <c r="BG794" s="27"/>
    </row>
    <row r="795" spans="2:59" ht="15.75" customHeight="1" x14ac:dyDescent="0.2"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  <c r="AO795" s="27"/>
      <c r="AP795" s="27"/>
      <c r="AQ795" s="27"/>
      <c r="AR795" s="27"/>
      <c r="AS795" s="27"/>
      <c r="AT795" s="27"/>
      <c r="AU795" s="27"/>
      <c r="AV795" s="27"/>
      <c r="AW795" s="27"/>
      <c r="AX795" s="27"/>
      <c r="AY795" s="27"/>
      <c r="AZ795" s="27"/>
      <c r="BA795" s="27"/>
      <c r="BB795" s="27"/>
      <c r="BC795" s="27"/>
      <c r="BD795" s="27"/>
      <c r="BE795" s="27"/>
      <c r="BF795" s="27"/>
      <c r="BG795" s="27"/>
    </row>
    <row r="796" spans="2:59" ht="15.75" customHeight="1" x14ac:dyDescent="0.2"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  <c r="AO796" s="27"/>
      <c r="AP796" s="27"/>
      <c r="AQ796" s="27"/>
      <c r="AR796" s="27"/>
      <c r="AS796" s="27"/>
      <c r="AT796" s="27"/>
      <c r="AU796" s="27"/>
      <c r="AV796" s="27"/>
      <c r="AW796" s="27"/>
      <c r="AX796" s="27"/>
      <c r="AY796" s="27"/>
      <c r="AZ796" s="27"/>
      <c r="BA796" s="27"/>
      <c r="BB796" s="27"/>
      <c r="BC796" s="27"/>
      <c r="BD796" s="27"/>
      <c r="BE796" s="27"/>
      <c r="BF796" s="27"/>
      <c r="BG796" s="27"/>
    </row>
    <row r="797" spans="2:59" ht="15.75" customHeight="1" x14ac:dyDescent="0.2"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  <c r="AO797" s="27"/>
      <c r="AP797" s="27"/>
      <c r="AQ797" s="27"/>
      <c r="AR797" s="27"/>
      <c r="AS797" s="27"/>
      <c r="AT797" s="27"/>
      <c r="AU797" s="27"/>
      <c r="AV797" s="27"/>
      <c r="AW797" s="27"/>
      <c r="AX797" s="27"/>
      <c r="AY797" s="27"/>
      <c r="AZ797" s="27"/>
      <c r="BA797" s="27"/>
      <c r="BB797" s="27"/>
      <c r="BC797" s="27"/>
      <c r="BD797" s="27"/>
      <c r="BE797" s="27"/>
      <c r="BF797" s="27"/>
      <c r="BG797" s="27"/>
    </row>
    <row r="798" spans="2:59" ht="15.75" customHeight="1" x14ac:dyDescent="0.2"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  <c r="AO798" s="27"/>
      <c r="AP798" s="27"/>
      <c r="AQ798" s="27"/>
      <c r="AR798" s="27"/>
      <c r="AS798" s="27"/>
      <c r="AT798" s="27"/>
      <c r="AU798" s="27"/>
      <c r="AV798" s="27"/>
      <c r="AW798" s="27"/>
      <c r="AX798" s="27"/>
      <c r="AY798" s="27"/>
      <c r="AZ798" s="27"/>
      <c r="BA798" s="27"/>
      <c r="BB798" s="27"/>
      <c r="BC798" s="27"/>
      <c r="BD798" s="27"/>
      <c r="BE798" s="27"/>
      <c r="BF798" s="27"/>
      <c r="BG798" s="27"/>
    </row>
    <row r="799" spans="2:59" ht="15.75" customHeight="1" x14ac:dyDescent="0.2"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  <c r="AO799" s="27"/>
      <c r="AP799" s="27"/>
      <c r="AQ799" s="27"/>
      <c r="AR799" s="27"/>
      <c r="AS799" s="27"/>
      <c r="AT799" s="27"/>
      <c r="AU799" s="27"/>
      <c r="AV799" s="27"/>
      <c r="AW799" s="27"/>
      <c r="AX799" s="27"/>
      <c r="AY799" s="27"/>
      <c r="AZ799" s="27"/>
      <c r="BA799" s="27"/>
      <c r="BB799" s="27"/>
      <c r="BC799" s="27"/>
      <c r="BD799" s="27"/>
      <c r="BE799" s="27"/>
      <c r="BF799" s="27"/>
      <c r="BG799" s="27"/>
    </row>
    <row r="800" spans="2:59" ht="15.75" customHeight="1" x14ac:dyDescent="0.2"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  <c r="AO800" s="27"/>
      <c r="AP800" s="27"/>
      <c r="AQ800" s="27"/>
      <c r="AR800" s="27"/>
      <c r="AS800" s="27"/>
      <c r="AT800" s="27"/>
      <c r="AU800" s="27"/>
      <c r="AV800" s="27"/>
      <c r="AW800" s="27"/>
      <c r="AX800" s="27"/>
      <c r="AY800" s="27"/>
      <c r="AZ800" s="27"/>
      <c r="BA800" s="27"/>
      <c r="BB800" s="27"/>
      <c r="BC800" s="27"/>
      <c r="BD800" s="27"/>
      <c r="BE800" s="27"/>
      <c r="BF800" s="27"/>
      <c r="BG800" s="27"/>
    </row>
    <row r="801" spans="2:59" ht="15.75" customHeight="1" x14ac:dyDescent="0.2"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  <c r="AO801" s="27"/>
      <c r="AP801" s="27"/>
      <c r="AQ801" s="27"/>
      <c r="AR801" s="27"/>
      <c r="AS801" s="27"/>
      <c r="AT801" s="27"/>
      <c r="AU801" s="27"/>
      <c r="AV801" s="27"/>
      <c r="AW801" s="27"/>
      <c r="AX801" s="27"/>
      <c r="AY801" s="27"/>
      <c r="AZ801" s="27"/>
      <c r="BA801" s="27"/>
      <c r="BB801" s="27"/>
      <c r="BC801" s="27"/>
      <c r="BD801" s="27"/>
      <c r="BE801" s="27"/>
      <c r="BF801" s="27"/>
      <c r="BG801" s="27"/>
    </row>
    <row r="802" spans="2:59" ht="15.75" customHeight="1" x14ac:dyDescent="0.2"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  <c r="AO802" s="27"/>
      <c r="AP802" s="27"/>
      <c r="AQ802" s="27"/>
      <c r="AR802" s="27"/>
      <c r="AS802" s="27"/>
      <c r="AT802" s="27"/>
      <c r="AU802" s="27"/>
      <c r="AV802" s="27"/>
      <c r="AW802" s="27"/>
      <c r="AX802" s="27"/>
      <c r="AY802" s="27"/>
      <c r="AZ802" s="27"/>
      <c r="BA802" s="27"/>
      <c r="BB802" s="27"/>
      <c r="BC802" s="27"/>
      <c r="BD802" s="27"/>
      <c r="BE802" s="27"/>
      <c r="BF802" s="27"/>
      <c r="BG802" s="27"/>
    </row>
    <row r="803" spans="2:59" ht="15.75" customHeight="1" x14ac:dyDescent="0.2"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  <c r="AO803" s="27"/>
      <c r="AP803" s="27"/>
      <c r="AQ803" s="27"/>
      <c r="AR803" s="27"/>
      <c r="AS803" s="27"/>
      <c r="AT803" s="27"/>
      <c r="AU803" s="27"/>
      <c r="AV803" s="27"/>
      <c r="AW803" s="27"/>
      <c r="AX803" s="27"/>
      <c r="AY803" s="27"/>
      <c r="AZ803" s="27"/>
      <c r="BA803" s="27"/>
      <c r="BB803" s="27"/>
      <c r="BC803" s="27"/>
      <c r="BD803" s="27"/>
      <c r="BE803" s="27"/>
      <c r="BF803" s="27"/>
      <c r="BG803" s="27"/>
    </row>
    <row r="804" spans="2:59" ht="15.75" customHeight="1" x14ac:dyDescent="0.2"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  <c r="AO804" s="27"/>
      <c r="AP804" s="27"/>
      <c r="AQ804" s="27"/>
      <c r="AR804" s="27"/>
      <c r="AS804" s="27"/>
      <c r="AT804" s="27"/>
      <c r="AU804" s="27"/>
      <c r="AV804" s="27"/>
      <c r="AW804" s="27"/>
      <c r="AX804" s="27"/>
      <c r="AY804" s="27"/>
      <c r="AZ804" s="27"/>
      <c r="BA804" s="27"/>
      <c r="BB804" s="27"/>
      <c r="BC804" s="27"/>
      <c r="BD804" s="27"/>
      <c r="BE804" s="27"/>
      <c r="BF804" s="27"/>
      <c r="BG804" s="27"/>
    </row>
    <row r="805" spans="2:59" ht="15.75" customHeight="1" x14ac:dyDescent="0.2"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  <c r="AO805" s="27"/>
      <c r="AP805" s="27"/>
      <c r="AQ805" s="27"/>
      <c r="AR805" s="27"/>
      <c r="AS805" s="27"/>
      <c r="AT805" s="27"/>
      <c r="AU805" s="27"/>
      <c r="AV805" s="27"/>
      <c r="AW805" s="27"/>
      <c r="AX805" s="27"/>
      <c r="AY805" s="27"/>
      <c r="AZ805" s="27"/>
      <c r="BA805" s="27"/>
      <c r="BB805" s="27"/>
      <c r="BC805" s="27"/>
      <c r="BD805" s="27"/>
      <c r="BE805" s="27"/>
      <c r="BF805" s="27"/>
      <c r="BG805" s="27"/>
    </row>
    <row r="806" spans="2:59" ht="15.75" customHeight="1" x14ac:dyDescent="0.2"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  <c r="AO806" s="27"/>
      <c r="AP806" s="27"/>
      <c r="AQ806" s="27"/>
      <c r="AR806" s="27"/>
      <c r="AS806" s="27"/>
      <c r="AT806" s="27"/>
      <c r="AU806" s="27"/>
      <c r="AV806" s="27"/>
      <c r="AW806" s="27"/>
      <c r="AX806" s="27"/>
      <c r="AY806" s="27"/>
      <c r="AZ806" s="27"/>
      <c r="BA806" s="27"/>
      <c r="BB806" s="27"/>
      <c r="BC806" s="27"/>
      <c r="BD806" s="27"/>
      <c r="BE806" s="27"/>
      <c r="BF806" s="27"/>
      <c r="BG806" s="27"/>
    </row>
    <row r="807" spans="2:59" ht="15.75" customHeight="1" x14ac:dyDescent="0.2"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  <c r="AO807" s="27"/>
      <c r="AP807" s="27"/>
      <c r="AQ807" s="27"/>
      <c r="AR807" s="27"/>
      <c r="AS807" s="27"/>
      <c r="AT807" s="27"/>
      <c r="AU807" s="27"/>
      <c r="AV807" s="27"/>
      <c r="AW807" s="27"/>
      <c r="AX807" s="27"/>
      <c r="AY807" s="27"/>
      <c r="AZ807" s="27"/>
      <c r="BA807" s="27"/>
      <c r="BB807" s="27"/>
      <c r="BC807" s="27"/>
      <c r="BD807" s="27"/>
      <c r="BE807" s="27"/>
      <c r="BF807" s="27"/>
      <c r="BG807" s="27"/>
    </row>
    <row r="808" spans="2:59" ht="15.75" customHeight="1" x14ac:dyDescent="0.2"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  <c r="AO808" s="27"/>
      <c r="AP808" s="27"/>
      <c r="AQ808" s="27"/>
      <c r="AR808" s="27"/>
      <c r="AS808" s="27"/>
      <c r="AT808" s="27"/>
      <c r="AU808" s="27"/>
      <c r="AV808" s="27"/>
      <c r="AW808" s="27"/>
      <c r="AX808" s="27"/>
      <c r="AY808" s="27"/>
      <c r="AZ808" s="27"/>
      <c r="BA808" s="27"/>
      <c r="BB808" s="27"/>
      <c r="BC808" s="27"/>
      <c r="BD808" s="27"/>
      <c r="BE808" s="27"/>
      <c r="BF808" s="27"/>
      <c r="BG808" s="27"/>
    </row>
    <row r="809" spans="2:59" ht="15.75" customHeight="1" x14ac:dyDescent="0.2"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  <c r="AO809" s="27"/>
      <c r="AP809" s="27"/>
      <c r="AQ809" s="27"/>
      <c r="AR809" s="27"/>
      <c r="AS809" s="27"/>
      <c r="AT809" s="27"/>
      <c r="AU809" s="27"/>
      <c r="AV809" s="27"/>
      <c r="AW809" s="27"/>
      <c r="AX809" s="27"/>
      <c r="AY809" s="27"/>
      <c r="AZ809" s="27"/>
      <c r="BA809" s="27"/>
      <c r="BB809" s="27"/>
      <c r="BC809" s="27"/>
      <c r="BD809" s="27"/>
      <c r="BE809" s="27"/>
      <c r="BF809" s="27"/>
      <c r="BG809" s="27"/>
    </row>
    <row r="810" spans="2:59" ht="15.75" customHeight="1" x14ac:dyDescent="0.2"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  <c r="AO810" s="27"/>
      <c r="AP810" s="27"/>
      <c r="AQ810" s="27"/>
      <c r="AR810" s="27"/>
      <c r="AS810" s="27"/>
      <c r="AT810" s="27"/>
      <c r="AU810" s="27"/>
      <c r="AV810" s="27"/>
      <c r="AW810" s="27"/>
      <c r="AX810" s="27"/>
      <c r="AY810" s="27"/>
      <c r="AZ810" s="27"/>
      <c r="BA810" s="27"/>
      <c r="BB810" s="27"/>
      <c r="BC810" s="27"/>
      <c r="BD810" s="27"/>
      <c r="BE810" s="27"/>
      <c r="BF810" s="27"/>
      <c r="BG810" s="27"/>
    </row>
    <row r="811" spans="2:59" ht="15.75" customHeight="1" x14ac:dyDescent="0.2"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  <c r="AO811" s="27"/>
      <c r="AP811" s="27"/>
      <c r="AQ811" s="27"/>
      <c r="AR811" s="27"/>
      <c r="AS811" s="27"/>
      <c r="AT811" s="27"/>
      <c r="AU811" s="27"/>
      <c r="AV811" s="27"/>
      <c r="AW811" s="27"/>
      <c r="AX811" s="27"/>
      <c r="AY811" s="27"/>
      <c r="AZ811" s="27"/>
      <c r="BA811" s="27"/>
      <c r="BB811" s="27"/>
      <c r="BC811" s="27"/>
      <c r="BD811" s="27"/>
      <c r="BE811" s="27"/>
      <c r="BF811" s="27"/>
      <c r="BG811" s="27"/>
    </row>
    <row r="812" spans="2:59" ht="15.75" customHeight="1" x14ac:dyDescent="0.2"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  <c r="AO812" s="27"/>
      <c r="AP812" s="27"/>
      <c r="AQ812" s="27"/>
      <c r="AR812" s="27"/>
      <c r="AS812" s="27"/>
      <c r="AT812" s="27"/>
      <c r="AU812" s="27"/>
      <c r="AV812" s="27"/>
      <c r="AW812" s="27"/>
      <c r="AX812" s="27"/>
      <c r="AY812" s="27"/>
      <c r="AZ812" s="27"/>
      <c r="BA812" s="27"/>
      <c r="BB812" s="27"/>
      <c r="BC812" s="27"/>
      <c r="BD812" s="27"/>
      <c r="BE812" s="27"/>
      <c r="BF812" s="27"/>
      <c r="BG812" s="27"/>
    </row>
    <row r="813" spans="2:59" ht="15.75" customHeight="1" x14ac:dyDescent="0.2"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  <c r="AO813" s="27"/>
      <c r="AP813" s="27"/>
      <c r="AQ813" s="27"/>
      <c r="AR813" s="27"/>
      <c r="AS813" s="27"/>
      <c r="AT813" s="27"/>
      <c r="AU813" s="27"/>
      <c r="AV813" s="27"/>
      <c r="AW813" s="27"/>
      <c r="AX813" s="27"/>
      <c r="AY813" s="27"/>
      <c r="AZ813" s="27"/>
      <c r="BA813" s="27"/>
      <c r="BB813" s="27"/>
      <c r="BC813" s="27"/>
      <c r="BD813" s="27"/>
      <c r="BE813" s="27"/>
      <c r="BF813" s="27"/>
      <c r="BG813" s="27"/>
    </row>
    <row r="814" spans="2:59" ht="15.75" customHeight="1" x14ac:dyDescent="0.2"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  <c r="AO814" s="27"/>
      <c r="AP814" s="27"/>
      <c r="AQ814" s="27"/>
      <c r="AR814" s="27"/>
      <c r="AS814" s="27"/>
      <c r="AT814" s="27"/>
      <c r="AU814" s="27"/>
      <c r="AV814" s="27"/>
      <c r="AW814" s="27"/>
      <c r="AX814" s="27"/>
      <c r="AY814" s="27"/>
      <c r="AZ814" s="27"/>
      <c r="BA814" s="27"/>
      <c r="BB814" s="27"/>
      <c r="BC814" s="27"/>
      <c r="BD814" s="27"/>
      <c r="BE814" s="27"/>
      <c r="BF814" s="27"/>
      <c r="BG814" s="27"/>
    </row>
    <row r="815" spans="2:59" ht="15.75" customHeight="1" x14ac:dyDescent="0.2"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  <c r="AO815" s="27"/>
      <c r="AP815" s="27"/>
      <c r="AQ815" s="27"/>
      <c r="AR815" s="27"/>
      <c r="AS815" s="27"/>
      <c r="AT815" s="27"/>
      <c r="AU815" s="27"/>
      <c r="AV815" s="27"/>
      <c r="AW815" s="27"/>
      <c r="AX815" s="27"/>
      <c r="AY815" s="27"/>
      <c r="AZ815" s="27"/>
      <c r="BA815" s="27"/>
      <c r="BB815" s="27"/>
      <c r="BC815" s="27"/>
      <c r="BD815" s="27"/>
      <c r="BE815" s="27"/>
      <c r="BF815" s="27"/>
      <c r="BG815" s="27"/>
    </row>
    <row r="816" spans="2:59" ht="15.75" customHeight="1" x14ac:dyDescent="0.2"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  <c r="AO816" s="27"/>
      <c r="AP816" s="27"/>
      <c r="AQ816" s="27"/>
      <c r="AR816" s="27"/>
      <c r="AS816" s="27"/>
      <c r="AT816" s="27"/>
      <c r="AU816" s="27"/>
      <c r="AV816" s="27"/>
      <c r="AW816" s="27"/>
      <c r="AX816" s="27"/>
      <c r="AY816" s="27"/>
      <c r="AZ816" s="27"/>
      <c r="BA816" s="27"/>
      <c r="BB816" s="27"/>
      <c r="BC816" s="27"/>
      <c r="BD816" s="27"/>
      <c r="BE816" s="27"/>
      <c r="BF816" s="27"/>
      <c r="BG816" s="27"/>
    </row>
    <row r="817" spans="2:59" ht="15.75" customHeight="1" x14ac:dyDescent="0.2"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  <c r="AO817" s="27"/>
      <c r="AP817" s="27"/>
      <c r="AQ817" s="27"/>
      <c r="AR817" s="27"/>
      <c r="AS817" s="27"/>
      <c r="AT817" s="27"/>
      <c r="AU817" s="27"/>
      <c r="AV817" s="27"/>
      <c r="AW817" s="27"/>
      <c r="AX817" s="27"/>
      <c r="AY817" s="27"/>
      <c r="AZ817" s="27"/>
      <c r="BA817" s="27"/>
      <c r="BB817" s="27"/>
      <c r="BC817" s="27"/>
      <c r="BD817" s="27"/>
      <c r="BE817" s="27"/>
      <c r="BF817" s="27"/>
      <c r="BG817" s="27"/>
    </row>
    <row r="818" spans="2:59" ht="15.75" customHeight="1" x14ac:dyDescent="0.2"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  <c r="AO818" s="27"/>
      <c r="AP818" s="27"/>
      <c r="AQ818" s="27"/>
      <c r="AR818" s="27"/>
      <c r="AS818" s="27"/>
      <c r="AT818" s="27"/>
      <c r="AU818" s="27"/>
      <c r="AV818" s="27"/>
      <c r="AW818" s="27"/>
      <c r="AX818" s="27"/>
      <c r="AY818" s="27"/>
      <c r="AZ818" s="27"/>
      <c r="BA818" s="27"/>
      <c r="BB818" s="27"/>
      <c r="BC818" s="27"/>
      <c r="BD818" s="27"/>
      <c r="BE818" s="27"/>
      <c r="BF818" s="27"/>
      <c r="BG818" s="27"/>
    </row>
    <row r="819" spans="2:59" ht="15.75" customHeight="1" x14ac:dyDescent="0.2"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  <c r="AO819" s="27"/>
      <c r="AP819" s="27"/>
      <c r="AQ819" s="27"/>
      <c r="AR819" s="27"/>
      <c r="AS819" s="27"/>
      <c r="AT819" s="27"/>
      <c r="AU819" s="27"/>
      <c r="AV819" s="27"/>
      <c r="AW819" s="27"/>
      <c r="AX819" s="27"/>
      <c r="AY819" s="27"/>
      <c r="AZ819" s="27"/>
      <c r="BA819" s="27"/>
      <c r="BB819" s="27"/>
      <c r="BC819" s="27"/>
      <c r="BD819" s="27"/>
      <c r="BE819" s="27"/>
      <c r="BF819" s="27"/>
      <c r="BG819" s="27"/>
    </row>
    <row r="820" spans="2:59" ht="15.75" customHeight="1" x14ac:dyDescent="0.2"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  <c r="AO820" s="27"/>
      <c r="AP820" s="27"/>
      <c r="AQ820" s="27"/>
      <c r="AR820" s="27"/>
      <c r="AS820" s="27"/>
      <c r="AT820" s="27"/>
      <c r="AU820" s="27"/>
      <c r="AV820" s="27"/>
      <c r="AW820" s="27"/>
      <c r="AX820" s="27"/>
      <c r="AY820" s="27"/>
      <c r="AZ820" s="27"/>
      <c r="BA820" s="27"/>
      <c r="BB820" s="27"/>
      <c r="BC820" s="27"/>
      <c r="BD820" s="27"/>
      <c r="BE820" s="27"/>
      <c r="BF820" s="27"/>
      <c r="BG820" s="27"/>
    </row>
    <row r="821" spans="2:59" ht="15.75" customHeight="1" x14ac:dyDescent="0.2"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  <c r="AO821" s="27"/>
      <c r="AP821" s="27"/>
      <c r="AQ821" s="27"/>
      <c r="AR821" s="27"/>
      <c r="AS821" s="27"/>
      <c r="AT821" s="27"/>
      <c r="AU821" s="27"/>
      <c r="AV821" s="27"/>
      <c r="AW821" s="27"/>
      <c r="AX821" s="27"/>
      <c r="AY821" s="27"/>
      <c r="AZ821" s="27"/>
      <c r="BA821" s="27"/>
      <c r="BB821" s="27"/>
      <c r="BC821" s="27"/>
      <c r="BD821" s="27"/>
      <c r="BE821" s="27"/>
      <c r="BF821" s="27"/>
      <c r="BG821" s="27"/>
    </row>
    <row r="822" spans="2:59" ht="15.75" customHeight="1" x14ac:dyDescent="0.2"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  <c r="AO822" s="27"/>
      <c r="AP822" s="27"/>
      <c r="AQ822" s="27"/>
      <c r="AR822" s="27"/>
      <c r="AS822" s="27"/>
      <c r="AT822" s="27"/>
      <c r="AU822" s="27"/>
      <c r="AV822" s="27"/>
      <c r="AW822" s="27"/>
      <c r="AX822" s="27"/>
      <c r="AY822" s="27"/>
      <c r="AZ822" s="27"/>
      <c r="BA822" s="27"/>
      <c r="BB822" s="27"/>
      <c r="BC822" s="27"/>
      <c r="BD822" s="27"/>
      <c r="BE822" s="27"/>
      <c r="BF822" s="27"/>
      <c r="BG822" s="27"/>
    </row>
    <row r="823" spans="2:59" ht="15.75" customHeight="1" x14ac:dyDescent="0.2"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  <c r="AO823" s="27"/>
      <c r="AP823" s="27"/>
      <c r="AQ823" s="27"/>
      <c r="AR823" s="27"/>
      <c r="AS823" s="27"/>
      <c r="AT823" s="27"/>
      <c r="AU823" s="27"/>
      <c r="AV823" s="27"/>
      <c r="AW823" s="27"/>
      <c r="AX823" s="27"/>
      <c r="AY823" s="27"/>
      <c r="AZ823" s="27"/>
      <c r="BA823" s="27"/>
      <c r="BB823" s="27"/>
      <c r="BC823" s="27"/>
      <c r="BD823" s="27"/>
      <c r="BE823" s="27"/>
      <c r="BF823" s="27"/>
      <c r="BG823" s="27"/>
    </row>
    <row r="824" spans="2:59" ht="15.75" customHeight="1" x14ac:dyDescent="0.2"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  <c r="AO824" s="27"/>
      <c r="AP824" s="27"/>
      <c r="AQ824" s="27"/>
      <c r="AR824" s="27"/>
      <c r="AS824" s="27"/>
      <c r="AT824" s="27"/>
      <c r="AU824" s="27"/>
      <c r="AV824" s="27"/>
      <c r="AW824" s="27"/>
      <c r="AX824" s="27"/>
      <c r="AY824" s="27"/>
      <c r="AZ824" s="27"/>
      <c r="BA824" s="27"/>
      <c r="BB824" s="27"/>
      <c r="BC824" s="27"/>
      <c r="BD824" s="27"/>
      <c r="BE824" s="27"/>
      <c r="BF824" s="27"/>
      <c r="BG824" s="27"/>
    </row>
    <row r="825" spans="2:59" ht="15.75" customHeight="1" x14ac:dyDescent="0.2"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  <c r="AO825" s="27"/>
      <c r="AP825" s="27"/>
      <c r="AQ825" s="27"/>
      <c r="AR825" s="27"/>
      <c r="AS825" s="27"/>
      <c r="AT825" s="27"/>
      <c r="AU825" s="27"/>
      <c r="AV825" s="27"/>
      <c r="AW825" s="27"/>
      <c r="AX825" s="27"/>
      <c r="AY825" s="27"/>
      <c r="AZ825" s="27"/>
      <c r="BA825" s="27"/>
      <c r="BB825" s="27"/>
      <c r="BC825" s="27"/>
      <c r="BD825" s="27"/>
      <c r="BE825" s="27"/>
      <c r="BF825" s="27"/>
      <c r="BG825" s="27"/>
    </row>
    <row r="826" spans="2:59" ht="15.75" customHeight="1" x14ac:dyDescent="0.2"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  <c r="AO826" s="27"/>
      <c r="AP826" s="27"/>
      <c r="AQ826" s="27"/>
      <c r="AR826" s="27"/>
      <c r="AS826" s="27"/>
      <c r="AT826" s="27"/>
      <c r="AU826" s="27"/>
      <c r="AV826" s="27"/>
      <c r="AW826" s="27"/>
      <c r="AX826" s="27"/>
      <c r="AY826" s="27"/>
      <c r="AZ826" s="27"/>
      <c r="BA826" s="27"/>
      <c r="BB826" s="27"/>
      <c r="BC826" s="27"/>
      <c r="BD826" s="27"/>
      <c r="BE826" s="27"/>
      <c r="BF826" s="27"/>
      <c r="BG826" s="27"/>
    </row>
    <row r="827" spans="2:59" ht="15.75" customHeight="1" x14ac:dyDescent="0.2"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  <c r="AO827" s="27"/>
      <c r="AP827" s="27"/>
      <c r="AQ827" s="27"/>
      <c r="AR827" s="27"/>
      <c r="AS827" s="27"/>
      <c r="AT827" s="27"/>
      <c r="AU827" s="27"/>
      <c r="AV827" s="27"/>
      <c r="AW827" s="27"/>
      <c r="AX827" s="27"/>
      <c r="AY827" s="27"/>
      <c r="AZ827" s="27"/>
      <c r="BA827" s="27"/>
      <c r="BB827" s="27"/>
      <c r="BC827" s="27"/>
      <c r="BD827" s="27"/>
      <c r="BE827" s="27"/>
      <c r="BF827" s="27"/>
      <c r="BG827" s="27"/>
    </row>
    <row r="828" spans="2:59" ht="15.75" customHeight="1" x14ac:dyDescent="0.2"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  <c r="AO828" s="27"/>
      <c r="AP828" s="27"/>
      <c r="AQ828" s="27"/>
      <c r="AR828" s="27"/>
      <c r="AS828" s="27"/>
      <c r="AT828" s="27"/>
      <c r="AU828" s="27"/>
      <c r="AV828" s="27"/>
      <c r="AW828" s="27"/>
      <c r="AX828" s="27"/>
      <c r="AY828" s="27"/>
      <c r="AZ828" s="27"/>
      <c r="BA828" s="27"/>
      <c r="BB828" s="27"/>
      <c r="BC828" s="27"/>
      <c r="BD828" s="27"/>
      <c r="BE828" s="27"/>
      <c r="BF828" s="27"/>
      <c r="BG828" s="27"/>
    </row>
    <row r="829" spans="2:59" ht="15.75" customHeight="1" x14ac:dyDescent="0.2"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  <c r="AO829" s="27"/>
      <c r="AP829" s="27"/>
      <c r="AQ829" s="27"/>
      <c r="AR829" s="27"/>
      <c r="AS829" s="27"/>
      <c r="AT829" s="27"/>
      <c r="AU829" s="27"/>
      <c r="AV829" s="27"/>
      <c r="AW829" s="27"/>
      <c r="AX829" s="27"/>
      <c r="AY829" s="27"/>
      <c r="AZ829" s="27"/>
      <c r="BA829" s="27"/>
      <c r="BB829" s="27"/>
      <c r="BC829" s="27"/>
      <c r="BD829" s="27"/>
      <c r="BE829" s="27"/>
      <c r="BF829" s="27"/>
      <c r="BG829" s="27"/>
    </row>
    <row r="830" spans="2:59" ht="15.75" customHeight="1" x14ac:dyDescent="0.2"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  <c r="AO830" s="27"/>
      <c r="AP830" s="27"/>
      <c r="AQ830" s="27"/>
      <c r="AR830" s="27"/>
      <c r="AS830" s="27"/>
      <c r="AT830" s="27"/>
      <c r="AU830" s="27"/>
      <c r="AV830" s="27"/>
      <c r="AW830" s="27"/>
      <c r="AX830" s="27"/>
      <c r="AY830" s="27"/>
      <c r="AZ830" s="27"/>
      <c r="BA830" s="27"/>
      <c r="BB830" s="27"/>
      <c r="BC830" s="27"/>
      <c r="BD830" s="27"/>
      <c r="BE830" s="27"/>
      <c r="BF830" s="27"/>
      <c r="BG830" s="27"/>
    </row>
    <row r="831" spans="2:59" ht="15.75" customHeight="1" x14ac:dyDescent="0.2"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  <c r="AO831" s="27"/>
      <c r="AP831" s="27"/>
      <c r="AQ831" s="27"/>
      <c r="AR831" s="27"/>
      <c r="AS831" s="27"/>
      <c r="AT831" s="27"/>
      <c r="AU831" s="27"/>
      <c r="AV831" s="27"/>
      <c r="AW831" s="27"/>
      <c r="AX831" s="27"/>
      <c r="AY831" s="27"/>
      <c r="AZ831" s="27"/>
      <c r="BA831" s="27"/>
      <c r="BB831" s="27"/>
      <c r="BC831" s="27"/>
      <c r="BD831" s="27"/>
      <c r="BE831" s="27"/>
      <c r="BF831" s="27"/>
      <c r="BG831" s="27"/>
    </row>
    <row r="832" spans="2:59" ht="15.75" customHeight="1" x14ac:dyDescent="0.2"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  <c r="AO832" s="27"/>
      <c r="AP832" s="27"/>
      <c r="AQ832" s="27"/>
      <c r="AR832" s="27"/>
      <c r="AS832" s="27"/>
      <c r="AT832" s="27"/>
      <c r="AU832" s="27"/>
      <c r="AV832" s="27"/>
      <c r="AW832" s="27"/>
      <c r="AX832" s="27"/>
      <c r="AY832" s="27"/>
      <c r="AZ832" s="27"/>
      <c r="BA832" s="27"/>
      <c r="BB832" s="27"/>
      <c r="BC832" s="27"/>
      <c r="BD832" s="27"/>
      <c r="BE832" s="27"/>
      <c r="BF832" s="27"/>
      <c r="BG832" s="27"/>
    </row>
    <row r="833" spans="2:59" ht="15.75" customHeight="1" x14ac:dyDescent="0.2"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  <c r="AO833" s="27"/>
      <c r="AP833" s="27"/>
      <c r="AQ833" s="27"/>
      <c r="AR833" s="27"/>
      <c r="AS833" s="27"/>
      <c r="AT833" s="27"/>
      <c r="AU833" s="27"/>
      <c r="AV833" s="27"/>
      <c r="AW833" s="27"/>
      <c r="AX833" s="27"/>
      <c r="AY833" s="27"/>
      <c r="AZ833" s="27"/>
      <c r="BA833" s="27"/>
      <c r="BB833" s="27"/>
      <c r="BC833" s="27"/>
      <c r="BD833" s="27"/>
      <c r="BE833" s="27"/>
      <c r="BF833" s="27"/>
      <c r="BG833" s="27"/>
    </row>
    <row r="834" spans="2:59" ht="15.75" customHeight="1" x14ac:dyDescent="0.2"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  <c r="AO834" s="27"/>
      <c r="AP834" s="27"/>
      <c r="AQ834" s="27"/>
      <c r="AR834" s="27"/>
      <c r="AS834" s="27"/>
      <c r="AT834" s="27"/>
      <c r="AU834" s="27"/>
      <c r="AV834" s="27"/>
      <c r="AW834" s="27"/>
      <c r="AX834" s="27"/>
      <c r="AY834" s="27"/>
      <c r="AZ834" s="27"/>
      <c r="BA834" s="27"/>
      <c r="BB834" s="27"/>
      <c r="BC834" s="27"/>
      <c r="BD834" s="27"/>
      <c r="BE834" s="27"/>
      <c r="BF834" s="27"/>
      <c r="BG834" s="27"/>
    </row>
    <row r="835" spans="2:59" ht="15.75" customHeight="1" x14ac:dyDescent="0.2"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  <c r="AO835" s="27"/>
      <c r="AP835" s="27"/>
      <c r="AQ835" s="27"/>
      <c r="AR835" s="27"/>
      <c r="AS835" s="27"/>
      <c r="AT835" s="27"/>
      <c r="AU835" s="27"/>
      <c r="AV835" s="27"/>
      <c r="AW835" s="27"/>
      <c r="AX835" s="27"/>
      <c r="AY835" s="27"/>
      <c r="AZ835" s="27"/>
      <c r="BA835" s="27"/>
      <c r="BB835" s="27"/>
      <c r="BC835" s="27"/>
      <c r="BD835" s="27"/>
      <c r="BE835" s="27"/>
      <c r="BF835" s="27"/>
      <c r="BG835" s="27"/>
    </row>
    <row r="836" spans="2:59" ht="15.75" customHeight="1" x14ac:dyDescent="0.2"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  <c r="AO836" s="27"/>
      <c r="AP836" s="27"/>
      <c r="AQ836" s="27"/>
      <c r="AR836" s="27"/>
      <c r="AS836" s="27"/>
      <c r="AT836" s="27"/>
      <c r="AU836" s="27"/>
      <c r="AV836" s="27"/>
      <c r="AW836" s="27"/>
      <c r="AX836" s="27"/>
      <c r="AY836" s="27"/>
      <c r="AZ836" s="27"/>
      <c r="BA836" s="27"/>
      <c r="BB836" s="27"/>
      <c r="BC836" s="27"/>
      <c r="BD836" s="27"/>
      <c r="BE836" s="27"/>
      <c r="BF836" s="27"/>
      <c r="BG836" s="27"/>
    </row>
    <row r="837" spans="2:59" ht="15.75" customHeight="1" x14ac:dyDescent="0.2"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  <c r="AO837" s="27"/>
      <c r="AP837" s="27"/>
      <c r="AQ837" s="27"/>
      <c r="AR837" s="27"/>
      <c r="AS837" s="27"/>
      <c r="AT837" s="27"/>
      <c r="AU837" s="27"/>
      <c r="AV837" s="27"/>
      <c r="AW837" s="27"/>
      <c r="AX837" s="27"/>
      <c r="AY837" s="27"/>
      <c r="AZ837" s="27"/>
      <c r="BA837" s="27"/>
      <c r="BB837" s="27"/>
      <c r="BC837" s="27"/>
      <c r="BD837" s="27"/>
      <c r="BE837" s="27"/>
      <c r="BF837" s="27"/>
      <c r="BG837" s="27"/>
    </row>
    <row r="838" spans="2:59" ht="15.75" customHeight="1" x14ac:dyDescent="0.2"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  <c r="AO838" s="27"/>
      <c r="AP838" s="27"/>
      <c r="AQ838" s="27"/>
      <c r="AR838" s="27"/>
      <c r="AS838" s="27"/>
      <c r="AT838" s="27"/>
      <c r="AU838" s="27"/>
      <c r="AV838" s="27"/>
      <c r="AW838" s="27"/>
      <c r="AX838" s="27"/>
      <c r="AY838" s="27"/>
      <c r="AZ838" s="27"/>
      <c r="BA838" s="27"/>
      <c r="BB838" s="27"/>
      <c r="BC838" s="27"/>
      <c r="BD838" s="27"/>
      <c r="BE838" s="27"/>
      <c r="BF838" s="27"/>
      <c r="BG838" s="27"/>
    </row>
    <row r="839" spans="2:59" ht="15.75" customHeight="1" x14ac:dyDescent="0.2"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  <c r="AO839" s="27"/>
      <c r="AP839" s="27"/>
      <c r="AQ839" s="27"/>
      <c r="AR839" s="27"/>
      <c r="AS839" s="27"/>
      <c r="AT839" s="27"/>
      <c r="AU839" s="27"/>
      <c r="AV839" s="27"/>
      <c r="AW839" s="27"/>
      <c r="AX839" s="27"/>
      <c r="AY839" s="27"/>
      <c r="AZ839" s="27"/>
      <c r="BA839" s="27"/>
      <c r="BB839" s="27"/>
      <c r="BC839" s="27"/>
      <c r="BD839" s="27"/>
      <c r="BE839" s="27"/>
      <c r="BF839" s="27"/>
      <c r="BG839" s="27"/>
    </row>
    <row r="840" spans="2:59" ht="15.75" customHeight="1" x14ac:dyDescent="0.2"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  <c r="AO840" s="27"/>
      <c r="AP840" s="27"/>
      <c r="AQ840" s="27"/>
      <c r="AR840" s="27"/>
      <c r="AS840" s="27"/>
      <c r="AT840" s="27"/>
      <c r="AU840" s="27"/>
      <c r="AV840" s="27"/>
      <c r="AW840" s="27"/>
      <c r="AX840" s="27"/>
      <c r="AY840" s="27"/>
      <c r="AZ840" s="27"/>
      <c r="BA840" s="27"/>
      <c r="BB840" s="27"/>
      <c r="BC840" s="27"/>
      <c r="BD840" s="27"/>
      <c r="BE840" s="27"/>
      <c r="BF840" s="27"/>
      <c r="BG840" s="27"/>
    </row>
    <row r="841" spans="2:59" ht="15.75" customHeight="1" x14ac:dyDescent="0.2"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  <c r="AO841" s="27"/>
      <c r="AP841" s="27"/>
      <c r="AQ841" s="27"/>
      <c r="AR841" s="27"/>
      <c r="AS841" s="27"/>
      <c r="AT841" s="27"/>
      <c r="AU841" s="27"/>
      <c r="AV841" s="27"/>
      <c r="AW841" s="27"/>
      <c r="AX841" s="27"/>
      <c r="AY841" s="27"/>
      <c r="AZ841" s="27"/>
      <c r="BA841" s="27"/>
      <c r="BB841" s="27"/>
      <c r="BC841" s="27"/>
      <c r="BD841" s="27"/>
      <c r="BE841" s="27"/>
      <c r="BF841" s="27"/>
      <c r="BG841" s="27"/>
    </row>
    <row r="842" spans="2:59" ht="15.75" customHeight="1" x14ac:dyDescent="0.2"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  <c r="AO842" s="27"/>
      <c r="AP842" s="27"/>
      <c r="AQ842" s="27"/>
      <c r="AR842" s="27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7"/>
      <c r="BF842" s="27"/>
      <c r="BG842" s="27"/>
    </row>
    <row r="843" spans="2:59" ht="15.75" customHeight="1" x14ac:dyDescent="0.2"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  <c r="AO843" s="27"/>
      <c r="AP843" s="27"/>
      <c r="AQ843" s="27"/>
      <c r="AR843" s="27"/>
      <c r="AS843" s="27"/>
      <c r="AT843" s="27"/>
      <c r="AU843" s="27"/>
      <c r="AV843" s="27"/>
      <c r="AW843" s="27"/>
      <c r="AX843" s="27"/>
      <c r="AY843" s="27"/>
      <c r="AZ843" s="27"/>
      <c r="BA843" s="27"/>
      <c r="BB843" s="27"/>
      <c r="BC843" s="27"/>
      <c r="BD843" s="27"/>
      <c r="BE843" s="27"/>
      <c r="BF843" s="27"/>
      <c r="BG843" s="27"/>
    </row>
    <row r="844" spans="2:59" ht="15.75" customHeight="1" x14ac:dyDescent="0.2"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  <c r="AO844" s="27"/>
      <c r="AP844" s="27"/>
      <c r="AQ844" s="27"/>
      <c r="AR844" s="27"/>
      <c r="AS844" s="27"/>
      <c r="AT844" s="27"/>
      <c r="AU844" s="27"/>
      <c r="AV844" s="27"/>
      <c r="AW844" s="27"/>
      <c r="AX844" s="27"/>
      <c r="AY844" s="27"/>
      <c r="AZ844" s="27"/>
      <c r="BA844" s="27"/>
      <c r="BB844" s="27"/>
      <c r="BC844" s="27"/>
      <c r="BD844" s="27"/>
      <c r="BE844" s="27"/>
      <c r="BF844" s="27"/>
      <c r="BG844" s="27"/>
    </row>
    <row r="845" spans="2:59" ht="15.75" customHeight="1" x14ac:dyDescent="0.2"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  <c r="AO845" s="27"/>
      <c r="AP845" s="27"/>
      <c r="AQ845" s="27"/>
      <c r="AR845" s="27"/>
      <c r="AS845" s="27"/>
      <c r="AT845" s="27"/>
      <c r="AU845" s="27"/>
      <c r="AV845" s="27"/>
      <c r="AW845" s="27"/>
      <c r="AX845" s="27"/>
      <c r="AY845" s="27"/>
      <c r="AZ845" s="27"/>
      <c r="BA845" s="27"/>
      <c r="BB845" s="27"/>
      <c r="BC845" s="27"/>
      <c r="BD845" s="27"/>
      <c r="BE845" s="27"/>
      <c r="BF845" s="27"/>
      <c r="BG845" s="27"/>
    </row>
    <row r="846" spans="2:59" ht="15.75" customHeight="1" x14ac:dyDescent="0.2"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  <c r="AO846" s="27"/>
      <c r="AP846" s="27"/>
      <c r="AQ846" s="27"/>
      <c r="AR846" s="27"/>
      <c r="AS846" s="27"/>
      <c r="AT846" s="27"/>
      <c r="AU846" s="27"/>
      <c r="AV846" s="27"/>
      <c r="AW846" s="27"/>
      <c r="AX846" s="27"/>
      <c r="AY846" s="27"/>
      <c r="AZ846" s="27"/>
      <c r="BA846" s="27"/>
      <c r="BB846" s="27"/>
      <c r="BC846" s="27"/>
      <c r="BD846" s="27"/>
      <c r="BE846" s="27"/>
      <c r="BF846" s="27"/>
      <c r="BG846" s="27"/>
    </row>
    <row r="847" spans="2:59" ht="15.75" customHeight="1" x14ac:dyDescent="0.2"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  <c r="AO847" s="27"/>
      <c r="AP847" s="27"/>
      <c r="AQ847" s="27"/>
      <c r="AR847" s="27"/>
      <c r="AS847" s="27"/>
      <c r="AT847" s="27"/>
      <c r="AU847" s="27"/>
      <c r="AV847" s="27"/>
      <c r="AW847" s="27"/>
      <c r="AX847" s="27"/>
      <c r="AY847" s="27"/>
      <c r="AZ847" s="27"/>
      <c r="BA847" s="27"/>
      <c r="BB847" s="27"/>
      <c r="BC847" s="27"/>
      <c r="BD847" s="27"/>
      <c r="BE847" s="27"/>
      <c r="BF847" s="27"/>
      <c r="BG847" s="27"/>
    </row>
    <row r="848" spans="2:59" ht="15.75" customHeight="1" x14ac:dyDescent="0.2"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  <c r="AO848" s="27"/>
      <c r="AP848" s="27"/>
      <c r="AQ848" s="27"/>
      <c r="AR848" s="27"/>
      <c r="AS848" s="27"/>
      <c r="AT848" s="27"/>
      <c r="AU848" s="27"/>
      <c r="AV848" s="27"/>
      <c r="AW848" s="27"/>
      <c r="AX848" s="27"/>
      <c r="AY848" s="27"/>
      <c r="AZ848" s="27"/>
      <c r="BA848" s="27"/>
      <c r="BB848" s="27"/>
      <c r="BC848" s="27"/>
      <c r="BD848" s="27"/>
      <c r="BE848" s="27"/>
      <c r="BF848" s="27"/>
      <c r="BG848" s="27"/>
    </row>
    <row r="849" spans="2:59" ht="15.75" customHeight="1" x14ac:dyDescent="0.2"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  <c r="AO849" s="27"/>
      <c r="AP849" s="27"/>
      <c r="AQ849" s="27"/>
      <c r="AR849" s="27"/>
      <c r="AS849" s="27"/>
      <c r="AT849" s="27"/>
      <c r="AU849" s="27"/>
      <c r="AV849" s="27"/>
      <c r="AW849" s="27"/>
      <c r="AX849" s="27"/>
      <c r="AY849" s="27"/>
      <c r="AZ849" s="27"/>
      <c r="BA849" s="27"/>
      <c r="BB849" s="27"/>
      <c r="BC849" s="27"/>
      <c r="BD849" s="27"/>
      <c r="BE849" s="27"/>
      <c r="BF849" s="27"/>
      <c r="BG849" s="27"/>
    </row>
    <row r="850" spans="2:59" ht="15.75" customHeight="1" x14ac:dyDescent="0.2"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  <c r="AO850" s="27"/>
      <c r="AP850" s="27"/>
      <c r="AQ850" s="27"/>
      <c r="AR850" s="27"/>
      <c r="AS850" s="27"/>
      <c r="AT850" s="27"/>
      <c r="AU850" s="27"/>
      <c r="AV850" s="27"/>
      <c r="AW850" s="27"/>
      <c r="AX850" s="27"/>
      <c r="AY850" s="27"/>
      <c r="AZ850" s="27"/>
      <c r="BA850" s="27"/>
      <c r="BB850" s="27"/>
      <c r="BC850" s="27"/>
      <c r="BD850" s="27"/>
      <c r="BE850" s="27"/>
      <c r="BF850" s="27"/>
      <c r="BG850" s="27"/>
    </row>
    <row r="851" spans="2:59" ht="15.75" customHeight="1" x14ac:dyDescent="0.2"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  <c r="AO851" s="27"/>
      <c r="AP851" s="27"/>
      <c r="AQ851" s="27"/>
      <c r="AR851" s="27"/>
      <c r="AS851" s="27"/>
      <c r="AT851" s="27"/>
      <c r="AU851" s="27"/>
      <c r="AV851" s="27"/>
      <c r="AW851" s="27"/>
      <c r="AX851" s="27"/>
      <c r="AY851" s="27"/>
      <c r="AZ851" s="27"/>
      <c r="BA851" s="27"/>
      <c r="BB851" s="27"/>
      <c r="BC851" s="27"/>
      <c r="BD851" s="27"/>
      <c r="BE851" s="27"/>
      <c r="BF851" s="27"/>
      <c r="BG851" s="27"/>
    </row>
    <row r="852" spans="2:59" ht="15.75" customHeight="1" x14ac:dyDescent="0.2"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  <c r="AO852" s="27"/>
      <c r="AP852" s="27"/>
      <c r="AQ852" s="27"/>
      <c r="AR852" s="27"/>
      <c r="AS852" s="27"/>
      <c r="AT852" s="27"/>
      <c r="AU852" s="27"/>
      <c r="AV852" s="27"/>
      <c r="AW852" s="27"/>
      <c r="AX852" s="27"/>
      <c r="AY852" s="27"/>
      <c r="AZ852" s="27"/>
      <c r="BA852" s="27"/>
      <c r="BB852" s="27"/>
      <c r="BC852" s="27"/>
      <c r="BD852" s="27"/>
      <c r="BE852" s="27"/>
      <c r="BF852" s="27"/>
      <c r="BG852" s="27"/>
    </row>
    <row r="853" spans="2:59" ht="15.75" customHeight="1" x14ac:dyDescent="0.2"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  <c r="AO853" s="27"/>
      <c r="AP853" s="27"/>
      <c r="AQ853" s="27"/>
      <c r="AR853" s="27"/>
      <c r="AS853" s="27"/>
      <c r="AT853" s="27"/>
      <c r="AU853" s="27"/>
      <c r="AV853" s="27"/>
      <c r="AW853" s="27"/>
      <c r="AX853" s="27"/>
      <c r="AY853" s="27"/>
      <c r="AZ853" s="27"/>
      <c r="BA853" s="27"/>
      <c r="BB853" s="27"/>
      <c r="BC853" s="27"/>
      <c r="BD853" s="27"/>
      <c r="BE853" s="27"/>
      <c r="BF853" s="27"/>
      <c r="BG853" s="27"/>
    </row>
    <row r="854" spans="2:59" ht="15.75" customHeight="1" x14ac:dyDescent="0.2"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  <c r="AO854" s="27"/>
      <c r="AP854" s="27"/>
      <c r="AQ854" s="27"/>
      <c r="AR854" s="27"/>
      <c r="AS854" s="27"/>
      <c r="AT854" s="27"/>
      <c r="AU854" s="27"/>
      <c r="AV854" s="27"/>
      <c r="AW854" s="27"/>
      <c r="AX854" s="27"/>
      <c r="AY854" s="27"/>
      <c r="AZ854" s="27"/>
      <c r="BA854" s="27"/>
      <c r="BB854" s="27"/>
      <c r="BC854" s="27"/>
      <c r="BD854" s="27"/>
      <c r="BE854" s="27"/>
      <c r="BF854" s="27"/>
      <c r="BG854" s="27"/>
    </row>
    <row r="855" spans="2:59" ht="15.75" customHeight="1" x14ac:dyDescent="0.2"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  <c r="AO855" s="27"/>
      <c r="AP855" s="27"/>
      <c r="AQ855" s="27"/>
      <c r="AR855" s="27"/>
      <c r="AS855" s="27"/>
      <c r="AT855" s="27"/>
      <c r="AU855" s="27"/>
      <c r="AV855" s="27"/>
      <c r="AW855" s="27"/>
      <c r="AX855" s="27"/>
      <c r="AY855" s="27"/>
      <c r="AZ855" s="27"/>
      <c r="BA855" s="27"/>
      <c r="BB855" s="27"/>
      <c r="BC855" s="27"/>
      <c r="BD855" s="27"/>
      <c r="BE855" s="27"/>
      <c r="BF855" s="27"/>
      <c r="BG855" s="27"/>
    </row>
    <row r="856" spans="2:59" ht="15.75" customHeight="1" x14ac:dyDescent="0.2"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  <c r="AO856" s="27"/>
      <c r="AP856" s="27"/>
      <c r="AQ856" s="27"/>
      <c r="AR856" s="27"/>
      <c r="AS856" s="27"/>
      <c r="AT856" s="27"/>
      <c r="AU856" s="27"/>
      <c r="AV856" s="27"/>
      <c r="AW856" s="27"/>
      <c r="AX856" s="27"/>
      <c r="AY856" s="27"/>
      <c r="AZ856" s="27"/>
      <c r="BA856" s="27"/>
      <c r="BB856" s="27"/>
      <c r="BC856" s="27"/>
      <c r="BD856" s="27"/>
      <c r="BE856" s="27"/>
      <c r="BF856" s="27"/>
      <c r="BG856" s="27"/>
    </row>
    <row r="857" spans="2:59" ht="15.75" customHeight="1" x14ac:dyDescent="0.2"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  <c r="AO857" s="27"/>
      <c r="AP857" s="27"/>
      <c r="AQ857" s="27"/>
      <c r="AR857" s="27"/>
      <c r="AS857" s="27"/>
      <c r="AT857" s="27"/>
      <c r="AU857" s="27"/>
      <c r="AV857" s="27"/>
      <c r="AW857" s="27"/>
      <c r="AX857" s="27"/>
      <c r="AY857" s="27"/>
      <c r="AZ857" s="27"/>
      <c r="BA857" s="27"/>
      <c r="BB857" s="27"/>
      <c r="BC857" s="27"/>
      <c r="BD857" s="27"/>
      <c r="BE857" s="27"/>
      <c r="BF857" s="27"/>
      <c r="BG857" s="27"/>
    </row>
    <row r="858" spans="2:59" ht="15.75" customHeight="1" x14ac:dyDescent="0.2"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  <c r="AO858" s="27"/>
      <c r="AP858" s="27"/>
      <c r="AQ858" s="27"/>
      <c r="AR858" s="27"/>
      <c r="AS858" s="27"/>
      <c r="AT858" s="27"/>
      <c r="AU858" s="27"/>
      <c r="AV858" s="27"/>
      <c r="AW858" s="27"/>
      <c r="AX858" s="27"/>
      <c r="AY858" s="27"/>
      <c r="AZ858" s="27"/>
      <c r="BA858" s="27"/>
      <c r="BB858" s="27"/>
      <c r="BC858" s="27"/>
      <c r="BD858" s="27"/>
      <c r="BE858" s="27"/>
      <c r="BF858" s="27"/>
      <c r="BG858" s="27"/>
    </row>
    <row r="859" spans="2:59" ht="15.75" customHeight="1" x14ac:dyDescent="0.2"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  <c r="AO859" s="27"/>
      <c r="AP859" s="27"/>
      <c r="AQ859" s="27"/>
      <c r="AR859" s="27"/>
      <c r="AS859" s="27"/>
      <c r="AT859" s="27"/>
      <c r="AU859" s="27"/>
      <c r="AV859" s="27"/>
      <c r="AW859" s="27"/>
      <c r="AX859" s="27"/>
      <c r="AY859" s="27"/>
      <c r="AZ859" s="27"/>
      <c r="BA859" s="27"/>
      <c r="BB859" s="27"/>
      <c r="BC859" s="27"/>
      <c r="BD859" s="27"/>
      <c r="BE859" s="27"/>
      <c r="BF859" s="27"/>
      <c r="BG859" s="27"/>
    </row>
    <row r="860" spans="2:59" ht="15.75" customHeight="1" x14ac:dyDescent="0.2"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  <c r="AO860" s="27"/>
      <c r="AP860" s="27"/>
      <c r="AQ860" s="27"/>
      <c r="AR860" s="27"/>
      <c r="AS860" s="27"/>
      <c r="AT860" s="27"/>
      <c r="AU860" s="27"/>
      <c r="AV860" s="27"/>
      <c r="AW860" s="27"/>
      <c r="AX860" s="27"/>
      <c r="AY860" s="27"/>
      <c r="AZ860" s="27"/>
      <c r="BA860" s="27"/>
      <c r="BB860" s="27"/>
      <c r="BC860" s="27"/>
      <c r="BD860" s="27"/>
      <c r="BE860" s="27"/>
      <c r="BF860" s="27"/>
      <c r="BG860" s="27"/>
    </row>
    <row r="861" spans="2:59" ht="15.75" customHeight="1" x14ac:dyDescent="0.2"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  <c r="AO861" s="27"/>
      <c r="AP861" s="27"/>
      <c r="AQ861" s="27"/>
      <c r="AR861" s="27"/>
      <c r="AS861" s="27"/>
      <c r="AT861" s="27"/>
      <c r="AU861" s="27"/>
      <c r="AV861" s="27"/>
      <c r="AW861" s="27"/>
      <c r="AX861" s="27"/>
      <c r="AY861" s="27"/>
      <c r="AZ861" s="27"/>
      <c r="BA861" s="27"/>
      <c r="BB861" s="27"/>
      <c r="BC861" s="27"/>
      <c r="BD861" s="27"/>
      <c r="BE861" s="27"/>
      <c r="BF861" s="27"/>
      <c r="BG861" s="27"/>
    </row>
    <row r="862" spans="2:59" ht="15.75" customHeight="1" x14ac:dyDescent="0.2"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  <c r="AO862" s="27"/>
      <c r="AP862" s="27"/>
      <c r="AQ862" s="27"/>
      <c r="AR862" s="27"/>
      <c r="AS862" s="27"/>
      <c r="AT862" s="27"/>
      <c r="AU862" s="27"/>
      <c r="AV862" s="27"/>
      <c r="AW862" s="27"/>
      <c r="AX862" s="27"/>
      <c r="AY862" s="27"/>
      <c r="AZ862" s="27"/>
      <c r="BA862" s="27"/>
      <c r="BB862" s="27"/>
      <c r="BC862" s="27"/>
      <c r="BD862" s="27"/>
      <c r="BE862" s="27"/>
      <c r="BF862" s="27"/>
      <c r="BG862" s="27"/>
    </row>
    <row r="863" spans="2:59" ht="15.75" customHeight="1" x14ac:dyDescent="0.2"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  <c r="AO863" s="27"/>
      <c r="AP863" s="27"/>
      <c r="AQ863" s="27"/>
      <c r="AR863" s="27"/>
      <c r="AS863" s="27"/>
      <c r="AT863" s="27"/>
      <c r="AU863" s="27"/>
      <c r="AV863" s="27"/>
      <c r="AW863" s="27"/>
      <c r="AX863" s="27"/>
      <c r="AY863" s="27"/>
      <c r="AZ863" s="27"/>
      <c r="BA863" s="27"/>
      <c r="BB863" s="27"/>
      <c r="BC863" s="27"/>
      <c r="BD863" s="27"/>
      <c r="BE863" s="27"/>
      <c r="BF863" s="27"/>
      <c r="BG863" s="27"/>
    </row>
    <row r="864" spans="2:59" ht="15.75" customHeight="1" x14ac:dyDescent="0.2"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  <c r="AO864" s="27"/>
      <c r="AP864" s="27"/>
      <c r="AQ864" s="27"/>
      <c r="AR864" s="27"/>
      <c r="AS864" s="27"/>
      <c r="AT864" s="27"/>
      <c r="AU864" s="27"/>
      <c r="AV864" s="27"/>
      <c r="AW864" s="27"/>
      <c r="AX864" s="27"/>
      <c r="AY864" s="27"/>
      <c r="AZ864" s="27"/>
      <c r="BA864" s="27"/>
      <c r="BB864" s="27"/>
      <c r="BC864" s="27"/>
      <c r="BD864" s="27"/>
      <c r="BE864" s="27"/>
      <c r="BF864" s="27"/>
      <c r="BG864" s="27"/>
    </row>
    <row r="865" spans="2:59" ht="15.75" customHeight="1" x14ac:dyDescent="0.2"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  <c r="AO865" s="27"/>
      <c r="AP865" s="27"/>
      <c r="AQ865" s="27"/>
      <c r="AR865" s="27"/>
      <c r="AS865" s="27"/>
      <c r="AT865" s="27"/>
      <c r="AU865" s="27"/>
      <c r="AV865" s="27"/>
      <c r="AW865" s="27"/>
      <c r="AX865" s="27"/>
      <c r="AY865" s="27"/>
      <c r="AZ865" s="27"/>
      <c r="BA865" s="27"/>
      <c r="BB865" s="27"/>
      <c r="BC865" s="27"/>
      <c r="BD865" s="27"/>
      <c r="BE865" s="27"/>
      <c r="BF865" s="27"/>
      <c r="BG865" s="27"/>
    </row>
    <row r="866" spans="2:59" ht="15.75" customHeight="1" x14ac:dyDescent="0.2"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  <c r="AO866" s="27"/>
      <c r="AP866" s="27"/>
      <c r="AQ866" s="27"/>
      <c r="AR866" s="27"/>
      <c r="AS866" s="27"/>
      <c r="AT866" s="27"/>
      <c r="AU866" s="27"/>
      <c r="AV866" s="27"/>
      <c r="AW866" s="27"/>
      <c r="AX866" s="27"/>
      <c r="AY866" s="27"/>
      <c r="AZ866" s="27"/>
      <c r="BA866" s="27"/>
      <c r="BB866" s="27"/>
      <c r="BC866" s="27"/>
      <c r="BD866" s="27"/>
      <c r="BE866" s="27"/>
      <c r="BF866" s="27"/>
      <c r="BG866" s="27"/>
    </row>
    <row r="867" spans="2:59" ht="15.75" customHeight="1" x14ac:dyDescent="0.2"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  <c r="AO867" s="27"/>
      <c r="AP867" s="27"/>
      <c r="AQ867" s="27"/>
      <c r="AR867" s="27"/>
      <c r="AS867" s="27"/>
      <c r="AT867" s="27"/>
      <c r="AU867" s="27"/>
      <c r="AV867" s="27"/>
      <c r="AW867" s="27"/>
      <c r="AX867" s="27"/>
      <c r="AY867" s="27"/>
      <c r="AZ867" s="27"/>
      <c r="BA867" s="27"/>
      <c r="BB867" s="27"/>
      <c r="BC867" s="27"/>
      <c r="BD867" s="27"/>
      <c r="BE867" s="27"/>
      <c r="BF867" s="27"/>
      <c r="BG867" s="27"/>
    </row>
    <row r="868" spans="2:59" ht="15.75" customHeight="1" x14ac:dyDescent="0.2"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  <c r="AO868" s="27"/>
      <c r="AP868" s="27"/>
      <c r="AQ868" s="27"/>
      <c r="AR868" s="27"/>
      <c r="AS868" s="27"/>
      <c r="AT868" s="27"/>
      <c r="AU868" s="27"/>
      <c r="AV868" s="27"/>
      <c r="AW868" s="27"/>
      <c r="AX868" s="27"/>
      <c r="AY868" s="27"/>
      <c r="AZ868" s="27"/>
      <c r="BA868" s="27"/>
      <c r="BB868" s="27"/>
      <c r="BC868" s="27"/>
      <c r="BD868" s="27"/>
      <c r="BE868" s="27"/>
      <c r="BF868" s="27"/>
      <c r="BG868" s="27"/>
    </row>
    <row r="869" spans="2:59" ht="15.75" customHeight="1" x14ac:dyDescent="0.2"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  <c r="AO869" s="27"/>
      <c r="AP869" s="27"/>
      <c r="AQ869" s="27"/>
      <c r="AR869" s="27"/>
      <c r="AS869" s="27"/>
      <c r="AT869" s="27"/>
      <c r="AU869" s="27"/>
      <c r="AV869" s="27"/>
      <c r="AW869" s="27"/>
      <c r="AX869" s="27"/>
      <c r="AY869" s="27"/>
      <c r="AZ869" s="27"/>
      <c r="BA869" s="27"/>
      <c r="BB869" s="27"/>
      <c r="BC869" s="27"/>
      <c r="BD869" s="27"/>
      <c r="BE869" s="27"/>
      <c r="BF869" s="27"/>
      <c r="BG869" s="27"/>
    </row>
    <row r="870" spans="2:59" ht="15.75" customHeight="1" x14ac:dyDescent="0.2"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  <c r="AO870" s="27"/>
      <c r="AP870" s="27"/>
      <c r="AQ870" s="27"/>
      <c r="AR870" s="27"/>
      <c r="AS870" s="27"/>
      <c r="AT870" s="27"/>
      <c r="AU870" s="27"/>
      <c r="AV870" s="27"/>
      <c r="AW870" s="27"/>
      <c r="AX870" s="27"/>
      <c r="AY870" s="27"/>
      <c r="AZ870" s="27"/>
      <c r="BA870" s="27"/>
      <c r="BB870" s="27"/>
      <c r="BC870" s="27"/>
      <c r="BD870" s="27"/>
      <c r="BE870" s="27"/>
      <c r="BF870" s="27"/>
      <c r="BG870" s="27"/>
    </row>
    <row r="871" spans="2:59" ht="15.75" customHeight="1" x14ac:dyDescent="0.2"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  <c r="AO871" s="27"/>
      <c r="AP871" s="27"/>
      <c r="AQ871" s="27"/>
      <c r="AR871" s="27"/>
      <c r="AS871" s="27"/>
      <c r="AT871" s="27"/>
      <c r="AU871" s="27"/>
      <c r="AV871" s="27"/>
      <c r="AW871" s="27"/>
      <c r="AX871" s="27"/>
      <c r="AY871" s="27"/>
      <c r="AZ871" s="27"/>
      <c r="BA871" s="27"/>
      <c r="BB871" s="27"/>
      <c r="BC871" s="27"/>
      <c r="BD871" s="27"/>
      <c r="BE871" s="27"/>
      <c r="BF871" s="27"/>
      <c r="BG871" s="27"/>
    </row>
    <row r="872" spans="2:59" ht="15.75" customHeight="1" x14ac:dyDescent="0.2"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  <c r="AO872" s="27"/>
      <c r="AP872" s="27"/>
      <c r="AQ872" s="27"/>
      <c r="AR872" s="27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7"/>
      <c r="BF872" s="27"/>
      <c r="BG872" s="27"/>
    </row>
    <row r="873" spans="2:59" ht="15.75" customHeight="1" x14ac:dyDescent="0.2"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  <c r="AO873" s="27"/>
      <c r="AP873" s="27"/>
      <c r="AQ873" s="27"/>
      <c r="AR873" s="27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7"/>
      <c r="BF873" s="27"/>
      <c r="BG873" s="27"/>
    </row>
    <row r="874" spans="2:59" ht="15.75" customHeight="1" x14ac:dyDescent="0.2"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  <c r="AO874" s="27"/>
      <c r="AP874" s="27"/>
      <c r="AQ874" s="27"/>
      <c r="AR874" s="27"/>
      <c r="AS874" s="27"/>
      <c r="AT874" s="27"/>
      <c r="AU874" s="27"/>
      <c r="AV874" s="27"/>
      <c r="AW874" s="27"/>
      <c r="AX874" s="27"/>
      <c r="AY874" s="27"/>
      <c r="AZ874" s="27"/>
      <c r="BA874" s="27"/>
      <c r="BB874" s="27"/>
      <c r="BC874" s="27"/>
      <c r="BD874" s="27"/>
      <c r="BE874" s="27"/>
      <c r="BF874" s="27"/>
      <c r="BG874" s="27"/>
    </row>
    <row r="875" spans="2:59" ht="15.75" customHeight="1" x14ac:dyDescent="0.2"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  <c r="AO875" s="27"/>
      <c r="AP875" s="27"/>
      <c r="AQ875" s="27"/>
      <c r="AR875" s="27"/>
      <c r="AS875" s="27"/>
      <c r="AT875" s="27"/>
      <c r="AU875" s="27"/>
      <c r="AV875" s="27"/>
      <c r="AW875" s="27"/>
      <c r="AX875" s="27"/>
      <c r="AY875" s="27"/>
      <c r="AZ875" s="27"/>
      <c r="BA875" s="27"/>
      <c r="BB875" s="27"/>
      <c r="BC875" s="27"/>
      <c r="BD875" s="27"/>
      <c r="BE875" s="27"/>
      <c r="BF875" s="27"/>
      <c r="BG875" s="27"/>
    </row>
    <row r="876" spans="2:59" ht="15.75" customHeight="1" x14ac:dyDescent="0.2"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  <c r="AO876" s="27"/>
      <c r="AP876" s="27"/>
      <c r="AQ876" s="27"/>
      <c r="AR876" s="27"/>
      <c r="AS876" s="27"/>
      <c r="AT876" s="27"/>
      <c r="AU876" s="27"/>
      <c r="AV876" s="27"/>
      <c r="AW876" s="27"/>
      <c r="AX876" s="27"/>
      <c r="AY876" s="27"/>
      <c r="AZ876" s="27"/>
      <c r="BA876" s="27"/>
      <c r="BB876" s="27"/>
      <c r="BC876" s="27"/>
      <c r="BD876" s="27"/>
      <c r="BE876" s="27"/>
      <c r="BF876" s="27"/>
      <c r="BG876" s="27"/>
    </row>
    <row r="877" spans="2:59" ht="15.75" customHeight="1" x14ac:dyDescent="0.2"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  <c r="AO877" s="27"/>
      <c r="AP877" s="27"/>
      <c r="AQ877" s="27"/>
      <c r="AR877" s="27"/>
      <c r="AS877" s="27"/>
      <c r="AT877" s="27"/>
      <c r="AU877" s="27"/>
      <c r="AV877" s="27"/>
      <c r="AW877" s="27"/>
      <c r="AX877" s="27"/>
      <c r="AY877" s="27"/>
      <c r="AZ877" s="27"/>
      <c r="BA877" s="27"/>
      <c r="BB877" s="27"/>
      <c r="BC877" s="27"/>
      <c r="BD877" s="27"/>
      <c r="BE877" s="27"/>
      <c r="BF877" s="27"/>
      <c r="BG877" s="27"/>
    </row>
    <row r="878" spans="2:59" ht="15.75" customHeight="1" x14ac:dyDescent="0.2"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  <c r="AO878" s="27"/>
      <c r="AP878" s="27"/>
      <c r="AQ878" s="27"/>
      <c r="AR878" s="27"/>
      <c r="AS878" s="27"/>
      <c r="AT878" s="27"/>
      <c r="AU878" s="27"/>
      <c r="AV878" s="27"/>
      <c r="AW878" s="27"/>
      <c r="AX878" s="27"/>
      <c r="AY878" s="27"/>
      <c r="AZ878" s="27"/>
      <c r="BA878" s="27"/>
      <c r="BB878" s="27"/>
      <c r="BC878" s="27"/>
      <c r="BD878" s="27"/>
      <c r="BE878" s="27"/>
      <c r="BF878" s="27"/>
      <c r="BG878" s="27"/>
    </row>
    <row r="879" spans="2:59" ht="15.75" customHeight="1" x14ac:dyDescent="0.2"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  <c r="AO879" s="27"/>
      <c r="AP879" s="27"/>
      <c r="AQ879" s="27"/>
      <c r="AR879" s="27"/>
      <c r="AS879" s="27"/>
      <c r="AT879" s="27"/>
      <c r="AU879" s="27"/>
      <c r="AV879" s="27"/>
      <c r="AW879" s="27"/>
      <c r="AX879" s="27"/>
      <c r="AY879" s="27"/>
      <c r="AZ879" s="27"/>
      <c r="BA879" s="27"/>
      <c r="BB879" s="27"/>
      <c r="BC879" s="27"/>
      <c r="BD879" s="27"/>
      <c r="BE879" s="27"/>
      <c r="BF879" s="27"/>
      <c r="BG879" s="27"/>
    </row>
    <row r="880" spans="2:59" ht="15.75" customHeight="1" x14ac:dyDescent="0.2"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  <c r="AO880" s="27"/>
      <c r="AP880" s="27"/>
      <c r="AQ880" s="27"/>
      <c r="AR880" s="27"/>
      <c r="AS880" s="27"/>
      <c r="AT880" s="27"/>
      <c r="AU880" s="27"/>
      <c r="AV880" s="27"/>
      <c r="AW880" s="27"/>
      <c r="AX880" s="27"/>
      <c r="AY880" s="27"/>
      <c r="AZ880" s="27"/>
      <c r="BA880" s="27"/>
      <c r="BB880" s="27"/>
      <c r="BC880" s="27"/>
      <c r="BD880" s="27"/>
      <c r="BE880" s="27"/>
      <c r="BF880" s="27"/>
      <c r="BG880" s="27"/>
    </row>
    <row r="881" spans="2:59" ht="15.75" customHeight="1" x14ac:dyDescent="0.2"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  <c r="AO881" s="27"/>
      <c r="AP881" s="27"/>
      <c r="AQ881" s="27"/>
      <c r="AR881" s="27"/>
      <c r="AS881" s="27"/>
      <c r="AT881" s="27"/>
      <c r="AU881" s="27"/>
      <c r="AV881" s="27"/>
      <c r="AW881" s="27"/>
      <c r="AX881" s="27"/>
      <c r="AY881" s="27"/>
      <c r="AZ881" s="27"/>
      <c r="BA881" s="27"/>
      <c r="BB881" s="27"/>
      <c r="BC881" s="27"/>
      <c r="BD881" s="27"/>
      <c r="BE881" s="27"/>
      <c r="BF881" s="27"/>
      <c r="BG881" s="27"/>
    </row>
    <row r="882" spans="2:59" ht="15.75" customHeight="1" x14ac:dyDescent="0.2"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  <c r="AO882" s="27"/>
      <c r="AP882" s="27"/>
      <c r="AQ882" s="27"/>
      <c r="AR882" s="27"/>
      <c r="AS882" s="27"/>
      <c r="AT882" s="27"/>
      <c r="AU882" s="27"/>
      <c r="AV882" s="27"/>
      <c r="AW882" s="27"/>
      <c r="AX882" s="27"/>
      <c r="AY882" s="27"/>
      <c r="AZ882" s="27"/>
      <c r="BA882" s="27"/>
      <c r="BB882" s="27"/>
      <c r="BC882" s="27"/>
      <c r="BD882" s="27"/>
      <c r="BE882" s="27"/>
      <c r="BF882" s="27"/>
      <c r="BG882" s="27"/>
    </row>
    <row r="883" spans="2:59" ht="15.75" customHeight="1" x14ac:dyDescent="0.2"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  <c r="AO883" s="27"/>
      <c r="AP883" s="27"/>
      <c r="AQ883" s="27"/>
      <c r="AR883" s="27"/>
      <c r="AS883" s="27"/>
      <c r="AT883" s="27"/>
      <c r="AU883" s="27"/>
      <c r="AV883" s="27"/>
      <c r="AW883" s="27"/>
      <c r="AX883" s="27"/>
      <c r="AY883" s="27"/>
      <c r="AZ883" s="27"/>
      <c r="BA883" s="27"/>
      <c r="BB883" s="27"/>
      <c r="BC883" s="27"/>
      <c r="BD883" s="27"/>
      <c r="BE883" s="27"/>
      <c r="BF883" s="27"/>
      <c r="BG883" s="27"/>
    </row>
    <row r="884" spans="2:59" ht="15.75" customHeight="1" x14ac:dyDescent="0.2"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  <c r="AO884" s="27"/>
      <c r="AP884" s="27"/>
      <c r="AQ884" s="27"/>
      <c r="AR884" s="27"/>
      <c r="AS884" s="27"/>
      <c r="AT884" s="27"/>
      <c r="AU884" s="27"/>
      <c r="AV884" s="27"/>
      <c r="AW884" s="27"/>
      <c r="AX884" s="27"/>
      <c r="AY884" s="27"/>
      <c r="AZ884" s="27"/>
      <c r="BA884" s="27"/>
      <c r="BB884" s="27"/>
      <c r="BC884" s="27"/>
      <c r="BD884" s="27"/>
      <c r="BE884" s="27"/>
      <c r="BF884" s="27"/>
      <c r="BG884" s="27"/>
    </row>
    <row r="885" spans="2:59" ht="15.75" customHeight="1" x14ac:dyDescent="0.2"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  <c r="AO885" s="27"/>
      <c r="AP885" s="27"/>
      <c r="AQ885" s="27"/>
      <c r="AR885" s="27"/>
      <c r="AS885" s="27"/>
      <c r="AT885" s="27"/>
      <c r="AU885" s="27"/>
      <c r="AV885" s="27"/>
      <c r="AW885" s="27"/>
      <c r="AX885" s="27"/>
      <c r="AY885" s="27"/>
      <c r="AZ885" s="27"/>
      <c r="BA885" s="27"/>
      <c r="BB885" s="27"/>
      <c r="BC885" s="27"/>
      <c r="BD885" s="27"/>
      <c r="BE885" s="27"/>
      <c r="BF885" s="27"/>
      <c r="BG885" s="27"/>
    </row>
    <row r="886" spans="2:59" ht="15.75" customHeight="1" x14ac:dyDescent="0.2"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  <c r="AO886" s="27"/>
      <c r="AP886" s="27"/>
      <c r="AQ886" s="27"/>
      <c r="AR886" s="27"/>
      <c r="AS886" s="27"/>
      <c r="AT886" s="27"/>
      <c r="AU886" s="27"/>
      <c r="AV886" s="27"/>
      <c r="AW886" s="27"/>
      <c r="AX886" s="27"/>
      <c r="AY886" s="27"/>
      <c r="AZ886" s="27"/>
      <c r="BA886" s="27"/>
      <c r="BB886" s="27"/>
      <c r="BC886" s="27"/>
      <c r="BD886" s="27"/>
      <c r="BE886" s="27"/>
      <c r="BF886" s="27"/>
      <c r="BG886" s="27"/>
    </row>
    <row r="887" spans="2:59" ht="15.75" customHeight="1" x14ac:dyDescent="0.2"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  <c r="AO887" s="27"/>
      <c r="AP887" s="27"/>
      <c r="AQ887" s="27"/>
      <c r="AR887" s="27"/>
      <c r="AS887" s="27"/>
      <c r="AT887" s="27"/>
      <c r="AU887" s="27"/>
      <c r="AV887" s="27"/>
      <c r="AW887" s="27"/>
      <c r="AX887" s="27"/>
      <c r="AY887" s="27"/>
      <c r="AZ887" s="27"/>
      <c r="BA887" s="27"/>
      <c r="BB887" s="27"/>
      <c r="BC887" s="27"/>
      <c r="BD887" s="27"/>
      <c r="BE887" s="27"/>
      <c r="BF887" s="27"/>
      <c r="BG887" s="27"/>
    </row>
    <row r="888" spans="2:59" ht="15.75" customHeight="1" x14ac:dyDescent="0.2"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  <c r="AO888" s="27"/>
      <c r="AP888" s="27"/>
      <c r="AQ888" s="27"/>
      <c r="AR888" s="27"/>
      <c r="AS888" s="27"/>
      <c r="AT888" s="27"/>
      <c r="AU888" s="27"/>
      <c r="AV888" s="27"/>
      <c r="AW888" s="27"/>
      <c r="AX888" s="27"/>
      <c r="AY888" s="27"/>
      <c r="AZ888" s="27"/>
      <c r="BA888" s="27"/>
      <c r="BB888" s="27"/>
      <c r="BC888" s="27"/>
      <c r="BD888" s="27"/>
      <c r="BE888" s="27"/>
      <c r="BF888" s="27"/>
      <c r="BG888" s="27"/>
    </row>
    <row r="889" spans="2:59" ht="15.75" customHeight="1" x14ac:dyDescent="0.2"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  <c r="AO889" s="27"/>
      <c r="AP889" s="27"/>
      <c r="AQ889" s="27"/>
      <c r="AR889" s="27"/>
      <c r="AS889" s="27"/>
      <c r="AT889" s="27"/>
      <c r="AU889" s="27"/>
      <c r="AV889" s="27"/>
      <c r="AW889" s="27"/>
      <c r="AX889" s="27"/>
      <c r="AY889" s="27"/>
      <c r="AZ889" s="27"/>
      <c r="BA889" s="27"/>
      <c r="BB889" s="27"/>
      <c r="BC889" s="27"/>
      <c r="BD889" s="27"/>
      <c r="BE889" s="27"/>
      <c r="BF889" s="27"/>
      <c r="BG889" s="27"/>
    </row>
    <row r="890" spans="2:59" ht="15.75" customHeight="1" x14ac:dyDescent="0.2"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  <c r="AO890" s="27"/>
      <c r="AP890" s="27"/>
      <c r="AQ890" s="27"/>
      <c r="AR890" s="27"/>
      <c r="AS890" s="27"/>
      <c r="AT890" s="27"/>
      <c r="AU890" s="27"/>
      <c r="AV890" s="27"/>
      <c r="AW890" s="27"/>
      <c r="AX890" s="27"/>
      <c r="AY890" s="27"/>
      <c r="AZ890" s="27"/>
      <c r="BA890" s="27"/>
      <c r="BB890" s="27"/>
      <c r="BC890" s="27"/>
      <c r="BD890" s="27"/>
      <c r="BE890" s="27"/>
      <c r="BF890" s="27"/>
      <c r="BG890" s="27"/>
    </row>
    <row r="891" spans="2:59" ht="15.75" customHeight="1" x14ac:dyDescent="0.2"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  <c r="AO891" s="27"/>
      <c r="AP891" s="27"/>
      <c r="AQ891" s="27"/>
      <c r="AR891" s="27"/>
      <c r="AS891" s="27"/>
      <c r="AT891" s="27"/>
      <c r="AU891" s="27"/>
      <c r="AV891" s="27"/>
      <c r="AW891" s="27"/>
      <c r="AX891" s="27"/>
      <c r="AY891" s="27"/>
      <c r="AZ891" s="27"/>
      <c r="BA891" s="27"/>
      <c r="BB891" s="27"/>
      <c r="BC891" s="27"/>
      <c r="BD891" s="27"/>
      <c r="BE891" s="27"/>
      <c r="BF891" s="27"/>
      <c r="BG891" s="27"/>
    </row>
    <row r="892" spans="2:59" ht="15.75" customHeight="1" x14ac:dyDescent="0.2"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  <c r="AO892" s="27"/>
      <c r="AP892" s="27"/>
      <c r="AQ892" s="27"/>
      <c r="AR892" s="27"/>
      <c r="AS892" s="27"/>
      <c r="AT892" s="27"/>
      <c r="AU892" s="27"/>
      <c r="AV892" s="27"/>
      <c r="AW892" s="27"/>
      <c r="AX892" s="27"/>
      <c r="AY892" s="27"/>
      <c r="AZ892" s="27"/>
      <c r="BA892" s="27"/>
      <c r="BB892" s="27"/>
      <c r="BC892" s="27"/>
      <c r="BD892" s="27"/>
      <c r="BE892" s="27"/>
      <c r="BF892" s="27"/>
      <c r="BG892" s="27"/>
    </row>
    <row r="893" spans="2:59" ht="15.75" customHeight="1" x14ac:dyDescent="0.2"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  <c r="AO893" s="27"/>
      <c r="AP893" s="27"/>
      <c r="AQ893" s="27"/>
      <c r="AR893" s="27"/>
      <c r="AS893" s="27"/>
      <c r="AT893" s="27"/>
      <c r="AU893" s="27"/>
      <c r="AV893" s="27"/>
      <c r="AW893" s="27"/>
      <c r="AX893" s="27"/>
      <c r="AY893" s="27"/>
      <c r="AZ893" s="27"/>
      <c r="BA893" s="27"/>
      <c r="BB893" s="27"/>
      <c r="BC893" s="27"/>
      <c r="BD893" s="27"/>
      <c r="BE893" s="27"/>
      <c r="BF893" s="27"/>
      <c r="BG893" s="27"/>
    </row>
    <row r="894" spans="2:59" ht="15.75" customHeight="1" x14ac:dyDescent="0.2"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  <c r="AO894" s="27"/>
      <c r="AP894" s="27"/>
      <c r="AQ894" s="27"/>
      <c r="AR894" s="27"/>
      <c r="AS894" s="27"/>
      <c r="AT894" s="27"/>
      <c r="AU894" s="27"/>
      <c r="AV894" s="27"/>
      <c r="AW894" s="27"/>
      <c r="AX894" s="27"/>
      <c r="AY894" s="27"/>
      <c r="AZ894" s="27"/>
      <c r="BA894" s="27"/>
      <c r="BB894" s="27"/>
      <c r="BC894" s="27"/>
      <c r="BD894" s="27"/>
      <c r="BE894" s="27"/>
      <c r="BF894" s="27"/>
      <c r="BG894" s="27"/>
    </row>
    <row r="895" spans="2:59" ht="15.75" customHeight="1" x14ac:dyDescent="0.2"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  <c r="AO895" s="27"/>
      <c r="AP895" s="27"/>
      <c r="AQ895" s="27"/>
      <c r="AR895" s="27"/>
      <c r="AS895" s="27"/>
      <c r="AT895" s="27"/>
      <c r="AU895" s="27"/>
      <c r="AV895" s="27"/>
      <c r="AW895" s="27"/>
      <c r="AX895" s="27"/>
      <c r="AY895" s="27"/>
      <c r="AZ895" s="27"/>
      <c r="BA895" s="27"/>
      <c r="BB895" s="27"/>
      <c r="BC895" s="27"/>
      <c r="BD895" s="27"/>
      <c r="BE895" s="27"/>
      <c r="BF895" s="27"/>
      <c r="BG895" s="27"/>
    </row>
    <row r="896" spans="2:59" ht="15.75" customHeight="1" x14ac:dyDescent="0.2"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  <c r="AO896" s="27"/>
      <c r="AP896" s="27"/>
      <c r="AQ896" s="27"/>
      <c r="AR896" s="27"/>
      <c r="AS896" s="27"/>
      <c r="AT896" s="27"/>
      <c r="AU896" s="27"/>
      <c r="AV896" s="27"/>
      <c r="AW896" s="27"/>
      <c r="AX896" s="27"/>
      <c r="AY896" s="27"/>
      <c r="AZ896" s="27"/>
      <c r="BA896" s="27"/>
      <c r="BB896" s="27"/>
      <c r="BC896" s="27"/>
      <c r="BD896" s="27"/>
      <c r="BE896" s="27"/>
      <c r="BF896" s="27"/>
      <c r="BG896" s="27"/>
    </row>
    <row r="897" spans="2:59" ht="15.75" customHeight="1" x14ac:dyDescent="0.2"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  <c r="AO897" s="27"/>
      <c r="AP897" s="27"/>
      <c r="AQ897" s="27"/>
      <c r="AR897" s="27"/>
      <c r="AS897" s="27"/>
      <c r="AT897" s="27"/>
      <c r="AU897" s="27"/>
      <c r="AV897" s="27"/>
      <c r="AW897" s="27"/>
      <c r="AX897" s="27"/>
      <c r="AY897" s="27"/>
      <c r="AZ897" s="27"/>
      <c r="BA897" s="27"/>
      <c r="BB897" s="27"/>
      <c r="BC897" s="27"/>
      <c r="BD897" s="27"/>
      <c r="BE897" s="27"/>
      <c r="BF897" s="27"/>
      <c r="BG897" s="27"/>
    </row>
    <row r="898" spans="2:59" ht="15.75" customHeight="1" x14ac:dyDescent="0.2"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  <c r="AO898" s="27"/>
      <c r="AP898" s="27"/>
      <c r="AQ898" s="27"/>
      <c r="AR898" s="27"/>
      <c r="AS898" s="27"/>
      <c r="AT898" s="27"/>
      <c r="AU898" s="27"/>
      <c r="AV898" s="27"/>
      <c r="AW898" s="27"/>
      <c r="AX898" s="27"/>
      <c r="AY898" s="27"/>
      <c r="AZ898" s="27"/>
      <c r="BA898" s="27"/>
      <c r="BB898" s="27"/>
      <c r="BC898" s="27"/>
      <c r="BD898" s="27"/>
      <c r="BE898" s="27"/>
      <c r="BF898" s="27"/>
      <c r="BG898" s="27"/>
    </row>
    <row r="899" spans="2:59" ht="15.75" customHeight="1" x14ac:dyDescent="0.2"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  <c r="AO899" s="27"/>
      <c r="AP899" s="27"/>
      <c r="AQ899" s="27"/>
      <c r="AR899" s="27"/>
      <c r="AS899" s="27"/>
      <c r="AT899" s="27"/>
      <c r="AU899" s="27"/>
      <c r="AV899" s="27"/>
      <c r="AW899" s="27"/>
      <c r="AX899" s="27"/>
      <c r="AY899" s="27"/>
      <c r="AZ899" s="27"/>
      <c r="BA899" s="27"/>
      <c r="BB899" s="27"/>
      <c r="BC899" s="27"/>
      <c r="BD899" s="27"/>
      <c r="BE899" s="27"/>
      <c r="BF899" s="27"/>
      <c r="BG899" s="27"/>
    </row>
    <row r="900" spans="2:59" ht="15.75" customHeight="1" x14ac:dyDescent="0.2"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  <c r="AO900" s="27"/>
      <c r="AP900" s="27"/>
      <c r="AQ900" s="27"/>
      <c r="AR900" s="27"/>
      <c r="AS900" s="27"/>
      <c r="AT900" s="27"/>
      <c r="AU900" s="27"/>
      <c r="AV900" s="27"/>
      <c r="AW900" s="27"/>
      <c r="AX900" s="27"/>
      <c r="AY900" s="27"/>
      <c r="AZ900" s="27"/>
      <c r="BA900" s="27"/>
      <c r="BB900" s="27"/>
      <c r="BC900" s="27"/>
      <c r="BD900" s="27"/>
      <c r="BE900" s="27"/>
      <c r="BF900" s="27"/>
      <c r="BG900" s="27"/>
    </row>
    <row r="901" spans="2:59" ht="15.75" customHeight="1" x14ac:dyDescent="0.2"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  <c r="AO901" s="27"/>
      <c r="AP901" s="27"/>
      <c r="AQ901" s="27"/>
      <c r="AR901" s="27"/>
      <c r="AS901" s="27"/>
      <c r="AT901" s="27"/>
      <c r="AU901" s="27"/>
      <c r="AV901" s="27"/>
      <c r="AW901" s="27"/>
      <c r="AX901" s="27"/>
      <c r="AY901" s="27"/>
      <c r="AZ901" s="27"/>
      <c r="BA901" s="27"/>
      <c r="BB901" s="27"/>
      <c r="BC901" s="27"/>
      <c r="BD901" s="27"/>
      <c r="BE901" s="27"/>
      <c r="BF901" s="27"/>
      <c r="BG901" s="27"/>
    </row>
    <row r="902" spans="2:59" ht="15.75" customHeight="1" x14ac:dyDescent="0.2"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  <c r="AO902" s="27"/>
      <c r="AP902" s="27"/>
      <c r="AQ902" s="27"/>
      <c r="AR902" s="27"/>
      <c r="AS902" s="27"/>
      <c r="AT902" s="27"/>
      <c r="AU902" s="27"/>
      <c r="AV902" s="27"/>
      <c r="AW902" s="27"/>
      <c r="AX902" s="27"/>
      <c r="AY902" s="27"/>
      <c r="AZ902" s="27"/>
      <c r="BA902" s="27"/>
      <c r="BB902" s="27"/>
      <c r="BC902" s="27"/>
      <c r="BD902" s="27"/>
      <c r="BE902" s="27"/>
      <c r="BF902" s="27"/>
      <c r="BG902" s="27"/>
    </row>
    <row r="903" spans="2:59" ht="15.75" customHeight="1" x14ac:dyDescent="0.2"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  <c r="AO903" s="27"/>
      <c r="AP903" s="27"/>
      <c r="AQ903" s="27"/>
      <c r="AR903" s="27"/>
      <c r="AS903" s="27"/>
      <c r="AT903" s="27"/>
      <c r="AU903" s="27"/>
      <c r="AV903" s="27"/>
      <c r="AW903" s="27"/>
      <c r="AX903" s="27"/>
      <c r="AY903" s="27"/>
      <c r="AZ903" s="27"/>
      <c r="BA903" s="27"/>
      <c r="BB903" s="27"/>
      <c r="BC903" s="27"/>
      <c r="BD903" s="27"/>
      <c r="BE903" s="27"/>
      <c r="BF903" s="27"/>
      <c r="BG903" s="27"/>
    </row>
    <row r="904" spans="2:59" ht="15.75" customHeight="1" x14ac:dyDescent="0.2"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  <c r="AO904" s="27"/>
      <c r="AP904" s="27"/>
      <c r="AQ904" s="27"/>
      <c r="AR904" s="27"/>
      <c r="AS904" s="27"/>
      <c r="AT904" s="27"/>
      <c r="AU904" s="27"/>
      <c r="AV904" s="27"/>
      <c r="AW904" s="27"/>
      <c r="AX904" s="27"/>
      <c r="AY904" s="27"/>
      <c r="AZ904" s="27"/>
      <c r="BA904" s="27"/>
      <c r="BB904" s="27"/>
      <c r="BC904" s="27"/>
      <c r="BD904" s="27"/>
      <c r="BE904" s="27"/>
      <c r="BF904" s="27"/>
      <c r="BG904" s="27"/>
    </row>
    <row r="905" spans="2:59" ht="15.75" customHeight="1" x14ac:dyDescent="0.2"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  <c r="AO905" s="27"/>
      <c r="AP905" s="27"/>
      <c r="AQ905" s="27"/>
      <c r="AR905" s="27"/>
      <c r="AS905" s="27"/>
      <c r="AT905" s="27"/>
      <c r="AU905" s="27"/>
      <c r="AV905" s="27"/>
      <c r="AW905" s="27"/>
      <c r="AX905" s="27"/>
      <c r="AY905" s="27"/>
      <c r="AZ905" s="27"/>
      <c r="BA905" s="27"/>
      <c r="BB905" s="27"/>
      <c r="BC905" s="27"/>
      <c r="BD905" s="27"/>
      <c r="BE905" s="27"/>
      <c r="BF905" s="27"/>
      <c r="BG905" s="27"/>
    </row>
    <row r="906" spans="2:59" ht="15.75" customHeight="1" x14ac:dyDescent="0.2"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  <c r="AO906" s="27"/>
      <c r="AP906" s="27"/>
      <c r="AQ906" s="27"/>
      <c r="AR906" s="27"/>
      <c r="AS906" s="27"/>
      <c r="AT906" s="27"/>
      <c r="AU906" s="27"/>
      <c r="AV906" s="27"/>
      <c r="AW906" s="27"/>
      <c r="AX906" s="27"/>
      <c r="AY906" s="27"/>
      <c r="AZ906" s="27"/>
      <c r="BA906" s="27"/>
      <c r="BB906" s="27"/>
      <c r="BC906" s="27"/>
      <c r="BD906" s="27"/>
      <c r="BE906" s="27"/>
      <c r="BF906" s="27"/>
      <c r="BG906" s="27"/>
    </row>
    <row r="907" spans="2:59" ht="15.75" customHeight="1" x14ac:dyDescent="0.2"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  <c r="AO907" s="27"/>
      <c r="AP907" s="27"/>
      <c r="AQ907" s="27"/>
      <c r="AR907" s="27"/>
      <c r="AS907" s="27"/>
      <c r="AT907" s="27"/>
      <c r="AU907" s="27"/>
      <c r="AV907" s="27"/>
      <c r="AW907" s="27"/>
      <c r="AX907" s="27"/>
      <c r="AY907" s="27"/>
      <c r="AZ907" s="27"/>
      <c r="BA907" s="27"/>
      <c r="BB907" s="27"/>
      <c r="BC907" s="27"/>
      <c r="BD907" s="27"/>
      <c r="BE907" s="27"/>
      <c r="BF907" s="27"/>
      <c r="BG907" s="27"/>
    </row>
    <row r="908" spans="2:59" ht="15.75" customHeight="1" x14ac:dyDescent="0.2"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  <c r="AO908" s="27"/>
      <c r="AP908" s="27"/>
      <c r="AQ908" s="27"/>
      <c r="AR908" s="27"/>
      <c r="AS908" s="27"/>
      <c r="AT908" s="27"/>
      <c r="AU908" s="27"/>
      <c r="AV908" s="27"/>
      <c r="AW908" s="27"/>
      <c r="AX908" s="27"/>
      <c r="AY908" s="27"/>
      <c r="AZ908" s="27"/>
      <c r="BA908" s="27"/>
      <c r="BB908" s="27"/>
      <c r="BC908" s="27"/>
      <c r="BD908" s="27"/>
      <c r="BE908" s="27"/>
      <c r="BF908" s="27"/>
      <c r="BG908" s="27"/>
    </row>
    <row r="909" spans="2:59" ht="15.75" customHeight="1" x14ac:dyDescent="0.2"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  <c r="AO909" s="27"/>
      <c r="AP909" s="27"/>
      <c r="AQ909" s="27"/>
      <c r="AR909" s="27"/>
      <c r="AS909" s="27"/>
      <c r="AT909" s="27"/>
      <c r="AU909" s="27"/>
      <c r="AV909" s="27"/>
      <c r="AW909" s="27"/>
      <c r="AX909" s="27"/>
      <c r="AY909" s="27"/>
      <c r="AZ909" s="27"/>
      <c r="BA909" s="27"/>
      <c r="BB909" s="27"/>
      <c r="BC909" s="27"/>
      <c r="BD909" s="27"/>
      <c r="BE909" s="27"/>
      <c r="BF909" s="27"/>
      <c r="BG909" s="27"/>
    </row>
    <row r="910" spans="2:59" ht="15.75" customHeight="1" x14ac:dyDescent="0.2"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  <c r="AO910" s="27"/>
      <c r="AP910" s="27"/>
      <c r="AQ910" s="27"/>
      <c r="AR910" s="27"/>
      <c r="AS910" s="27"/>
      <c r="AT910" s="27"/>
      <c r="AU910" s="27"/>
      <c r="AV910" s="27"/>
      <c r="AW910" s="27"/>
      <c r="AX910" s="27"/>
      <c r="AY910" s="27"/>
      <c r="AZ910" s="27"/>
      <c r="BA910" s="27"/>
      <c r="BB910" s="27"/>
      <c r="BC910" s="27"/>
      <c r="BD910" s="27"/>
      <c r="BE910" s="27"/>
      <c r="BF910" s="27"/>
      <c r="BG910" s="27"/>
    </row>
    <row r="911" spans="2:59" ht="15.75" customHeight="1" x14ac:dyDescent="0.2"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  <c r="AO911" s="27"/>
      <c r="AP911" s="27"/>
      <c r="AQ911" s="27"/>
      <c r="AR911" s="27"/>
      <c r="AS911" s="27"/>
      <c r="AT911" s="27"/>
      <c r="AU911" s="27"/>
      <c r="AV911" s="27"/>
      <c r="AW911" s="27"/>
      <c r="AX911" s="27"/>
      <c r="AY911" s="27"/>
      <c r="AZ911" s="27"/>
      <c r="BA911" s="27"/>
      <c r="BB911" s="27"/>
      <c r="BC911" s="27"/>
      <c r="BD911" s="27"/>
      <c r="BE911" s="27"/>
      <c r="BF911" s="27"/>
      <c r="BG911" s="27"/>
    </row>
    <row r="912" spans="2:59" ht="15.75" customHeight="1" x14ac:dyDescent="0.2"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  <c r="AO912" s="27"/>
      <c r="AP912" s="27"/>
      <c r="AQ912" s="27"/>
      <c r="AR912" s="27"/>
      <c r="AS912" s="27"/>
      <c r="AT912" s="27"/>
      <c r="AU912" s="27"/>
      <c r="AV912" s="27"/>
      <c r="AW912" s="27"/>
      <c r="AX912" s="27"/>
      <c r="AY912" s="27"/>
      <c r="AZ912" s="27"/>
      <c r="BA912" s="27"/>
      <c r="BB912" s="27"/>
      <c r="BC912" s="27"/>
      <c r="BD912" s="27"/>
      <c r="BE912" s="27"/>
      <c r="BF912" s="27"/>
      <c r="BG912" s="27"/>
    </row>
    <row r="913" spans="2:59" ht="15.75" customHeight="1" x14ac:dyDescent="0.2"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  <c r="AO913" s="27"/>
      <c r="AP913" s="27"/>
      <c r="AQ913" s="27"/>
      <c r="AR913" s="27"/>
      <c r="AS913" s="27"/>
      <c r="AT913" s="27"/>
      <c r="AU913" s="27"/>
      <c r="AV913" s="27"/>
      <c r="AW913" s="27"/>
      <c r="AX913" s="27"/>
      <c r="AY913" s="27"/>
      <c r="AZ913" s="27"/>
      <c r="BA913" s="27"/>
      <c r="BB913" s="27"/>
      <c r="BC913" s="27"/>
      <c r="BD913" s="27"/>
      <c r="BE913" s="27"/>
      <c r="BF913" s="27"/>
      <c r="BG913" s="27"/>
    </row>
    <row r="914" spans="2:59" ht="15.75" customHeight="1" x14ac:dyDescent="0.2"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  <c r="AO914" s="27"/>
      <c r="AP914" s="27"/>
      <c r="AQ914" s="27"/>
      <c r="AR914" s="27"/>
      <c r="AS914" s="27"/>
      <c r="AT914" s="27"/>
      <c r="AU914" s="27"/>
      <c r="AV914" s="27"/>
      <c r="AW914" s="27"/>
      <c r="AX914" s="27"/>
      <c r="AY914" s="27"/>
      <c r="AZ914" s="27"/>
      <c r="BA914" s="27"/>
      <c r="BB914" s="27"/>
      <c r="BC914" s="27"/>
      <c r="BD914" s="27"/>
      <c r="BE914" s="27"/>
      <c r="BF914" s="27"/>
      <c r="BG914" s="27"/>
    </row>
    <row r="915" spans="2:59" ht="15.75" customHeight="1" x14ac:dyDescent="0.2"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  <c r="AO915" s="27"/>
      <c r="AP915" s="27"/>
      <c r="AQ915" s="27"/>
      <c r="AR915" s="27"/>
      <c r="AS915" s="27"/>
      <c r="AT915" s="27"/>
      <c r="AU915" s="27"/>
      <c r="AV915" s="27"/>
      <c r="AW915" s="27"/>
      <c r="AX915" s="27"/>
      <c r="AY915" s="27"/>
      <c r="AZ915" s="27"/>
      <c r="BA915" s="27"/>
      <c r="BB915" s="27"/>
      <c r="BC915" s="27"/>
      <c r="BD915" s="27"/>
      <c r="BE915" s="27"/>
      <c r="BF915" s="27"/>
      <c r="BG915" s="27"/>
    </row>
    <row r="916" spans="2:59" ht="15.75" customHeight="1" x14ac:dyDescent="0.2"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  <c r="AO916" s="27"/>
      <c r="AP916" s="27"/>
      <c r="AQ916" s="27"/>
      <c r="AR916" s="27"/>
      <c r="AS916" s="27"/>
      <c r="AT916" s="27"/>
      <c r="AU916" s="27"/>
      <c r="AV916" s="27"/>
      <c r="AW916" s="27"/>
      <c r="AX916" s="27"/>
      <c r="AY916" s="27"/>
      <c r="AZ916" s="27"/>
      <c r="BA916" s="27"/>
      <c r="BB916" s="27"/>
      <c r="BC916" s="27"/>
      <c r="BD916" s="27"/>
      <c r="BE916" s="27"/>
      <c r="BF916" s="27"/>
      <c r="BG916" s="27"/>
    </row>
    <row r="917" spans="2:59" ht="15.75" customHeight="1" x14ac:dyDescent="0.2"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  <c r="AO917" s="27"/>
      <c r="AP917" s="27"/>
      <c r="AQ917" s="27"/>
      <c r="AR917" s="27"/>
      <c r="AS917" s="27"/>
      <c r="AT917" s="27"/>
      <c r="AU917" s="27"/>
      <c r="AV917" s="27"/>
      <c r="AW917" s="27"/>
      <c r="AX917" s="27"/>
      <c r="AY917" s="27"/>
      <c r="AZ917" s="27"/>
      <c r="BA917" s="27"/>
      <c r="BB917" s="27"/>
      <c r="BC917" s="27"/>
      <c r="BD917" s="27"/>
      <c r="BE917" s="27"/>
      <c r="BF917" s="27"/>
      <c r="BG917" s="27"/>
    </row>
    <row r="918" spans="2:59" ht="15.75" customHeight="1" x14ac:dyDescent="0.2"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  <c r="AO918" s="27"/>
      <c r="AP918" s="27"/>
      <c r="AQ918" s="27"/>
      <c r="AR918" s="27"/>
      <c r="AS918" s="27"/>
      <c r="AT918" s="27"/>
      <c r="AU918" s="27"/>
      <c r="AV918" s="27"/>
      <c r="AW918" s="27"/>
      <c r="AX918" s="27"/>
      <c r="AY918" s="27"/>
      <c r="AZ918" s="27"/>
      <c r="BA918" s="27"/>
      <c r="BB918" s="27"/>
      <c r="BC918" s="27"/>
      <c r="BD918" s="27"/>
      <c r="BE918" s="27"/>
      <c r="BF918" s="27"/>
      <c r="BG918" s="27"/>
    </row>
    <row r="919" spans="2:59" ht="15.75" customHeight="1" x14ac:dyDescent="0.2"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  <c r="AO919" s="27"/>
      <c r="AP919" s="27"/>
      <c r="AQ919" s="27"/>
      <c r="AR919" s="27"/>
      <c r="AS919" s="27"/>
      <c r="AT919" s="27"/>
      <c r="AU919" s="27"/>
      <c r="AV919" s="27"/>
      <c r="AW919" s="27"/>
      <c r="AX919" s="27"/>
      <c r="AY919" s="27"/>
      <c r="AZ919" s="27"/>
      <c r="BA919" s="27"/>
      <c r="BB919" s="27"/>
      <c r="BC919" s="27"/>
      <c r="BD919" s="27"/>
      <c r="BE919" s="27"/>
      <c r="BF919" s="27"/>
      <c r="BG919" s="27"/>
    </row>
    <row r="920" spans="2:59" ht="15.75" customHeight="1" x14ac:dyDescent="0.2"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  <c r="AO920" s="27"/>
      <c r="AP920" s="27"/>
      <c r="AQ920" s="27"/>
      <c r="AR920" s="27"/>
      <c r="AS920" s="27"/>
      <c r="AT920" s="27"/>
      <c r="AU920" s="27"/>
      <c r="AV920" s="27"/>
      <c r="AW920" s="27"/>
      <c r="AX920" s="27"/>
      <c r="AY920" s="27"/>
      <c r="AZ920" s="27"/>
      <c r="BA920" s="27"/>
      <c r="BB920" s="27"/>
      <c r="BC920" s="27"/>
      <c r="BD920" s="27"/>
      <c r="BE920" s="27"/>
      <c r="BF920" s="27"/>
      <c r="BG920" s="27"/>
    </row>
    <row r="921" spans="2:59" ht="15.75" customHeight="1" x14ac:dyDescent="0.2"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  <c r="AO921" s="27"/>
      <c r="AP921" s="27"/>
      <c r="AQ921" s="27"/>
      <c r="AR921" s="27"/>
      <c r="AS921" s="27"/>
      <c r="AT921" s="27"/>
      <c r="AU921" s="27"/>
      <c r="AV921" s="27"/>
      <c r="AW921" s="27"/>
      <c r="AX921" s="27"/>
      <c r="AY921" s="27"/>
      <c r="AZ921" s="27"/>
      <c r="BA921" s="27"/>
      <c r="BB921" s="27"/>
      <c r="BC921" s="27"/>
      <c r="BD921" s="27"/>
      <c r="BE921" s="27"/>
      <c r="BF921" s="27"/>
      <c r="BG921" s="27"/>
    </row>
    <row r="922" spans="2:59" ht="15.75" customHeight="1" x14ac:dyDescent="0.2"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  <c r="AO922" s="27"/>
      <c r="AP922" s="27"/>
      <c r="AQ922" s="27"/>
      <c r="AR922" s="27"/>
      <c r="AS922" s="27"/>
      <c r="AT922" s="27"/>
      <c r="AU922" s="27"/>
      <c r="AV922" s="27"/>
      <c r="AW922" s="27"/>
      <c r="AX922" s="27"/>
      <c r="AY922" s="27"/>
      <c r="AZ922" s="27"/>
      <c r="BA922" s="27"/>
      <c r="BB922" s="27"/>
      <c r="BC922" s="27"/>
      <c r="BD922" s="27"/>
      <c r="BE922" s="27"/>
      <c r="BF922" s="27"/>
      <c r="BG922" s="27"/>
    </row>
    <row r="923" spans="2:59" ht="15.75" customHeight="1" x14ac:dyDescent="0.2"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  <c r="AO923" s="27"/>
      <c r="AP923" s="27"/>
      <c r="AQ923" s="27"/>
      <c r="AR923" s="27"/>
      <c r="AS923" s="27"/>
      <c r="AT923" s="27"/>
      <c r="AU923" s="27"/>
      <c r="AV923" s="27"/>
      <c r="AW923" s="27"/>
      <c r="AX923" s="27"/>
      <c r="AY923" s="27"/>
      <c r="AZ923" s="27"/>
      <c r="BA923" s="27"/>
      <c r="BB923" s="27"/>
      <c r="BC923" s="27"/>
      <c r="BD923" s="27"/>
      <c r="BE923" s="27"/>
      <c r="BF923" s="27"/>
      <c r="BG923" s="27"/>
    </row>
    <row r="924" spans="2:59" ht="15.75" customHeight="1" x14ac:dyDescent="0.2"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  <c r="AO924" s="27"/>
      <c r="AP924" s="27"/>
      <c r="AQ924" s="27"/>
      <c r="AR924" s="27"/>
      <c r="AS924" s="27"/>
      <c r="AT924" s="27"/>
      <c r="AU924" s="27"/>
      <c r="AV924" s="27"/>
      <c r="AW924" s="27"/>
      <c r="AX924" s="27"/>
      <c r="AY924" s="27"/>
      <c r="AZ924" s="27"/>
      <c r="BA924" s="27"/>
      <c r="BB924" s="27"/>
      <c r="BC924" s="27"/>
      <c r="BD924" s="27"/>
      <c r="BE924" s="27"/>
      <c r="BF924" s="27"/>
      <c r="BG924" s="27"/>
    </row>
    <row r="925" spans="2:59" ht="15.75" customHeight="1" x14ac:dyDescent="0.2"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  <c r="AO925" s="27"/>
      <c r="AP925" s="27"/>
      <c r="AQ925" s="27"/>
      <c r="AR925" s="27"/>
      <c r="AS925" s="27"/>
      <c r="AT925" s="27"/>
      <c r="AU925" s="27"/>
      <c r="AV925" s="27"/>
      <c r="AW925" s="27"/>
      <c r="AX925" s="27"/>
      <c r="AY925" s="27"/>
      <c r="AZ925" s="27"/>
      <c r="BA925" s="27"/>
      <c r="BB925" s="27"/>
      <c r="BC925" s="27"/>
      <c r="BD925" s="27"/>
      <c r="BE925" s="27"/>
      <c r="BF925" s="27"/>
      <c r="BG925" s="27"/>
    </row>
    <row r="926" spans="2:59" ht="15.75" customHeight="1" x14ac:dyDescent="0.2"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  <c r="AO926" s="27"/>
      <c r="AP926" s="27"/>
      <c r="AQ926" s="27"/>
      <c r="AR926" s="27"/>
      <c r="AS926" s="27"/>
      <c r="AT926" s="27"/>
      <c r="AU926" s="27"/>
      <c r="AV926" s="27"/>
      <c r="AW926" s="27"/>
      <c r="AX926" s="27"/>
      <c r="AY926" s="27"/>
      <c r="AZ926" s="27"/>
      <c r="BA926" s="27"/>
      <c r="BB926" s="27"/>
      <c r="BC926" s="27"/>
      <c r="BD926" s="27"/>
      <c r="BE926" s="27"/>
      <c r="BF926" s="27"/>
      <c r="BG926" s="27"/>
    </row>
    <row r="927" spans="2:59" ht="15.75" customHeight="1" x14ac:dyDescent="0.2"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  <c r="AO927" s="27"/>
      <c r="AP927" s="27"/>
      <c r="AQ927" s="27"/>
      <c r="AR927" s="27"/>
      <c r="AS927" s="27"/>
      <c r="AT927" s="27"/>
      <c r="AU927" s="27"/>
      <c r="AV927" s="27"/>
      <c r="AW927" s="27"/>
      <c r="AX927" s="27"/>
      <c r="AY927" s="27"/>
      <c r="AZ927" s="27"/>
      <c r="BA927" s="27"/>
      <c r="BB927" s="27"/>
      <c r="BC927" s="27"/>
      <c r="BD927" s="27"/>
      <c r="BE927" s="27"/>
      <c r="BF927" s="27"/>
      <c r="BG927" s="27"/>
    </row>
    <row r="928" spans="2:59" ht="15.75" customHeight="1" x14ac:dyDescent="0.2"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  <c r="AO928" s="27"/>
      <c r="AP928" s="27"/>
      <c r="AQ928" s="27"/>
      <c r="AR928" s="27"/>
      <c r="AS928" s="27"/>
      <c r="AT928" s="27"/>
      <c r="AU928" s="27"/>
      <c r="AV928" s="27"/>
      <c r="AW928" s="27"/>
      <c r="AX928" s="27"/>
      <c r="AY928" s="27"/>
      <c r="AZ928" s="27"/>
      <c r="BA928" s="27"/>
      <c r="BB928" s="27"/>
      <c r="BC928" s="27"/>
      <c r="BD928" s="27"/>
      <c r="BE928" s="27"/>
      <c r="BF928" s="27"/>
      <c r="BG928" s="27"/>
    </row>
    <row r="929" spans="2:59" ht="15.75" customHeight="1" x14ac:dyDescent="0.2"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  <c r="AO929" s="27"/>
      <c r="AP929" s="27"/>
      <c r="AQ929" s="27"/>
      <c r="AR929" s="27"/>
      <c r="AS929" s="27"/>
      <c r="AT929" s="27"/>
      <c r="AU929" s="27"/>
      <c r="AV929" s="27"/>
      <c r="AW929" s="27"/>
      <c r="AX929" s="27"/>
      <c r="AY929" s="27"/>
      <c r="AZ929" s="27"/>
      <c r="BA929" s="27"/>
      <c r="BB929" s="27"/>
      <c r="BC929" s="27"/>
      <c r="BD929" s="27"/>
      <c r="BE929" s="27"/>
      <c r="BF929" s="27"/>
      <c r="BG929" s="27"/>
    </row>
    <row r="930" spans="2:59" ht="15.75" customHeight="1" x14ac:dyDescent="0.2"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  <c r="AO930" s="27"/>
      <c r="AP930" s="27"/>
      <c r="AQ930" s="27"/>
      <c r="AR930" s="27"/>
      <c r="AS930" s="27"/>
      <c r="AT930" s="27"/>
      <c r="AU930" s="27"/>
      <c r="AV930" s="27"/>
      <c r="AW930" s="27"/>
      <c r="AX930" s="27"/>
      <c r="AY930" s="27"/>
      <c r="AZ930" s="27"/>
      <c r="BA930" s="27"/>
      <c r="BB930" s="27"/>
      <c r="BC930" s="27"/>
      <c r="BD930" s="27"/>
      <c r="BE930" s="27"/>
      <c r="BF930" s="27"/>
      <c r="BG930" s="27"/>
    </row>
    <row r="931" spans="2:59" ht="15.75" customHeight="1" x14ac:dyDescent="0.2"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  <c r="AO931" s="27"/>
      <c r="AP931" s="27"/>
      <c r="AQ931" s="27"/>
      <c r="AR931" s="27"/>
      <c r="AS931" s="27"/>
      <c r="AT931" s="27"/>
      <c r="AU931" s="27"/>
      <c r="AV931" s="27"/>
      <c r="AW931" s="27"/>
      <c r="AX931" s="27"/>
      <c r="AY931" s="27"/>
      <c r="AZ931" s="27"/>
      <c r="BA931" s="27"/>
      <c r="BB931" s="27"/>
      <c r="BC931" s="27"/>
      <c r="BD931" s="27"/>
      <c r="BE931" s="27"/>
      <c r="BF931" s="27"/>
      <c r="BG931" s="27"/>
    </row>
    <row r="932" spans="2:59" ht="15.75" customHeight="1" x14ac:dyDescent="0.2"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  <c r="AO932" s="27"/>
      <c r="AP932" s="27"/>
      <c r="AQ932" s="27"/>
      <c r="AR932" s="27"/>
      <c r="AS932" s="27"/>
      <c r="AT932" s="27"/>
      <c r="AU932" s="27"/>
      <c r="AV932" s="27"/>
      <c r="AW932" s="27"/>
      <c r="AX932" s="27"/>
      <c r="AY932" s="27"/>
      <c r="AZ932" s="27"/>
      <c r="BA932" s="27"/>
      <c r="BB932" s="27"/>
      <c r="BC932" s="27"/>
      <c r="BD932" s="27"/>
      <c r="BE932" s="27"/>
      <c r="BF932" s="27"/>
      <c r="BG932" s="27"/>
    </row>
    <row r="933" spans="2:59" ht="15.75" customHeight="1" x14ac:dyDescent="0.2"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  <c r="AO933" s="27"/>
      <c r="AP933" s="27"/>
      <c r="AQ933" s="27"/>
      <c r="AR933" s="27"/>
      <c r="AS933" s="27"/>
      <c r="AT933" s="27"/>
      <c r="AU933" s="27"/>
      <c r="AV933" s="27"/>
      <c r="AW933" s="27"/>
      <c r="AX933" s="27"/>
      <c r="AY933" s="27"/>
      <c r="AZ933" s="27"/>
      <c r="BA933" s="27"/>
      <c r="BB933" s="27"/>
      <c r="BC933" s="27"/>
      <c r="BD933" s="27"/>
      <c r="BE933" s="27"/>
      <c r="BF933" s="27"/>
      <c r="BG933" s="27"/>
    </row>
    <row r="934" spans="2:59" ht="15.75" customHeight="1" x14ac:dyDescent="0.2"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  <c r="AO934" s="27"/>
      <c r="AP934" s="27"/>
      <c r="AQ934" s="27"/>
      <c r="AR934" s="27"/>
      <c r="AS934" s="27"/>
      <c r="AT934" s="27"/>
      <c r="AU934" s="27"/>
      <c r="AV934" s="27"/>
      <c r="AW934" s="27"/>
      <c r="AX934" s="27"/>
      <c r="AY934" s="27"/>
      <c r="AZ934" s="27"/>
      <c r="BA934" s="27"/>
      <c r="BB934" s="27"/>
      <c r="BC934" s="27"/>
      <c r="BD934" s="27"/>
      <c r="BE934" s="27"/>
      <c r="BF934" s="27"/>
      <c r="BG934" s="27"/>
    </row>
    <row r="935" spans="2:59" ht="15.75" customHeight="1" x14ac:dyDescent="0.2"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  <c r="AO935" s="27"/>
      <c r="AP935" s="27"/>
      <c r="AQ935" s="27"/>
      <c r="AR935" s="27"/>
      <c r="AS935" s="27"/>
      <c r="AT935" s="27"/>
      <c r="AU935" s="27"/>
      <c r="AV935" s="27"/>
      <c r="AW935" s="27"/>
      <c r="AX935" s="27"/>
      <c r="AY935" s="27"/>
      <c r="AZ935" s="27"/>
      <c r="BA935" s="27"/>
      <c r="BB935" s="27"/>
      <c r="BC935" s="27"/>
      <c r="BD935" s="27"/>
      <c r="BE935" s="27"/>
      <c r="BF935" s="27"/>
      <c r="BG935" s="27"/>
    </row>
    <row r="936" spans="2:59" ht="15.75" customHeight="1" x14ac:dyDescent="0.2"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  <c r="AO936" s="27"/>
      <c r="AP936" s="27"/>
      <c r="AQ936" s="27"/>
      <c r="AR936" s="27"/>
      <c r="AS936" s="27"/>
      <c r="AT936" s="27"/>
      <c r="AU936" s="27"/>
      <c r="AV936" s="27"/>
      <c r="AW936" s="27"/>
      <c r="AX936" s="27"/>
      <c r="AY936" s="27"/>
      <c r="AZ936" s="27"/>
      <c r="BA936" s="27"/>
      <c r="BB936" s="27"/>
      <c r="BC936" s="27"/>
      <c r="BD936" s="27"/>
      <c r="BE936" s="27"/>
      <c r="BF936" s="27"/>
      <c r="BG936" s="27"/>
    </row>
    <row r="937" spans="2:59" ht="15.75" customHeight="1" x14ac:dyDescent="0.2"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  <c r="AO937" s="27"/>
      <c r="AP937" s="27"/>
      <c r="AQ937" s="27"/>
      <c r="AR937" s="27"/>
      <c r="AS937" s="27"/>
      <c r="AT937" s="27"/>
      <c r="AU937" s="27"/>
      <c r="AV937" s="27"/>
      <c r="AW937" s="27"/>
      <c r="AX937" s="27"/>
      <c r="AY937" s="27"/>
      <c r="AZ937" s="27"/>
      <c r="BA937" s="27"/>
      <c r="BB937" s="27"/>
      <c r="BC937" s="27"/>
      <c r="BD937" s="27"/>
      <c r="BE937" s="27"/>
      <c r="BF937" s="27"/>
      <c r="BG937" s="27"/>
    </row>
    <row r="938" spans="2:59" ht="15.75" customHeight="1" x14ac:dyDescent="0.2"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  <c r="AO938" s="27"/>
      <c r="AP938" s="27"/>
      <c r="AQ938" s="27"/>
      <c r="AR938" s="27"/>
      <c r="AS938" s="27"/>
      <c r="AT938" s="27"/>
      <c r="AU938" s="27"/>
      <c r="AV938" s="27"/>
      <c r="AW938" s="27"/>
      <c r="AX938" s="27"/>
      <c r="AY938" s="27"/>
      <c r="AZ938" s="27"/>
      <c r="BA938" s="27"/>
      <c r="BB938" s="27"/>
      <c r="BC938" s="27"/>
      <c r="BD938" s="27"/>
      <c r="BE938" s="27"/>
      <c r="BF938" s="27"/>
      <c r="BG938" s="27"/>
    </row>
    <row r="939" spans="2:59" ht="15.75" customHeight="1" x14ac:dyDescent="0.2"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  <c r="AO939" s="27"/>
      <c r="AP939" s="27"/>
      <c r="AQ939" s="27"/>
      <c r="AR939" s="27"/>
      <c r="AS939" s="27"/>
      <c r="AT939" s="27"/>
      <c r="AU939" s="27"/>
      <c r="AV939" s="27"/>
      <c r="AW939" s="27"/>
      <c r="AX939" s="27"/>
      <c r="AY939" s="27"/>
      <c r="AZ939" s="27"/>
      <c r="BA939" s="27"/>
      <c r="BB939" s="27"/>
      <c r="BC939" s="27"/>
      <c r="BD939" s="27"/>
      <c r="BE939" s="27"/>
      <c r="BF939" s="27"/>
      <c r="BG939" s="27"/>
    </row>
    <row r="940" spans="2:59" ht="15.75" customHeight="1" x14ac:dyDescent="0.2"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  <c r="AO940" s="27"/>
      <c r="AP940" s="27"/>
      <c r="AQ940" s="27"/>
      <c r="AR940" s="27"/>
      <c r="AS940" s="27"/>
      <c r="AT940" s="27"/>
      <c r="AU940" s="27"/>
      <c r="AV940" s="27"/>
      <c r="AW940" s="27"/>
      <c r="AX940" s="27"/>
      <c r="AY940" s="27"/>
      <c r="AZ940" s="27"/>
      <c r="BA940" s="27"/>
      <c r="BB940" s="27"/>
      <c r="BC940" s="27"/>
      <c r="BD940" s="27"/>
      <c r="BE940" s="27"/>
      <c r="BF940" s="27"/>
      <c r="BG940" s="27"/>
    </row>
    <row r="941" spans="2:59" ht="15.75" customHeight="1" x14ac:dyDescent="0.2"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  <c r="AO941" s="27"/>
      <c r="AP941" s="27"/>
      <c r="AQ941" s="27"/>
      <c r="AR941" s="27"/>
      <c r="AS941" s="27"/>
      <c r="AT941" s="27"/>
      <c r="AU941" s="27"/>
      <c r="AV941" s="27"/>
      <c r="AW941" s="27"/>
      <c r="AX941" s="27"/>
      <c r="AY941" s="27"/>
      <c r="AZ941" s="27"/>
      <c r="BA941" s="27"/>
      <c r="BB941" s="27"/>
      <c r="BC941" s="27"/>
      <c r="BD941" s="27"/>
      <c r="BE941" s="27"/>
      <c r="BF941" s="27"/>
      <c r="BG941" s="27"/>
    </row>
    <row r="942" spans="2:59" ht="15.75" customHeight="1" x14ac:dyDescent="0.2"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  <c r="AO942" s="27"/>
      <c r="AP942" s="27"/>
      <c r="AQ942" s="27"/>
      <c r="AR942" s="27"/>
      <c r="AS942" s="27"/>
      <c r="AT942" s="27"/>
      <c r="AU942" s="27"/>
      <c r="AV942" s="27"/>
      <c r="AW942" s="27"/>
      <c r="AX942" s="27"/>
      <c r="AY942" s="27"/>
      <c r="AZ942" s="27"/>
      <c r="BA942" s="27"/>
      <c r="BB942" s="27"/>
      <c r="BC942" s="27"/>
      <c r="BD942" s="27"/>
      <c r="BE942" s="27"/>
      <c r="BF942" s="27"/>
      <c r="BG942" s="27"/>
    </row>
    <row r="943" spans="2:59" ht="15.75" customHeight="1" x14ac:dyDescent="0.2"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  <c r="AO943" s="27"/>
      <c r="AP943" s="27"/>
      <c r="AQ943" s="27"/>
      <c r="AR943" s="27"/>
      <c r="AS943" s="27"/>
      <c r="AT943" s="27"/>
      <c r="AU943" s="27"/>
      <c r="AV943" s="27"/>
      <c r="AW943" s="27"/>
      <c r="AX943" s="27"/>
      <c r="AY943" s="27"/>
      <c r="AZ943" s="27"/>
      <c r="BA943" s="27"/>
      <c r="BB943" s="27"/>
      <c r="BC943" s="27"/>
      <c r="BD943" s="27"/>
      <c r="BE943" s="27"/>
      <c r="BF943" s="27"/>
      <c r="BG943" s="27"/>
    </row>
    <row r="944" spans="2:59" ht="15.75" customHeight="1" x14ac:dyDescent="0.2"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  <c r="AO944" s="27"/>
      <c r="AP944" s="27"/>
      <c r="AQ944" s="27"/>
      <c r="AR944" s="27"/>
      <c r="AS944" s="27"/>
      <c r="AT944" s="27"/>
      <c r="AU944" s="27"/>
      <c r="AV944" s="27"/>
      <c r="AW944" s="27"/>
      <c r="AX944" s="27"/>
      <c r="AY944" s="27"/>
      <c r="AZ944" s="27"/>
      <c r="BA944" s="27"/>
      <c r="BB944" s="27"/>
      <c r="BC944" s="27"/>
      <c r="BD944" s="27"/>
      <c r="BE944" s="27"/>
      <c r="BF944" s="27"/>
      <c r="BG944" s="27"/>
    </row>
    <row r="945" spans="2:59" ht="15.75" customHeight="1" x14ac:dyDescent="0.2"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  <c r="AO945" s="27"/>
      <c r="AP945" s="27"/>
      <c r="AQ945" s="27"/>
      <c r="AR945" s="27"/>
      <c r="AS945" s="27"/>
      <c r="AT945" s="27"/>
      <c r="AU945" s="27"/>
      <c r="AV945" s="27"/>
      <c r="AW945" s="27"/>
      <c r="AX945" s="27"/>
      <c r="AY945" s="27"/>
      <c r="AZ945" s="27"/>
      <c r="BA945" s="27"/>
      <c r="BB945" s="27"/>
      <c r="BC945" s="27"/>
      <c r="BD945" s="27"/>
      <c r="BE945" s="27"/>
      <c r="BF945" s="27"/>
      <c r="BG945" s="27"/>
    </row>
    <row r="946" spans="2:59" ht="15.75" customHeight="1" x14ac:dyDescent="0.2"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  <c r="AO946" s="27"/>
      <c r="AP946" s="27"/>
      <c r="AQ946" s="27"/>
      <c r="AR946" s="27"/>
      <c r="AS946" s="27"/>
      <c r="AT946" s="27"/>
      <c r="AU946" s="27"/>
      <c r="AV946" s="27"/>
      <c r="AW946" s="27"/>
      <c r="AX946" s="27"/>
      <c r="AY946" s="27"/>
      <c r="AZ946" s="27"/>
      <c r="BA946" s="27"/>
      <c r="BB946" s="27"/>
      <c r="BC946" s="27"/>
      <c r="BD946" s="27"/>
      <c r="BE946" s="27"/>
      <c r="BF946" s="27"/>
      <c r="BG946" s="27"/>
    </row>
    <row r="947" spans="2:59" ht="15.75" customHeight="1" x14ac:dyDescent="0.2"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  <c r="AO947" s="27"/>
      <c r="AP947" s="27"/>
      <c r="AQ947" s="27"/>
      <c r="AR947" s="27"/>
      <c r="AS947" s="27"/>
      <c r="AT947" s="27"/>
      <c r="AU947" s="27"/>
      <c r="AV947" s="27"/>
      <c r="AW947" s="27"/>
      <c r="AX947" s="27"/>
      <c r="AY947" s="27"/>
      <c r="AZ947" s="27"/>
      <c r="BA947" s="27"/>
      <c r="BB947" s="27"/>
      <c r="BC947" s="27"/>
      <c r="BD947" s="27"/>
      <c r="BE947" s="27"/>
      <c r="BF947" s="27"/>
      <c r="BG947" s="27"/>
    </row>
    <row r="948" spans="2:59" ht="15.75" customHeight="1" x14ac:dyDescent="0.2"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  <c r="AO948" s="27"/>
      <c r="AP948" s="27"/>
      <c r="AQ948" s="27"/>
      <c r="AR948" s="27"/>
      <c r="AS948" s="27"/>
      <c r="AT948" s="27"/>
      <c r="AU948" s="27"/>
      <c r="AV948" s="27"/>
      <c r="AW948" s="27"/>
      <c r="AX948" s="27"/>
      <c r="AY948" s="27"/>
      <c r="AZ948" s="27"/>
      <c r="BA948" s="27"/>
      <c r="BB948" s="27"/>
      <c r="BC948" s="27"/>
      <c r="BD948" s="27"/>
      <c r="BE948" s="27"/>
      <c r="BF948" s="27"/>
      <c r="BG948" s="27"/>
    </row>
    <row r="949" spans="2:59" ht="15.75" customHeight="1" x14ac:dyDescent="0.2"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  <c r="AO949" s="27"/>
      <c r="AP949" s="27"/>
      <c r="AQ949" s="27"/>
      <c r="AR949" s="27"/>
      <c r="AS949" s="27"/>
      <c r="AT949" s="27"/>
      <c r="AU949" s="27"/>
      <c r="AV949" s="27"/>
      <c r="AW949" s="27"/>
      <c r="AX949" s="27"/>
      <c r="AY949" s="27"/>
      <c r="AZ949" s="27"/>
      <c r="BA949" s="27"/>
      <c r="BB949" s="27"/>
      <c r="BC949" s="27"/>
      <c r="BD949" s="27"/>
      <c r="BE949" s="27"/>
      <c r="BF949" s="27"/>
      <c r="BG949" s="27"/>
    </row>
    <row r="950" spans="2:59" ht="15.75" customHeight="1" x14ac:dyDescent="0.2"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  <c r="AO950" s="27"/>
      <c r="AP950" s="27"/>
      <c r="AQ950" s="27"/>
      <c r="AR950" s="27"/>
      <c r="AS950" s="27"/>
      <c r="AT950" s="27"/>
      <c r="AU950" s="27"/>
      <c r="AV950" s="27"/>
      <c r="AW950" s="27"/>
      <c r="AX950" s="27"/>
      <c r="AY950" s="27"/>
      <c r="AZ950" s="27"/>
      <c r="BA950" s="27"/>
      <c r="BB950" s="27"/>
      <c r="BC950" s="27"/>
      <c r="BD950" s="27"/>
      <c r="BE950" s="27"/>
      <c r="BF950" s="27"/>
      <c r="BG950" s="27"/>
    </row>
    <row r="951" spans="2:59" ht="15.75" customHeight="1" x14ac:dyDescent="0.2"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  <c r="AO951" s="27"/>
      <c r="AP951" s="27"/>
      <c r="AQ951" s="27"/>
      <c r="AR951" s="27"/>
      <c r="AS951" s="27"/>
      <c r="AT951" s="27"/>
      <c r="AU951" s="27"/>
      <c r="AV951" s="27"/>
      <c r="AW951" s="27"/>
      <c r="AX951" s="27"/>
      <c r="AY951" s="27"/>
      <c r="AZ951" s="27"/>
      <c r="BA951" s="27"/>
      <c r="BB951" s="27"/>
      <c r="BC951" s="27"/>
      <c r="BD951" s="27"/>
      <c r="BE951" s="27"/>
      <c r="BF951" s="27"/>
      <c r="BG951" s="27"/>
    </row>
    <row r="952" spans="2:59" ht="15.75" customHeight="1" x14ac:dyDescent="0.2"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  <c r="AO952" s="27"/>
      <c r="AP952" s="27"/>
      <c r="AQ952" s="27"/>
      <c r="AR952" s="27"/>
      <c r="AS952" s="27"/>
      <c r="AT952" s="27"/>
      <c r="AU952" s="27"/>
      <c r="AV952" s="27"/>
      <c r="AW952" s="27"/>
      <c r="AX952" s="27"/>
      <c r="AY952" s="27"/>
      <c r="AZ952" s="27"/>
      <c r="BA952" s="27"/>
      <c r="BB952" s="27"/>
      <c r="BC952" s="27"/>
      <c r="BD952" s="27"/>
      <c r="BE952" s="27"/>
      <c r="BF952" s="27"/>
      <c r="BG952" s="27"/>
    </row>
    <row r="953" spans="2:59" ht="15.75" customHeight="1" x14ac:dyDescent="0.2"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  <c r="AO953" s="27"/>
      <c r="AP953" s="27"/>
      <c r="AQ953" s="27"/>
      <c r="AR953" s="27"/>
      <c r="AS953" s="27"/>
      <c r="AT953" s="27"/>
      <c r="AU953" s="27"/>
      <c r="AV953" s="27"/>
      <c r="AW953" s="27"/>
      <c r="AX953" s="27"/>
      <c r="AY953" s="27"/>
      <c r="AZ953" s="27"/>
      <c r="BA953" s="27"/>
      <c r="BB953" s="27"/>
      <c r="BC953" s="27"/>
      <c r="BD953" s="27"/>
      <c r="BE953" s="27"/>
      <c r="BF953" s="27"/>
      <c r="BG953" s="27"/>
    </row>
    <row r="954" spans="2:59" ht="15.75" customHeight="1" x14ac:dyDescent="0.2"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  <c r="AO954" s="27"/>
      <c r="AP954" s="27"/>
      <c r="AQ954" s="27"/>
      <c r="AR954" s="27"/>
      <c r="AS954" s="27"/>
      <c r="AT954" s="27"/>
      <c r="AU954" s="27"/>
      <c r="AV954" s="27"/>
      <c r="AW954" s="27"/>
      <c r="AX954" s="27"/>
      <c r="AY954" s="27"/>
      <c r="AZ954" s="27"/>
      <c r="BA954" s="27"/>
      <c r="BB954" s="27"/>
      <c r="BC954" s="27"/>
      <c r="BD954" s="27"/>
      <c r="BE954" s="27"/>
      <c r="BF954" s="27"/>
      <c r="BG954" s="27"/>
    </row>
    <row r="955" spans="2:59" ht="15.75" customHeight="1" x14ac:dyDescent="0.2"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  <c r="AO955" s="27"/>
      <c r="AP955" s="27"/>
      <c r="AQ955" s="27"/>
      <c r="AR955" s="27"/>
      <c r="AS955" s="27"/>
      <c r="AT955" s="27"/>
      <c r="AU955" s="27"/>
      <c r="AV955" s="27"/>
      <c r="AW955" s="27"/>
      <c r="AX955" s="27"/>
      <c r="AY955" s="27"/>
      <c r="AZ955" s="27"/>
      <c r="BA955" s="27"/>
      <c r="BB955" s="27"/>
      <c r="BC955" s="27"/>
      <c r="BD955" s="27"/>
      <c r="BE955" s="27"/>
      <c r="BF955" s="27"/>
      <c r="BG955" s="27"/>
    </row>
    <row r="956" spans="2:59" ht="15.75" customHeight="1" x14ac:dyDescent="0.2"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  <c r="AO956" s="27"/>
      <c r="AP956" s="27"/>
      <c r="AQ956" s="27"/>
      <c r="AR956" s="27"/>
      <c r="AS956" s="27"/>
      <c r="AT956" s="27"/>
      <c r="AU956" s="27"/>
      <c r="AV956" s="27"/>
      <c r="AW956" s="27"/>
      <c r="AX956" s="27"/>
      <c r="AY956" s="27"/>
      <c r="AZ956" s="27"/>
      <c r="BA956" s="27"/>
      <c r="BB956" s="27"/>
      <c r="BC956" s="27"/>
      <c r="BD956" s="27"/>
      <c r="BE956" s="27"/>
      <c r="BF956" s="27"/>
      <c r="BG956" s="27"/>
    </row>
    <row r="957" spans="2:59" ht="15.75" customHeight="1" x14ac:dyDescent="0.2"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  <c r="AO957" s="27"/>
      <c r="AP957" s="27"/>
      <c r="AQ957" s="27"/>
      <c r="AR957" s="27"/>
      <c r="AS957" s="27"/>
      <c r="AT957" s="27"/>
      <c r="AU957" s="27"/>
      <c r="AV957" s="27"/>
      <c r="AW957" s="27"/>
      <c r="AX957" s="27"/>
      <c r="AY957" s="27"/>
      <c r="AZ957" s="27"/>
      <c r="BA957" s="27"/>
      <c r="BB957" s="27"/>
      <c r="BC957" s="27"/>
      <c r="BD957" s="27"/>
      <c r="BE957" s="27"/>
      <c r="BF957" s="27"/>
      <c r="BG957" s="27"/>
    </row>
    <row r="958" spans="2:59" ht="15.75" customHeight="1" x14ac:dyDescent="0.2"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  <c r="AO958" s="27"/>
      <c r="AP958" s="27"/>
      <c r="AQ958" s="27"/>
      <c r="AR958" s="27"/>
      <c r="AS958" s="27"/>
      <c r="AT958" s="27"/>
      <c r="AU958" s="27"/>
      <c r="AV958" s="27"/>
      <c r="AW958" s="27"/>
      <c r="AX958" s="27"/>
      <c r="AY958" s="27"/>
      <c r="AZ958" s="27"/>
      <c r="BA958" s="27"/>
      <c r="BB958" s="27"/>
      <c r="BC958" s="27"/>
      <c r="BD958" s="27"/>
      <c r="BE958" s="27"/>
      <c r="BF958" s="27"/>
      <c r="BG958" s="27"/>
    </row>
    <row r="959" spans="2:59" ht="15.75" customHeight="1" x14ac:dyDescent="0.2"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  <c r="AO959" s="27"/>
      <c r="AP959" s="27"/>
      <c r="AQ959" s="27"/>
      <c r="AR959" s="27"/>
      <c r="AS959" s="27"/>
      <c r="AT959" s="27"/>
      <c r="AU959" s="27"/>
      <c r="AV959" s="27"/>
      <c r="AW959" s="27"/>
      <c r="AX959" s="27"/>
      <c r="AY959" s="27"/>
      <c r="AZ959" s="27"/>
      <c r="BA959" s="27"/>
      <c r="BB959" s="27"/>
      <c r="BC959" s="27"/>
      <c r="BD959" s="27"/>
      <c r="BE959" s="27"/>
      <c r="BF959" s="27"/>
      <c r="BG959" s="27"/>
    </row>
    <row r="960" spans="2:59" ht="15.75" customHeight="1" x14ac:dyDescent="0.2"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  <c r="AO960" s="27"/>
      <c r="AP960" s="27"/>
      <c r="AQ960" s="27"/>
      <c r="AR960" s="27"/>
      <c r="AS960" s="27"/>
      <c r="AT960" s="27"/>
      <c r="AU960" s="27"/>
      <c r="AV960" s="27"/>
      <c r="AW960" s="27"/>
      <c r="AX960" s="27"/>
      <c r="AY960" s="27"/>
      <c r="AZ960" s="27"/>
      <c r="BA960" s="27"/>
      <c r="BB960" s="27"/>
      <c r="BC960" s="27"/>
      <c r="BD960" s="27"/>
      <c r="BE960" s="27"/>
      <c r="BF960" s="27"/>
      <c r="BG960" s="27"/>
    </row>
    <row r="961" spans="2:59" ht="15.75" customHeight="1" x14ac:dyDescent="0.2"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  <c r="AO961" s="27"/>
      <c r="AP961" s="27"/>
      <c r="AQ961" s="27"/>
      <c r="AR961" s="27"/>
      <c r="AS961" s="27"/>
      <c r="AT961" s="27"/>
      <c r="AU961" s="27"/>
      <c r="AV961" s="27"/>
      <c r="AW961" s="27"/>
      <c r="AX961" s="27"/>
      <c r="AY961" s="27"/>
      <c r="AZ961" s="27"/>
      <c r="BA961" s="27"/>
      <c r="BB961" s="27"/>
      <c r="BC961" s="27"/>
      <c r="BD961" s="27"/>
      <c r="BE961" s="27"/>
      <c r="BF961" s="27"/>
      <c r="BG961" s="27"/>
    </row>
    <row r="962" spans="2:59" ht="15.75" customHeight="1" x14ac:dyDescent="0.2"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  <c r="AO962" s="27"/>
      <c r="AP962" s="27"/>
      <c r="AQ962" s="27"/>
      <c r="AR962" s="27"/>
      <c r="AS962" s="27"/>
      <c r="AT962" s="27"/>
      <c r="AU962" s="27"/>
      <c r="AV962" s="27"/>
      <c r="AW962" s="27"/>
      <c r="AX962" s="27"/>
      <c r="AY962" s="27"/>
      <c r="AZ962" s="27"/>
      <c r="BA962" s="27"/>
      <c r="BB962" s="27"/>
      <c r="BC962" s="27"/>
      <c r="BD962" s="27"/>
      <c r="BE962" s="27"/>
      <c r="BF962" s="27"/>
      <c r="BG962" s="27"/>
    </row>
    <row r="963" spans="2:59" ht="15.75" customHeight="1" x14ac:dyDescent="0.2"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  <c r="AO963" s="27"/>
      <c r="AP963" s="27"/>
      <c r="AQ963" s="27"/>
      <c r="AR963" s="27"/>
      <c r="AS963" s="27"/>
      <c r="AT963" s="27"/>
      <c r="AU963" s="27"/>
      <c r="AV963" s="27"/>
      <c r="AW963" s="27"/>
      <c r="AX963" s="27"/>
      <c r="AY963" s="27"/>
      <c r="AZ963" s="27"/>
      <c r="BA963" s="27"/>
      <c r="BB963" s="27"/>
      <c r="BC963" s="27"/>
      <c r="BD963" s="27"/>
      <c r="BE963" s="27"/>
      <c r="BF963" s="27"/>
      <c r="BG963" s="27"/>
    </row>
    <row r="964" spans="2:59" ht="15.75" customHeight="1" x14ac:dyDescent="0.2"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  <c r="AO964" s="27"/>
      <c r="AP964" s="27"/>
      <c r="AQ964" s="27"/>
      <c r="AR964" s="27"/>
      <c r="AS964" s="27"/>
      <c r="AT964" s="27"/>
      <c r="AU964" s="27"/>
      <c r="AV964" s="27"/>
      <c r="AW964" s="27"/>
      <c r="AX964" s="27"/>
      <c r="AY964" s="27"/>
      <c r="AZ964" s="27"/>
      <c r="BA964" s="27"/>
      <c r="BB964" s="27"/>
      <c r="BC964" s="27"/>
      <c r="BD964" s="27"/>
      <c r="BE964" s="27"/>
      <c r="BF964" s="27"/>
      <c r="BG964" s="27"/>
    </row>
    <row r="965" spans="2:59" ht="15.75" customHeight="1" x14ac:dyDescent="0.2"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  <c r="AO965" s="27"/>
      <c r="AP965" s="27"/>
      <c r="AQ965" s="27"/>
      <c r="AR965" s="27"/>
      <c r="AS965" s="27"/>
      <c r="AT965" s="27"/>
      <c r="AU965" s="27"/>
      <c r="AV965" s="27"/>
      <c r="AW965" s="27"/>
      <c r="AX965" s="27"/>
      <c r="AY965" s="27"/>
      <c r="AZ965" s="27"/>
      <c r="BA965" s="27"/>
      <c r="BB965" s="27"/>
      <c r="BC965" s="27"/>
      <c r="BD965" s="27"/>
      <c r="BE965" s="27"/>
      <c r="BF965" s="27"/>
      <c r="BG965" s="27"/>
    </row>
    <row r="966" spans="2:59" ht="15.75" customHeight="1" x14ac:dyDescent="0.2"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  <c r="AO966" s="27"/>
      <c r="AP966" s="27"/>
      <c r="AQ966" s="27"/>
      <c r="AR966" s="27"/>
      <c r="AS966" s="27"/>
      <c r="AT966" s="27"/>
      <c r="AU966" s="27"/>
      <c r="AV966" s="27"/>
      <c r="AW966" s="27"/>
      <c r="AX966" s="27"/>
      <c r="AY966" s="27"/>
      <c r="AZ966" s="27"/>
      <c r="BA966" s="27"/>
      <c r="BB966" s="27"/>
      <c r="BC966" s="27"/>
      <c r="BD966" s="27"/>
      <c r="BE966" s="27"/>
      <c r="BF966" s="27"/>
      <c r="BG966" s="27"/>
    </row>
    <row r="967" spans="2:59" ht="15.75" customHeight="1" x14ac:dyDescent="0.2"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  <c r="AO967" s="27"/>
      <c r="AP967" s="27"/>
      <c r="AQ967" s="27"/>
      <c r="AR967" s="27"/>
      <c r="AS967" s="27"/>
      <c r="AT967" s="27"/>
      <c r="AU967" s="27"/>
      <c r="AV967" s="27"/>
      <c r="AW967" s="27"/>
      <c r="AX967" s="27"/>
      <c r="AY967" s="27"/>
      <c r="AZ967" s="27"/>
      <c r="BA967" s="27"/>
      <c r="BB967" s="27"/>
      <c r="BC967" s="27"/>
      <c r="BD967" s="27"/>
      <c r="BE967" s="27"/>
      <c r="BF967" s="27"/>
      <c r="BG967" s="27"/>
    </row>
    <row r="968" spans="2:59" ht="15.75" customHeight="1" x14ac:dyDescent="0.2"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  <c r="AO968" s="27"/>
      <c r="AP968" s="27"/>
      <c r="AQ968" s="27"/>
      <c r="AR968" s="27"/>
      <c r="AS968" s="27"/>
      <c r="AT968" s="27"/>
      <c r="AU968" s="27"/>
      <c r="AV968" s="27"/>
      <c r="AW968" s="27"/>
      <c r="AX968" s="27"/>
      <c r="AY968" s="27"/>
      <c r="AZ968" s="27"/>
      <c r="BA968" s="27"/>
      <c r="BB968" s="27"/>
      <c r="BC968" s="27"/>
      <c r="BD968" s="27"/>
      <c r="BE968" s="27"/>
      <c r="BF968" s="27"/>
      <c r="BG968" s="27"/>
    </row>
    <row r="969" spans="2:59" ht="15.75" customHeight="1" x14ac:dyDescent="0.2"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  <c r="AO969" s="27"/>
      <c r="AP969" s="27"/>
      <c r="AQ969" s="27"/>
      <c r="AR969" s="27"/>
      <c r="AS969" s="27"/>
      <c r="AT969" s="27"/>
      <c r="AU969" s="27"/>
      <c r="AV969" s="27"/>
      <c r="AW969" s="27"/>
      <c r="AX969" s="27"/>
      <c r="AY969" s="27"/>
      <c r="AZ969" s="27"/>
      <c r="BA969" s="27"/>
      <c r="BB969" s="27"/>
      <c r="BC969" s="27"/>
      <c r="BD969" s="27"/>
      <c r="BE969" s="27"/>
      <c r="BF969" s="27"/>
      <c r="BG969" s="27"/>
    </row>
    <row r="970" spans="2:59" ht="15.75" customHeight="1" x14ac:dyDescent="0.2"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  <c r="AO970" s="27"/>
      <c r="AP970" s="27"/>
      <c r="AQ970" s="27"/>
      <c r="AR970" s="27"/>
      <c r="AS970" s="27"/>
      <c r="AT970" s="27"/>
      <c r="AU970" s="27"/>
      <c r="AV970" s="27"/>
      <c r="AW970" s="27"/>
      <c r="AX970" s="27"/>
      <c r="AY970" s="27"/>
      <c r="AZ970" s="27"/>
      <c r="BA970" s="27"/>
      <c r="BB970" s="27"/>
      <c r="BC970" s="27"/>
      <c r="BD970" s="27"/>
      <c r="BE970" s="27"/>
      <c r="BF970" s="27"/>
      <c r="BG970" s="27"/>
    </row>
    <row r="971" spans="2:59" ht="15.75" customHeight="1" x14ac:dyDescent="0.2"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  <c r="AO971" s="27"/>
      <c r="AP971" s="27"/>
      <c r="AQ971" s="27"/>
      <c r="AR971" s="27"/>
      <c r="AS971" s="27"/>
      <c r="AT971" s="27"/>
      <c r="AU971" s="27"/>
      <c r="AV971" s="27"/>
      <c r="AW971" s="27"/>
      <c r="AX971" s="27"/>
      <c r="AY971" s="27"/>
      <c r="AZ971" s="27"/>
      <c r="BA971" s="27"/>
      <c r="BB971" s="27"/>
      <c r="BC971" s="27"/>
      <c r="BD971" s="27"/>
      <c r="BE971" s="27"/>
      <c r="BF971" s="27"/>
      <c r="BG971" s="27"/>
    </row>
    <row r="972" spans="2:59" ht="15.75" customHeight="1" x14ac:dyDescent="0.2"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  <c r="AO972" s="27"/>
      <c r="AP972" s="27"/>
      <c r="AQ972" s="27"/>
      <c r="AR972" s="27"/>
      <c r="AS972" s="27"/>
      <c r="AT972" s="27"/>
      <c r="AU972" s="27"/>
      <c r="AV972" s="27"/>
      <c r="AW972" s="27"/>
      <c r="AX972" s="27"/>
      <c r="AY972" s="27"/>
      <c r="AZ972" s="27"/>
      <c r="BA972" s="27"/>
      <c r="BB972" s="27"/>
      <c r="BC972" s="27"/>
      <c r="BD972" s="27"/>
      <c r="BE972" s="27"/>
      <c r="BF972" s="27"/>
      <c r="BG972" s="27"/>
    </row>
    <row r="973" spans="2:59" ht="15.75" customHeight="1" x14ac:dyDescent="0.2"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  <c r="AO973" s="27"/>
      <c r="AP973" s="27"/>
      <c r="AQ973" s="27"/>
      <c r="AR973" s="27"/>
      <c r="AS973" s="27"/>
      <c r="AT973" s="27"/>
      <c r="AU973" s="27"/>
      <c r="AV973" s="27"/>
      <c r="AW973" s="27"/>
      <c r="AX973" s="27"/>
      <c r="AY973" s="27"/>
      <c r="AZ973" s="27"/>
      <c r="BA973" s="27"/>
      <c r="BB973" s="27"/>
      <c r="BC973" s="27"/>
      <c r="BD973" s="27"/>
      <c r="BE973" s="27"/>
      <c r="BF973" s="27"/>
      <c r="BG973" s="27"/>
    </row>
    <row r="974" spans="2:59" ht="15.75" customHeight="1" x14ac:dyDescent="0.2"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  <c r="AO974" s="27"/>
      <c r="AP974" s="27"/>
      <c r="AQ974" s="27"/>
      <c r="AR974" s="27"/>
      <c r="AS974" s="27"/>
      <c r="AT974" s="27"/>
      <c r="AU974" s="27"/>
      <c r="AV974" s="27"/>
      <c r="AW974" s="27"/>
      <c r="AX974" s="27"/>
      <c r="AY974" s="27"/>
      <c r="AZ974" s="27"/>
      <c r="BA974" s="27"/>
      <c r="BB974" s="27"/>
      <c r="BC974" s="27"/>
      <c r="BD974" s="27"/>
      <c r="BE974" s="27"/>
      <c r="BF974" s="27"/>
      <c r="BG974" s="27"/>
    </row>
    <row r="975" spans="2:59" ht="15.75" customHeight="1" x14ac:dyDescent="0.2"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  <c r="AO975" s="27"/>
      <c r="AP975" s="27"/>
      <c r="AQ975" s="27"/>
      <c r="AR975" s="27"/>
      <c r="AS975" s="27"/>
      <c r="AT975" s="27"/>
      <c r="AU975" s="27"/>
      <c r="AV975" s="27"/>
      <c r="AW975" s="27"/>
      <c r="AX975" s="27"/>
      <c r="AY975" s="27"/>
      <c r="AZ975" s="27"/>
      <c r="BA975" s="27"/>
      <c r="BB975" s="27"/>
      <c r="BC975" s="27"/>
      <c r="BD975" s="27"/>
      <c r="BE975" s="27"/>
      <c r="BF975" s="27"/>
      <c r="BG975" s="27"/>
    </row>
    <row r="976" spans="2:59" ht="15.75" customHeight="1" x14ac:dyDescent="0.2"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  <c r="AO976" s="27"/>
      <c r="AP976" s="27"/>
      <c r="AQ976" s="27"/>
      <c r="AR976" s="27"/>
      <c r="AS976" s="27"/>
      <c r="AT976" s="27"/>
      <c r="AU976" s="27"/>
      <c r="AV976" s="27"/>
      <c r="AW976" s="27"/>
      <c r="AX976" s="27"/>
      <c r="AY976" s="27"/>
      <c r="AZ976" s="27"/>
      <c r="BA976" s="27"/>
      <c r="BB976" s="27"/>
      <c r="BC976" s="27"/>
      <c r="BD976" s="27"/>
      <c r="BE976" s="27"/>
      <c r="BF976" s="27"/>
      <c r="BG976" s="27"/>
    </row>
    <row r="977" spans="2:59" ht="15.75" customHeight="1" x14ac:dyDescent="0.2"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  <c r="AO977" s="27"/>
      <c r="AP977" s="27"/>
      <c r="AQ977" s="27"/>
      <c r="AR977" s="27"/>
      <c r="AS977" s="27"/>
      <c r="AT977" s="27"/>
      <c r="AU977" s="27"/>
      <c r="AV977" s="27"/>
      <c r="AW977" s="27"/>
      <c r="AX977" s="27"/>
      <c r="AY977" s="27"/>
      <c r="AZ977" s="27"/>
      <c r="BA977" s="27"/>
      <c r="BB977" s="27"/>
      <c r="BC977" s="27"/>
      <c r="BD977" s="27"/>
      <c r="BE977" s="27"/>
      <c r="BF977" s="27"/>
      <c r="BG977" s="27"/>
    </row>
    <row r="978" spans="2:59" ht="15.75" customHeight="1" x14ac:dyDescent="0.2"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  <c r="AO978" s="27"/>
      <c r="AP978" s="27"/>
      <c r="AQ978" s="27"/>
      <c r="AR978" s="27"/>
      <c r="AS978" s="27"/>
      <c r="AT978" s="27"/>
      <c r="AU978" s="27"/>
      <c r="AV978" s="27"/>
      <c r="AW978" s="27"/>
      <c r="AX978" s="27"/>
      <c r="AY978" s="27"/>
      <c r="AZ978" s="27"/>
      <c r="BA978" s="27"/>
      <c r="BB978" s="27"/>
      <c r="BC978" s="27"/>
      <c r="BD978" s="27"/>
      <c r="BE978" s="27"/>
      <c r="BF978" s="27"/>
      <c r="BG978" s="27"/>
    </row>
    <row r="979" spans="2:59" ht="15.75" customHeight="1" x14ac:dyDescent="0.2"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  <c r="AO979" s="27"/>
      <c r="AP979" s="27"/>
      <c r="AQ979" s="27"/>
      <c r="AR979" s="27"/>
      <c r="AS979" s="27"/>
      <c r="AT979" s="27"/>
      <c r="AU979" s="27"/>
      <c r="AV979" s="27"/>
      <c r="AW979" s="27"/>
      <c r="AX979" s="27"/>
      <c r="AY979" s="27"/>
      <c r="AZ979" s="27"/>
      <c r="BA979" s="27"/>
      <c r="BB979" s="27"/>
      <c r="BC979" s="27"/>
      <c r="BD979" s="27"/>
      <c r="BE979" s="27"/>
      <c r="BF979" s="27"/>
      <c r="BG979" s="27"/>
    </row>
    <row r="980" spans="2:59" ht="15.75" customHeight="1" x14ac:dyDescent="0.2"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  <c r="AO980" s="27"/>
      <c r="AP980" s="27"/>
      <c r="AQ980" s="27"/>
      <c r="AR980" s="27"/>
      <c r="AS980" s="27"/>
      <c r="AT980" s="27"/>
      <c r="AU980" s="27"/>
      <c r="AV980" s="27"/>
      <c r="AW980" s="27"/>
      <c r="AX980" s="27"/>
      <c r="AY980" s="27"/>
      <c r="AZ980" s="27"/>
      <c r="BA980" s="27"/>
      <c r="BB980" s="27"/>
      <c r="BC980" s="27"/>
      <c r="BD980" s="27"/>
      <c r="BE980" s="27"/>
      <c r="BF980" s="27"/>
      <c r="BG980" s="27"/>
    </row>
    <row r="981" spans="2:59" ht="15.75" customHeight="1" x14ac:dyDescent="0.2"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  <c r="AO981" s="27"/>
      <c r="AP981" s="27"/>
      <c r="AQ981" s="27"/>
      <c r="AR981" s="27"/>
      <c r="AS981" s="27"/>
      <c r="AT981" s="27"/>
      <c r="AU981" s="27"/>
      <c r="AV981" s="27"/>
      <c r="AW981" s="27"/>
      <c r="AX981" s="27"/>
      <c r="AY981" s="27"/>
      <c r="AZ981" s="27"/>
      <c r="BA981" s="27"/>
      <c r="BB981" s="27"/>
      <c r="BC981" s="27"/>
      <c r="BD981" s="27"/>
      <c r="BE981" s="27"/>
      <c r="BF981" s="27"/>
      <c r="BG981" s="27"/>
    </row>
    <row r="982" spans="2:59" ht="15.75" customHeight="1" x14ac:dyDescent="0.2"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  <c r="AO982" s="27"/>
      <c r="AP982" s="27"/>
      <c r="AQ982" s="27"/>
      <c r="AR982" s="27"/>
      <c r="AS982" s="27"/>
      <c r="AT982" s="27"/>
      <c r="AU982" s="27"/>
      <c r="AV982" s="27"/>
      <c r="AW982" s="27"/>
      <c r="AX982" s="27"/>
      <c r="AY982" s="27"/>
      <c r="AZ982" s="27"/>
      <c r="BA982" s="27"/>
      <c r="BB982" s="27"/>
      <c r="BC982" s="27"/>
      <c r="BD982" s="27"/>
      <c r="BE982" s="27"/>
      <c r="BF982" s="27"/>
      <c r="BG982" s="27"/>
    </row>
    <row r="983" spans="2:59" ht="15.75" customHeight="1" x14ac:dyDescent="0.2"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  <c r="AO983" s="27"/>
      <c r="AP983" s="27"/>
      <c r="AQ983" s="27"/>
      <c r="AR983" s="27"/>
      <c r="AS983" s="27"/>
      <c r="AT983" s="27"/>
      <c r="AU983" s="27"/>
      <c r="AV983" s="27"/>
      <c r="AW983" s="27"/>
      <c r="AX983" s="27"/>
      <c r="AY983" s="27"/>
      <c r="AZ983" s="27"/>
      <c r="BA983" s="27"/>
      <c r="BB983" s="27"/>
      <c r="BC983" s="27"/>
      <c r="BD983" s="27"/>
      <c r="BE983" s="27"/>
      <c r="BF983" s="27"/>
      <c r="BG983" s="27"/>
    </row>
  </sheetData>
  <mergeCells count="6">
    <mergeCell ref="P28:U28"/>
    <mergeCell ref="B3:C3"/>
    <mergeCell ref="E3:F3"/>
    <mergeCell ref="P15:S15"/>
    <mergeCell ref="P20:S20"/>
    <mergeCell ref="P26:R26"/>
  </mergeCells>
  <pageMargins left="0.7" right="0.7" top="0.75" bottom="0.75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F3864"/>
  </sheetPr>
  <dimension ref="A1:BG983"/>
  <sheetViews>
    <sheetView showGridLines="0" workbookViewId="0"/>
  </sheetViews>
  <sheetFormatPr baseColWidth="10" defaultColWidth="14.5" defaultRowHeight="15" customHeight="1" outlineLevelCol="1" x14ac:dyDescent="0.2"/>
  <cols>
    <col min="1" max="1" width="9.5" customWidth="1"/>
    <col min="2" max="2" width="24.6640625" customWidth="1"/>
    <col min="3" max="3" width="20.6640625" customWidth="1"/>
    <col min="4" max="4" width="15.5" customWidth="1"/>
    <col min="5" max="5" width="17.1640625" customWidth="1"/>
    <col min="6" max="7" width="15.5" customWidth="1"/>
    <col min="8" max="8" width="17.5" customWidth="1"/>
    <col min="9" max="12" width="15.5" customWidth="1"/>
    <col min="13" max="13" width="49.33203125" customWidth="1"/>
    <col min="14" max="17" width="9.1640625" customWidth="1"/>
    <col min="18" max="18" width="13.5" customWidth="1"/>
    <col min="19" max="19" width="15.5" customWidth="1"/>
    <col min="20" max="20" width="19.33203125" customWidth="1"/>
    <col min="21" max="21" width="16.5" customWidth="1"/>
    <col min="22" max="23" width="13.5" customWidth="1"/>
    <col min="24" max="24" width="11.83203125" customWidth="1"/>
    <col min="25" max="26" width="9.1640625" customWidth="1"/>
    <col min="27" max="27" width="9.6640625" customWidth="1"/>
    <col min="28" max="41" width="11.5" customWidth="1"/>
    <col min="42" max="46" width="11.5" customWidth="1" outlineLevel="1"/>
    <col min="47" max="59" width="9.1640625" customWidth="1" outlineLevel="1"/>
  </cols>
  <sheetData>
    <row r="1" spans="1:59" ht="39" customHeight="1" x14ac:dyDescent="0.2">
      <c r="A1" s="3"/>
      <c r="B1" s="4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</row>
    <row r="2" spans="1:59" ht="24.75" customHeight="1" x14ac:dyDescent="0.2">
      <c r="A2" s="6"/>
      <c r="B2" s="7"/>
      <c r="C2" s="6"/>
      <c r="D2" s="6"/>
      <c r="E2" s="6"/>
      <c r="F2" s="6"/>
      <c r="G2" s="6"/>
      <c r="H2" s="8"/>
      <c r="I2" s="8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</row>
    <row r="3" spans="1:59" ht="21.75" customHeight="1" x14ac:dyDescent="0.2">
      <c r="A3" s="6"/>
      <c r="B3" s="512" t="s">
        <v>2</v>
      </c>
      <c r="C3" s="513"/>
      <c r="D3" s="6"/>
      <c r="E3" s="512" t="s">
        <v>3</v>
      </c>
      <c r="F3" s="513"/>
      <c r="G3" s="9"/>
      <c r="H3" s="8"/>
      <c r="I3" s="8"/>
      <c r="J3" s="10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</row>
    <row r="4" spans="1:59" x14ac:dyDescent="0.2">
      <c r="A4" s="6"/>
      <c r="B4" s="11" t="s">
        <v>4</v>
      </c>
      <c r="C4" s="12" t="s">
        <v>0</v>
      </c>
      <c r="D4" s="9"/>
      <c r="E4" s="11" t="s">
        <v>52</v>
      </c>
      <c r="F4" s="12">
        <v>7.0000000000000007E-2</v>
      </c>
      <c r="G4" s="10"/>
      <c r="H4" s="8"/>
      <c r="I4" s="8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</row>
    <row r="5" spans="1:59" x14ac:dyDescent="0.2">
      <c r="A5" s="6"/>
      <c r="B5" s="14" t="s">
        <v>6</v>
      </c>
      <c r="C5" s="15" t="s">
        <v>7</v>
      </c>
      <c r="D5" s="9"/>
      <c r="E5" s="21" t="s">
        <v>12</v>
      </c>
      <c r="F5" s="215">
        <v>0.11</v>
      </c>
      <c r="G5" s="10"/>
      <c r="H5" s="8"/>
      <c r="I5" s="8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</row>
    <row r="6" spans="1:59" x14ac:dyDescent="0.2">
      <c r="A6" s="6"/>
      <c r="B6" s="14" t="s">
        <v>9</v>
      </c>
      <c r="C6" s="18">
        <v>45292</v>
      </c>
      <c r="D6" s="6"/>
      <c r="E6" s="216"/>
      <c r="F6" s="216"/>
      <c r="G6" s="6"/>
      <c r="H6" s="8"/>
      <c r="I6" s="8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</row>
    <row r="7" spans="1:59" x14ac:dyDescent="0.2">
      <c r="A7" s="6"/>
      <c r="B7" s="21" t="s">
        <v>11</v>
      </c>
      <c r="C7" s="22"/>
      <c r="D7" s="6"/>
      <c r="E7" s="6"/>
      <c r="F7" s="6"/>
      <c r="G7" s="6"/>
      <c r="H7" s="8"/>
      <c r="I7" s="8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</row>
    <row r="8" spans="1:59" x14ac:dyDescent="0.2">
      <c r="A8" s="6"/>
      <c r="B8" s="6"/>
      <c r="C8" s="6"/>
      <c r="D8" s="6"/>
      <c r="E8" s="6"/>
      <c r="F8" s="6"/>
      <c r="G8" s="6"/>
      <c r="H8" s="8"/>
      <c r="I8" s="8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</row>
    <row r="9" spans="1:59" x14ac:dyDescent="0.2">
      <c r="A9" s="6"/>
      <c r="B9" s="6"/>
      <c r="C9" s="6"/>
      <c r="D9" s="6"/>
      <c r="E9" s="6"/>
      <c r="F9" s="6"/>
      <c r="G9" s="6"/>
      <c r="H9" s="8"/>
      <c r="I9" s="8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</row>
    <row r="10" spans="1:59" x14ac:dyDescent="0.2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</row>
    <row r="11" spans="1:59" x14ac:dyDescent="0.2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</row>
    <row r="12" spans="1:59" ht="19.5" customHeight="1" x14ac:dyDescent="0.2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</row>
    <row r="13" spans="1:59" ht="39" customHeight="1" x14ac:dyDescent="0.2">
      <c r="A13" s="25"/>
      <c r="B13" s="26" t="s">
        <v>13</v>
      </c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6" t="s">
        <v>14</v>
      </c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</row>
    <row r="14" spans="1:59" ht="20.25" customHeight="1" x14ac:dyDescent="0.2"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</row>
    <row r="15" spans="1:59" ht="35.25" customHeight="1" x14ac:dyDescent="0.2">
      <c r="B15" s="28"/>
      <c r="C15" s="28"/>
      <c r="D15" s="29" t="s">
        <v>15</v>
      </c>
      <c r="E15" s="30" t="s">
        <v>80</v>
      </c>
      <c r="F15" s="29" t="s">
        <v>54</v>
      </c>
      <c r="G15" s="30" t="s">
        <v>81</v>
      </c>
      <c r="H15" s="30" t="s">
        <v>82</v>
      </c>
      <c r="I15" s="30" t="s">
        <v>20</v>
      </c>
      <c r="J15" s="31" t="s">
        <v>21</v>
      </c>
      <c r="K15" s="31" t="s">
        <v>22</v>
      </c>
      <c r="L15" s="30" t="s">
        <v>57</v>
      </c>
      <c r="M15" s="31" t="s">
        <v>24</v>
      </c>
      <c r="N15" s="27"/>
      <c r="O15" s="27"/>
      <c r="P15" s="514" t="s">
        <v>58</v>
      </c>
      <c r="Q15" s="515"/>
      <c r="R15" s="515"/>
      <c r="S15" s="513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</row>
    <row r="16" spans="1:59" ht="18.75" customHeight="1" x14ac:dyDescent="0.2">
      <c r="B16" s="32" t="s">
        <v>26</v>
      </c>
      <c r="C16" s="33">
        <f>SUM(C17:C32)</f>
        <v>1</v>
      </c>
      <c r="D16" s="34">
        <v>150000000</v>
      </c>
      <c r="E16" s="35"/>
      <c r="F16" s="35"/>
      <c r="G16" s="36"/>
      <c r="H16" s="37"/>
      <c r="I16" s="37"/>
      <c r="J16" s="38"/>
      <c r="K16" s="38"/>
      <c r="L16" s="37">
        <f>D16*$F$5</f>
        <v>16500000</v>
      </c>
      <c r="M16" s="37"/>
      <c r="N16" s="27"/>
      <c r="O16" s="27"/>
      <c r="P16" s="217" t="s">
        <v>59</v>
      </c>
      <c r="Q16" s="218"/>
      <c r="R16" s="218"/>
      <c r="S16" s="219" t="str">
        <f>+C5</f>
        <v>PISC</v>
      </c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</row>
    <row r="17" spans="2:59" x14ac:dyDescent="0.2">
      <c r="B17" s="11" t="s">
        <v>60</v>
      </c>
      <c r="C17" s="220">
        <v>0.09</v>
      </c>
      <c r="D17" s="44">
        <f t="shared" ref="D17:D19" si="0">IF(C17="","",+C17*$D$16)</f>
        <v>13500000</v>
      </c>
      <c r="E17" s="221">
        <v>36</v>
      </c>
      <c r="F17" s="221">
        <v>9</v>
      </c>
      <c r="G17" s="44">
        <f>IFERROR(IF(D17="","",D17/E17),0)</f>
        <v>375000</v>
      </c>
      <c r="H17" s="44">
        <f>IFERROR(+G17*F17,"")</f>
        <v>3375000</v>
      </c>
      <c r="I17" s="44" t="str">
        <f>IFERROR(VLOOKUP(B17,$E$4:$F$6,2,FALSE),"")</f>
        <v/>
      </c>
      <c r="J17" s="222"/>
      <c r="K17" s="222"/>
      <c r="L17" s="44">
        <f t="shared" ref="L17:L19" si="1">IFERROR(D17*$F$5,"")</f>
        <v>1485000</v>
      </c>
      <c r="M17" s="223" t="s">
        <v>61</v>
      </c>
      <c r="N17" s="27"/>
      <c r="O17" s="27"/>
      <c r="P17" s="224" t="s">
        <v>62</v>
      </c>
      <c r="Q17" s="225"/>
      <c r="R17" s="225"/>
      <c r="S17" s="226">
        <f>+I4</f>
        <v>0</v>
      </c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</row>
    <row r="18" spans="2:59" x14ac:dyDescent="0.2">
      <c r="B18" s="14" t="s">
        <v>52</v>
      </c>
      <c r="C18" s="99">
        <v>0.66</v>
      </c>
      <c r="D18" s="54">
        <f t="shared" si="0"/>
        <v>99000000</v>
      </c>
      <c r="E18" s="100">
        <v>36</v>
      </c>
      <c r="F18" s="100">
        <v>9</v>
      </c>
      <c r="G18" s="54">
        <f>IFERROR(IF(D18="","",D18/(E18-F18+1)),0)</f>
        <v>3535714.2857142859</v>
      </c>
      <c r="H18" s="54">
        <v>0</v>
      </c>
      <c r="I18" s="227">
        <f>F4</f>
        <v>7.0000000000000007E-2</v>
      </c>
      <c r="J18" s="228">
        <f>1-I18/F5</f>
        <v>0.36363636363636354</v>
      </c>
      <c r="K18" s="103">
        <f>IFERROR(I18*D18,"")</f>
        <v>6930000.0000000009</v>
      </c>
      <c r="L18" s="54">
        <f t="shared" si="1"/>
        <v>10890000</v>
      </c>
      <c r="M18" s="104" t="s">
        <v>63</v>
      </c>
      <c r="N18" s="27"/>
      <c r="O18" s="27"/>
      <c r="P18" s="229" t="s">
        <v>64</v>
      </c>
      <c r="Q18" s="230"/>
      <c r="R18" s="230"/>
      <c r="S18" s="231">
        <f>+I9</f>
        <v>0</v>
      </c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</row>
    <row r="19" spans="2:59" x14ac:dyDescent="0.2">
      <c r="B19" s="14" t="s">
        <v>83</v>
      </c>
      <c r="C19" s="99">
        <v>0.05</v>
      </c>
      <c r="D19" s="54">
        <f t="shared" si="0"/>
        <v>7500000</v>
      </c>
      <c r="E19" s="100">
        <v>24</v>
      </c>
      <c r="F19" s="100">
        <v>0</v>
      </c>
      <c r="G19" s="54">
        <f>IFERROR(IF(D19="","",D19/E19),0)</f>
        <v>312500</v>
      </c>
      <c r="H19" s="54">
        <f>IFERROR(+G19*F19,"")</f>
        <v>0</v>
      </c>
      <c r="I19" s="101" t="str">
        <f>IFERROR(VLOOKUP(B19,$E$4:$F$6,2,FALSE),"")</f>
        <v/>
      </c>
      <c r="J19" s="102"/>
      <c r="K19" s="103"/>
      <c r="L19" s="54">
        <f t="shared" si="1"/>
        <v>825000</v>
      </c>
      <c r="M19" s="104" t="s">
        <v>84</v>
      </c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</row>
    <row r="20" spans="2:59" x14ac:dyDescent="0.2">
      <c r="B20" s="14"/>
      <c r="C20" s="99"/>
      <c r="D20" s="54"/>
      <c r="E20" s="100"/>
      <c r="F20" s="100"/>
      <c r="G20" s="54"/>
      <c r="H20" s="54"/>
      <c r="I20" s="101"/>
      <c r="J20" s="102"/>
      <c r="K20" s="103"/>
      <c r="L20" s="54"/>
      <c r="M20" s="104"/>
      <c r="N20" s="27"/>
      <c r="O20" s="27"/>
      <c r="P20" s="514" t="s">
        <v>12</v>
      </c>
      <c r="Q20" s="515"/>
      <c r="R20" s="515"/>
      <c r="S20" s="513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</row>
    <row r="21" spans="2:59" ht="15.75" customHeight="1" x14ac:dyDescent="0.2">
      <c r="B21" s="14" t="s">
        <v>68</v>
      </c>
      <c r="C21" s="99">
        <v>0.05</v>
      </c>
      <c r="D21" s="54">
        <f t="shared" ref="D21:D32" si="2">IF(C21="","",+C21*$D$16)</f>
        <v>7500000</v>
      </c>
      <c r="E21" s="100">
        <v>0</v>
      </c>
      <c r="F21" s="100">
        <v>0</v>
      </c>
      <c r="G21" s="54"/>
      <c r="H21" s="54"/>
      <c r="I21" s="101"/>
      <c r="J21" s="102"/>
      <c r="K21" s="103"/>
      <c r="L21" s="54">
        <f t="shared" ref="L21:L22" si="3">IFERROR(D21*$F$5,"")</f>
        <v>825000</v>
      </c>
      <c r="M21" s="104"/>
      <c r="N21" s="27"/>
      <c r="O21" s="27"/>
      <c r="P21" s="40" t="s">
        <v>69</v>
      </c>
      <c r="Q21" s="41"/>
      <c r="R21" s="42"/>
      <c r="S21" s="232">
        <f t="shared" ref="S21:S22" si="4">+C6</f>
        <v>45292</v>
      </c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</row>
    <row r="22" spans="2:59" ht="15.75" customHeight="1" x14ac:dyDescent="0.2">
      <c r="B22" s="14" t="s">
        <v>85</v>
      </c>
      <c r="C22" s="99">
        <v>0.15</v>
      </c>
      <c r="D22" s="54">
        <f t="shared" si="2"/>
        <v>22500000</v>
      </c>
      <c r="E22" s="100">
        <v>36</v>
      </c>
      <c r="F22" s="100">
        <v>0</v>
      </c>
      <c r="G22" s="54"/>
      <c r="H22" s="54"/>
      <c r="I22" s="54"/>
      <c r="J22" s="103"/>
      <c r="K22" s="103"/>
      <c r="L22" s="54">
        <f t="shared" si="3"/>
        <v>2475000</v>
      </c>
      <c r="M22" s="104" t="s">
        <v>66</v>
      </c>
      <c r="N22" s="27"/>
      <c r="O22" s="27"/>
      <c r="P22" s="50" t="s">
        <v>11</v>
      </c>
      <c r="Q22" s="51"/>
      <c r="R22" s="52"/>
      <c r="S22" s="80">
        <f t="shared" si="4"/>
        <v>0</v>
      </c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</row>
    <row r="23" spans="2:59" ht="15.75" customHeight="1" x14ac:dyDescent="0.2">
      <c r="B23" s="14"/>
      <c r="C23" s="99"/>
      <c r="D23" s="54" t="str">
        <f t="shared" si="2"/>
        <v/>
      </c>
      <c r="E23" s="100"/>
      <c r="F23" s="100"/>
      <c r="G23" s="54"/>
      <c r="H23" s="54"/>
      <c r="I23" s="54"/>
      <c r="J23" s="103"/>
      <c r="K23" s="103"/>
      <c r="L23" s="54"/>
      <c r="M23" s="105"/>
      <c r="N23" s="27"/>
      <c r="O23" s="27"/>
      <c r="P23" s="50" t="s">
        <v>70</v>
      </c>
      <c r="Q23" s="51"/>
      <c r="R23" s="52"/>
      <c r="S23" s="71">
        <f>+I5</f>
        <v>0</v>
      </c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</row>
    <row r="24" spans="2:59" ht="15.75" customHeight="1" x14ac:dyDescent="0.2">
      <c r="B24" s="14"/>
      <c r="C24" s="99"/>
      <c r="D24" s="54" t="str">
        <f t="shared" si="2"/>
        <v/>
      </c>
      <c r="E24" s="100"/>
      <c r="F24" s="100"/>
      <c r="G24" s="54"/>
      <c r="H24" s="54"/>
      <c r="I24" s="54"/>
      <c r="J24" s="103"/>
      <c r="K24" s="103"/>
      <c r="L24" s="54"/>
      <c r="M24" s="105"/>
      <c r="N24" s="27"/>
      <c r="O24" s="27"/>
      <c r="P24" s="50" t="s">
        <v>71</v>
      </c>
      <c r="Q24" s="51"/>
      <c r="R24" s="52"/>
      <c r="S24" s="71">
        <f>+I16</f>
        <v>0</v>
      </c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</row>
    <row r="25" spans="2:59" ht="15.75" customHeight="1" x14ac:dyDescent="0.2">
      <c r="B25" s="14"/>
      <c r="C25" s="99"/>
      <c r="D25" s="54" t="str">
        <f t="shared" si="2"/>
        <v/>
      </c>
      <c r="E25" s="100"/>
      <c r="F25" s="100"/>
      <c r="G25" s="54"/>
      <c r="H25" s="54"/>
      <c r="I25" s="54"/>
      <c r="J25" s="103"/>
      <c r="K25" s="103"/>
      <c r="L25" s="54"/>
      <c r="M25" s="105"/>
      <c r="N25" s="27"/>
      <c r="O25" s="27"/>
      <c r="P25" s="50" t="s">
        <v>72</v>
      </c>
      <c r="Q25" s="51"/>
      <c r="R25" s="52"/>
      <c r="S25" s="80">
        <f>+SUMIFS(D17:D32,B17:B32,"Seed")+SUMIFS(D17:D32,B17:B32,"Private")+SUMIFS(D17:D32,B17:B32,"Public")</f>
        <v>0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</row>
    <row r="26" spans="2:59" ht="15.75" customHeight="1" x14ac:dyDescent="0.2">
      <c r="B26" s="14"/>
      <c r="C26" s="99"/>
      <c r="D26" s="54" t="str">
        <f t="shared" si="2"/>
        <v/>
      </c>
      <c r="E26" s="100"/>
      <c r="F26" s="100"/>
      <c r="G26" s="54"/>
      <c r="H26" s="54"/>
      <c r="I26" s="54"/>
      <c r="J26" s="103"/>
      <c r="K26" s="103"/>
      <c r="L26" s="54"/>
      <c r="M26" s="105"/>
      <c r="N26" s="27"/>
      <c r="O26" s="27"/>
      <c r="P26" s="519" t="s">
        <v>73</v>
      </c>
      <c r="Q26" s="520"/>
      <c r="R26" s="521"/>
      <c r="S26" s="90">
        <f>+SUMIFS(C17:C32,B17:B32,"Seed")+SUMIFS(C17:C32,B17:B32,"Private")+SUMIFS(C17:C32,B17:B32,"Public")</f>
        <v>0</v>
      </c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</row>
    <row r="27" spans="2:59" ht="15.75" customHeight="1" x14ac:dyDescent="0.2">
      <c r="B27" s="14"/>
      <c r="C27" s="99"/>
      <c r="D27" s="54" t="str">
        <f t="shared" si="2"/>
        <v/>
      </c>
      <c r="E27" s="100"/>
      <c r="F27" s="100"/>
      <c r="G27" s="54"/>
      <c r="H27" s="54"/>
      <c r="I27" s="54"/>
      <c r="J27" s="103"/>
      <c r="K27" s="103"/>
      <c r="L27" s="54"/>
      <c r="M27" s="105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</row>
    <row r="28" spans="2:59" ht="15.75" customHeight="1" x14ac:dyDescent="0.2">
      <c r="B28" s="14"/>
      <c r="C28" s="99"/>
      <c r="D28" s="54" t="str">
        <f t="shared" si="2"/>
        <v/>
      </c>
      <c r="E28" s="100"/>
      <c r="F28" s="100"/>
      <c r="G28" s="54"/>
      <c r="H28" s="54"/>
      <c r="I28" s="54"/>
      <c r="J28" s="103"/>
      <c r="K28" s="103"/>
      <c r="L28" s="54"/>
      <c r="M28" s="105"/>
      <c r="N28" s="27"/>
      <c r="O28" s="27"/>
      <c r="P28" s="514" t="s">
        <v>74</v>
      </c>
      <c r="Q28" s="515"/>
      <c r="R28" s="515"/>
      <c r="S28" s="515"/>
      <c r="T28" s="515"/>
      <c r="U28" s="513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</row>
    <row r="29" spans="2:59" ht="15.75" customHeight="1" x14ac:dyDescent="0.2">
      <c r="B29" s="14"/>
      <c r="C29" s="99"/>
      <c r="D29" s="54" t="str">
        <f t="shared" si="2"/>
        <v/>
      </c>
      <c r="E29" s="100"/>
      <c r="F29" s="100"/>
      <c r="G29" s="54"/>
      <c r="H29" s="54"/>
      <c r="I29" s="54"/>
      <c r="J29" s="103"/>
      <c r="K29" s="103"/>
      <c r="L29" s="54"/>
      <c r="M29" s="105"/>
      <c r="N29" s="27"/>
      <c r="O29" s="27"/>
      <c r="P29" s="198" t="s">
        <v>75</v>
      </c>
      <c r="Q29" s="199"/>
      <c r="R29" s="199" t="s">
        <v>76</v>
      </c>
      <c r="S29" s="199" t="s">
        <v>77</v>
      </c>
      <c r="T29" s="199" t="s">
        <v>78</v>
      </c>
      <c r="U29" s="233" t="s">
        <v>57</v>
      </c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</row>
    <row r="30" spans="2:59" ht="15.75" customHeight="1" x14ac:dyDescent="0.2">
      <c r="B30" s="14"/>
      <c r="C30" s="99"/>
      <c r="D30" s="54" t="str">
        <f t="shared" si="2"/>
        <v/>
      </c>
      <c r="E30" s="100"/>
      <c r="F30" s="100"/>
      <c r="G30" s="54"/>
      <c r="H30" s="54"/>
      <c r="I30" s="54"/>
      <c r="J30" s="103"/>
      <c r="K30" s="103"/>
      <c r="L30" s="54"/>
      <c r="M30" s="105"/>
      <c r="N30" s="27"/>
      <c r="O30" s="27"/>
      <c r="P30" s="40" t="s">
        <v>5</v>
      </c>
      <c r="Q30" s="202"/>
      <c r="R30" s="234">
        <f t="shared" ref="R30:R32" si="5">+F4</f>
        <v>7.0000000000000007E-2</v>
      </c>
      <c r="S30" s="235" t="e">
        <f t="shared" ref="S30:S32" si="6">VLOOKUP(P30,$B$17:$D$32,3,FALSE)</f>
        <v>#N/A</v>
      </c>
      <c r="T30" s="235" t="e">
        <f t="shared" ref="T30:T32" si="7">VLOOKUP(P30,$B$17:$K$32,10,FALSE)</f>
        <v>#N/A</v>
      </c>
      <c r="U30" s="236" t="e">
        <f t="shared" ref="U30:U32" si="8">VLOOKUP(P30,$B$17:$L$32,11,FALSE)</f>
        <v>#N/A</v>
      </c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</row>
    <row r="31" spans="2:59" ht="15.75" customHeight="1" x14ac:dyDescent="0.2">
      <c r="B31" s="14"/>
      <c r="C31" s="99"/>
      <c r="D31" s="54" t="str">
        <f t="shared" si="2"/>
        <v/>
      </c>
      <c r="E31" s="100"/>
      <c r="F31" s="100"/>
      <c r="G31" s="54"/>
      <c r="H31" s="54"/>
      <c r="I31" s="54"/>
      <c r="J31" s="103"/>
      <c r="K31" s="103"/>
      <c r="L31" s="54"/>
      <c r="M31" s="105"/>
      <c r="N31" s="27"/>
      <c r="O31" s="27"/>
      <c r="P31" s="50" t="s">
        <v>8</v>
      </c>
      <c r="Q31" s="205"/>
      <c r="R31" s="237">
        <f t="shared" si="5"/>
        <v>0.11</v>
      </c>
      <c r="S31" s="238" t="e">
        <f t="shared" si="6"/>
        <v>#N/A</v>
      </c>
      <c r="T31" s="239" t="e">
        <f t="shared" si="7"/>
        <v>#N/A</v>
      </c>
      <c r="U31" s="240" t="e">
        <f t="shared" si="8"/>
        <v>#N/A</v>
      </c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</row>
    <row r="32" spans="2:59" ht="15.75" customHeight="1" x14ac:dyDescent="0.2">
      <c r="B32" s="21"/>
      <c r="C32" s="106"/>
      <c r="D32" s="107" t="str">
        <f t="shared" si="2"/>
        <v/>
      </c>
      <c r="E32" s="108"/>
      <c r="F32" s="108"/>
      <c r="G32" s="109"/>
      <c r="H32" s="109"/>
      <c r="I32" s="109"/>
      <c r="J32" s="110"/>
      <c r="K32" s="111"/>
      <c r="L32" s="107"/>
      <c r="M32" s="112"/>
      <c r="N32" s="27"/>
      <c r="O32" s="27"/>
      <c r="P32" s="89" t="s">
        <v>79</v>
      </c>
      <c r="Q32" s="209"/>
      <c r="R32" s="241">
        <f t="shared" si="5"/>
        <v>0</v>
      </c>
      <c r="S32" s="242" t="e">
        <f t="shared" si="6"/>
        <v>#N/A</v>
      </c>
      <c r="T32" s="243" t="e">
        <f t="shared" si="7"/>
        <v>#N/A</v>
      </c>
      <c r="U32" s="244" t="e">
        <f t="shared" si="8"/>
        <v>#N/A</v>
      </c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</row>
    <row r="33" spans="1:59" ht="15.75" customHeight="1" x14ac:dyDescent="0.2">
      <c r="B33" s="113" t="s">
        <v>36</v>
      </c>
      <c r="C33" s="114" t="str">
        <f t="shared" ref="C33:D33" si="9">IF(SUM(C17:C32)-C16=0,"OK","Error")</f>
        <v>OK</v>
      </c>
      <c r="D33" s="115" t="str">
        <f t="shared" si="9"/>
        <v>OK</v>
      </c>
      <c r="E33" s="116"/>
      <c r="F33" s="116"/>
      <c r="G33" s="117"/>
      <c r="H33" s="117"/>
      <c r="I33" s="117"/>
      <c r="J33" s="118"/>
      <c r="K33" s="118"/>
      <c r="L33" s="119"/>
      <c r="M33" s="117"/>
      <c r="N33" s="27"/>
      <c r="O33" s="27"/>
      <c r="P33" s="245" t="s">
        <v>26</v>
      </c>
      <c r="Q33" s="246"/>
      <c r="R33" s="246"/>
      <c r="S33" s="247" t="e">
        <f t="shared" ref="S33:T33" si="10">SUM(S30:S32)</f>
        <v>#N/A</v>
      </c>
      <c r="T33" s="247" t="e">
        <f t="shared" si="10"/>
        <v>#N/A</v>
      </c>
      <c r="U33" s="248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</row>
    <row r="34" spans="1:59" ht="21" customHeight="1" x14ac:dyDescent="0.2">
      <c r="B34" s="120"/>
      <c r="C34" s="121"/>
      <c r="D34" s="119"/>
      <c r="E34" s="116"/>
      <c r="F34" s="116"/>
      <c r="G34" s="117"/>
      <c r="H34" s="117"/>
      <c r="I34" s="117"/>
      <c r="J34" s="118"/>
      <c r="K34" s="118"/>
      <c r="L34" s="119"/>
      <c r="M34" s="11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</row>
    <row r="35" spans="1:59" ht="39" customHeight="1" x14ac:dyDescent="0.2">
      <c r="A35" s="25"/>
      <c r="B35" s="26" t="s">
        <v>37</v>
      </c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122" t="s">
        <v>38</v>
      </c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</row>
    <row r="36" spans="1:59" ht="15.75" customHeight="1" x14ac:dyDescent="0.2">
      <c r="B36" s="120"/>
      <c r="C36" s="121"/>
      <c r="D36" s="119"/>
      <c r="E36" s="116"/>
      <c r="F36" s="116"/>
      <c r="G36" s="117"/>
      <c r="H36" s="117"/>
      <c r="I36" s="117"/>
      <c r="J36" s="118"/>
      <c r="K36" s="118"/>
      <c r="L36" s="119"/>
      <c r="M36" s="11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</row>
    <row r="37" spans="1:59" ht="37.5" customHeight="1" x14ac:dyDescent="0.2">
      <c r="B37" s="123" t="s">
        <v>39</v>
      </c>
      <c r="C37" s="124" t="str">
        <f>+B17</f>
        <v>Team</v>
      </c>
      <c r="D37" s="125" t="str">
        <f>+B18</f>
        <v>First Batch</v>
      </c>
      <c r="E37" s="125" t="str">
        <f>+B19</f>
        <v>Marketing/Airdrop</v>
      </c>
      <c r="F37" s="125">
        <f>+B20</f>
        <v>0</v>
      </c>
      <c r="G37" s="125" t="str">
        <f>+B21</f>
        <v>Launchpad</v>
      </c>
      <c r="H37" s="125" t="str">
        <f>+B22</f>
        <v>Treasury &amp; Property Buyer Reserves</v>
      </c>
      <c r="I37" s="125">
        <f>+B23</f>
        <v>0</v>
      </c>
      <c r="J37" s="125">
        <f>+B24</f>
        <v>0</v>
      </c>
      <c r="K37" s="125">
        <f>+B25</f>
        <v>0</v>
      </c>
      <c r="L37" s="125" t="str">
        <f>IF(B26="","")</f>
        <v/>
      </c>
      <c r="M37" s="125" t="str">
        <f>IF(B27="","")</f>
        <v/>
      </c>
      <c r="N37" s="125" t="str">
        <f>IF(B28="","")</f>
        <v/>
      </c>
      <c r="O37" s="125" t="str">
        <f>IF(B29="","")</f>
        <v/>
      </c>
      <c r="P37" s="125" t="str">
        <f>IF(B30="","")</f>
        <v/>
      </c>
      <c r="Q37" s="125" t="str">
        <f>IF(B31="","")</f>
        <v/>
      </c>
      <c r="R37" s="126" t="str">
        <f>IF(B32="","")</f>
        <v/>
      </c>
      <c r="S37" s="127" t="s">
        <v>26</v>
      </c>
      <c r="T37" s="128" t="s">
        <v>40</v>
      </c>
      <c r="U37" s="129" t="s">
        <v>41</v>
      </c>
      <c r="V37" s="129" t="s">
        <v>42</v>
      </c>
      <c r="W37" s="130" t="s">
        <v>43</v>
      </c>
      <c r="X37" s="130" t="s">
        <v>44</v>
      </c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131"/>
      <c r="AQ37" s="132" t="s">
        <v>39</v>
      </c>
      <c r="AR37" s="133" t="str">
        <f t="shared" ref="AR37:BG37" si="11">+C37</f>
        <v>Team</v>
      </c>
      <c r="AS37" s="134" t="str">
        <f t="shared" si="11"/>
        <v>First Batch</v>
      </c>
      <c r="AT37" s="134" t="str">
        <f t="shared" si="11"/>
        <v>Marketing/Airdrop</v>
      </c>
      <c r="AU37" s="134">
        <f t="shared" si="11"/>
        <v>0</v>
      </c>
      <c r="AV37" s="134" t="str">
        <f t="shared" si="11"/>
        <v>Launchpad</v>
      </c>
      <c r="AW37" s="135" t="str">
        <f t="shared" si="11"/>
        <v>Treasury &amp; Property Buyer Reserves</v>
      </c>
      <c r="AX37" s="135">
        <f t="shared" si="11"/>
        <v>0</v>
      </c>
      <c r="AY37" s="135">
        <f t="shared" si="11"/>
        <v>0</v>
      </c>
      <c r="AZ37" s="135">
        <f t="shared" si="11"/>
        <v>0</v>
      </c>
      <c r="BA37" s="135" t="str">
        <f t="shared" si="11"/>
        <v/>
      </c>
      <c r="BB37" s="135" t="str">
        <f t="shared" si="11"/>
        <v/>
      </c>
      <c r="BC37" s="135" t="str">
        <f t="shared" si="11"/>
        <v/>
      </c>
      <c r="BD37" s="135" t="str">
        <f t="shared" si="11"/>
        <v/>
      </c>
      <c r="BE37" s="135" t="str">
        <f t="shared" si="11"/>
        <v/>
      </c>
      <c r="BF37" s="135" t="str">
        <f t="shared" si="11"/>
        <v/>
      </c>
      <c r="BG37" s="136" t="str">
        <f t="shared" si="11"/>
        <v/>
      </c>
    </row>
    <row r="38" spans="1:59" ht="15" customHeight="1" x14ac:dyDescent="0.2">
      <c r="B38" s="137" t="s">
        <v>12</v>
      </c>
      <c r="C38" s="138"/>
      <c r="D38" s="139"/>
      <c r="E38" s="139">
        <f>6%*D19</f>
        <v>450000</v>
      </c>
      <c r="F38" s="139"/>
      <c r="G38" s="139"/>
      <c r="H38" s="139">
        <f>20%*D22</f>
        <v>4500000</v>
      </c>
      <c r="I38" s="140"/>
      <c r="J38" s="139" t="str">
        <f>+D24</f>
        <v/>
      </c>
      <c r="K38" s="140"/>
      <c r="L38" s="140"/>
      <c r="M38" s="140"/>
      <c r="N38" s="140"/>
      <c r="O38" s="140"/>
      <c r="P38" s="140"/>
      <c r="Q38" s="140"/>
      <c r="R38" s="141"/>
      <c r="S38" s="142">
        <f t="shared" ref="S38:S88" si="12">SUM(C38:R38)</f>
        <v>4950000</v>
      </c>
      <c r="T38" s="143">
        <f>+S38</f>
        <v>4950000</v>
      </c>
      <c r="U38" s="48">
        <f>T38*F5</f>
        <v>544500</v>
      </c>
      <c r="V38" s="144"/>
      <c r="W38" s="144"/>
      <c r="X38" s="144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131"/>
      <c r="AQ38" s="145" t="s">
        <v>12</v>
      </c>
      <c r="AR38" s="146">
        <f t="shared" ref="AR38:BG38" si="13">+C38</f>
        <v>0</v>
      </c>
      <c r="AS38" s="147">
        <f t="shared" si="13"/>
        <v>0</v>
      </c>
      <c r="AT38" s="147">
        <f t="shared" si="13"/>
        <v>450000</v>
      </c>
      <c r="AU38" s="147">
        <f t="shared" si="13"/>
        <v>0</v>
      </c>
      <c r="AV38" s="147">
        <f t="shared" si="13"/>
        <v>0</v>
      </c>
      <c r="AW38" s="147">
        <f t="shared" si="13"/>
        <v>4500000</v>
      </c>
      <c r="AX38" s="147">
        <f t="shared" si="13"/>
        <v>0</v>
      </c>
      <c r="AY38" s="147" t="str">
        <f t="shared" si="13"/>
        <v/>
      </c>
      <c r="AZ38" s="147">
        <f t="shared" si="13"/>
        <v>0</v>
      </c>
      <c r="BA38" s="147">
        <f t="shared" si="13"/>
        <v>0</v>
      </c>
      <c r="BB38" s="147">
        <f t="shared" si="13"/>
        <v>0</v>
      </c>
      <c r="BC38" s="147">
        <f t="shared" si="13"/>
        <v>0</v>
      </c>
      <c r="BD38" s="147">
        <f t="shared" si="13"/>
        <v>0</v>
      </c>
      <c r="BE38" s="147">
        <f t="shared" si="13"/>
        <v>0</v>
      </c>
      <c r="BF38" s="147">
        <f t="shared" si="13"/>
        <v>0</v>
      </c>
      <c r="BG38" s="148">
        <f t="shared" si="13"/>
        <v>0</v>
      </c>
    </row>
    <row r="39" spans="1:59" ht="15" customHeight="1" x14ac:dyDescent="0.2">
      <c r="B39" s="145">
        <f>+C6</f>
        <v>45292</v>
      </c>
      <c r="C39" s="149"/>
      <c r="D39" s="150"/>
      <c r="E39" s="150">
        <f>(D19-E38)/E19</f>
        <v>293750</v>
      </c>
      <c r="F39" s="150"/>
      <c r="G39" s="150"/>
      <c r="H39" s="150">
        <f>(D22-H38)/36</f>
        <v>500000</v>
      </c>
      <c r="I39" s="151"/>
      <c r="J39" s="151"/>
      <c r="K39" s="150"/>
      <c r="L39" s="151"/>
      <c r="M39" s="151"/>
      <c r="N39" s="151"/>
      <c r="O39" s="151"/>
      <c r="P39" s="151"/>
      <c r="Q39" s="151"/>
      <c r="R39" s="152"/>
      <c r="S39" s="153">
        <f t="shared" si="12"/>
        <v>793750</v>
      </c>
      <c r="T39" s="143">
        <f>+S39+T38</f>
        <v>5743750</v>
      </c>
      <c r="U39" s="48">
        <f t="shared" ref="U39:U86" si="14">T39*$F$5</f>
        <v>631812.5</v>
      </c>
      <c r="V39" s="144">
        <f t="shared" ref="V39:V86" si="15">+T39/$T$86</f>
        <v>2.6958930899608866E-2</v>
      </c>
      <c r="W39" s="144">
        <f t="shared" ref="W39:W86" si="16">S39/$S$87</f>
        <v>3.7255541069100388E-3</v>
      </c>
      <c r="X39" s="144">
        <f t="shared" ref="X39:X86" si="17">+T39/T38-1</f>
        <v>0.16035353535353525</v>
      </c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131"/>
      <c r="AQ39" s="145">
        <f>+B39</f>
        <v>45292</v>
      </c>
      <c r="AR39" s="154">
        <f t="shared" ref="AR39:BG39" si="18">+C39+AR38</f>
        <v>0</v>
      </c>
      <c r="AS39" s="155">
        <f t="shared" si="18"/>
        <v>0</v>
      </c>
      <c r="AT39" s="155">
        <f t="shared" si="18"/>
        <v>743750</v>
      </c>
      <c r="AU39" s="155">
        <f t="shared" si="18"/>
        <v>0</v>
      </c>
      <c r="AV39" s="155">
        <f t="shared" si="18"/>
        <v>0</v>
      </c>
      <c r="AW39" s="155">
        <f t="shared" si="18"/>
        <v>5000000</v>
      </c>
      <c r="AX39" s="155">
        <f t="shared" si="18"/>
        <v>0</v>
      </c>
      <c r="AY39" s="155" t="e">
        <f t="shared" si="18"/>
        <v>#VALUE!</v>
      </c>
      <c r="AZ39" s="155">
        <f t="shared" si="18"/>
        <v>0</v>
      </c>
      <c r="BA39" s="155">
        <f t="shared" si="18"/>
        <v>0</v>
      </c>
      <c r="BB39" s="155">
        <f t="shared" si="18"/>
        <v>0</v>
      </c>
      <c r="BC39" s="155">
        <f t="shared" si="18"/>
        <v>0</v>
      </c>
      <c r="BD39" s="155">
        <f t="shared" si="18"/>
        <v>0</v>
      </c>
      <c r="BE39" s="155">
        <f t="shared" si="18"/>
        <v>0</v>
      </c>
      <c r="BF39" s="155">
        <f t="shared" si="18"/>
        <v>0</v>
      </c>
      <c r="BG39" s="156">
        <f t="shared" si="18"/>
        <v>0</v>
      </c>
    </row>
    <row r="40" spans="1:59" ht="15" customHeight="1" x14ac:dyDescent="0.2">
      <c r="B40" s="157">
        <f t="shared" ref="B40:B86" si="19">EOMONTH(B39,1)</f>
        <v>45351</v>
      </c>
      <c r="C40" s="158"/>
      <c r="D40" s="159"/>
      <c r="E40" s="159">
        <f t="shared" ref="E40:F40" si="20">E39</f>
        <v>293750</v>
      </c>
      <c r="F40" s="159">
        <f t="shared" si="20"/>
        <v>0</v>
      </c>
      <c r="G40" s="159">
        <f>+D21</f>
        <v>7500000</v>
      </c>
      <c r="H40" s="159">
        <f>H39</f>
        <v>500000</v>
      </c>
      <c r="I40" s="160"/>
      <c r="J40" s="160"/>
      <c r="K40" s="159"/>
      <c r="L40" s="160"/>
      <c r="M40" s="160"/>
      <c r="N40" s="160"/>
      <c r="O40" s="160"/>
      <c r="P40" s="160"/>
      <c r="Q40" s="160"/>
      <c r="R40" s="161"/>
      <c r="S40" s="153">
        <f t="shared" si="12"/>
        <v>8293750</v>
      </c>
      <c r="T40" s="162">
        <f t="shared" ref="T40:T86" si="21">+T39+S40</f>
        <v>14037500</v>
      </c>
      <c r="U40" s="163">
        <f t="shared" si="14"/>
        <v>1544125</v>
      </c>
      <c r="V40" s="164">
        <f t="shared" si="15"/>
        <v>6.5886571056062576E-2</v>
      </c>
      <c r="W40" s="164">
        <f t="shared" si="16"/>
        <v>3.8927640156453711E-2</v>
      </c>
      <c r="X40" s="164">
        <f t="shared" si="17"/>
        <v>1.4439608269858542</v>
      </c>
      <c r="Y40" s="165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131"/>
      <c r="AQ40" s="157">
        <f t="shared" ref="AQ40:AQ86" si="22">EOMONTH(AQ39,1)</f>
        <v>45351</v>
      </c>
      <c r="AR40" s="154">
        <f t="shared" ref="AR40:BG40" si="23">+C40+AR39</f>
        <v>0</v>
      </c>
      <c r="AS40" s="155">
        <f t="shared" si="23"/>
        <v>0</v>
      </c>
      <c r="AT40" s="155">
        <f t="shared" si="23"/>
        <v>1037500</v>
      </c>
      <c r="AU40" s="155">
        <f t="shared" si="23"/>
        <v>0</v>
      </c>
      <c r="AV40" s="155">
        <f t="shared" si="23"/>
        <v>7500000</v>
      </c>
      <c r="AW40" s="155">
        <f t="shared" si="23"/>
        <v>5500000</v>
      </c>
      <c r="AX40" s="155">
        <f t="shared" si="23"/>
        <v>0</v>
      </c>
      <c r="AY40" s="155" t="e">
        <f t="shared" si="23"/>
        <v>#VALUE!</v>
      </c>
      <c r="AZ40" s="155">
        <f t="shared" si="23"/>
        <v>0</v>
      </c>
      <c r="BA40" s="155">
        <f t="shared" si="23"/>
        <v>0</v>
      </c>
      <c r="BB40" s="155">
        <f t="shared" si="23"/>
        <v>0</v>
      </c>
      <c r="BC40" s="155">
        <f t="shared" si="23"/>
        <v>0</v>
      </c>
      <c r="BD40" s="155">
        <f t="shared" si="23"/>
        <v>0</v>
      </c>
      <c r="BE40" s="155">
        <f t="shared" si="23"/>
        <v>0</v>
      </c>
      <c r="BF40" s="155">
        <f t="shared" si="23"/>
        <v>0</v>
      </c>
      <c r="BG40" s="156">
        <f t="shared" si="23"/>
        <v>0</v>
      </c>
    </row>
    <row r="41" spans="1:59" ht="15" customHeight="1" x14ac:dyDescent="0.2">
      <c r="B41" s="157">
        <f t="shared" si="19"/>
        <v>45382</v>
      </c>
      <c r="C41" s="158"/>
      <c r="D41" s="159"/>
      <c r="E41" s="159">
        <f t="shared" ref="E41:F41" si="24">E40</f>
        <v>293750</v>
      </c>
      <c r="F41" s="159">
        <f t="shared" si="24"/>
        <v>0</v>
      </c>
      <c r="G41" s="159"/>
      <c r="H41" s="159">
        <v>2222222.222222222</v>
      </c>
      <c r="I41" s="159"/>
      <c r="J41" s="159"/>
      <c r="K41" s="159"/>
      <c r="L41" s="159"/>
      <c r="M41" s="159"/>
      <c r="N41" s="159"/>
      <c r="O41" s="159"/>
      <c r="P41" s="159"/>
      <c r="Q41" s="159"/>
      <c r="R41" s="166"/>
      <c r="S41" s="153">
        <f t="shared" si="12"/>
        <v>2515972.222222222</v>
      </c>
      <c r="T41" s="162">
        <f t="shared" si="21"/>
        <v>16553472.222222222</v>
      </c>
      <c r="U41" s="163">
        <f t="shared" si="14"/>
        <v>1820881.9444444445</v>
      </c>
      <c r="V41" s="164">
        <f t="shared" si="15"/>
        <v>7.7695567144719688E-2</v>
      </c>
      <c r="W41" s="164">
        <f t="shared" si="16"/>
        <v>1.1808996088657103E-2</v>
      </c>
      <c r="X41" s="164">
        <f t="shared" si="17"/>
        <v>0.17923221529632927</v>
      </c>
      <c r="Y41" s="165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131"/>
      <c r="AQ41" s="157">
        <f t="shared" si="22"/>
        <v>45382</v>
      </c>
      <c r="AR41" s="154">
        <f t="shared" ref="AR41:BG41" si="25">+C41+AR40</f>
        <v>0</v>
      </c>
      <c r="AS41" s="155">
        <f t="shared" si="25"/>
        <v>0</v>
      </c>
      <c r="AT41" s="155">
        <f t="shared" si="25"/>
        <v>1331250</v>
      </c>
      <c r="AU41" s="155">
        <f t="shared" si="25"/>
        <v>0</v>
      </c>
      <c r="AV41" s="155">
        <f t="shared" si="25"/>
        <v>7500000</v>
      </c>
      <c r="AW41" s="155">
        <f t="shared" si="25"/>
        <v>7722222.222222222</v>
      </c>
      <c r="AX41" s="155">
        <f t="shared" si="25"/>
        <v>0</v>
      </c>
      <c r="AY41" s="155" t="e">
        <f t="shared" si="25"/>
        <v>#VALUE!</v>
      </c>
      <c r="AZ41" s="155">
        <f t="shared" si="25"/>
        <v>0</v>
      </c>
      <c r="BA41" s="155">
        <f t="shared" si="25"/>
        <v>0</v>
      </c>
      <c r="BB41" s="155">
        <f t="shared" si="25"/>
        <v>0</v>
      </c>
      <c r="BC41" s="155">
        <f t="shared" si="25"/>
        <v>0</v>
      </c>
      <c r="BD41" s="155">
        <f t="shared" si="25"/>
        <v>0</v>
      </c>
      <c r="BE41" s="155">
        <f t="shared" si="25"/>
        <v>0</v>
      </c>
      <c r="BF41" s="155">
        <f t="shared" si="25"/>
        <v>0</v>
      </c>
      <c r="BG41" s="156">
        <f t="shared" si="25"/>
        <v>0</v>
      </c>
    </row>
    <row r="42" spans="1:59" ht="15" customHeight="1" x14ac:dyDescent="0.2">
      <c r="B42" s="157">
        <f t="shared" si="19"/>
        <v>45412</v>
      </c>
      <c r="C42" s="158"/>
      <c r="D42" s="159"/>
      <c r="E42" s="159">
        <f t="shared" ref="E42:F42" si="26">E41</f>
        <v>293750</v>
      </c>
      <c r="F42" s="159">
        <f t="shared" si="26"/>
        <v>0</v>
      </c>
      <c r="G42" s="159"/>
      <c r="H42" s="159">
        <v>2222222.222222222</v>
      </c>
      <c r="I42" s="159"/>
      <c r="J42" s="159"/>
      <c r="K42" s="159"/>
      <c r="L42" s="159"/>
      <c r="M42" s="159"/>
      <c r="N42" s="159"/>
      <c r="O42" s="159"/>
      <c r="P42" s="159"/>
      <c r="Q42" s="159"/>
      <c r="R42" s="166"/>
      <c r="S42" s="153">
        <f t="shared" si="12"/>
        <v>2515972.222222222</v>
      </c>
      <c r="T42" s="162">
        <f t="shared" si="21"/>
        <v>19069444.444444444</v>
      </c>
      <c r="U42" s="163">
        <f t="shared" si="14"/>
        <v>2097638.888888889</v>
      </c>
      <c r="V42" s="164">
        <f t="shared" si="15"/>
        <v>8.9504563233376785E-2</v>
      </c>
      <c r="W42" s="164">
        <f t="shared" si="16"/>
        <v>1.1808996088657103E-2</v>
      </c>
      <c r="X42" s="164">
        <f t="shared" si="17"/>
        <v>0.15199060284431765</v>
      </c>
      <c r="Y42" s="165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131"/>
      <c r="AQ42" s="157">
        <f t="shared" si="22"/>
        <v>45412</v>
      </c>
      <c r="AR42" s="154">
        <f t="shared" ref="AR42:BG42" si="27">+C42+AR41</f>
        <v>0</v>
      </c>
      <c r="AS42" s="155">
        <f t="shared" si="27"/>
        <v>0</v>
      </c>
      <c r="AT42" s="155">
        <f t="shared" si="27"/>
        <v>1625000</v>
      </c>
      <c r="AU42" s="155">
        <f t="shared" si="27"/>
        <v>0</v>
      </c>
      <c r="AV42" s="155">
        <f t="shared" si="27"/>
        <v>7500000</v>
      </c>
      <c r="AW42" s="155">
        <f t="shared" si="27"/>
        <v>9944444.444444444</v>
      </c>
      <c r="AX42" s="155">
        <f t="shared" si="27"/>
        <v>0</v>
      </c>
      <c r="AY42" s="155" t="e">
        <f t="shared" si="27"/>
        <v>#VALUE!</v>
      </c>
      <c r="AZ42" s="155">
        <f t="shared" si="27"/>
        <v>0</v>
      </c>
      <c r="BA42" s="155">
        <f t="shared" si="27"/>
        <v>0</v>
      </c>
      <c r="BB42" s="155">
        <f t="shared" si="27"/>
        <v>0</v>
      </c>
      <c r="BC42" s="155">
        <f t="shared" si="27"/>
        <v>0</v>
      </c>
      <c r="BD42" s="155">
        <f t="shared" si="27"/>
        <v>0</v>
      </c>
      <c r="BE42" s="155">
        <f t="shared" si="27"/>
        <v>0</v>
      </c>
      <c r="BF42" s="155">
        <f t="shared" si="27"/>
        <v>0</v>
      </c>
      <c r="BG42" s="156">
        <f t="shared" si="27"/>
        <v>0</v>
      </c>
    </row>
    <row r="43" spans="1:59" ht="15" customHeight="1" x14ac:dyDescent="0.2">
      <c r="B43" s="157">
        <f t="shared" si="19"/>
        <v>45443</v>
      </c>
      <c r="C43" s="158"/>
      <c r="D43" s="159"/>
      <c r="E43" s="159">
        <f t="shared" ref="E43:F43" si="28">E42</f>
        <v>293750</v>
      </c>
      <c r="F43" s="159">
        <f t="shared" si="28"/>
        <v>0</v>
      </c>
      <c r="G43" s="159"/>
      <c r="H43" s="159">
        <v>2222222.222222222</v>
      </c>
      <c r="I43" s="159"/>
      <c r="J43" s="159"/>
      <c r="K43" s="159"/>
      <c r="L43" s="159"/>
      <c r="M43" s="159"/>
      <c r="N43" s="159"/>
      <c r="O43" s="159"/>
      <c r="P43" s="159"/>
      <c r="Q43" s="159"/>
      <c r="R43" s="166"/>
      <c r="S43" s="153">
        <f t="shared" si="12"/>
        <v>2515972.222222222</v>
      </c>
      <c r="T43" s="162">
        <f t="shared" si="21"/>
        <v>21585416.666666664</v>
      </c>
      <c r="U43" s="163">
        <f t="shared" si="14"/>
        <v>2374395.833333333</v>
      </c>
      <c r="V43" s="164">
        <f t="shared" si="15"/>
        <v>0.10131355932203388</v>
      </c>
      <c r="W43" s="164">
        <f t="shared" si="16"/>
        <v>1.1808996088657103E-2</v>
      </c>
      <c r="X43" s="164">
        <f t="shared" si="17"/>
        <v>0.13193736343772744</v>
      </c>
      <c r="Y43" s="165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131"/>
      <c r="AQ43" s="157">
        <f t="shared" si="22"/>
        <v>45443</v>
      </c>
      <c r="AR43" s="154">
        <f t="shared" ref="AR43:BG43" si="29">+C43+AR42</f>
        <v>0</v>
      </c>
      <c r="AS43" s="155">
        <f t="shared" si="29"/>
        <v>0</v>
      </c>
      <c r="AT43" s="155">
        <f t="shared" si="29"/>
        <v>1918750</v>
      </c>
      <c r="AU43" s="155">
        <f t="shared" si="29"/>
        <v>0</v>
      </c>
      <c r="AV43" s="155">
        <f t="shared" si="29"/>
        <v>7500000</v>
      </c>
      <c r="AW43" s="155">
        <f t="shared" si="29"/>
        <v>12166666.666666666</v>
      </c>
      <c r="AX43" s="155">
        <f t="shared" si="29"/>
        <v>0</v>
      </c>
      <c r="AY43" s="155" t="e">
        <f t="shared" si="29"/>
        <v>#VALUE!</v>
      </c>
      <c r="AZ43" s="155">
        <f t="shared" si="29"/>
        <v>0</v>
      </c>
      <c r="BA43" s="155">
        <f t="shared" si="29"/>
        <v>0</v>
      </c>
      <c r="BB43" s="155">
        <f t="shared" si="29"/>
        <v>0</v>
      </c>
      <c r="BC43" s="155">
        <f t="shared" si="29"/>
        <v>0</v>
      </c>
      <c r="BD43" s="155">
        <f t="shared" si="29"/>
        <v>0</v>
      </c>
      <c r="BE43" s="155">
        <f t="shared" si="29"/>
        <v>0</v>
      </c>
      <c r="BF43" s="155">
        <f t="shared" si="29"/>
        <v>0</v>
      </c>
      <c r="BG43" s="156">
        <f t="shared" si="29"/>
        <v>0</v>
      </c>
    </row>
    <row r="44" spans="1:59" ht="15" customHeight="1" x14ac:dyDescent="0.2">
      <c r="B44" s="157">
        <f t="shared" si="19"/>
        <v>45473</v>
      </c>
      <c r="C44" s="158"/>
      <c r="D44" s="159"/>
      <c r="E44" s="159">
        <f t="shared" ref="E44:F44" si="30">E43</f>
        <v>293750</v>
      </c>
      <c r="F44" s="159">
        <f t="shared" si="30"/>
        <v>0</v>
      </c>
      <c r="H44" s="159">
        <v>2222222.222222222</v>
      </c>
      <c r="I44" s="159"/>
      <c r="J44" s="159"/>
      <c r="K44" s="159"/>
      <c r="L44" s="159"/>
      <c r="M44" s="159"/>
      <c r="N44" s="159"/>
      <c r="O44" s="159"/>
      <c r="P44" s="159"/>
      <c r="Q44" s="159"/>
      <c r="R44" s="166"/>
      <c r="S44" s="153">
        <f t="shared" si="12"/>
        <v>2515972.222222222</v>
      </c>
      <c r="T44" s="162">
        <f t="shared" si="21"/>
        <v>24101388.888888888</v>
      </c>
      <c r="U44" s="163">
        <f t="shared" si="14"/>
        <v>2651152.7777777775</v>
      </c>
      <c r="V44" s="164">
        <f t="shared" si="15"/>
        <v>0.11312255541069101</v>
      </c>
      <c r="W44" s="164">
        <f t="shared" si="16"/>
        <v>1.1808996088657103E-2</v>
      </c>
      <c r="X44" s="164">
        <f t="shared" si="17"/>
        <v>0.11655889071196479</v>
      </c>
      <c r="Y44" s="165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131"/>
      <c r="AQ44" s="157">
        <f t="shared" si="22"/>
        <v>45473</v>
      </c>
      <c r="AR44" s="154">
        <f t="shared" ref="AR44:BG44" si="31">+C44+AR43</f>
        <v>0</v>
      </c>
      <c r="AS44" s="155">
        <f t="shared" si="31"/>
        <v>0</v>
      </c>
      <c r="AT44" s="155">
        <f t="shared" si="31"/>
        <v>2212500</v>
      </c>
      <c r="AU44" s="155">
        <f t="shared" si="31"/>
        <v>0</v>
      </c>
      <c r="AV44" s="155">
        <f t="shared" si="31"/>
        <v>7500000</v>
      </c>
      <c r="AW44" s="155">
        <f t="shared" si="31"/>
        <v>14388888.888888888</v>
      </c>
      <c r="AX44" s="155">
        <f t="shared" si="31"/>
        <v>0</v>
      </c>
      <c r="AY44" s="155" t="e">
        <f t="shared" si="31"/>
        <v>#VALUE!</v>
      </c>
      <c r="AZ44" s="155">
        <f t="shared" si="31"/>
        <v>0</v>
      </c>
      <c r="BA44" s="155">
        <f t="shared" si="31"/>
        <v>0</v>
      </c>
      <c r="BB44" s="155">
        <f t="shared" si="31"/>
        <v>0</v>
      </c>
      <c r="BC44" s="155">
        <f t="shared" si="31"/>
        <v>0</v>
      </c>
      <c r="BD44" s="155">
        <f t="shared" si="31"/>
        <v>0</v>
      </c>
      <c r="BE44" s="155">
        <f t="shared" si="31"/>
        <v>0</v>
      </c>
      <c r="BF44" s="155">
        <f t="shared" si="31"/>
        <v>0</v>
      </c>
      <c r="BG44" s="156">
        <f t="shared" si="31"/>
        <v>0</v>
      </c>
    </row>
    <row r="45" spans="1:59" ht="15" customHeight="1" x14ac:dyDescent="0.2">
      <c r="B45" s="157">
        <f t="shared" si="19"/>
        <v>45504</v>
      </c>
      <c r="C45" s="158"/>
      <c r="D45" s="159"/>
      <c r="E45" s="159">
        <f t="shared" ref="E45:F45" si="32">E44</f>
        <v>293750</v>
      </c>
      <c r="F45" s="159">
        <f t="shared" si="32"/>
        <v>0</v>
      </c>
      <c r="G45" s="159"/>
      <c r="H45" s="159">
        <v>2222222.222222222</v>
      </c>
      <c r="I45" s="159"/>
      <c r="J45" s="159"/>
      <c r="K45" s="159"/>
      <c r="L45" s="159"/>
      <c r="M45" s="159"/>
      <c r="N45" s="159"/>
      <c r="O45" s="159"/>
      <c r="P45" s="159"/>
      <c r="Q45" s="159"/>
      <c r="R45" s="166"/>
      <c r="S45" s="153">
        <f t="shared" si="12"/>
        <v>2515972.222222222</v>
      </c>
      <c r="T45" s="162">
        <f t="shared" si="21"/>
        <v>26617361.111111112</v>
      </c>
      <c r="U45" s="163">
        <f t="shared" si="14"/>
        <v>2927909.7222222225</v>
      </c>
      <c r="V45" s="164">
        <f t="shared" si="15"/>
        <v>0.12493155149934812</v>
      </c>
      <c r="W45" s="164">
        <f t="shared" si="16"/>
        <v>1.1808996088657103E-2</v>
      </c>
      <c r="X45" s="164">
        <f t="shared" si="17"/>
        <v>0.10439117155535071</v>
      </c>
      <c r="Y45" s="165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131"/>
      <c r="AQ45" s="157">
        <f t="shared" si="22"/>
        <v>45504</v>
      </c>
      <c r="AR45" s="154">
        <f t="shared" ref="AR45:AT45" si="33">+C45+AR44</f>
        <v>0</v>
      </c>
      <c r="AS45" s="155">
        <f t="shared" si="33"/>
        <v>0</v>
      </c>
      <c r="AT45" s="155">
        <f t="shared" si="33"/>
        <v>2506250</v>
      </c>
      <c r="AU45" s="155" t="s">
        <v>86</v>
      </c>
      <c r="AV45" s="155">
        <f t="shared" ref="AV45:BG45" si="34">+G45+AV44</f>
        <v>7500000</v>
      </c>
      <c r="AW45" s="155">
        <f t="shared" si="34"/>
        <v>16611111.11111111</v>
      </c>
      <c r="AX45" s="155">
        <f t="shared" si="34"/>
        <v>0</v>
      </c>
      <c r="AY45" s="155" t="e">
        <f t="shared" si="34"/>
        <v>#VALUE!</v>
      </c>
      <c r="AZ45" s="155">
        <f t="shared" si="34"/>
        <v>0</v>
      </c>
      <c r="BA45" s="155">
        <f t="shared" si="34"/>
        <v>0</v>
      </c>
      <c r="BB45" s="155">
        <f t="shared" si="34"/>
        <v>0</v>
      </c>
      <c r="BC45" s="155">
        <f t="shared" si="34"/>
        <v>0</v>
      </c>
      <c r="BD45" s="155">
        <f t="shared" si="34"/>
        <v>0</v>
      </c>
      <c r="BE45" s="155">
        <f t="shared" si="34"/>
        <v>0</v>
      </c>
      <c r="BF45" s="155">
        <f t="shared" si="34"/>
        <v>0</v>
      </c>
      <c r="BG45" s="156">
        <f t="shared" si="34"/>
        <v>0</v>
      </c>
    </row>
    <row r="46" spans="1:59" ht="15" customHeight="1" x14ac:dyDescent="0.2">
      <c r="B46" s="157">
        <f t="shared" si="19"/>
        <v>45535</v>
      </c>
      <c r="C46" s="158"/>
      <c r="D46" s="159"/>
      <c r="E46" s="159">
        <f t="shared" ref="E46:F46" si="35">E45</f>
        <v>293750</v>
      </c>
      <c r="F46" s="159">
        <f t="shared" si="35"/>
        <v>0</v>
      </c>
      <c r="G46" s="159"/>
      <c r="H46" s="159">
        <v>2222222.222222222</v>
      </c>
      <c r="I46" s="159"/>
      <c r="J46" s="159"/>
      <c r="K46" s="159"/>
      <c r="L46" s="159"/>
      <c r="M46" s="159"/>
      <c r="N46" s="159"/>
      <c r="O46" s="159"/>
      <c r="P46" s="159"/>
      <c r="Q46" s="159"/>
      <c r="R46" s="166"/>
      <c r="S46" s="153">
        <f t="shared" si="12"/>
        <v>2515972.222222222</v>
      </c>
      <c r="T46" s="162">
        <f t="shared" si="21"/>
        <v>29133333.333333336</v>
      </c>
      <c r="U46" s="163">
        <f t="shared" si="14"/>
        <v>3204666.666666667</v>
      </c>
      <c r="V46" s="164">
        <f t="shared" si="15"/>
        <v>0.13674054758800522</v>
      </c>
      <c r="W46" s="164">
        <f t="shared" si="16"/>
        <v>1.1808996088657103E-2</v>
      </c>
      <c r="X46" s="164">
        <f t="shared" si="17"/>
        <v>9.4523728769339233E-2</v>
      </c>
      <c r="Y46" s="165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131"/>
      <c r="AQ46" s="157">
        <f t="shared" si="22"/>
        <v>45535</v>
      </c>
      <c r="AR46" s="154">
        <f t="shared" ref="AR46:BG46" si="36">+C46+AR45</f>
        <v>0</v>
      </c>
      <c r="AS46" s="155">
        <f t="shared" si="36"/>
        <v>0</v>
      </c>
      <c r="AT46" s="155">
        <f t="shared" si="36"/>
        <v>2800000</v>
      </c>
      <c r="AU46" s="155" t="e">
        <f t="shared" si="36"/>
        <v>#VALUE!</v>
      </c>
      <c r="AV46" s="155">
        <f t="shared" si="36"/>
        <v>7500000</v>
      </c>
      <c r="AW46" s="155">
        <f t="shared" si="36"/>
        <v>18833333.333333332</v>
      </c>
      <c r="AX46" s="155">
        <f t="shared" si="36"/>
        <v>0</v>
      </c>
      <c r="AY46" s="155" t="e">
        <f t="shared" si="36"/>
        <v>#VALUE!</v>
      </c>
      <c r="AZ46" s="155">
        <f t="shared" si="36"/>
        <v>0</v>
      </c>
      <c r="BA46" s="155">
        <f t="shared" si="36"/>
        <v>0</v>
      </c>
      <c r="BB46" s="155">
        <f t="shared" si="36"/>
        <v>0</v>
      </c>
      <c r="BC46" s="155">
        <f t="shared" si="36"/>
        <v>0</v>
      </c>
      <c r="BD46" s="155">
        <f t="shared" si="36"/>
        <v>0</v>
      </c>
      <c r="BE46" s="155">
        <f t="shared" si="36"/>
        <v>0</v>
      </c>
      <c r="BF46" s="155">
        <f t="shared" si="36"/>
        <v>0</v>
      </c>
      <c r="BG46" s="156">
        <f t="shared" si="36"/>
        <v>0</v>
      </c>
    </row>
    <row r="47" spans="1:59" ht="15" customHeight="1" x14ac:dyDescent="0.2">
      <c r="B47" s="157">
        <f t="shared" si="19"/>
        <v>45565</v>
      </c>
      <c r="C47" s="158">
        <f>H17</f>
        <v>3375000</v>
      </c>
      <c r="D47" s="159">
        <f>D48</f>
        <v>3535714.2857142859</v>
      </c>
      <c r="E47" s="159">
        <f t="shared" ref="E47:F47" si="37">E46</f>
        <v>293750</v>
      </c>
      <c r="F47" s="159">
        <f t="shared" si="37"/>
        <v>0</v>
      </c>
      <c r="G47" s="159"/>
      <c r="H47" s="159">
        <v>2222222.222222222</v>
      </c>
      <c r="I47" s="159"/>
      <c r="J47" s="159"/>
      <c r="K47" s="159"/>
      <c r="L47" s="159"/>
      <c r="M47" s="159"/>
      <c r="N47" s="159"/>
      <c r="O47" s="159"/>
      <c r="P47" s="159"/>
      <c r="Q47" s="159"/>
      <c r="R47" s="166"/>
      <c r="S47" s="153">
        <f t="shared" si="12"/>
        <v>9426686.5079365075</v>
      </c>
      <c r="T47" s="162">
        <f t="shared" si="21"/>
        <v>38560019.841269843</v>
      </c>
      <c r="U47" s="163">
        <f t="shared" si="14"/>
        <v>4241602.1825396828</v>
      </c>
      <c r="V47" s="164">
        <f t="shared" si="15"/>
        <v>0.18098575153659902</v>
      </c>
      <c r="W47" s="164">
        <f t="shared" si="16"/>
        <v>4.424520394859377E-2</v>
      </c>
      <c r="X47" s="164">
        <f t="shared" si="17"/>
        <v>0.32357047510079551</v>
      </c>
      <c r="Y47" s="165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131"/>
      <c r="AQ47" s="157">
        <f t="shared" si="22"/>
        <v>45565</v>
      </c>
      <c r="AR47" s="154">
        <f t="shared" ref="AR47:BG47" si="38">+C47+AR46</f>
        <v>3375000</v>
      </c>
      <c r="AS47" s="155">
        <f t="shared" si="38"/>
        <v>3535714.2857142859</v>
      </c>
      <c r="AT47" s="155">
        <f t="shared" si="38"/>
        <v>3093750</v>
      </c>
      <c r="AU47" s="155" t="e">
        <f t="shared" si="38"/>
        <v>#VALUE!</v>
      </c>
      <c r="AV47" s="155">
        <f t="shared" si="38"/>
        <v>7500000</v>
      </c>
      <c r="AW47" s="155">
        <f t="shared" si="38"/>
        <v>21055555.555555552</v>
      </c>
      <c r="AX47" s="155">
        <f t="shared" si="38"/>
        <v>0</v>
      </c>
      <c r="AY47" s="155" t="e">
        <f t="shared" si="38"/>
        <v>#VALUE!</v>
      </c>
      <c r="AZ47" s="155">
        <f t="shared" si="38"/>
        <v>0</v>
      </c>
      <c r="BA47" s="155">
        <f t="shared" si="38"/>
        <v>0</v>
      </c>
      <c r="BB47" s="155">
        <f t="shared" si="38"/>
        <v>0</v>
      </c>
      <c r="BC47" s="155">
        <f t="shared" si="38"/>
        <v>0</v>
      </c>
      <c r="BD47" s="155">
        <f t="shared" si="38"/>
        <v>0</v>
      </c>
      <c r="BE47" s="155">
        <f t="shared" si="38"/>
        <v>0</v>
      </c>
      <c r="BF47" s="155">
        <f t="shared" si="38"/>
        <v>0</v>
      </c>
      <c r="BG47" s="156">
        <f t="shared" si="38"/>
        <v>0</v>
      </c>
    </row>
    <row r="48" spans="1:59" ht="15" customHeight="1" x14ac:dyDescent="0.2">
      <c r="B48" s="157">
        <f t="shared" si="19"/>
        <v>45596</v>
      </c>
      <c r="C48" s="158">
        <f>G17</f>
        <v>375000</v>
      </c>
      <c r="D48" s="159">
        <f>G18</f>
        <v>3535714.2857142859</v>
      </c>
      <c r="E48" s="159">
        <f t="shared" ref="E48:F48" si="39">E47</f>
        <v>293750</v>
      </c>
      <c r="F48" s="159">
        <f t="shared" si="39"/>
        <v>0</v>
      </c>
      <c r="G48" s="159"/>
      <c r="H48" s="159">
        <v>2222222.222222222</v>
      </c>
      <c r="I48" s="159"/>
      <c r="J48" s="159"/>
      <c r="K48" s="159"/>
      <c r="L48" s="159"/>
      <c r="M48" s="159"/>
      <c r="N48" s="159"/>
      <c r="O48" s="159"/>
      <c r="P48" s="159"/>
      <c r="Q48" s="159"/>
      <c r="R48" s="166"/>
      <c r="S48" s="153">
        <f t="shared" si="12"/>
        <v>6426686.5079365075</v>
      </c>
      <c r="T48" s="162">
        <f t="shared" si="21"/>
        <v>44986706.349206351</v>
      </c>
      <c r="U48" s="163">
        <f t="shared" si="14"/>
        <v>4948537.6984126987</v>
      </c>
      <c r="V48" s="164">
        <f t="shared" si="15"/>
        <v>0.21115012106537531</v>
      </c>
      <c r="W48" s="164">
        <f t="shared" si="16"/>
        <v>3.0164369528776304E-2</v>
      </c>
      <c r="X48" s="164">
        <f t="shared" si="17"/>
        <v>0.16666709546290703</v>
      </c>
      <c r="Y48" s="165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131"/>
      <c r="AQ48" s="157">
        <f t="shared" si="22"/>
        <v>45596</v>
      </c>
      <c r="AR48" s="154">
        <f t="shared" ref="AR48:BG48" si="40">+C48+AR47</f>
        <v>3750000</v>
      </c>
      <c r="AS48" s="155">
        <f t="shared" si="40"/>
        <v>7071428.5714285718</v>
      </c>
      <c r="AT48" s="155">
        <f t="shared" si="40"/>
        <v>3387500</v>
      </c>
      <c r="AU48" s="155" t="e">
        <f t="shared" si="40"/>
        <v>#VALUE!</v>
      </c>
      <c r="AV48" s="155">
        <f t="shared" si="40"/>
        <v>7500000</v>
      </c>
      <c r="AW48" s="155">
        <f t="shared" si="40"/>
        <v>23277777.777777776</v>
      </c>
      <c r="AX48" s="155">
        <f t="shared" si="40"/>
        <v>0</v>
      </c>
      <c r="AY48" s="155" t="e">
        <f t="shared" si="40"/>
        <v>#VALUE!</v>
      </c>
      <c r="AZ48" s="155">
        <f t="shared" si="40"/>
        <v>0</v>
      </c>
      <c r="BA48" s="155">
        <f t="shared" si="40"/>
        <v>0</v>
      </c>
      <c r="BB48" s="155">
        <f t="shared" si="40"/>
        <v>0</v>
      </c>
      <c r="BC48" s="155">
        <f t="shared" si="40"/>
        <v>0</v>
      </c>
      <c r="BD48" s="155">
        <f t="shared" si="40"/>
        <v>0</v>
      </c>
      <c r="BE48" s="155">
        <f t="shared" si="40"/>
        <v>0</v>
      </c>
      <c r="BF48" s="155">
        <f t="shared" si="40"/>
        <v>0</v>
      </c>
      <c r="BG48" s="156">
        <f t="shared" si="40"/>
        <v>0</v>
      </c>
    </row>
    <row r="49" spans="1:59" ht="15" customHeight="1" x14ac:dyDescent="0.2">
      <c r="B49" s="157">
        <f t="shared" si="19"/>
        <v>45626</v>
      </c>
      <c r="C49" s="158">
        <f t="shared" ref="C49:F49" si="41">C48</f>
        <v>375000</v>
      </c>
      <c r="D49" s="159">
        <f t="shared" si="41"/>
        <v>3535714.2857142859</v>
      </c>
      <c r="E49" s="159">
        <f t="shared" si="41"/>
        <v>293750</v>
      </c>
      <c r="F49" s="159">
        <f t="shared" si="41"/>
        <v>0</v>
      </c>
      <c r="G49" s="159"/>
      <c r="H49" s="159">
        <v>2222222.222222222</v>
      </c>
      <c r="I49" s="159"/>
      <c r="J49" s="159"/>
      <c r="K49" s="159"/>
      <c r="L49" s="159"/>
      <c r="M49" s="159"/>
      <c r="N49" s="159"/>
      <c r="O49" s="159"/>
      <c r="P49" s="159"/>
      <c r="Q49" s="159"/>
      <c r="R49" s="166"/>
      <c r="S49" s="153">
        <f t="shared" si="12"/>
        <v>6426686.5079365075</v>
      </c>
      <c r="T49" s="162">
        <f t="shared" si="21"/>
        <v>51413392.857142858</v>
      </c>
      <c r="U49" s="163">
        <f t="shared" si="14"/>
        <v>5655473.2142857146</v>
      </c>
      <c r="V49" s="164">
        <f t="shared" si="15"/>
        <v>0.24131449059415161</v>
      </c>
      <c r="W49" s="164">
        <f t="shared" si="16"/>
        <v>3.0164369528776304E-2</v>
      </c>
      <c r="X49" s="164">
        <f t="shared" si="17"/>
        <v>0.14285745789099957</v>
      </c>
      <c r="Y49" s="165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131"/>
      <c r="AQ49" s="157">
        <f t="shared" si="22"/>
        <v>45626</v>
      </c>
      <c r="AR49" s="154">
        <f t="shared" ref="AR49:BG49" si="42">+C49+AR48</f>
        <v>4125000</v>
      </c>
      <c r="AS49" s="155">
        <f t="shared" si="42"/>
        <v>10607142.857142858</v>
      </c>
      <c r="AT49" s="155">
        <f t="shared" si="42"/>
        <v>3681250</v>
      </c>
      <c r="AU49" s="155" t="e">
        <f t="shared" si="42"/>
        <v>#VALUE!</v>
      </c>
      <c r="AV49" s="155">
        <f t="shared" si="42"/>
        <v>7500000</v>
      </c>
      <c r="AW49" s="155">
        <f t="shared" si="42"/>
        <v>25500000</v>
      </c>
      <c r="AX49" s="155">
        <f t="shared" si="42"/>
        <v>0</v>
      </c>
      <c r="AY49" s="155" t="e">
        <f t="shared" si="42"/>
        <v>#VALUE!</v>
      </c>
      <c r="AZ49" s="155">
        <f t="shared" si="42"/>
        <v>0</v>
      </c>
      <c r="BA49" s="155">
        <f t="shared" si="42"/>
        <v>0</v>
      </c>
      <c r="BB49" s="155">
        <f t="shared" si="42"/>
        <v>0</v>
      </c>
      <c r="BC49" s="155">
        <f t="shared" si="42"/>
        <v>0</v>
      </c>
      <c r="BD49" s="155">
        <f t="shared" si="42"/>
        <v>0</v>
      </c>
      <c r="BE49" s="155">
        <f t="shared" si="42"/>
        <v>0</v>
      </c>
      <c r="BF49" s="155">
        <f t="shared" si="42"/>
        <v>0</v>
      </c>
      <c r="BG49" s="156">
        <f t="shared" si="42"/>
        <v>0</v>
      </c>
    </row>
    <row r="50" spans="1:59" ht="15" customHeight="1" x14ac:dyDescent="0.2">
      <c r="A50" s="167">
        <v>1</v>
      </c>
      <c r="B50" s="168">
        <f t="shared" si="19"/>
        <v>45657</v>
      </c>
      <c r="C50" s="169">
        <f t="shared" ref="C50:F50" si="43">C49</f>
        <v>375000</v>
      </c>
      <c r="D50" s="170">
        <f t="shared" si="43"/>
        <v>3535714.2857142859</v>
      </c>
      <c r="E50" s="170">
        <f t="shared" si="43"/>
        <v>293750</v>
      </c>
      <c r="F50" s="170">
        <f t="shared" si="43"/>
        <v>0</v>
      </c>
      <c r="G50" s="170"/>
      <c r="H50" s="170">
        <v>2222222.222222222</v>
      </c>
      <c r="I50" s="170"/>
      <c r="J50" s="170"/>
      <c r="K50" s="170"/>
      <c r="L50" s="170"/>
      <c r="M50" s="170"/>
      <c r="N50" s="170"/>
      <c r="O50" s="170"/>
      <c r="P50" s="170"/>
      <c r="Q50" s="170"/>
      <c r="R50" s="171"/>
      <c r="S50" s="172">
        <f t="shared" si="12"/>
        <v>6426686.5079365075</v>
      </c>
      <c r="T50" s="173">
        <f t="shared" si="21"/>
        <v>57840079.365079366</v>
      </c>
      <c r="U50" s="174">
        <f t="shared" si="14"/>
        <v>6362408.7301587304</v>
      </c>
      <c r="V50" s="175">
        <f t="shared" si="15"/>
        <v>0.27147886012292793</v>
      </c>
      <c r="W50" s="164">
        <f t="shared" si="16"/>
        <v>3.0164369528776304E-2</v>
      </c>
      <c r="X50" s="164">
        <f t="shared" si="17"/>
        <v>0.12500024119773001</v>
      </c>
      <c r="Y50" s="165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131"/>
      <c r="AQ50" s="157">
        <f t="shared" si="22"/>
        <v>45657</v>
      </c>
      <c r="AR50" s="154">
        <f t="shared" ref="AR50:BG50" si="44">+C50+AR49</f>
        <v>4500000</v>
      </c>
      <c r="AS50" s="155">
        <f t="shared" si="44"/>
        <v>14142857.142857144</v>
      </c>
      <c r="AT50" s="155">
        <f t="shared" si="44"/>
        <v>3975000</v>
      </c>
      <c r="AU50" s="155" t="e">
        <f t="shared" si="44"/>
        <v>#VALUE!</v>
      </c>
      <c r="AV50" s="155">
        <f t="shared" si="44"/>
        <v>7500000</v>
      </c>
      <c r="AW50" s="155">
        <f t="shared" si="44"/>
        <v>27722222.222222224</v>
      </c>
      <c r="AX50" s="155">
        <f t="shared" si="44"/>
        <v>0</v>
      </c>
      <c r="AY50" s="155" t="e">
        <f t="shared" si="44"/>
        <v>#VALUE!</v>
      </c>
      <c r="AZ50" s="155">
        <f t="shared" si="44"/>
        <v>0</v>
      </c>
      <c r="BA50" s="155">
        <f t="shared" si="44"/>
        <v>0</v>
      </c>
      <c r="BB50" s="155">
        <f t="shared" si="44"/>
        <v>0</v>
      </c>
      <c r="BC50" s="155">
        <f t="shared" si="44"/>
        <v>0</v>
      </c>
      <c r="BD50" s="155">
        <f t="shared" si="44"/>
        <v>0</v>
      </c>
      <c r="BE50" s="155">
        <f t="shared" si="44"/>
        <v>0</v>
      </c>
      <c r="BF50" s="155">
        <f t="shared" si="44"/>
        <v>0</v>
      </c>
      <c r="BG50" s="156">
        <f t="shared" si="44"/>
        <v>0</v>
      </c>
    </row>
    <row r="51" spans="1:59" ht="15" customHeight="1" x14ac:dyDescent="0.2">
      <c r="A51" s="167"/>
      <c r="B51" s="176">
        <f t="shared" si="19"/>
        <v>45688</v>
      </c>
      <c r="C51" s="177">
        <f t="shared" ref="C51:F51" si="45">C50</f>
        <v>375000</v>
      </c>
      <c r="D51" s="178">
        <f t="shared" si="45"/>
        <v>3535714.2857142859</v>
      </c>
      <c r="E51" s="178">
        <f t="shared" si="45"/>
        <v>293750</v>
      </c>
      <c r="F51" s="178">
        <f t="shared" si="45"/>
        <v>0</v>
      </c>
      <c r="G51" s="178"/>
      <c r="H51" s="178">
        <v>2222222.222222222</v>
      </c>
      <c r="I51" s="178"/>
      <c r="J51" s="178"/>
      <c r="K51" s="178"/>
      <c r="L51" s="178"/>
      <c r="M51" s="178"/>
      <c r="N51" s="178"/>
      <c r="O51" s="178"/>
      <c r="P51" s="178"/>
      <c r="Q51" s="178"/>
      <c r="R51" s="179"/>
      <c r="S51" s="180">
        <f t="shared" si="12"/>
        <v>6426686.5079365075</v>
      </c>
      <c r="T51" s="143">
        <f t="shared" si="21"/>
        <v>64266765.873015873</v>
      </c>
      <c r="U51" s="48">
        <f t="shared" si="14"/>
        <v>7069344.2460317463</v>
      </c>
      <c r="V51" s="144">
        <f t="shared" si="15"/>
        <v>0.30164322965170426</v>
      </c>
      <c r="W51" s="164">
        <f t="shared" si="16"/>
        <v>3.0164369528776304E-2</v>
      </c>
      <c r="X51" s="164">
        <f t="shared" si="17"/>
        <v>0.11111130168705441</v>
      </c>
      <c r="Y51" s="165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131"/>
      <c r="AQ51" s="157">
        <f t="shared" si="22"/>
        <v>45688</v>
      </c>
      <c r="AR51" s="154">
        <f t="shared" ref="AR51:BG51" si="46">+C51+AR50</f>
        <v>4875000</v>
      </c>
      <c r="AS51" s="155">
        <f t="shared" si="46"/>
        <v>17678571.428571429</v>
      </c>
      <c r="AT51" s="155">
        <f t="shared" si="46"/>
        <v>4268750</v>
      </c>
      <c r="AU51" s="155" t="e">
        <f t="shared" si="46"/>
        <v>#VALUE!</v>
      </c>
      <c r="AV51" s="155">
        <f t="shared" si="46"/>
        <v>7500000</v>
      </c>
      <c r="AW51" s="155">
        <f t="shared" si="46"/>
        <v>29944444.444444448</v>
      </c>
      <c r="AX51" s="155">
        <f t="shared" si="46"/>
        <v>0</v>
      </c>
      <c r="AY51" s="155" t="e">
        <f t="shared" si="46"/>
        <v>#VALUE!</v>
      </c>
      <c r="AZ51" s="155">
        <f t="shared" si="46"/>
        <v>0</v>
      </c>
      <c r="BA51" s="155">
        <f t="shared" si="46"/>
        <v>0</v>
      </c>
      <c r="BB51" s="155">
        <f t="shared" si="46"/>
        <v>0</v>
      </c>
      <c r="BC51" s="155">
        <f t="shared" si="46"/>
        <v>0</v>
      </c>
      <c r="BD51" s="155">
        <f t="shared" si="46"/>
        <v>0</v>
      </c>
      <c r="BE51" s="155">
        <f t="shared" si="46"/>
        <v>0</v>
      </c>
      <c r="BF51" s="155">
        <f t="shared" si="46"/>
        <v>0</v>
      </c>
      <c r="BG51" s="156">
        <f t="shared" si="46"/>
        <v>0</v>
      </c>
    </row>
    <row r="52" spans="1:59" ht="15" customHeight="1" x14ac:dyDescent="0.2">
      <c r="A52" s="167"/>
      <c r="B52" s="157">
        <f t="shared" si="19"/>
        <v>45716</v>
      </c>
      <c r="C52" s="158">
        <f t="shared" ref="C52:F52" si="47">C51</f>
        <v>375000</v>
      </c>
      <c r="D52" s="159">
        <f t="shared" si="47"/>
        <v>3535714.2857142859</v>
      </c>
      <c r="E52" s="159">
        <f t="shared" si="47"/>
        <v>293750</v>
      </c>
      <c r="F52" s="159">
        <f t="shared" si="47"/>
        <v>0</v>
      </c>
      <c r="G52" s="159"/>
      <c r="H52" s="159">
        <v>2222222.222222222</v>
      </c>
      <c r="I52" s="159"/>
      <c r="J52" s="159"/>
      <c r="K52" s="159"/>
      <c r="L52" s="159"/>
      <c r="M52" s="159"/>
      <c r="N52" s="159"/>
      <c r="O52" s="159"/>
      <c r="P52" s="159"/>
      <c r="Q52" s="159"/>
      <c r="R52" s="166"/>
      <c r="S52" s="153">
        <f t="shared" si="12"/>
        <v>6426686.5079365075</v>
      </c>
      <c r="T52" s="162">
        <f t="shared" si="21"/>
        <v>70693452.380952388</v>
      </c>
      <c r="U52" s="163">
        <f t="shared" si="14"/>
        <v>7776279.7619047631</v>
      </c>
      <c r="V52" s="164">
        <f t="shared" si="15"/>
        <v>0.33180759918048058</v>
      </c>
      <c r="W52" s="164">
        <f t="shared" si="16"/>
        <v>3.0164369528776304E-2</v>
      </c>
      <c r="X52" s="164">
        <f t="shared" si="17"/>
        <v>0.10000015436648768</v>
      </c>
      <c r="Y52" s="165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131"/>
      <c r="AQ52" s="157">
        <f t="shared" si="22"/>
        <v>45716</v>
      </c>
      <c r="AR52" s="154">
        <f t="shared" ref="AR52:BG52" si="48">+C52+AR51</f>
        <v>5250000</v>
      </c>
      <c r="AS52" s="155">
        <f t="shared" si="48"/>
        <v>21214285.714285716</v>
      </c>
      <c r="AT52" s="155">
        <f t="shared" si="48"/>
        <v>4562500</v>
      </c>
      <c r="AU52" s="155" t="e">
        <f t="shared" si="48"/>
        <v>#VALUE!</v>
      </c>
      <c r="AV52" s="155">
        <f t="shared" si="48"/>
        <v>7500000</v>
      </c>
      <c r="AW52" s="155">
        <f t="shared" si="48"/>
        <v>32166666.666666672</v>
      </c>
      <c r="AX52" s="155">
        <f t="shared" si="48"/>
        <v>0</v>
      </c>
      <c r="AY52" s="155" t="e">
        <f t="shared" si="48"/>
        <v>#VALUE!</v>
      </c>
      <c r="AZ52" s="155">
        <f t="shared" si="48"/>
        <v>0</v>
      </c>
      <c r="BA52" s="155">
        <f t="shared" si="48"/>
        <v>0</v>
      </c>
      <c r="BB52" s="155">
        <f t="shared" si="48"/>
        <v>0</v>
      </c>
      <c r="BC52" s="155">
        <f t="shared" si="48"/>
        <v>0</v>
      </c>
      <c r="BD52" s="155">
        <f t="shared" si="48"/>
        <v>0</v>
      </c>
      <c r="BE52" s="155">
        <f t="shared" si="48"/>
        <v>0</v>
      </c>
      <c r="BF52" s="155">
        <f t="shared" si="48"/>
        <v>0</v>
      </c>
      <c r="BG52" s="156">
        <f t="shared" si="48"/>
        <v>0</v>
      </c>
    </row>
    <row r="53" spans="1:59" ht="15" customHeight="1" x14ac:dyDescent="0.2">
      <c r="A53" s="167"/>
      <c r="B53" s="157">
        <f t="shared" si="19"/>
        <v>45747</v>
      </c>
      <c r="C53" s="158">
        <f t="shared" ref="C53:F53" si="49">C52</f>
        <v>375000</v>
      </c>
      <c r="D53" s="159">
        <f t="shared" si="49"/>
        <v>3535714.2857142859</v>
      </c>
      <c r="E53" s="159">
        <f t="shared" si="49"/>
        <v>293750</v>
      </c>
      <c r="F53" s="159">
        <f t="shared" si="49"/>
        <v>0</v>
      </c>
      <c r="G53" s="159"/>
      <c r="H53" s="159">
        <v>2222222.222222222</v>
      </c>
      <c r="I53" s="159"/>
      <c r="J53" s="159"/>
      <c r="K53" s="159"/>
      <c r="L53" s="159"/>
      <c r="M53" s="159"/>
      <c r="N53" s="159"/>
      <c r="O53" s="159"/>
      <c r="P53" s="159"/>
      <c r="Q53" s="159"/>
      <c r="R53" s="166"/>
      <c r="S53" s="153">
        <f t="shared" si="12"/>
        <v>6426686.5079365075</v>
      </c>
      <c r="T53" s="162">
        <f t="shared" si="21"/>
        <v>77120138.888888896</v>
      </c>
      <c r="U53" s="163">
        <f t="shared" si="14"/>
        <v>8483215.277777778</v>
      </c>
      <c r="V53" s="164">
        <f t="shared" si="15"/>
        <v>0.36197196870925691</v>
      </c>
      <c r="W53" s="164">
        <f t="shared" si="16"/>
        <v>3.0164369528776304E-2</v>
      </c>
      <c r="X53" s="164">
        <f t="shared" si="17"/>
        <v>9.0909218484682697E-2</v>
      </c>
      <c r="Y53" s="165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131"/>
      <c r="AQ53" s="157">
        <f t="shared" si="22"/>
        <v>45747</v>
      </c>
      <c r="AR53" s="154">
        <f t="shared" ref="AR53:BG53" si="50">+C53+AR52</f>
        <v>5625000</v>
      </c>
      <c r="AS53" s="155">
        <f t="shared" si="50"/>
        <v>24750000.000000004</v>
      </c>
      <c r="AT53" s="155">
        <f t="shared" si="50"/>
        <v>4856250</v>
      </c>
      <c r="AU53" s="155" t="e">
        <f t="shared" si="50"/>
        <v>#VALUE!</v>
      </c>
      <c r="AV53" s="155">
        <f t="shared" si="50"/>
        <v>7500000</v>
      </c>
      <c r="AW53" s="155">
        <f t="shared" si="50"/>
        <v>34388888.888888896</v>
      </c>
      <c r="AX53" s="155">
        <f t="shared" si="50"/>
        <v>0</v>
      </c>
      <c r="AY53" s="155" t="e">
        <f t="shared" si="50"/>
        <v>#VALUE!</v>
      </c>
      <c r="AZ53" s="155">
        <f t="shared" si="50"/>
        <v>0</v>
      </c>
      <c r="BA53" s="155">
        <f t="shared" si="50"/>
        <v>0</v>
      </c>
      <c r="BB53" s="155">
        <f t="shared" si="50"/>
        <v>0</v>
      </c>
      <c r="BC53" s="155">
        <f t="shared" si="50"/>
        <v>0</v>
      </c>
      <c r="BD53" s="155">
        <f t="shared" si="50"/>
        <v>0</v>
      </c>
      <c r="BE53" s="155">
        <f t="shared" si="50"/>
        <v>0</v>
      </c>
      <c r="BF53" s="155">
        <f t="shared" si="50"/>
        <v>0</v>
      </c>
      <c r="BG53" s="156">
        <f t="shared" si="50"/>
        <v>0</v>
      </c>
    </row>
    <row r="54" spans="1:59" ht="15" customHeight="1" x14ac:dyDescent="0.2">
      <c r="A54" s="167"/>
      <c r="B54" s="157">
        <f t="shared" si="19"/>
        <v>45777</v>
      </c>
      <c r="C54" s="158">
        <f t="shared" ref="C54:F54" si="51">C53</f>
        <v>375000</v>
      </c>
      <c r="D54" s="159">
        <f t="shared" si="51"/>
        <v>3535714.2857142859</v>
      </c>
      <c r="E54" s="159">
        <f t="shared" si="51"/>
        <v>293750</v>
      </c>
      <c r="F54" s="159">
        <f t="shared" si="51"/>
        <v>0</v>
      </c>
      <c r="G54" s="159"/>
      <c r="H54" s="159">
        <v>2222222.222222222</v>
      </c>
      <c r="I54" s="159"/>
      <c r="J54" s="159"/>
      <c r="K54" s="159"/>
      <c r="L54" s="159"/>
      <c r="M54" s="159"/>
      <c r="N54" s="159"/>
      <c r="O54" s="159"/>
      <c r="P54" s="159"/>
      <c r="Q54" s="159"/>
      <c r="R54" s="166"/>
      <c r="S54" s="153">
        <f t="shared" si="12"/>
        <v>6426686.5079365075</v>
      </c>
      <c r="T54" s="162">
        <f t="shared" si="21"/>
        <v>83546825.396825403</v>
      </c>
      <c r="U54" s="163">
        <f t="shared" si="14"/>
        <v>9190150.7936507948</v>
      </c>
      <c r="V54" s="164">
        <f t="shared" si="15"/>
        <v>0.39213633823803318</v>
      </c>
      <c r="W54" s="164">
        <f t="shared" si="16"/>
        <v>3.0164369528776304E-2</v>
      </c>
      <c r="X54" s="164">
        <f t="shared" si="17"/>
        <v>8.3333440532255443E-2</v>
      </c>
      <c r="Y54" s="165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131"/>
      <c r="AQ54" s="157">
        <f t="shared" si="22"/>
        <v>45777</v>
      </c>
      <c r="AR54" s="154">
        <f t="shared" ref="AR54:BG54" si="52">+C54+AR53</f>
        <v>6000000</v>
      </c>
      <c r="AS54" s="155">
        <f t="shared" si="52"/>
        <v>28285714.285714291</v>
      </c>
      <c r="AT54" s="155">
        <f t="shared" si="52"/>
        <v>5150000</v>
      </c>
      <c r="AU54" s="155" t="e">
        <f t="shared" si="52"/>
        <v>#VALUE!</v>
      </c>
      <c r="AV54" s="155">
        <f t="shared" si="52"/>
        <v>7500000</v>
      </c>
      <c r="AW54" s="155">
        <f t="shared" si="52"/>
        <v>36611111.111111119</v>
      </c>
      <c r="AX54" s="155">
        <f t="shared" si="52"/>
        <v>0</v>
      </c>
      <c r="AY54" s="155" t="e">
        <f t="shared" si="52"/>
        <v>#VALUE!</v>
      </c>
      <c r="AZ54" s="155">
        <f t="shared" si="52"/>
        <v>0</v>
      </c>
      <c r="BA54" s="155">
        <f t="shared" si="52"/>
        <v>0</v>
      </c>
      <c r="BB54" s="155">
        <f t="shared" si="52"/>
        <v>0</v>
      </c>
      <c r="BC54" s="155">
        <f t="shared" si="52"/>
        <v>0</v>
      </c>
      <c r="BD54" s="155">
        <f t="shared" si="52"/>
        <v>0</v>
      </c>
      <c r="BE54" s="155">
        <f t="shared" si="52"/>
        <v>0</v>
      </c>
      <c r="BF54" s="155">
        <f t="shared" si="52"/>
        <v>0</v>
      </c>
      <c r="BG54" s="156">
        <f t="shared" si="52"/>
        <v>0</v>
      </c>
    </row>
    <row r="55" spans="1:59" ht="15" customHeight="1" x14ac:dyDescent="0.2">
      <c r="A55" s="167"/>
      <c r="B55" s="157">
        <f t="shared" si="19"/>
        <v>45808</v>
      </c>
      <c r="C55" s="158">
        <f t="shared" ref="C55:F55" si="53">C54</f>
        <v>375000</v>
      </c>
      <c r="D55" s="159">
        <f t="shared" si="53"/>
        <v>3535714.2857142859</v>
      </c>
      <c r="E55" s="159">
        <f t="shared" si="53"/>
        <v>293750</v>
      </c>
      <c r="F55" s="159">
        <f t="shared" si="53"/>
        <v>0</v>
      </c>
      <c r="G55" s="159"/>
      <c r="H55" s="159">
        <v>2222222.222222222</v>
      </c>
      <c r="I55" s="159"/>
      <c r="J55" s="159"/>
      <c r="K55" s="159"/>
      <c r="L55" s="159"/>
      <c r="M55" s="159"/>
      <c r="N55" s="159"/>
      <c r="O55" s="159"/>
      <c r="P55" s="159"/>
      <c r="Q55" s="159"/>
      <c r="R55" s="166"/>
      <c r="S55" s="153">
        <f t="shared" si="12"/>
        <v>6426686.5079365075</v>
      </c>
      <c r="T55" s="162">
        <f t="shared" si="21"/>
        <v>89973511.90476191</v>
      </c>
      <c r="U55" s="163">
        <f t="shared" si="14"/>
        <v>9897086.3095238097</v>
      </c>
      <c r="V55" s="164">
        <f t="shared" si="15"/>
        <v>0.4223007077668095</v>
      </c>
      <c r="W55" s="164">
        <f t="shared" si="16"/>
        <v>3.0164369528776304E-2</v>
      </c>
      <c r="X55" s="164">
        <f t="shared" si="17"/>
        <v>7.6923168264161346E-2</v>
      </c>
      <c r="Y55" s="165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131"/>
      <c r="AQ55" s="157">
        <f t="shared" si="22"/>
        <v>45808</v>
      </c>
      <c r="AR55" s="154">
        <f t="shared" ref="AR55:BG55" si="54">+C55+AR54</f>
        <v>6375000</v>
      </c>
      <c r="AS55" s="155">
        <f t="shared" si="54"/>
        <v>31821428.571428578</v>
      </c>
      <c r="AT55" s="155">
        <f t="shared" si="54"/>
        <v>5443750</v>
      </c>
      <c r="AU55" s="155" t="e">
        <f t="shared" si="54"/>
        <v>#VALUE!</v>
      </c>
      <c r="AV55" s="155">
        <f t="shared" si="54"/>
        <v>7500000</v>
      </c>
      <c r="AW55" s="155">
        <f t="shared" si="54"/>
        <v>38833333.333333343</v>
      </c>
      <c r="AX55" s="155">
        <f t="shared" si="54"/>
        <v>0</v>
      </c>
      <c r="AY55" s="155" t="e">
        <f t="shared" si="54"/>
        <v>#VALUE!</v>
      </c>
      <c r="AZ55" s="155">
        <f t="shared" si="54"/>
        <v>0</v>
      </c>
      <c r="BA55" s="155">
        <f t="shared" si="54"/>
        <v>0</v>
      </c>
      <c r="BB55" s="155">
        <f t="shared" si="54"/>
        <v>0</v>
      </c>
      <c r="BC55" s="155">
        <f t="shared" si="54"/>
        <v>0</v>
      </c>
      <c r="BD55" s="155">
        <f t="shared" si="54"/>
        <v>0</v>
      </c>
      <c r="BE55" s="155">
        <f t="shared" si="54"/>
        <v>0</v>
      </c>
      <c r="BF55" s="155">
        <f t="shared" si="54"/>
        <v>0</v>
      </c>
      <c r="BG55" s="156">
        <f t="shared" si="54"/>
        <v>0</v>
      </c>
    </row>
    <row r="56" spans="1:59" ht="15" customHeight="1" x14ac:dyDescent="0.2">
      <c r="A56" s="167"/>
      <c r="B56" s="157">
        <f t="shared" si="19"/>
        <v>45838</v>
      </c>
      <c r="C56" s="158">
        <f t="shared" ref="C56:F56" si="55">C55</f>
        <v>375000</v>
      </c>
      <c r="D56" s="159">
        <f t="shared" si="55"/>
        <v>3535714.2857142859</v>
      </c>
      <c r="E56" s="159">
        <f t="shared" si="55"/>
        <v>293750</v>
      </c>
      <c r="F56" s="159">
        <f t="shared" si="55"/>
        <v>0</v>
      </c>
      <c r="G56" s="159"/>
      <c r="H56" s="159">
        <v>2222222.222222222</v>
      </c>
      <c r="I56" s="159"/>
      <c r="J56" s="159"/>
      <c r="K56" s="159"/>
      <c r="L56" s="159"/>
      <c r="M56" s="159"/>
      <c r="N56" s="159"/>
      <c r="O56" s="159"/>
      <c r="P56" s="159"/>
      <c r="Q56" s="159"/>
      <c r="R56" s="166"/>
      <c r="S56" s="153">
        <f t="shared" si="12"/>
        <v>6426686.5079365075</v>
      </c>
      <c r="T56" s="162">
        <f t="shared" si="21"/>
        <v>96400198.412698418</v>
      </c>
      <c r="U56" s="163">
        <f t="shared" si="14"/>
        <v>10604021.825396826</v>
      </c>
      <c r="V56" s="164">
        <f t="shared" si="15"/>
        <v>0.45246507729558583</v>
      </c>
      <c r="W56" s="164">
        <f t="shared" si="16"/>
        <v>3.0164369528776304E-2</v>
      </c>
      <c r="X56" s="164">
        <f t="shared" si="17"/>
        <v>7.1428650186948772E-2</v>
      </c>
      <c r="Y56" s="165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131"/>
      <c r="AQ56" s="157">
        <f t="shared" si="22"/>
        <v>45838</v>
      </c>
      <c r="AR56" s="154">
        <f t="shared" ref="AR56:BG56" si="56">+C56+AR55</f>
        <v>6750000</v>
      </c>
      <c r="AS56" s="155">
        <f t="shared" si="56"/>
        <v>35357142.857142866</v>
      </c>
      <c r="AT56" s="155">
        <f t="shared" si="56"/>
        <v>5737500</v>
      </c>
      <c r="AU56" s="155" t="e">
        <f t="shared" si="56"/>
        <v>#VALUE!</v>
      </c>
      <c r="AV56" s="155">
        <f t="shared" si="56"/>
        <v>7500000</v>
      </c>
      <c r="AW56" s="155">
        <f t="shared" si="56"/>
        <v>41055555.555555567</v>
      </c>
      <c r="AX56" s="155">
        <f t="shared" si="56"/>
        <v>0</v>
      </c>
      <c r="AY56" s="155" t="e">
        <f t="shared" si="56"/>
        <v>#VALUE!</v>
      </c>
      <c r="AZ56" s="155">
        <f t="shared" si="56"/>
        <v>0</v>
      </c>
      <c r="BA56" s="155">
        <f t="shared" si="56"/>
        <v>0</v>
      </c>
      <c r="BB56" s="155">
        <f t="shared" si="56"/>
        <v>0</v>
      </c>
      <c r="BC56" s="155">
        <f t="shared" si="56"/>
        <v>0</v>
      </c>
      <c r="BD56" s="155">
        <f t="shared" si="56"/>
        <v>0</v>
      </c>
      <c r="BE56" s="155">
        <f t="shared" si="56"/>
        <v>0</v>
      </c>
      <c r="BF56" s="155">
        <f t="shared" si="56"/>
        <v>0</v>
      </c>
      <c r="BG56" s="156">
        <f t="shared" si="56"/>
        <v>0</v>
      </c>
    </row>
    <row r="57" spans="1:59" ht="15" customHeight="1" x14ac:dyDescent="0.2">
      <c r="A57" s="167"/>
      <c r="B57" s="157">
        <f t="shared" si="19"/>
        <v>45869</v>
      </c>
      <c r="C57" s="158">
        <f t="shared" ref="C57:F57" si="57">C56</f>
        <v>375000</v>
      </c>
      <c r="D57" s="159">
        <f t="shared" si="57"/>
        <v>3535714.2857142859</v>
      </c>
      <c r="E57" s="159">
        <f t="shared" si="57"/>
        <v>293750</v>
      </c>
      <c r="F57" s="159">
        <f t="shared" si="57"/>
        <v>0</v>
      </c>
      <c r="G57" s="159"/>
      <c r="H57" s="159">
        <v>2222222.222222222</v>
      </c>
      <c r="I57" s="159"/>
      <c r="J57" s="159"/>
      <c r="K57" s="159"/>
      <c r="L57" s="159"/>
      <c r="M57" s="159"/>
      <c r="N57" s="159"/>
      <c r="O57" s="159"/>
      <c r="P57" s="159"/>
      <c r="Q57" s="159"/>
      <c r="R57" s="166"/>
      <c r="S57" s="153">
        <f t="shared" si="12"/>
        <v>6426686.5079365075</v>
      </c>
      <c r="T57" s="162">
        <f t="shared" si="21"/>
        <v>102826884.92063493</v>
      </c>
      <c r="U57" s="163">
        <f t="shared" si="14"/>
        <v>11310957.341269841</v>
      </c>
      <c r="V57" s="164">
        <f t="shared" si="15"/>
        <v>0.4826294468243621</v>
      </c>
      <c r="W57" s="164">
        <f t="shared" si="16"/>
        <v>3.0164369528776304E-2</v>
      </c>
      <c r="X57" s="164">
        <f t="shared" si="17"/>
        <v>6.6666735273959166E-2</v>
      </c>
      <c r="Y57" s="165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131"/>
      <c r="AQ57" s="157">
        <f t="shared" si="22"/>
        <v>45869</v>
      </c>
      <c r="AR57" s="154">
        <f t="shared" ref="AR57:BG57" si="58">+C57+AR56</f>
        <v>7125000</v>
      </c>
      <c r="AS57" s="155">
        <f t="shared" si="58"/>
        <v>38892857.142857149</v>
      </c>
      <c r="AT57" s="155">
        <f t="shared" si="58"/>
        <v>6031250</v>
      </c>
      <c r="AU57" s="155" t="e">
        <f t="shared" si="58"/>
        <v>#VALUE!</v>
      </c>
      <c r="AV57" s="155">
        <f t="shared" si="58"/>
        <v>7500000</v>
      </c>
      <c r="AW57" s="155">
        <f t="shared" si="58"/>
        <v>43277777.777777791</v>
      </c>
      <c r="AX57" s="155">
        <f t="shared" si="58"/>
        <v>0</v>
      </c>
      <c r="AY57" s="155" t="e">
        <f t="shared" si="58"/>
        <v>#VALUE!</v>
      </c>
      <c r="AZ57" s="155">
        <f t="shared" si="58"/>
        <v>0</v>
      </c>
      <c r="BA57" s="155">
        <f t="shared" si="58"/>
        <v>0</v>
      </c>
      <c r="BB57" s="155">
        <f t="shared" si="58"/>
        <v>0</v>
      </c>
      <c r="BC57" s="155">
        <f t="shared" si="58"/>
        <v>0</v>
      </c>
      <c r="BD57" s="155">
        <f t="shared" si="58"/>
        <v>0</v>
      </c>
      <c r="BE57" s="155">
        <f t="shared" si="58"/>
        <v>0</v>
      </c>
      <c r="BF57" s="155">
        <f t="shared" si="58"/>
        <v>0</v>
      </c>
      <c r="BG57" s="156">
        <f t="shared" si="58"/>
        <v>0</v>
      </c>
    </row>
    <row r="58" spans="1:59" ht="15" customHeight="1" x14ac:dyDescent="0.2">
      <c r="A58" s="167"/>
      <c r="B58" s="157">
        <f t="shared" si="19"/>
        <v>45900</v>
      </c>
      <c r="C58" s="158">
        <f t="shared" ref="C58:F58" si="59">C57</f>
        <v>375000</v>
      </c>
      <c r="D58" s="159">
        <f t="shared" si="59"/>
        <v>3535714.2857142859</v>
      </c>
      <c r="E58" s="159">
        <f t="shared" si="59"/>
        <v>293750</v>
      </c>
      <c r="F58" s="159">
        <f t="shared" si="59"/>
        <v>0</v>
      </c>
      <c r="G58" s="159"/>
      <c r="H58" s="159">
        <v>2222222.222222222</v>
      </c>
      <c r="I58" s="159"/>
      <c r="J58" s="159"/>
      <c r="K58" s="159"/>
      <c r="L58" s="159"/>
      <c r="M58" s="159"/>
      <c r="N58" s="159"/>
      <c r="O58" s="159"/>
      <c r="P58" s="159"/>
      <c r="Q58" s="159"/>
      <c r="R58" s="166"/>
      <c r="S58" s="153">
        <f t="shared" si="12"/>
        <v>6426686.5079365075</v>
      </c>
      <c r="T58" s="162">
        <f t="shared" si="21"/>
        <v>109253571.42857143</v>
      </c>
      <c r="U58" s="163">
        <f t="shared" si="14"/>
        <v>12017892.857142858</v>
      </c>
      <c r="V58" s="164">
        <f t="shared" si="15"/>
        <v>0.51279381635313837</v>
      </c>
      <c r="W58" s="164">
        <f t="shared" si="16"/>
        <v>3.0164369528776304E-2</v>
      </c>
      <c r="X58" s="164">
        <f t="shared" si="17"/>
        <v>6.2500060299374383E-2</v>
      </c>
      <c r="Y58" s="165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131"/>
      <c r="AQ58" s="157">
        <f t="shared" si="22"/>
        <v>45900</v>
      </c>
      <c r="AR58" s="154">
        <f t="shared" ref="AR58:BG58" si="60">+C58+AR57</f>
        <v>7500000</v>
      </c>
      <c r="AS58" s="155">
        <f t="shared" si="60"/>
        <v>42428571.428571433</v>
      </c>
      <c r="AT58" s="155">
        <f t="shared" si="60"/>
        <v>6325000</v>
      </c>
      <c r="AU58" s="155" t="e">
        <f t="shared" si="60"/>
        <v>#VALUE!</v>
      </c>
      <c r="AV58" s="155">
        <f t="shared" si="60"/>
        <v>7500000</v>
      </c>
      <c r="AW58" s="155">
        <f t="shared" si="60"/>
        <v>45500000.000000015</v>
      </c>
      <c r="AX58" s="155">
        <f t="shared" si="60"/>
        <v>0</v>
      </c>
      <c r="AY58" s="155" t="e">
        <f t="shared" si="60"/>
        <v>#VALUE!</v>
      </c>
      <c r="AZ58" s="155">
        <f t="shared" si="60"/>
        <v>0</v>
      </c>
      <c r="BA58" s="155">
        <f t="shared" si="60"/>
        <v>0</v>
      </c>
      <c r="BB58" s="155">
        <f t="shared" si="60"/>
        <v>0</v>
      </c>
      <c r="BC58" s="155">
        <f t="shared" si="60"/>
        <v>0</v>
      </c>
      <c r="BD58" s="155">
        <f t="shared" si="60"/>
        <v>0</v>
      </c>
      <c r="BE58" s="155">
        <f t="shared" si="60"/>
        <v>0</v>
      </c>
      <c r="BF58" s="155">
        <f t="shared" si="60"/>
        <v>0</v>
      </c>
      <c r="BG58" s="156">
        <f t="shared" si="60"/>
        <v>0</v>
      </c>
    </row>
    <row r="59" spans="1:59" ht="15" customHeight="1" x14ac:dyDescent="0.2">
      <c r="A59" s="167"/>
      <c r="B59" s="157">
        <f t="shared" si="19"/>
        <v>45930</v>
      </c>
      <c r="C59" s="158">
        <f t="shared" ref="C59:F59" si="61">C58</f>
        <v>375000</v>
      </c>
      <c r="D59" s="159">
        <f t="shared" si="61"/>
        <v>3535714.2857142859</v>
      </c>
      <c r="E59" s="159">
        <f t="shared" si="61"/>
        <v>293750</v>
      </c>
      <c r="F59" s="159">
        <f t="shared" si="61"/>
        <v>0</v>
      </c>
      <c r="G59" s="159"/>
      <c r="H59" s="159">
        <v>2222222.222222222</v>
      </c>
      <c r="I59" s="159"/>
      <c r="J59" s="159"/>
      <c r="K59" s="159"/>
      <c r="L59" s="159"/>
      <c r="M59" s="159"/>
      <c r="N59" s="159"/>
      <c r="O59" s="159"/>
      <c r="P59" s="159"/>
      <c r="Q59" s="159"/>
      <c r="R59" s="166"/>
      <c r="S59" s="153">
        <f t="shared" si="12"/>
        <v>6426686.5079365075</v>
      </c>
      <c r="T59" s="162">
        <f t="shared" si="21"/>
        <v>115680257.93650794</v>
      </c>
      <c r="U59" s="163">
        <f t="shared" si="14"/>
        <v>12724828.373015873</v>
      </c>
      <c r="V59" s="164">
        <f t="shared" si="15"/>
        <v>0.54295818588191469</v>
      </c>
      <c r="W59" s="164">
        <f t="shared" si="16"/>
        <v>3.0164369528776304E-2</v>
      </c>
      <c r="X59" s="164">
        <f t="shared" si="17"/>
        <v>5.8823582825740406E-2</v>
      </c>
      <c r="Y59" s="165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131"/>
      <c r="AQ59" s="157">
        <f t="shared" si="22"/>
        <v>45930</v>
      </c>
      <c r="AR59" s="154">
        <f t="shared" ref="AR59:BG59" si="62">+C59+AR58</f>
        <v>7875000</v>
      </c>
      <c r="AS59" s="155">
        <f t="shared" si="62"/>
        <v>45964285.714285716</v>
      </c>
      <c r="AT59" s="155">
        <f t="shared" si="62"/>
        <v>6618750</v>
      </c>
      <c r="AU59" s="155" t="e">
        <f t="shared" si="62"/>
        <v>#VALUE!</v>
      </c>
      <c r="AV59" s="155">
        <f t="shared" si="62"/>
        <v>7500000</v>
      </c>
      <c r="AW59" s="155">
        <f t="shared" si="62"/>
        <v>47722222.222222239</v>
      </c>
      <c r="AX59" s="155">
        <f t="shared" si="62"/>
        <v>0</v>
      </c>
      <c r="AY59" s="155" t="e">
        <f t="shared" si="62"/>
        <v>#VALUE!</v>
      </c>
      <c r="AZ59" s="155">
        <f t="shared" si="62"/>
        <v>0</v>
      </c>
      <c r="BA59" s="155">
        <f t="shared" si="62"/>
        <v>0</v>
      </c>
      <c r="BB59" s="155">
        <f t="shared" si="62"/>
        <v>0</v>
      </c>
      <c r="BC59" s="155">
        <f t="shared" si="62"/>
        <v>0</v>
      </c>
      <c r="BD59" s="155">
        <f t="shared" si="62"/>
        <v>0</v>
      </c>
      <c r="BE59" s="155">
        <f t="shared" si="62"/>
        <v>0</v>
      </c>
      <c r="BF59" s="155">
        <f t="shared" si="62"/>
        <v>0</v>
      </c>
      <c r="BG59" s="156">
        <f t="shared" si="62"/>
        <v>0</v>
      </c>
    </row>
    <row r="60" spans="1:59" ht="15" customHeight="1" x14ac:dyDescent="0.2">
      <c r="A60" s="167"/>
      <c r="B60" s="157">
        <f t="shared" si="19"/>
        <v>45961</v>
      </c>
      <c r="C60" s="158">
        <f t="shared" ref="C60:F60" si="63">C59</f>
        <v>375000</v>
      </c>
      <c r="D60" s="159">
        <f t="shared" si="63"/>
        <v>3535714.2857142859</v>
      </c>
      <c r="E60" s="159">
        <f t="shared" si="63"/>
        <v>293750</v>
      </c>
      <c r="F60" s="159">
        <f t="shared" si="63"/>
        <v>0</v>
      </c>
      <c r="G60" s="159"/>
      <c r="H60" s="159">
        <v>2222222.222222222</v>
      </c>
      <c r="I60" s="159"/>
      <c r="J60" s="159"/>
      <c r="K60" s="159"/>
      <c r="L60" s="159"/>
      <c r="M60" s="159"/>
      <c r="N60" s="159"/>
      <c r="O60" s="159"/>
      <c r="P60" s="159"/>
      <c r="Q60" s="159"/>
      <c r="R60" s="166"/>
      <c r="S60" s="153">
        <f t="shared" si="12"/>
        <v>6426686.5079365075</v>
      </c>
      <c r="T60" s="162">
        <f t="shared" si="21"/>
        <v>122106944.44444445</v>
      </c>
      <c r="U60" s="163">
        <f t="shared" si="14"/>
        <v>13431763.88888889</v>
      </c>
      <c r="V60" s="164">
        <f t="shared" si="15"/>
        <v>0.57312255541069101</v>
      </c>
      <c r="W60" s="164">
        <f t="shared" si="16"/>
        <v>3.0164369528776304E-2</v>
      </c>
      <c r="X60" s="164">
        <f t="shared" si="17"/>
        <v>5.5555603199500592E-2</v>
      </c>
      <c r="Y60" s="165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131"/>
      <c r="AQ60" s="157">
        <f t="shared" si="22"/>
        <v>45961</v>
      </c>
      <c r="AR60" s="154">
        <f t="shared" ref="AR60:BG60" si="64">+C60+AR59</f>
        <v>8250000</v>
      </c>
      <c r="AS60" s="155">
        <f t="shared" si="64"/>
        <v>49500000</v>
      </c>
      <c r="AT60" s="155">
        <f t="shared" si="64"/>
        <v>6912500</v>
      </c>
      <c r="AU60" s="155" t="e">
        <f t="shared" si="64"/>
        <v>#VALUE!</v>
      </c>
      <c r="AV60" s="155">
        <f t="shared" si="64"/>
        <v>7500000</v>
      </c>
      <c r="AW60" s="155">
        <f t="shared" si="64"/>
        <v>49944444.444444463</v>
      </c>
      <c r="AX60" s="155">
        <f t="shared" si="64"/>
        <v>0</v>
      </c>
      <c r="AY60" s="155" t="e">
        <f t="shared" si="64"/>
        <v>#VALUE!</v>
      </c>
      <c r="AZ60" s="155">
        <f t="shared" si="64"/>
        <v>0</v>
      </c>
      <c r="BA60" s="155">
        <f t="shared" si="64"/>
        <v>0</v>
      </c>
      <c r="BB60" s="155">
        <f t="shared" si="64"/>
        <v>0</v>
      </c>
      <c r="BC60" s="155">
        <f t="shared" si="64"/>
        <v>0</v>
      </c>
      <c r="BD60" s="155">
        <f t="shared" si="64"/>
        <v>0</v>
      </c>
      <c r="BE60" s="155">
        <f t="shared" si="64"/>
        <v>0</v>
      </c>
      <c r="BF60" s="155">
        <f t="shared" si="64"/>
        <v>0</v>
      </c>
      <c r="BG60" s="156">
        <f t="shared" si="64"/>
        <v>0</v>
      </c>
    </row>
    <row r="61" spans="1:59" ht="15" customHeight="1" x14ac:dyDescent="0.2">
      <c r="A61" s="167"/>
      <c r="B61" s="157">
        <f t="shared" si="19"/>
        <v>45991</v>
      </c>
      <c r="C61" s="158">
        <f t="shared" ref="C61:F61" si="65">C60</f>
        <v>375000</v>
      </c>
      <c r="D61" s="159">
        <f t="shared" si="65"/>
        <v>3535714.2857142859</v>
      </c>
      <c r="E61" s="159">
        <f t="shared" si="65"/>
        <v>293750</v>
      </c>
      <c r="F61" s="159">
        <f t="shared" si="65"/>
        <v>0</v>
      </c>
      <c r="G61" s="159"/>
      <c r="H61" s="159">
        <v>2222222.222222222</v>
      </c>
      <c r="I61" s="159"/>
      <c r="J61" s="159"/>
      <c r="K61" s="159"/>
      <c r="L61" s="159"/>
      <c r="M61" s="159"/>
      <c r="N61" s="159"/>
      <c r="O61" s="159"/>
      <c r="P61" s="159"/>
      <c r="Q61" s="159"/>
      <c r="R61" s="166"/>
      <c r="S61" s="153">
        <f t="shared" si="12"/>
        <v>6426686.5079365075</v>
      </c>
      <c r="T61" s="162">
        <f t="shared" si="21"/>
        <v>128533630.95238096</v>
      </c>
      <c r="U61" s="163">
        <f t="shared" si="14"/>
        <v>14138699.404761905</v>
      </c>
      <c r="V61" s="164">
        <f t="shared" si="15"/>
        <v>0.60328692493946734</v>
      </c>
      <c r="W61" s="164">
        <f t="shared" si="16"/>
        <v>3.0164369528776304E-2</v>
      </c>
      <c r="X61" s="164">
        <f t="shared" si="17"/>
        <v>5.2631621708137066E-2</v>
      </c>
      <c r="Y61" s="165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131"/>
      <c r="AQ61" s="157">
        <f t="shared" si="22"/>
        <v>45991</v>
      </c>
      <c r="AR61" s="154">
        <f t="shared" ref="AR61:BG61" si="66">+C61+AR60</f>
        <v>8625000</v>
      </c>
      <c r="AS61" s="155">
        <f t="shared" si="66"/>
        <v>53035714.285714284</v>
      </c>
      <c r="AT61" s="155">
        <f t="shared" si="66"/>
        <v>7206250</v>
      </c>
      <c r="AU61" s="155" t="e">
        <f t="shared" si="66"/>
        <v>#VALUE!</v>
      </c>
      <c r="AV61" s="155">
        <f t="shared" si="66"/>
        <v>7500000</v>
      </c>
      <c r="AW61" s="155">
        <f t="shared" si="66"/>
        <v>52166666.666666687</v>
      </c>
      <c r="AX61" s="155">
        <f t="shared" si="66"/>
        <v>0</v>
      </c>
      <c r="AY61" s="155" t="e">
        <f t="shared" si="66"/>
        <v>#VALUE!</v>
      </c>
      <c r="AZ61" s="155">
        <f t="shared" si="66"/>
        <v>0</v>
      </c>
      <c r="BA61" s="155">
        <f t="shared" si="66"/>
        <v>0</v>
      </c>
      <c r="BB61" s="155">
        <f t="shared" si="66"/>
        <v>0</v>
      </c>
      <c r="BC61" s="155">
        <f t="shared" si="66"/>
        <v>0</v>
      </c>
      <c r="BD61" s="155">
        <f t="shared" si="66"/>
        <v>0</v>
      </c>
      <c r="BE61" s="155">
        <f t="shared" si="66"/>
        <v>0</v>
      </c>
      <c r="BF61" s="155">
        <f t="shared" si="66"/>
        <v>0</v>
      </c>
      <c r="BG61" s="156">
        <f t="shared" si="66"/>
        <v>0</v>
      </c>
    </row>
    <row r="62" spans="1:59" ht="15" customHeight="1" x14ac:dyDescent="0.2">
      <c r="A62" s="167">
        <v>2</v>
      </c>
      <c r="B62" s="168">
        <f t="shared" si="19"/>
        <v>46022</v>
      </c>
      <c r="C62" s="169">
        <f t="shared" ref="C62:F62" si="67">C61</f>
        <v>375000</v>
      </c>
      <c r="D62" s="170">
        <f t="shared" si="67"/>
        <v>3535714.2857142859</v>
      </c>
      <c r="E62" s="170">
        <f t="shared" si="67"/>
        <v>293750</v>
      </c>
      <c r="F62" s="170">
        <f t="shared" si="67"/>
        <v>0</v>
      </c>
      <c r="G62" s="170"/>
      <c r="H62" s="170">
        <v>2222222.222222222</v>
      </c>
      <c r="I62" s="170"/>
      <c r="J62" s="170"/>
      <c r="K62" s="170"/>
      <c r="L62" s="170"/>
      <c r="M62" s="170"/>
      <c r="N62" s="170"/>
      <c r="O62" s="170"/>
      <c r="P62" s="170"/>
      <c r="Q62" s="170"/>
      <c r="R62" s="171"/>
      <c r="S62" s="172">
        <f t="shared" si="12"/>
        <v>6426686.5079365075</v>
      </c>
      <c r="T62" s="173">
        <f t="shared" si="21"/>
        <v>134960317.46031746</v>
      </c>
      <c r="U62" s="174">
        <f t="shared" si="14"/>
        <v>14845634.920634922</v>
      </c>
      <c r="V62" s="175">
        <f t="shared" si="15"/>
        <v>0.63345129446824366</v>
      </c>
      <c r="W62" s="164">
        <f t="shared" si="16"/>
        <v>3.0164369528776304E-2</v>
      </c>
      <c r="X62" s="164">
        <f t="shared" si="17"/>
        <v>5.0000038591592189E-2</v>
      </c>
      <c r="Y62" s="165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131"/>
      <c r="AQ62" s="157">
        <f t="shared" si="22"/>
        <v>46022</v>
      </c>
      <c r="AR62" s="154">
        <f t="shared" ref="AR62:BG62" si="68">+C62+AR61</f>
        <v>9000000</v>
      </c>
      <c r="AS62" s="155">
        <f t="shared" si="68"/>
        <v>56571428.571428567</v>
      </c>
      <c r="AT62" s="155">
        <f t="shared" si="68"/>
        <v>7500000</v>
      </c>
      <c r="AU62" s="155" t="e">
        <f t="shared" si="68"/>
        <v>#VALUE!</v>
      </c>
      <c r="AV62" s="155">
        <f t="shared" si="68"/>
        <v>7500000</v>
      </c>
      <c r="AW62" s="155">
        <f t="shared" si="68"/>
        <v>54388888.88888891</v>
      </c>
      <c r="AX62" s="155">
        <f t="shared" si="68"/>
        <v>0</v>
      </c>
      <c r="AY62" s="155" t="e">
        <f t="shared" si="68"/>
        <v>#VALUE!</v>
      </c>
      <c r="AZ62" s="155">
        <f t="shared" si="68"/>
        <v>0</v>
      </c>
      <c r="BA62" s="155">
        <f t="shared" si="68"/>
        <v>0</v>
      </c>
      <c r="BB62" s="155">
        <f t="shared" si="68"/>
        <v>0</v>
      </c>
      <c r="BC62" s="155">
        <f t="shared" si="68"/>
        <v>0</v>
      </c>
      <c r="BD62" s="155">
        <f t="shared" si="68"/>
        <v>0</v>
      </c>
      <c r="BE62" s="155">
        <f t="shared" si="68"/>
        <v>0</v>
      </c>
      <c r="BF62" s="155">
        <f t="shared" si="68"/>
        <v>0</v>
      </c>
      <c r="BG62" s="156">
        <f t="shared" si="68"/>
        <v>0</v>
      </c>
    </row>
    <row r="63" spans="1:59" ht="15" customHeight="1" x14ac:dyDescent="0.2">
      <c r="A63" s="167"/>
      <c r="B63" s="176">
        <f t="shared" si="19"/>
        <v>46053</v>
      </c>
      <c r="C63" s="177">
        <f t="shared" ref="C63:D63" si="69">C62</f>
        <v>375000</v>
      </c>
      <c r="D63" s="178">
        <f t="shared" si="69"/>
        <v>3535714.2857142859</v>
      </c>
      <c r="E63" s="178"/>
      <c r="F63" s="178">
        <f t="shared" ref="F63:F74" si="70">F62</f>
        <v>0</v>
      </c>
      <c r="G63" s="178"/>
      <c r="H63" s="178">
        <v>2222222.222222222</v>
      </c>
      <c r="I63" s="178"/>
      <c r="J63" s="178"/>
      <c r="K63" s="178"/>
      <c r="L63" s="178"/>
      <c r="M63" s="178"/>
      <c r="N63" s="178"/>
      <c r="O63" s="178"/>
      <c r="P63" s="178"/>
      <c r="Q63" s="178"/>
      <c r="R63" s="179"/>
      <c r="S63" s="180">
        <f t="shared" si="12"/>
        <v>6132936.5079365075</v>
      </c>
      <c r="T63" s="143">
        <f t="shared" si="21"/>
        <v>141093253.96825397</v>
      </c>
      <c r="U63" s="48">
        <f t="shared" si="14"/>
        <v>15520257.936507937</v>
      </c>
      <c r="V63" s="144">
        <f t="shared" si="15"/>
        <v>0.66223691562674614</v>
      </c>
      <c r="W63" s="164">
        <f t="shared" si="16"/>
        <v>2.8785621158502507E-2</v>
      </c>
      <c r="X63" s="164">
        <f t="shared" si="17"/>
        <v>4.5442516906792019E-2</v>
      </c>
      <c r="Y63" s="165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131"/>
      <c r="AQ63" s="157">
        <f t="shared" si="22"/>
        <v>46053</v>
      </c>
      <c r="AR63" s="154">
        <f t="shared" ref="AR63:BG63" si="71">+C63+AR62</f>
        <v>9375000</v>
      </c>
      <c r="AS63" s="155">
        <f t="shared" si="71"/>
        <v>60107142.857142851</v>
      </c>
      <c r="AT63" s="155">
        <f t="shared" si="71"/>
        <v>7500000</v>
      </c>
      <c r="AU63" s="155" t="e">
        <f t="shared" si="71"/>
        <v>#VALUE!</v>
      </c>
      <c r="AV63" s="155">
        <f t="shared" si="71"/>
        <v>7500000</v>
      </c>
      <c r="AW63" s="155">
        <f t="shared" si="71"/>
        <v>56611111.111111134</v>
      </c>
      <c r="AX63" s="155">
        <f t="shared" si="71"/>
        <v>0</v>
      </c>
      <c r="AY63" s="155" t="e">
        <f t="shared" si="71"/>
        <v>#VALUE!</v>
      </c>
      <c r="AZ63" s="155">
        <f t="shared" si="71"/>
        <v>0</v>
      </c>
      <c r="BA63" s="155">
        <f t="shared" si="71"/>
        <v>0</v>
      </c>
      <c r="BB63" s="155">
        <f t="shared" si="71"/>
        <v>0</v>
      </c>
      <c r="BC63" s="155">
        <f t="shared" si="71"/>
        <v>0</v>
      </c>
      <c r="BD63" s="155">
        <f t="shared" si="71"/>
        <v>0</v>
      </c>
      <c r="BE63" s="155">
        <f t="shared" si="71"/>
        <v>0</v>
      </c>
      <c r="BF63" s="155">
        <f t="shared" si="71"/>
        <v>0</v>
      </c>
      <c r="BG63" s="156">
        <f t="shared" si="71"/>
        <v>0</v>
      </c>
    </row>
    <row r="64" spans="1:59" ht="15" customHeight="1" x14ac:dyDescent="0.2">
      <c r="A64" s="167"/>
      <c r="B64" s="157">
        <f t="shared" si="19"/>
        <v>46081</v>
      </c>
      <c r="C64" s="158">
        <f t="shared" ref="C64:D64" si="72">C63</f>
        <v>375000</v>
      </c>
      <c r="D64" s="159">
        <f t="shared" si="72"/>
        <v>3535714.2857142859</v>
      </c>
      <c r="E64" s="159"/>
      <c r="F64" s="159">
        <f t="shared" si="70"/>
        <v>0</v>
      </c>
      <c r="G64" s="159"/>
      <c r="H64" s="159">
        <v>2222222.222222222</v>
      </c>
      <c r="I64" s="159"/>
      <c r="J64" s="159"/>
      <c r="K64" s="159"/>
      <c r="L64" s="159"/>
      <c r="M64" s="159"/>
      <c r="N64" s="159"/>
      <c r="O64" s="159"/>
      <c r="P64" s="159"/>
      <c r="Q64" s="159"/>
      <c r="R64" s="166"/>
      <c r="S64" s="153">
        <f t="shared" si="12"/>
        <v>6132936.5079365075</v>
      </c>
      <c r="T64" s="162">
        <f t="shared" si="21"/>
        <v>147226190.47619048</v>
      </c>
      <c r="U64" s="163">
        <f t="shared" si="14"/>
        <v>16194880.952380953</v>
      </c>
      <c r="V64" s="164">
        <f t="shared" si="15"/>
        <v>0.69102253678524872</v>
      </c>
      <c r="W64" s="164">
        <f t="shared" si="16"/>
        <v>2.8785621158502507E-2</v>
      </c>
      <c r="X64" s="164">
        <f t="shared" si="17"/>
        <v>4.3467255417586559E-2</v>
      </c>
      <c r="Y64" s="165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131"/>
      <c r="AQ64" s="157">
        <f t="shared" si="22"/>
        <v>46081</v>
      </c>
      <c r="AR64" s="154">
        <f t="shared" ref="AR64:BG64" si="73">+C64+AR63</f>
        <v>9750000</v>
      </c>
      <c r="AS64" s="155">
        <f t="shared" si="73"/>
        <v>63642857.142857134</v>
      </c>
      <c r="AT64" s="155">
        <f t="shared" si="73"/>
        <v>7500000</v>
      </c>
      <c r="AU64" s="155" t="e">
        <f t="shared" si="73"/>
        <v>#VALUE!</v>
      </c>
      <c r="AV64" s="155">
        <f t="shared" si="73"/>
        <v>7500000</v>
      </c>
      <c r="AW64" s="155">
        <f t="shared" si="73"/>
        <v>58833333.333333358</v>
      </c>
      <c r="AX64" s="155">
        <f t="shared" si="73"/>
        <v>0</v>
      </c>
      <c r="AY64" s="155" t="e">
        <f t="shared" si="73"/>
        <v>#VALUE!</v>
      </c>
      <c r="AZ64" s="155">
        <f t="shared" si="73"/>
        <v>0</v>
      </c>
      <c r="BA64" s="155">
        <f t="shared" si="73"/>
        <v>0</v>
      </c>
      <c r="BB64" s="155">
        <f t="shared" si="73"/>
        <v>0</v>
      </c>
      <c r="BC64" s="155">
        <f t="shared" si="73"/>
        <v>0</v>
      </c>
      <c r="BD64" s="155">
        <f t="shared" si="73"/>
        <v>0</v>
      </c>
      <c r="BE64" s="155">
        <f t="shared" si="73"/>
        <v>0</v>
      </c>
      <c r="BF64" s="155">
        <f t="shared" si="73"/>
        <v>0</v>
      </c>
      <c r="BG64" s="156">
        <f t="shared" si="73"/>
        <v>0</v>
      </c>
    </row>
    <row r="65" spans="1:59" ht="15" customHeight="1" x14ac:dyDescent="0.2">
      <c r="A65" s="167"/>
      <c r="B65" s="157">
        <f t="shared" si="19"/>
        <v>46112</v>
      </c>
      <c r="C65" s="158">
        <f t="shared" ref="C65:D65" si="74">C64</f>
        <v>375000</v>
      </c>
      <c r="D65" s="159">
        <f t="shared" si="74"/>
        <v>3535714.2857142859</v>
      </c>
      <c r="E65" s="159"/>
      <c r="F65" s="159">
        <f t="shared" si="70"/>
        <v>0</v>
      </c>
      <c r="G65" s="159"/>
      <c r="H65" s="159">
        <v>2222222.222222222</v>
      </c>
      <c r="I65" s="159"/>
      <c r="J65" s="159"/>
      <c r="K65" s="159"/>
      <c r="L65" s="159"/>
      <c r="M65" s="159"/>
      <c r="N65" s="159"/>
      <c r="O65" s="159"/>
      <c r="P65" s="159"/>
      <c r="Q65" s="159"/>
      <c r="R65" s="166"/>
      <c r="S65" s="153">
        <f t="shared" si="12"/>
        <v>6132936.5079365075</v>
      </c>
      <c r="T65" s="162">
        <f t="shared" si="21"/>
        <v>153359126.98412699</v>
      </c>
      <c r="U65" s="163">
        <f t="shared" si="14"/>
        <v>16869503.96825397</v>
      </c>
      <c r="V65" s="164">
        <f t="shared" si="15"/>
        <v>0.71980815794375119</v>
      </c>
      <c r="W65" s="164">
        <f t="shared" si="16"/>
        <v>2.8785621158502507E-2</v>
      </c>
      <c r="X65" s="164">
        <f t="shared" si="17"/>
        <v>4.1656559122395631E-2</v>
      </c>
      <c r="Y65" s="165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131"/>
      <c r="AQ65" s="157">
        <f t="shared" si="22"/>
        <v>46112</v>
      </c>
      <c r="AR65" s="154">
        <f t="shared" ref="AR65:BG65" si="75">+C65+AR64</f>
        <v>10125000</v>
      </c>
      <c r="AS65" s="155">
        <f t="shared" si="75"/>
        <v>67178571.428571418</v>
      </c>
      <c r="AT65" s="155">
        <f t="shared" si="75"/>
        <v>7500000</v>
      </c>
      <c r="AU65" s="155" t="e">
        <f t="shared" si="75"/>
        <v>#VALUE!</v>
      </c>
      <c r="AV65" s="155">
        <f t="shared" si="75"/>
        <v>7500000</v>
      </c>
      <c r="AW65" s="155">
        <f t="shared" si="75"/>
        <v>61055555.555555582</v>
      </c>
      <c r="AX65" s="155">
        <f t="shared" si="75"/>
        <v>0</v>
      </c>
      <c r="AY65" s="155" t="e">
        <f t="shared" si="75"/>
        <v>#VALUE!</v>
      </c>
      <c r="AZ65" s="155">
        <f t="shared" si="75"/>
        <v>0</v>
      </c>
      <c r="BA65" s="155">
        <f t="shared" si="75"/>
        <v>0</v>
      </c>
      <c r="BB65" s="155">
        <f t="shared" si="75"/>
        <v>0</v>
      </c>
      <c r="BC65" s="155">
        <f t="shared" si="75"/>
        <v>0</v>
      </c>
      <c r="BD65" s="155">
        <f t="shared" si="75"/>
        <v>0</v>
      </c>
      <c r="BE65" s="155">
        <f t="shared" si="75"/>
        <v>0</v>
      </c>
      <c r="BF65" s="155">
        <f t="shared" si="75"/>
        <v>0</v>
      </c>
      <c r="BG65" s="156">
        <f t="shared" si="75"/>
        <v>0</v>
      </c>
    </row>
    <row r="66" spans="1:59" ht="15" customHeight="1" x14ac:dyDescent="0.2">
      <c r="A66" s="167"/>
      <c r="B66" s="157">
        <f t="shared" si="19"/>
        <v>46142</v>
      </c>
      <c r="C66" s="158">
        <f t="shared" ref="C66:D66" si="76">C65</f>
        <v>375000</v>
      </c>
      <c r="D66" s="159">
        <f t="shared" si="76"/>
        <v>3535714.2857142859</v>
      </c>
      <c r="E66" s="159"/>
      <c r="F66" s="159">
        <f t="shared" si="70"/>
        <v>0</v>
      </c>
      <c r="G66" s="159"/>
      <c r="H66" s="159">
        <v>2222222.222222222</v>
      </c>
      <c r="I66" s="159"/>
      <c r="J66" s="159"/>
      <c r="K66" s="159"/>
      <c r="L66" s="159"/>
      <c r="M66" s="159"/>
      <c r="N66" s="159"/>
      <c r="O66" s="159"/>
      <c r="P66" s="159"/>
      <c r="Q66" s="159"/>
      <c r="R66" s="166"/>
      <c r="S66" s="153">
        <f t="shared" si="12"/>
        <v>6132936.5079365075</v>
      </c>
      <c r="T66" s="162">
        <f t="shared" si="21"/>
        <v>159492063.49206349</v>
      </c>
      <c r="U66" s="163">
        <f t="shared" si="14"/>
        <v>17544126.984126985</v>
      </c>
      <c r="V66" s="164">
        <f t="shared" si="15"/>
        <v>0.74859377910225366</v>
      </c>
      <c r="W66" s="164">
        <f t="shared" si="16"/>
        <v>2.8785621158502507E-2</v>
      </c>
      <c r="X66" s="164">
        <f t="shared" si="17"/>
        <v>3.9990684796812115E-2</v>
      </c>
      <c r="Y66" s="165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131"/>
      <c r="AQ66" s="157">
        <f t="shared" si="22"/>
        <v>46142</v>
      </c>
      <c r="AR66" s="154">
        <f t="shared" ref="AR66:BG66" si="77">+C66+AR65</f>
        <v>10500000</v>
      </c>
      <c r="AS66" s="155">
        <f t="shared" si="77"/>
        <v>70714285.714285702</v>
      </c>
      <c r="AT66" s="155">
        <f t="shared" si="77"/>
        <v>7500000</v>
      </c>
      <c r="AU66" s="155" t="e">
        <f t="shared" si="77"/>
        <v>#VALUE!</v>
      </c>
      <c r="AV66" s="155">
        <f t="shared" si="77"/>
        <v>7500000</v>
      </c>
      <c r="AW66" s="155">
        <f t="shared" si="77"/>
        <v>63277777.777777806</v>
      </c>
      <c r="AX66" s="155">
        <f t="shared" si="77"/>
        <v>0</v>
      </c>
      <c r="AY66" s="155" t="e">
        <f t="shared" si="77"/>
        <v>#VALUE!</v>
      </c>
      <c r="AZ66" s="155">
        <f t="shared" si="77"/>
        <v>0</v>
      </c>
      <c r="BA66" s="155">
        <f t="shared" si="77"/>
        <v>0</v>
      </c>
      <c r="BB66" s="155">
        <f t="shared" si="77"/>
        <v>0</v>
      </c>
      <c r="BC66" s="155">
        <f t="shared" si="77"/>
        <v>0</v>
      </c>
      <c r="BD66" s="155">
        <f t="shared" si="77"/>
        <v>0</v>
      </c>
      <c r="BE66" s="155">
        <f t="shared" si="77"/>
        <v>0</v>
      </c>
      <c r="BF66" s="155">
        <f t="shared" si="77"/>
        <v>0</v>
      </c>
      <c r="BG66" s="156">
        <f t="shared" si="77"/>
        <v>0</v>
      </c>
    </row>
    <row r="67" spans="1:59" ht="15" customHeight="1" x14ac:dyDescent="0.2">
      <c r="A67" s="167"/>
      <c r="B67" s="157">
        <f t="shared" si="19"/>
        <v>46173</v>
      </c>
      <c r="C67" s="158">
        <f t="shared" ref="C67:D67" si="78">C66</f>
        <v>375000</v>
      </c>
      <c r="D67" s="159">
        <f t="shared" si="78"/>
        <v>3535714.2857142859</v>
      </c>
      <c r="E67" s="159"/>
      <c r="F67" s="159">
        <f t="shared" si="70"/>
        <v>0</v>
      </c>
      <c r="G67" s="159"/>
      <c r="H67" s="159">
        <v>2222222.222222222</v>
      </c>
      <c r="I67" s="159"/>
      <c r="J67" s="159"/>
      <c r="K67" s="159"/>
      <c r="L67" s="159"/>
      <c r="M67" s="159"/>
      <c r="N67" s="159"/>
      <c r="O67" s="159"/>
      <c r="P67" s="159"/>
      <c r="Q67" s="159"/>
      <c r="R67" s="166"/>
      <c r="S67" s="153">
        <f t="shared" si="12"/>
        <v>6132936.5079365075</v>
      </c>
      <c r="T67" s="162">
        <f t="shared" si="21"/>
        <v>165625000</v>
      </c>
      <c r="U67" s="163">
        <f t="shared" si="14"/>
        <v>18218750</v>
      </c>
      <c r="V67" s="164">
        <f t="shared" si="15"/>
        <v>0.77737940026075625</v>
      </c>
      <c r="W67" s="164">
        <f t="shared" si="16"/>
        <v>2.8785621158502507E-2</v>
      </c>
      <c r="X67" s="164">
        <f t="shared" si="17"/>
        <v>3.8452925955414052E-2</v>
      </c>
      <c r="Y67" s="165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131"/>
      <c r="AQ67" s="157">
        <f t="shared" si="22"/>
        <v>46173</v>
      </c>
      <c r="AR67" s="154">
        <f t="shared" ref="AR67:BG67" si="79">+C67+AR66</f>
        <v>10875000</v>
      </c>
      <c r="AS67" s="155">
        <f t="shared" si="79"/>
        <v>74249999.999999985</v>
      </c>
      <c r="AT67" s="155">
        <f t="shared" si="79"/>
        <v>7500000</v>
      </c>
      <c r="AU67" s="155" t="e">
        <f t="shared" si="79"/>
        <v>#VALUE!</v>
      </c>
      <c r="AV67" s="155">
        <f t="shared" si="79"/>
        <v>7500000</v>
      </c>
      <c r="AW67" s="155">
        <f t="shared" si="79"/>
        <v>65500000.00000003</v>
      </c>
      <c r="AX67" s="155">
        <f t="shared" si="79"/>
        <v>0</v>
      </c>
      <c r="AY67" s="155" t="e">
        <f t="shared" si="79"/>
        <v>#VALUE!</v>
      </c>
      <c r="AZ67" s="155">
        <f t="shared" si="79"/>
        <v>0</v>
      </c>
      <c r="BA67" s="155">
        <f t="shared" si="79"/>
        <v>0</v>
      </c>
      <c r="BB67" s="155">
        <f t="shared" si="79"/>
        <v>0</v>
      </c>
      <c r="BC67" s="155">
        <f t="shared" si="79"/>
        <v>0</v>
      </c>
      <c r="BD67" s="155">
        <f t="shared" si="79"/>
        <v>0</v>
      </c>
      <c r="BE67" s="155">
        <f t="shared" si="79"/>
        <v>0</v>
      </c>
      <c r="BF67" s="155">
        <f t="shared" si="79"/>
        <v>0</v>
      </c>
      <c r="BG67" s="156">
        <f t="shared" si="79"/>
        <v>0</v>
      </c>
    </row>
    <row r="68" spans="1:59" ht="15" customHeight="1" x14ac:dyDescent="0.2">
      <c r="A68" s="167"/>
      <c r="B68" s="157">
        <f t="shared" si="19"/>
        <v>46203</v>
      </c>
      <c r="C68" s="158">
        <f t="shared" ref="C68:D68" si="80">C67</f>
        <v>375000</v>
      </c>
      <c r="D68" s="159">
        <f t="shared" si="80"/>
        <v>3535714.2857142859</v>
      </c>
      <c r="E68" s="159"/>
      <c r="F68" s="159">
        <f t="shared" si="70"/>
        <v>0</v>
      </c>
      <c r="G68" s="159"/>
      <c r="H68" s="159">
        <v>2222222.222222222</v>
      </c>
      <c r="I68" s="159"/>
      <c r="J68" s="159"/>
      <c r="K68" s="159"/>
      <c r="L68" s="159"/>
      <c r="M68" s="159"/>
      <c r="N68" s="159"/>
      <c r="O68" s="159"/>
      <c r="P68" s="159"/>
      <c r="Q68" s="159"/>
      <c r="R68" s="166"/>
      <c r="S68" s="153">
        <f t="shared" si="12"/>
        <v>6132936.5079365075</v>
      </c>
      <c r="T68" s="162">
        <f t="shared" si="21"/>
        <v>171757936.50793651</v>
      </c>
      <c r="U68" s="163">
        <f t="shared" si="14"/>
        <v>18893373.015873015</v>
      </c>
      <c r="V68" s="164">
        <f t="shared" si="15"/>
        <v>0.80616502141925872</v>
      </c>
      <c r="W68" s="164">
        <f t="shared" si="16"/>
        <v>2.8785621158502507E-2</v>
      </c>
      <c r="X68" s="164">
        <f t="shared" si="17"/>
        <v>3.7029050613956338E-2</v>
      </c>
      <c r="Y68" s="165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131"/>
      <c r="AQ68" s="157">
        <f t="shared" si="22"/>
        <v>46203</v>
      </c>
      <c r="AR68" s="154">
        <f t="shared" ref="AR68:BG68" si="81">+C68+AR67</f>
        <v>11250000</v>
      </c>
      <c r="AS68" s="155">
        <f t="shared" si="81"/>
        <v>77785714.285714269</v>
      </c>
      <c r="AT68" s="155">
        <f t="shared" si="81"/>
        <v>7500000</v>
      </c>
      <c r="AU68" s="155" t="e">
        <f t="shared" si="81"/>
        <v>#VALUE!</v>
      </c>
      <c r="AV68" s="155">
        <f t="shared" si="81"/>
        <v>7500000</v>
      </c>
      <c r="AW68" s="155">
        <f t="shared" si="81"/>
        <v>67722222.222222254</v>
      </c>
      <c r="AX68" s="155">
        <f t="shared" si="81"/>
        <v>0</v>
      </c>
      <c r="AY68" s="155" t="e">
        <f t="shared" si="81"/>
        <v>#VALUE!</v>
      </c>
      <c r="AZ68" s="155">
        <f t="shared" si="81"/>
        <v>0</v>
      </c>
      <c r="BA68" s="155">
        <f t="shared" si="81"/>
        <v>0</v>
      </c>
      <c r="BB68" s="155">
        <f t="shared" si="81"/>
        <v>0</v>
      </c>
      <c r="BC68" s="155">
        <f t="shared" si="81"/>
        <v>0</v>
      </c>
      <c r="BD68" s="155">
        <f t="shared" si="81"/>
        <v>0</v>
      </c>
      <c r="BE68" s="155">
        <f t="shared" si="81"/>
        <v>0</v>
      </c>
      <c r="BF68" s="155">
        <f t="shared" si="81"/>
        <v>0</v>
      </c>
      <c r="BG68" s="156">
        <f t="shared" si="81"/>
        <v>0</v>
      </c>
    </row>
    <row r="69" spans="1:59" ht="15" customHeight="1" x14ac:dyDescent="0.2">
      <c r="A69" s="167"/>
      <c r="B69" s="157">
        <f t="shared" si="19"/>
        <v>46234</v>
      </c>
      <c r="C69" s="158">
        <f t="shared" ref="C69:D69" si="82">C68</f>
        <v>375000</v>
      </c>
      <c r="D69" s="159">
        <f t="shared" si="82"/>
        <v>3535714.2857142859</v>
      </c>
      <c r="E69" s="159"/>
      <c r="F69" s="159">
        <f t="shared" si="70"/>
        <v>0</v>
      </c>
      <c r="G69" s="159"/>
      <c r="H69" s="159">
        <v>2222222.222222222</v>
      </c>
      <c r="I69" s="159"/>
      <c r="J69" s="159"/>
      <c r="K69" s="159"/>
      <c r="L69" s="159"/>
      <c r="M69" s="159"/>
      <c r="N69" s="159"/>
      <c r="O69" s="159"/>
      <c r="P69" s="159"/>
      <c r="Q69" s="159"/>
      <c r="R69" s="166"/>
      <c r="S69" s="153">
        <f t="shared" si="12"/>
        <v>6132936.5079365075</v>
      </c>
      <c r="T69" s="162">
        <f t="shared" si="21"/>
        <v>177890873.01587301</v>
      </c>
      <c r="U69" s="163">
        <f t="shared" si="14"/>
        <v>19567996.031746034</v>
      </c>
      <c r="V69" s="164">
        <f t="shared" si="15"/>
        <v>0.83495064257776119</v>
      </c>
      <c r="W69" s="164">
        <f t="shared" si="16"/>
        <v>2.8785621158502507E-2</v>
      </c>
      <c r="X69" s="164">
        <f t="shared" si="17"/>
        <v>3.5706859506041688E-2</v>
      </c>
      <c r="Y69" s="165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131"/>
      <c r="AQ69" s="157">
        <f t="shared" si="22"/>
        <v>46234</v>
      </c>
      <c r="AR69" s="154">
        <f t="shared" ref="AR69:BG69" si="83">+C69+AR68</f>
        <v>11625000</v>
      </c>
      <c r="AS69" s="155">
        <f t="shared" si="83"/>
        <v>81321428.571428552</v>
      </c>
      <c r="AT69" s="155">
        <f t="shared" si="83"/>
        <v>7500000</v>
      </c>
      <c r="AU69" s="155" t="e">
        <f t="shared" si="83"/>
        <v>#VALUE!</v>
      </c>
      <c r="AV69" s="155">
        <f t="shared" si="83"/>
        <v>7500000</v>
      </c>
      <c r="AW69" s="155">
        <f t="shared" si="83"/>
        <v>69944444.444444478</v>
      </c>
      <c r="AX69" s="155">
        <f t="shared" si="83"/>
        <v>0</v>
      </c>
      <c r="AY69" s="155" t="e">
        <f t="shared" si="83"/>
        <v>#VALUE!</v>
      </c>
      <c r="AZ69" s="155">
        <f t="shared" si="83"/>
        <v>0</v>
      </c>
      <c r="BA69" s="155">
        <f t="shared" si="83"/>
        <v>0</v>
      </c>
      <c r="BB69" s="155">
        <f t="shared" si="83"/>
        <v>0</v>
      </c>
      <c r="BC69" s="155">
        <f t="shared" si="83"/>
        <v>0</v>
      </c>
      <c r="BD69" s="155">
        <f t="shared" si="83"/>
        <v>0</v>
      </c>
      <c r="BE69" s="155">
        <f t="shared" si="83"/>
        <v>0</v>
      </c>
      <c r="BF69" s="155">
        <f t="shared" si="83"/>
        <v>0</v>
      </c>
      <c r="BG69" s="156">
        <f t="shared" si="83"/>
        <v>0</v>
      </c>
    </row>
    <row r="70" spans="1:59" ht="15" customHeight="1" x14ac:dyDescent="0.2">
      <c r="A70" s="167"/>
      <c r="B70" s="157">
        <f t="shared" si="19"/>
        <v>46265</v>
      </c>
      <c r="C70" s="158">
        <f t="shared" ref="C70:D70" si="84">C69</f>
        <v>375000</v>
      </c>
      <c r="D70" s="159">
        <f t="shared" si="84"/>
        <v>3535714.2857142859</v>
      </c>
      <c r="E70" s="159"/>
      <c r="F70" s="159">
        <f t="shared" si="70"/>
        <v>0</v>
      </c>
      <c r="G70" s="159"/>
      <c r="H70" s="159">
        <v>2222222.222222222</v>
      </c>
      <c r="I70" s="159"/>
      <c r="J70" s="159"/>
      <c r="K70" s="159"/>
      <c r="L70" s="159"/>
      <c r="M70" s="159"/>
      <c r="N70" s="159"/>
      <c r="O70" s="159"/>
      <c r="P70" s="159"/>
      <c r="Q70" s="159"/>
      <c r="R70" s="166"/>
      <c r="S70" s="153">
        <f t="shared" si="12"/>
        <v>6132936.5079365075</v>
      </c>
      <c r="T70" s="162">
        <f t="shared" si="21"/>
        <v>184023809.52380952</v>
      </c>
      <c r="U70" s="163">
        <f t="shared" si="14"/>
        <v>20242619.047619049</v>
      </c>
      <c r="V70" s="164">
        <f t="shared" si="15"/>
        <v>0.86373626373626378</v>
      </c>
      <c r="W70" s="164">
        <f t="shared" si="16"/>
        <v>2.8785621158502507E-2</v>
      </c>
      <c r="X70" s="164">
        <f t="shared" si="17"/>
        <v>3.447583568488799E-2</v>
      </c>
      <c r="Y70" s="165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131"/>
      <c r="AQ70" s="157">
        <f t="shared" si="22"/>
        <v>46265</v>
      </c>
      <c r="AR70" s="154">
        <f t="shared" ref="AR70:BG70" si="85">+C70+AR69</f>
        <v>12000000</v>
      </c>
      <c r="AS70" s="155">
        <f t="shared" si="85"/>
        <v>84857142.857142836</v>
      </c>
      <c r="AT70" s="155">
        <f t="shared" si="85"/>
        <v>7500000</v>
      </c>
      <c r="AU70" s="155" t="e">
        <f t="shared" si="85"/>
        <v>#VALUE!</v>
      </c>
      <c r="AV70" s="155">
        <f t="shared" si="85"/>
        <v>7500000</v>
      </c>
      <c r="AW70" s="155">
        <f t="shared" si="85"/>
        <v>72166666.666666701</v>
      </c>
      <c r="AX70" s="155">
        <f t="shared" si="85"/>
        <v>0</v>
      </c>
      <c r="AY70" s="155" t="e">
        <f t="shared" si="85"/>
        <v>#VALUE!</v>
      </c>
      <c r="AZ70" s="155">
        <f t="shared" si="85"/>
        <v>0</v>
      </c>
      <c r="BA70" s="155">
        <f t="shared" si="85"/>
        <v>0</v>
      </c>
      <c r="BB70" s="155">
        <f t="shared" si="85"/>
        <v>0</v>
      </c>
      <c r="BC70" s="155">
        <f t="shared" si="85"/>
        <v>0</v>
      </c>
      <c r="BD70" s="155">
        <f t="shared" si="85"/>
        <v>0</v>
      </c>
      <c r="BE70" s="155">
        <f t="shared" si="85"/>
        <v>0</v>
      </c>
      <c r="BF70" s="155">
        <f t="shared" si="85"/>
        <v>0</v>
      </c>
      <c r="BG70" s="156">
        <f t="shared" si="85"/>
        <v>0</v>
      </c>
    </row>
    <row r="71" spans="1:59" ht="15" customHeight="1" x14ac:dyDescent="0.2">
      <c r="A71" s="167"/>
      <c r="B71" s="157">
        <f t="shared" si="19"/>
        <v>46295</v>
      </c>
      <c r="C71" s="158">
        <f t="shared" ref="C71:D71" si="86">C70</f>
        <v>375000</v>
      </c>
      <c r="D71" s="159">
        <f t="shared" si="86"/>
        <v>3535714.2857142859</v>
      </c>
      <c r="E71" s="159"/>
      <c r="F71" s="159">
        <f t="shared" si="70"/>
        <v>0</v>
      </c>
      <c r="G71" s="159"/>
      <c r="H71" s="159">
        <v>2222222.222222222</v>
      </c>
      <c r="I71" s="159"/>
      <c r="J71" s="159"/>
      <c r="K71" s="159"/>
      <c r="L71" s="159"/>
      <c r="M71" s="159"/>
      <c r="N71" s="159"/>
      <c r="O71" s="159"/>
      <c r="P71" s="159"/>
      <c r="Q71" s="159"/>
      <c r="R71" s="166"/>
      <c r="S71" s="153">
        <f t="shared" si="12"/>
        <v>6132936.5079365075</v>
      </c>
      <c r="T71" s="162">
        <f t="shared" si="21"/>
        <v>190156746.03174603</v>
      </c>
      <c r="U71" s="163">
        <f t="shared" si="14"/>
        <v>20917242.063492063</v>
      </c>
      <c r="V71" s="164">
        <f t="shared" si="15"/>
        <v>0.89252188489476625</v>
      </c>
      <c r="W71" s="164">
        <f t="shared" si="16"/>
        <v>2.8785621158502507E-2</v>
      </c>
      <c r="X71" s="164">
        <f t="shared" si="17"/>
        <v>3.3326864191141503E-2</v>
      </c>
      <c r="Y71" s="165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131"/>
      <c r="AQ71" s="157">
        <f t="shared" si="22"/>
        <v>46295</v>
      </c>
      <c r="AR71" s="154">
        <f t="shared" ref="AR71:BG71" si="87">+C71+AR70</f>
        <v>12375000</v>
      </c>
      <c r="AS71" s="155">
        <f t="shared" si="87"/>
        <v>88392857.142857119</v>
      </c>
      <c r="AT71" s="155">
        <f t="shared" si="87"/>
        <v>7500000</v>
      </c>
      <c r="AU71" s="155" t="e">
        <f t="shared" si="87"/>
        <v>#VALUE!</v>
      </c>
      <c r="AV71" s="155">
        <f t="shared" si="87"/>
        <v>7500000</v>
      </c>
      <c r="AW71" s="155">
        <f t="shared" si="87"/>
        <v>74388888.888888925</v>
      </c>
      <c r="AX71" s="155">
        <f t="shared" si="87"/>
        <v>0</v>
      </c>
      <c r="AY71" s="155" t="e">
        <f t="shared" si="87"/>
        <v>#VALUE!</v>
      </c>
      <c r="AZ71" s="155">
        <f t="shared" si="87"/>
        <v>0</v>
      </c>
      <c r="BA71" s="155">
        <f t="shared" si="87"/>
        <v>0</v>
      </c>
      <c r="BB71" s="155">
        <f t="shared" si="87"/>
        <v>0</v>
      </c>
      <c r="BC71" s="155">
        <f t="shared" si="87"/>
        <v>0</v>
      </c>
      <c r="BD71" s="155">
        <f t="shared" si="87"/>
        <v>0</v>
      </c>
      <c r="BE71" s="155">
        <f t="shared" si="87"/>
        <v>0</v>
      </c>
      <c r="BF71" s="155">
        <f t="shared" si="87"/>
        <v>0</v>
      </c>
      <c r="BG71" s="156">
        <f t="shared" si="87"/>
        <v>0</v>
      </c>
    </row>
    <row r="72" spans="1:59" ht="15" customHeight="1" x14ac:dyDescent="0.2">
      <c r="A72" s="167"/>
      <c r="B72" s="157">
        <f t="shared" si="19"/>
        <v>46326</v>
      </c>
      <c r="C72" s="158">
        <f t="shared" ref="C72:D72" si="88">C71</f>
        <v>375000</v>
      </c>
      <c r="D72" s="159">
        <f t="shared" si="88"/>
        <v>3535714.2857142859</v>
      </c>
      <c r="E72" s="159"/>
      <c r="F72" s="159">
        <f t="shared" si="70"/>
        <v>0</v>
      </c>
      <c r="G72" s="159"/>
      <c r="H72" s="159">
        <v>2222222.222222222</v>
      </c>
      <c r="I72" s="159"/>
      <c r="J72" s="159"/>
      <c r="K72" s="159"/>
      <c r="L72" s="159"/>
      <c r="M72" s="159"/>
      <c r="N72" s="159"/>
      <c r="O72" s="159"/>
      <c r="P72" s="159"/>
      <c r="Q72" s="159"/>
      <c r="R72" s="166"/>
      <c r="S72" s="153">
        <f t="shared" si="12"/>
        <v>6132936.5079365075</v>
      </c>
      <c r="T72" s="162">
        <f t="shared" si="21"/>
        <v>196289682.53968254</v>
      </c>
      <c r="U72" s="163">
        <f t="shared" si="14"/>
        <v>21591865.079365078</v>
      </c>
      <c r="V72" s="164">
        <f t="shared" si="15"/>
        <v>0.92130750605326872</v>
      </c>
      <c r="W72" s="164">
        <f t="shared" si="16"/>
        <v>2.8785621158502507E-2</v>
      </c>
      <c r="X72" s="164">
        <f t="shared" si="17"/>
        <v>3.2252005968342656E-2</v>
      </c>
      <c r="Y72" s="165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131"/>
      <c r="AQ72" s="157">
        <f t="shared" si="22"/>
        <v>46326</v>
      </c>
      <c r="AR72" s="154">
        <f t="shared" ref="AR72:BG72" si="89">+C72+AR71</f>
        <v>12750000</v>
      </c>
      <c r="AS72" s="155">
        <f t="shared" si="89"/>
        <v>91928571.428571403</v>
      </c>
      <c r="AT72" s="155">
        <f t="shared" si="89"/>
        <v>7500000</v>
      </c>
      <c r="AU72" s="155" t="e">
        <f t="shared" si="89"/>
        <v>#VALUE!</v>
      </c>
      <c r="AV72" s="155">
        <f t="shared" si="89"/>
        <v>7500000</v>
      </c>
      <c r="AW72" s="155">
        <f t="shared" si="89"/>
        <v>76611111.111111149</v>
      </c>
      <c r="AX72" s="155">
        <f t="shared" si="89"/>
        <v>0</v>
      </c>
      <c r="AY72" s="155" t="e">
        <f t="shared" si="89"/>
        <v>#VALUE!</v>
      </c>
      <c r="AZ72" s="155">
        <f t="shared" si="89"/>
        <v>0</v>
      </c>
      <c r="BA72" s="155">
        <f t="shared" si="89"/>
        <v>0</v>
      </c>
      <c r="BB72" s="155">
        <f t="shared" si="89"/>
        <v>0</v>
      </c>
      <c r="BC72" s="155">
        <f t="shared" si="89"/>
        <v>0</v>
      </c>
      <c r="BD72" s="155">
        <f t="shared" si="89"/>
        <v>0</v>
      </c>
      <c r="BE72" s="155">
        <f t="shared" si="89"/>
        <v>0</v>
      </c>
      <c r="BF72" s="155">
        <f t="shared" si="89"/>
        <v>0</v>
      </c>
      <c r="BG72" s="156">
        <f t="shared" si="89"/>
        <v>0</v>
      </c>
    </row>
    <row r="73" spans="1:59" ht="15" customHeight="1" x14ac:dyDescent="0.2">
      <c r="A73" s="167"/>
      <c r="B73" s="157">
        <f t="shared" si="19"/>
        <v>46356</v>
      </c>
      <c r="C73" s="158">
        <f t="shared" ref="C73:D73" si="90">C72</f>
        <v>375000</v>
      </c>
      <c r="D73" s="159">
        <f t="shared" si="90"/>
        <v>3535714.2857142859</v>
      </c>
      <c r="E73" s="159"/>
      <c r="F73" s="159">
        <f t="shared" si="70"/>
        <v>0</v>
      </c>
      <c r="G73" s="159"/>
      <c r="H73" s="159">
        <v>2222222.222222222</v>
      </c>
      <c r="I73" s="159"/>
      <c r="J73" s="159"/>
      <c r="K73" s="159"/>
      <c r="L73" s="159"/>
      <c r="M73" s="159"/>
      <c r="N73" s="159"/>
      <c r="O73" s="159"/>
      <c r="P73" s="159"/>
      <c r="Q73" s="159"/>
      <c r="R73" s="166"/>
      <c r="S73" s="153">
        <f t="shared" si="12"/>
        <v>6132936.5079365075</v>
      </c>
      <c r="T73" s="162">
        <f t="shared" si="21"/>
        <v>202422619.04761904</v>
      </c>
      <c r="U73" s="163">
        <f t="shared" si="14"/>
        <v>22266488.095238093</v>
      </c>
      <c r="V73" s="164">
        <f t="shared" si="15"/>
        <v>0.9500931272117713</v>
      </c>
      <c r="W73" s="164">
        <f t="shared" si="16"/>
        <v>2.8785621158502507E-2</v>
      </c>
      <c r="X73" s="164">
        <f t="shared" si="17"/>
        <v>3.1244314161528397E-2</v>
      </c>
      <c r="Y73" s="165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131"/>
      <c r="AQ73" s="157">
        <f t="shared" si="22"/>
        <v>46356</v>
      </c>
      <c r="AR73" s="154">
        <f t="shared" ref="AR73:BG73" si="91">+C73+AR72</f>
        <v>13125000</v>
      </c>
      <c r="AS73" s="155">
        <f t="shared" si="91"/>
        <v>95464285.714285687</v>
      </c>
      <c r="AT73" s="155">
        <f t="shared" si="91"/>
        <v>7500000</v>
      </c>
      <c r="AU73" s="155" t="e">
        <f t="shared" si="91"/>
        <v>#VALUE!</v>
      </c>
      <c r="AV73" s="155">
        <f t="shared" si="91"/>
        <v>7500000</v>
      </c>
      <c r="AW73" s="155">
        <f t="shared" si="91"/>
        <v>78833333.333333373</v>
      </c>
      <c r="AX73" s="155">
        <f t="shared" si="91"/>
        <v>0</v>
      </c>
      <c r="AY73" s="155" t="e">
        <f t="shared" si="91"/>
        <v>#VALUE!</v>
      </c>
      <c r="AZ73" s="155">
        <f t="shared" si="91"/>
        <v>0</v>
      </c>
      <c r="BA73" s="155">
        <f t="shared" si="91"/>
        <v>0</v>
      </c>
      <c r="BB73" s="155">
        <f t="shared" si="91"/>
        <v>0</v>
      </c>
      <c r="BC73" s="155">
        <f t="shared" si="91"/>
        <v>0</v>
      </c>
      <c r="BD73" s="155">
        <f t="shared" si="91"/>
        <v>0</v>
      </c>
      <c r="BE73" s="155">
        <f t="shared" si="91"/>
        <v>0</v>
      </c>
      <c r="BF73" s="155">
        <f t="shared" si="91"/>
        <v>0</v>
      </c>
      <c r="BG73" s="156">
        <f t="shared" si="91"/>
        <v>0</v>
      </c>
    </row>
    <row r="74" spans="1:59" ht="15" customHeight="1" x14ac:dyDescent="0.2">
      <c r="A74" s="167">
        <v>3</v>
      </c>
      <c r="B74" s="168">
        <f t="shared" si="19"/>
        <v>46387</v>
      </c>
      <c r="C74" s="169">
        <f t="shared" ref="C74:D74" si="92">C73</f>
        <v>375000</v>
      </c>
      <c r="D74" s="170">
        <f t="shared" si="92"/>
        <v>3535714.2857142859</v>
      </c>
      <c r="E74" s="170"/>
      <c r="F74" s="170">
        <f t="shared" si="70"/>
        <v>0</v>
      </c>
      <c r="G74" s="170"/>
      <c r="H74" s="170">
        <v>2222222.222222222</v>
      </c>
      <c r="I74" s="170"/>
      <c r="J74" s="170"/>
      <c r="K74" s="170"/>
      <c r="L74" s="170"/>
      <c r="M74" s="170"/>
      <c r="N74" s="170"/>
      <c r="O74" s="170"/>
      <c r="P74" s="170"/>
      <c r="Q74" s="170"/>
      <c r="R74" s="171"/>
      <c r="S74" s="172">
        <f t="shared" si="12"/>
        <v>6132936.5079365075</v>
      </c>
      <c r="T74" s="173">
        <f t="shared" si="21"/>
        <v>208555555.55555555</v>
      </c>
      <c r="U74" s="174">
        <f t="shared" si="14"/>
        <v>22941111.111111112</v>
      </c>
      <c r="V74" s="175">
        <f t="shared" si="15"/>
        <v>0.97887874837027378</v>
      </c>
      <c r="W74" s="164">
        <f t="shared" si="16"/>
        <v>2.8785621158502507E-2</v>
      </c>
      <c r="X74" s="164">
        <f t="shared" si="17"/>
        <v>3.0297683810196041E-2</v>
      </c>
      <c r="Y74" s="165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131"/>
      <c r="AQ74" s="157">
        <f t="shared" si="22"/>
        <v>46387</v>
      </c>
      <c r="AR74" s="154">
        <f t="shared" ref="AR74:BG74" si="93">+C74+AR73</f>
        <v>13500000</v>
      </c>
      <c r="AS74" s="155">
        <f t="shared" si="93"/>
        <v>98999999.99999997</v>
      </c>
      <c r="AT74" s="155">
        <f t="shared" si="93"/>
        <v>7500000</v>
      </c>
      <c r="AU74" s="155" t="e">
        <f t="shared" si="93"/>
        <v>#VALUE!</v>
      </c>
      <c r="AV74" s="155">
        <f t="shared" si="93"/>
        <v>7500000</v>
      </c>
      <c r="AW74" s="155">
        <f t="shared" si="93"/>
        <v>81055555.555555597</v>
      </c>
      <c r="AX74" s="155">
        <f t="shared" si="93"/>
        <v>0</v>
      </c>
      <c r="AY74" s="155" t="e">
        <f t="shared" si="93"/>
        <v>#VALUE!</v>
      </c>
      <c r="AZ74" s="155">
        <f t="shared" si="93"/>
        <v>0</v>
      </c>
      <c r="BA74" s="155">
        <f t="shared" si="93"/>
        <v>0</v>
      </c>
      <c r="BB74" s="155">
        <f t="shared" si="93"/>
        <v>0</v>
      </c>
      <c r="BC74" s="155">
        <f t="shared" si="93"/>
        <v>0</v>
      </c>
      <c r="BD74" s="155">
        <f t="shared" si="93"/>
        <v>0</v>
      </c>
      <c r="BE74" s="155">
        <f t="shared" si="93"/>
        <v>0</v>
      </c>
      <c r="BF74" s="155">
        <f t="shared" si="93"/>
        <v>0</v>
      </c>
      <c r="BG74" s="156">
        <f t="shared" si="93"/>
        <v>0</v>
      </c>
    </row>
    <row r="75" spans="1:59" ht="15" customHeight="1" x14ac:dyDescent="0.2">
      <c r="A75" s="167"/>
      <c r="B75" s="157">
        <f t="shared" si="19"/>
        <v>46418</v>
      </c>
      <c r="C75" s="158">
        <f t="shared" ref="C75:C86" si="94">C74</f>
        <v>375000</v>
      </c>
      <c r="D75" s="159"/>
      <c r="E75" s="159"/>
      <c r="F75" s="159"/>
      <c r="G75" s="159"/>
      <c r="H75" s="159"/>
      <c r="I75" s="159"/>
      <c r="J75" s="159"/>
      <c r="K75" s="159"/>
      <c r="L75" s="159"/>
      <c r="M75" s="159"/>
      <c r="N75" s="159"/>
      <c r="O75" s="159"/>
      <c r="P75" s="159"/>
      <c r="Q75" s="159"/>
      <c r="R75" s="166"/>
      <c r="S75" s="153">
        <f t="shared" si="12"/>
        <v>375000</v>
      </c>
      <c r="T75" s="162">
        <f t="shared" si="21"/>
        <v>208930555.55555555</v>
      </c>
      <c r="U75" s="163">
        <f t="shared" si="14"/>
        <v>22982361.111111112</v>
      </c>
      <c r="V75" s="164">
        <f t="shared" si="15"/>
        <v>0.98063885267275097</v>
      </c>
      <c r="W75" s="164">
        <f t="shared" si="16"/>
        <v>1.7601043024771837E-3</v>
      </c>
      <c r="X75" s="164">
        <f t="shared" si="17"/>
        <v>1.7980820458178837E-3</v>
      </c>
      <c r="Y75" s="165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131"/>
      <c r="AQ75" s="157">
        <f t="shared" si="22"/>
        <v>46418</v>
      </c>
      <c r="AR75" s="154">
        <f t="shared" ref="AR75:BG75" si="95">+C75+AR74</f>
        <v>13875000</v>
      </c>
      <c r="AS75" s="155">
        <f t="shared" si="95"/>
        <v>98999999.99999997</v>
      </c>
      <c r="AT75" s="155">
        <f t="shared" si="95"/>
        <v>7500000</v>
      </c>
      <c r="AU75" s="155" t="e">
        <f t="shared" si="95"/>
        <v>#VALUE!</v>
      </c>
      <c r="AV75" s="155">
        <f t="shared" si="95"/>
        <v>7500000</v>
      </c>
      <c r="AW75" s="155">
        <f t="shared" si="95"/>
        <v>81055555.555555597</v>
      </c>
      <c r="AX75" s="155">
        <f t="shared" si="95"/>
        <v>0</v>
      </c>
      <c r="AY75" s="155" t="e">
        <f t="shared" si="95"/>
        <v>#VALUE!</v>
      </c>
      <c r="AZ75" s="155">
        <f t="shared" si="95"/>
        <v>0</v>
      </c>
      <c r="BA75" s="155">
        <f t="shared" si="95"/>
        <v>0</v>
      </c>
      <c r="BB75" s="155">
        <f t="shared" si="95"/>
        <v>0</v>
      </c>
      <c r="BC75" s="155">
        <f t="shared" si="95"/>
        <v>0</v>
      </c>
      <c r="BD75" s="155">
        <f t="shared" si="95"/>
        <v>0</v>
      </c>
      <c r="BE75" s="155">
        <f t="shared" si="95"/>
        <v>0</v>
      </c>
      <c r="BF75" s="155">
        <f t="shared" si="95"/>
        <v>0</v>
      </c>
      <c r="BG75" s="156">
        <f t="shared" si="95"/>
        <v>0</v>
      </c>
    </row>
    <row r="76" spans="1:59" ht="15" customHeight="1" x14ac:dyDescent="0.2">
      <c r="A76" s="167"/>
      <c r="B76" s="157">
        <f t="shared" si="19"/>
        <v>46446</v>
      </c>
      <c r="C76" s="158">
        <f t="shared" si="94"/>
        <v>375000</v>
      </c>
      <c r="D76" s="159"/>
      <c r="E76" s="159"/>
      <c r="F76" s="159"/>
      <c r="G76" s="159"/>
      <c r="H76" s="159"/>
      <c r="I76" s="159"/>
      <c r="J76" s="159"/>
      <c r="K76" s="159"/>
      <c r="L76" s="159"/>
      <c r="M76" s="159"/>
      <c r="N76" s="159"/>
      <c r="O76" s="159"/>
      <c r="P76" s="159"/>
      <c r="Q76" s="159"/>
      <c r="R76" s="166"/>
      <c r="S76" s="153">
        <f t="shared" si="12"/>
        <v>375000</v>
      </c>
      <c r="T76" s="162">
        <f t="shared" si="21"/>
        <v>209305555.55555555</v>
      </c>
      <c r="U76" s="163">
        <f t="shared" si="14"/>
        <v>23023611.111111112</v>
      </c>
      <c r="V76" s="164">
        <f t="shared" si="15"/>
        <v>0.98239895697522817</v>
      </c>
      <c r="W76" s="164">
        <f t="shared" si="16"/>
        <v>1.7601043024771837E-3</v>
      </c>
      <c r="X76" s="164">
        <f t="shared" si="17"/>
        <v>1.7948547497175227E-3</v>
      </c>
      <c r="Y76" s="165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131"/>
      <c r="AQ76" s="157">
        <f t="shared" si="22"/>
        <v>46446</v>
      </c>
      <c r="AR76" s="154">
        <f t="shared" ref="AR76:BG76" si="96">+C76+AR75</f>
        <v>14250000</v>
      </c>
      <c r="AS76" s="155">
        <f t="shared" si="96"/>
        <v>98999999.99999997</v>
      </c>
      <c r="AT76" s="155">
        <f t="shared" si="96"/>
        <v>7500000</v>
      </c>
      <c r="AU76" s="155" t="e">
        <f t="shared" si="96"/>
        <v>#VALUE!</v>
      </c>
      <c r="AV76" s="155">
        <f t="shared" si="96"/>
        <v>7500000</v>
      </c>
      <c r="AW76" s="155">
        <f t="shared" si="96"/>
        <v>81055555.555555597</v>
      </c>
      <c r="AX76" s="155">
        <f t="shared" si="96"/>
        <v>0</v>
      </c>
      <c r="AY76" s="155" t="e">
        <f t="shared" si="96"/>
        <v>#VALUE!</v>
      </c>
      <c r="AZ76" s="155">
        <f t="shared" si="96"/>
        <v>0</v>
      </c>
      <c r="BA76" s="155">
        <f t="shared" si="96"/>
        <v>0</v>
      </c>
      <c r="BB76" s="155">
        <f t="shared" si="96"/>
        <v>0</v>
      </c>
      <c r="BC76" s="155">
        <f t="shared" si="96"/>
        <v>0</v>
      </c>
      <c r="BD76" s="155">
        <f t="shared" si="96"/>
        <v>0</v>
      </c>
      <c r="BE76" s="155">
        <f t="shared" si="96"/>
        <v>0</v>
      </c>
      <c r="BF76" s="155">
        <f t="shared" si="96"/>
        <v>0</v>
      </c>
      <c r="BG76" s="156">
        <f t="shared" si="96"/>
        <v>0</v>
      </c>
    </row>
    <row r="77" spans="1:59" ht="15" customHeight="1" x14ac:dyDescent="0.2">
      <c r="A77" s="167"/>
      <c r="B77" s="157">
        <f t="shared" si="19"/>
        <v>46477</v>
      </c>
      <c r="C77" s="158">
        <f t="shared" si="94"/>
        <v>375000</v>
      </c>
      <c r="D77" s="159"/>
      <c r="E77" s="159"/>
      <c r="F77" s="159"/>
      <c r="G77" s="159"/>
      <c r="H77" s="159"/>
      <c r="I77" s="159"/>
      <c r="J77" s="159"/>
      <c r="K77" s="159"/>
      <c r="L77" s="159"/>
      <c r="M77" s="159"/>
      <c r="N77" s="159"/>
      <c r="O77" s="159"/>
      <c r="P77" s="159"/>
      <c r="Q77" s="159"/>
      <c r="R77" s="166"/>
      <c r="S77" s="153">
        <f t="shared" si="12"/>
        <v>375000</v>
      </c>
      <c r="T77" s="162">
        <f t="shared" si="21"/>
        <v>209680555.55555555</v>
      </c>
      <c r="U77" s="163">
        <f t="shared" si="14"/>
        <v>23064861.111111112</v>
      </c>
      <c r="V77" s="164">
        <f t="shared" si="15"/>
        <v>0.98415906127770536</v>
      </c>
      <c r="W77" s="164">
        <f t="shared" si="16"/>
        <v>1.7601043024771837E-3</v>
      </c>
      <c r="X77" s="164">
        <f t="shared" si="17"/>
        <v>1.7916390179164576E-3</v>
      </c>
      <c r="Y77" s="165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131"/>
      <c r="AQ77" s="157">
        <f t="shared" si="22"/>
        <v>46477</v>
      </c>
      <c r="AR77" s="154">
        <f t="shared" ref="AR77:BG77" si="97">+C77+AR76</f>
        <v>14625000</v>
      </c>
      <c r="AS77" s="155">
        <f t="shared" si="97"/>
        <v>98999999.99999997</v>
      </c>
      <c r="AT77" s="155">
        <f t="shared" si="97"/>
        <v>7500000</v>
      </c>
      <c r="AU77" s="155" t="e">
        <f t="shared" si="97"/>
        <v>#VALUE!</v>
      </c>
      <c r="AV77" s="155">
        <f t="shared" si="97"/>
        <v>7500000</v>
      </c>
      <c r="AW77" s="155">
        <f t="shared" si="97"/>
        <v>81055555.555555597</v>
      </c>
      <c r="AX77" s="155">
        <f t="shared" si="97"/>
        <v>0</v>
      </c>
      <c r="AY77" s="155" t="e">
        <f t="shared" si="97"/>
        <v>#VALUE!</v>
      </c>
      <c r="AZ77" s="155">
        <f t="shared" si="97"/>
        <v>0</v>
      </c>
      <c r="BA77" s="155">
        <f t="shared" si="97"/>
        <v>0</v>
      </c>
      <c r="BB77" s="155">
        <f t="shared" si="97"/>
        <v>0</v>
      </c>
      <c r="BC77" s="155">
        <f t="shared" si="97"/>
        <v>0</v>
      </c>
      <c r="BD77" s="155">
        <f t="shared" si="97"/>
        <v>0</v>
      </c>
      <c r="BE77" s="155">
        <f t="shared" si="97"/>
        <v>0</v>
      </c>
      <c r="BF77" s="155">
        <f t="shared" si="97"/>
        <v>0</v>
      </c>
      <c r="BG77" s="156">
        <f t="shared" si="97"/>
        <v>0</v>
      </c>
    </row>
    <row r="78" spans="1:59" ht="15" customHeight="1" x14ac:dyDescent="0.2">
      <c r="A78" s="167"/>
      <c r="B78" s="157">
        <f t="shared" si="19"/>
        <v>46507</v>
      </c>
      <c r="C78" s="158">
        <f t="shared" si="94"/>
        <v>375000</v>
      </c>
      <c r="D78" s="159"/>
      <c r="E78" s="159"/>
      <c r="F78" s="159"/>
      <c r="G78" s="159"/>
      <c r="H78" s="159"/>
      <c r="I78" s="159"/>
      <c r="J78" s="159"/>
      <c r="K78" s="159"/>
      <c r="L78" s="159"/>
      <c r="M78" s="159"/>
      <c r="N78" s="159"/>
      <c r="O78" s="159"/>
      <c r="P78" s="159"/>
      <c r="Q78" s="159"/>
      <c r="R78" s="166"/>
      <c r="S78" s="153">
        <f t="shared" si="12"/>
        <v>375000</v>
      </c>
      <c r="T78" s="162">
        <f t="shared" si="21"/>
        <v>210055555.55555555</v>
      </c>
      <c r="U78" s="163">
        <f t="shared" si="14"/>
        <v>23106111.111111112</v>
      </c>
      <c r="V78" s="164">
        <f t="shared" si="15"/>
        <v>0.98591916558018255</v>
      </c>
      <c r="W78" s="164">
        <f t="shared" si="16"/>
        <v>1.7601043024771837E-3</v>
      </c>
      <c r="X78" s="164">
        <f t="shared" si="17"/>
        <v>1.7884347883685425E-3</v>
      </c>
      <c r="Y78" s="165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131"/>
      <c r="AQ78" s="157">
        <f t="shared" si="22"/>
        <v>46507</v>
      </c>
      <c r="AR78" s="154">
        <f t="shared" ref="AR78:BG78" si="98">+C78+AR77</f>
        <v>15000000</v>
      </c>
      <c r="AS78" s="155">
        <f t="shared" si="98"/>
        <v>98999999.99999997</v>
      </c>
      <c r="AT78" s="155">
        <f t="shared" si="98"/>
        <v>7500000</v>
      </c>
      <c r="AU78" s="155" t="e">
        <f t="shared" si="98"/>
        <v>#VALUE!</v>
      </c>
      <c r="AV78" s="155">
        <f t="shared" si="98"/>
        <v>7500000</v>
      </c>
      <c r="AW78" s="155">
        <f t="shared" si="98"/>
        <v>81055555.555555597</v>
      </c>
      <c r="AX78" s="155">
        <f t="shared" si="98"/>
        <v>0</v>
      </c>
      <c r="AY78" s="155" t="e">
        <f t="shared" si="98"/>
        <v>#VALUE!</v>
      </c>
      <c r="AZ78" s="155">
        <f t="shared" si="98"/>
        <v>0</v>
      </c>
      <c r="BA78" s="155">
        <f t="shared" si="98"/>
        <v>0</v>
      </c>
      <c r="BB78" s="155">
        <f t="shared" si="98"/>
        <v>0</v>
      </c>
      <c r="BC78" s="155">
        <f t="shared" si="98"/>
        <v>0</v>
      </c>
      <c r="BD78" s="155">
        <f t="shared" si="98"/>
        <v>0</v>
      </c>
      <c r="BE78" s="155">
        <f t="shared" si="98"/>
        <v>0</v>
      </c>
      <c r="BF78" s="155">
        <f t="shared" si="98"/>
        <v>0</v>
      </c>
      <c r="BG78" s="156">
        <f t="shared" si="98"/>
        <v>0</v>
      </c>
    </row>
    <row r="79" spans="1:59" ht="15" customHeight="1" x14ac:dyDescent="0.2">
      <c r="A79" s="167"/>
      <c r="B79" s="157">
        <f t="shared" si="19"/>
        <v>46538</v>
      </c>
      <c r="C79" s="158">
        <f t="shared" si="94"/>
        <v>375000</v>
      </c>
      <c r="D79" s="159"/>
      <c r="E79" s="159"/>
      <c r="F79" s="159"/>
      <c r="G79" s="159"/>
      <c r="H79" s="159"/>
      <c r="I79" s="159"/>
      <c r="J79" s="159"/>
      <c r="K79" s="159"/>
      <c r="L79" s="159"/>
      <c r="M79" s="159"/>
      <c r="N79" s="159"/>
      <c r="O79" s="159"/>
      <c r="P79" s="159"/>
      <c r="Q79" s="159"/>
      <c r="R79" s="166"/>
      <c r="S79" s="153">
        <f t="shared" si="12"/>
        <v>375000</v>
      </c>
      <c r="T79" s="162">
        <f t="shared" si="21"/>
        <v>210430555.55555555</v>
      </c>
      <c r="U79" s="163">
        <f t="shared" si="14"/>
        <v>23147361.111111112</v>
      </c>
      <c r="V79" s="164">
        <f t="shared" si="15"/>
        <v>0.98767926988265975</v>
      </c>
      <c r="W79" s="164">
        <f t="shared" si="16"/>
        <v>1.7601043024771837E-3</v>
      </c>
      <c r="X79" s="164">
        <f t="shared" si="17"/>
        <v>1.7852419994710544E-3</v>
      </c>
      <c r="Y79" s="165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131"/>
      <c r="AQ79" s="157">
        <f t="shared" si="22"/>
        <v>46538</v>
      </c>
      <c r="AR79" s="154">
        <f t="shared" ref="AR79:BG79" si="99">+C79+AR78</f>
        <v>15375000</v>
      </c>
      <c r="AS79" s="155">
        <f t="shared" si="99"/>
        <v>98999999.99999997</v>
      </c>
      <c r="AT79" s="155">
        <f t="shared" si="99"/>
        <v>7500000</v>
      </c>
      <c r="AU79" s="155" t="e">
        <f t="shared" si="99"/>
        <v>#VALUE!</v>
      </c>
      <c r="AV79" s="155">
        <f t="shared" si="99"/>
        <v>7500000</v>
      </c>
      <c r="AW79" s="155">
        <f t="shared" si="99"/>
        <v>81055555.555555597</v>
      </c>
      <c r="AX79" s="155">
        <f t="shared" si="99"/>
        <v>0</v>
      </c>
      <c r="AY79" s="155" t="e">
        <f t="shared" si="99"/>
        <v>#VALUE!</v>
      </c>
      <c r="AZ79" s="155">
        <f t="shared" si="99"/>
        <v>0</v>
      </c>
      <c r="BA79" s="155">
        <f t="shared" si="99"/>
        <v>0</v>
      </c>
      <c r="BB79" s="155">
        <f t="shared" si="99"/>
        <v>0</v>
      </c>
      <c r="BC79" s="155">
        <f t="shared" si="99"/>
        <v>0</v>
      </c>
      <c r="BD79" s="155">
        <f t="shared" si="99"/>
        <v>0</v>
      </c>
      <c r="BE79" s="155">
        <f t="shared" si="99"/>
        <v>0</v>
      </c>
      <c r="BF79" s="155">
        <f t="shared" si="99"/>
        <v>0</v>
      </c>
      <c r="BG79" s="156">
        <f t="shared" si="99"/>
        <v>0</v>
      </c>
    </row>
    <row r="80" spans="1:59" ht="15" customHeight="1" x14ac:dyDescent="0.2">
      <c r="A80" s="167"/>
      <c r="B80" s="157">
        <f t="shared" si="19"/>
        <v>46568</v>
      </c>
      <c r="C80" s="158">
        <f t="shared" si="94"/>
        <v>375000</v>
      </c>
      <c r="D80" s="159"/>
      <c r="E80" s="159"/>
      <c r="F80" s="159"/>
      <c r="G80" s="159"/>
      <c r="H80" s="159"/>
      <c r="I80" s="159"/>
      <c r="J80" s="159"/>
      <c r="K80" s="159"/>
      <c r="L80" s="159"/>
      <c r="M80" s="159"/>
      <c r="N80" s="159"/>
      <c r="O80" s="159"/>
      <c r="P80" s="159"/>
      <c r="Q80" s="159"/>
      <c r="R80" s="166"/>
      <c r="S80" s="153">
        <f t="shared" si="12"/>
        <v>375000</v>
      </c>
      <c r="T80" s="162">
        <f t="shared" si="21"/>
        <v>210805555.55555555</v>
      </c>
      <c r="U80" s="163">
        <f t="shared" si="14"/>
        <v>23188611.111111112</v>
      </c>
      <c r="V80" s="164">
        <f t="shared" si="15"/>
        <v>0.98943937418513694</v>
      </c>
      <c r="W80" s="164">
        <f t="shared" si="16"/>
        <v>1.7601043024771837E-3</v>
      </c>
      <c r="X80" s="164">
        <f t="shared" si="17"/>
        <v>1.7820605900600306E-3</v>
      </c>
      <c r="Y80" s="165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131"/>
      <c r="AQ80" s="157">
        <f t="shared" si="22"/>
        <v>46568</v>
      </c>
      <c r="AR80" s="154">
        <f t="shared" ref="AR80:BG80" si="100">+C80+AR79</f>
        <v>15750000</v>
      </c>
      <c r="AS80" s="155">
        <f t="shared" si="100"/>
        <v>98999999.99999997</v>
      </c>
      <c r="AT80" s="155">
        <f t="shared" si="100"/>
        <v>7500000</v>
      </c>
      <c r="AU80" s="155" t="e">
        <f t="shared" si="100"/>
        <v>#VALUE!</v>
      </c>
      <c r="AV80" s="155">
        <f t="shared" si="100"/>
        <v>7500000</v>
      </c>
      <c r="AW80" s="155">
        <f t="shared" si="100"/>
        <v>81055555.555555597</v>
      </c>
      <c r="AX80" s="155">
        <f t="shared" si="100"/>
        <v>0</v>
      </c>
      <c r="AY80" s="155" t="e">
        <f t="shared" si="100"/>
        <v>#VALUE!</v>
      </c>
      <c r="AZ80" s="155">
        <f t="shared" si="100"/>
        <v>0</v>
      </c>
      <c r="BA80" s="155">
        <f t="shared" si="100"/>
        <v>0</v>
      </c>
      <c r="BB80" s="155">
        <f t="shared" si="100"/>
        <v>0</v>
      </c>
      <c r="BC80" s="155">
        <f t="shared" si="100"/>
        <v>0</v>
      </c>
      <c r="BD80" s="155">
        <f t="shared" si="100"/>
        <v>0</v>
      </c>
      <c r="BE80" s="155">
        <f t="shared" si="100"/>
        <v>0</v>
      </c>
      <c r="BF80" s="155">
        <f t="shared" si="100"/>
        <v>0</v>
      </c>
      <c r="BG80" s="156">
        <f t="shared" si="100"/>
        <v>0</v>
      </c>
    </row>
    <row r="81" spans="1:59" ht="15" customHeight="1" x14ac:dyDescent="0.2">
      <c r="A81" s="167"/>
      <c r="B81" s="157">
        <f t="shared" si="19"/>
        <v>46599</v>
      </c>
      <c r="C81" s="158">
        <f t="shared" si="94"/>
        <v>375000</v>
      </c>
      <c r="D81" s="159"/>
      <c r="E81" s="159"/>
      <c r="F81" s="159"/>
      <c r="G81" s="159"/>
      <c r="H81" s="159"/>
      <c r="I81" s="159"/>
      <c r="J81" s="159"/>
      <c r="K81" s="159"/>
      <c r="L81" s="159"/>
      <c r="M81" s="159"/>
      <c r="N81" s="159"/>
      <c r="O81" s="159"/>
      <c r="P81" s="159"/>
      <c r="Q81" s="159"/>
      <c r="R81" s="166"/>
      <c r="S81" s="153">
        <f t="shared" si="12"/>
        <v>375000</v>
      </c>
      <c r="T81" s="162">
        <f t="shared" si="21"/>
        <v>211180555.55555555</v>
      </c>
      <c r="U81" s="163">
        <f t="shared" si="14"/>
        <v>23229861.111111112</v>
      </c>
      <c r="V81" s="164">
        <f t="shared" si="15"/>
        <v>0.99119947848761403</v>
      </c>
      <c r="W81" s="164">
        <f t="shared" si="16"/>
        <v>1.7601043024771837E-3</v>
      </c>
      <c r="X81" s="164">
        <f t="shared" si="17"/>
        <v>1.7788904994069377E-3</v>
      </c>
      <c r="Y81" s="165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131"/>
      <c r="AQ81" s="157">
        <f t="shared" si="22"/>
        <v>46599</v>
      </c>
      <c r="AR81" s="154">
        <f t="shared" ref="AR81:BG81" si="101">+C81+AR80</f>
        <v>16125000</v>
      </c>
      <c r="AS81" s="155">
        <f t="shared" si="101"/>
        <v>98999999.99999997</v>
      </c>
      <c r="AT81" s="155">
        <f t="shared" si="101"/>
        <v>7500000</v>
      </c>
      <c r="AU81" s="155" t="e">
        <f t="shared" si="101"/>
        <v>#VALUE!</v>
      </c>
      <c r="AV81" s="155">
        <f t="shared" si="101"/>
        <v>7500000</v>
      </c>
      <c r="AW81" s="155">
        <f t="shared" si="101"/>
        <v>81055555.555555597</v>
      </c>
      <c r="AX81" s="155">
        <f t="shared" si="101"/>
        <v>0</v>
      </c>
      <c r="AY81" s="155" t="e">
        <f t="shared" si="101"/>
        <v>#VALUE!</v>
      </c>
      <c r="AZ81" s="155">
        <f t="shared" si="101"/>
        <v>0</v>
      </c>
      <c r="BA81" s="155">
        <f t="shared" si="101"/>
        <v>0</v>
      </c>
      <c r="BB81" s="155">
        <f t="shared" si="101"/>
        <v>0</v>
      </c>
      <c r="BC81" s="155">
        <f t="shared" si="101"/>
        <v>0</v>
      </c>
      <c r="BD81" s="155">
        <f t="shared" si="101"/>
        <v>0</v>
      </c>
      <c r="BE81" s="155">
        <f t="shared" si="101"/>
        <v>0</v>
      </c>
      <c r="BF81" s="155">
        <f t="shared" si="101"/>
        <v>0</v>
      </c>
      <c r="BG81" s="156">
        <f t="shared" si="101"/>
        <v>0</v>
      </c>
    </row>
    <row r="82" spans="1:59" ht="15" customHeight="1" x14ac:dyDescent="0.2">
      <c r="A82" s="167"/>
      <c r="B82" s="157">
        <f t="shared" si="19"/>
        <v>46630</v>
      </c>
      <c r="C82" s="158">
        <f t="shared" si="94"/>
        <v>375000</v>
      </c>
      <c r="D82" s="159"/>
      <c r="E82" s="159"/>
      <c r="F82" s="159"/>
      <c r="G82" s="159"/>
      <c r="H82" s="159"/>
      <c r="I82" s="159"/>
      <c r="J82" s="159"/>
      <c r="K82" s="159"/>
      <c r="L82" s="159"/>
      <c r="M82" s="159"/>
      <c r="N82" s="159"/>
      <c r="O82" s="159"/>
      <c r="P82" s="159"/>
      <c r="Q82" s="159"/>
      <c r="R82" s="166"/>
      <c r="S82" s="153">
        <f t="shared" si="12"/>
        <v>375000</v>
      </c>
      <c r="T82" s="162">
        <f t="shared" si="21"/>
        <v>211555555.55555555</v>
      </c>
      <c r="U82" s="163">
        <f t="shared" si="14"/>
        <v>23271111.111111112</v>
      </c>
      <c r="V82" s="164">
        <f t="shared" si="15"/>
        <v>0.99295958279009122</v>
      </c>
      <c r="W82" s="164">
        <f t="shared" si="16"/>
        <v>1.7601043024771837E-3</v>
      </c>
      <c r="X82" s="164">
        <f t="shared" si="17"/>
        <v>1.775731667214675E-3</v>
      </c>
      <c r="Y82" s="165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131"/>
      <c r="AQ82" s="157">
        <f t="shared" si="22"/>
        <v>46630</v>
      </c>
      <c r="AR82" s="154">
        <f t="shared" ref="AR82:BG82" si="102">+C82+AR81</f>
        <v>16500000</v>
      </c>
      <c r="AS82" s="155">
        <f t="shared" si="102"/>
        <v>98999999.99999997</v>
      </c>
      <c r="AT82" s="155">
        <f t="shared" si="102"/>
        <v>7500000</v>
      </c>
      <c r="AU82" s="155" t="e">
        <f t="shared" si="102"/>
        <v>#VALUE!</v>
      </c>
      <c r="AV82" s="155">
        <f t="shared" si="102"/>
        <v>7500000</v>
      </c>
      <c r="AW82" s="155">
        <f t="shared" si="102"/>
        <v>81055555.555555597</v>
      </c>
      <c r="AX82" s="155">
        <f t="shared" si="102"/>
        <v>0</v>
      </c>
      <c r="AY82" s="155" t="e">
        <f t="shared" si="102"/>
        <v>#VALUE!</v>
      </c>
      <c r="AZ82" s="155">
        <f t="shared" si="102"/>
        <v>0</v>
      </c>
      <c r="BA82" s="155">
        <f t="shared" si="102"/>
        <v>0</v>
      </c>
      <c r="BB82" s="155">
        <f t="shared" si="102"/>
        <v>0</v>
      </c>
      <c r="BC82" s="155">
        <f t="shared" si="102"/>
        <v>0</v>
      </c>
      <c r="BD82" s="155">
        <f t="shared" si="102"/>
        <v>0</v>
      </c>
      <c r="BE82" s="155">
        <f t="shared" si="102"/>
        <v>0</v>
      </c>
      <c r="BF82" s="155">
        <f t="shared" si="102"/>
        <v>0</v>
      </c>
      <c r="BG82" s="156">
        <f t="shared" si="102"/>
        <v>0</v>
      </c>
    </row>
    <row r="83" spans="1:59" ht="15" customHeight="1" x14ac:dyDescent="0.2">
      <c r="A83" s="167"/>
      <c r="B83" s="157">
        <f t="shared" si="19"/>
        <v>46660</v>
      </c>
      <c r="C83" s="158">
        <f t="shared" si="94"/>
        <v>375000</v>
      </c>
      <c r="D83" s="159"/>
      <c r="E83" s="159"/>
      <c r="F83" s="159"/>
      <c r="G83" s="159"/>
      <c r="H83" s="159"/>
      <c r="I83" s="159"/>
      <c r="J83" s="159"/>
      <c r="K83" s="159"/>
      <c r="L83" s="159"/>
      <c r="M83" s="159"/>
      <c r="N83" s="159"/>
      <c r="O83" s="159"/>
      <c r="P83" s="159"/>
      <c r="Q83" s="159"/>
      <c r="R83" s="166"/>
      <c r="S83" s="153">
        <f t="shared" si="12"/>
        <v>375000</v>
      </c>
      <c r="T83" s="162">
        <f t="shared" si="21"/>
        <v>211930555.55555555</v>
      </c>
      <c r="U83" s="163">
        <f t="shared" si="14"/>
        <v>23312361.111111112</v>
      </c>
      <c r="V83" s="164">
        <f t="shared" si="15"/>
        <v>0.99471968709256842</v>
      </c>
      <c r="W83" s="164">
        <f t="shared" si="16"/>
        <v>1.7601043024771837E-3</v>
      </c>
      <c r="X83" s="164">
        <f t="shared" si="17"/>
        <v>1.7725840336133558E-3</v>
      </c>
      <c r="Y83" s="165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131"/>
      <c r="AQ83" s="157">
        <f t="shared" si="22"/>
        <v>46660</v>
      </c>
      <c r="AR83" s="154">
        <f t="shared" ref="AR83:BG83" si="103">+C83+AR82</f>
        <v>16875000</v>
      </c>
      <c r="AS83" s="155">
        <f t="shared" si="103"/>
        <v>98999999.99999997</v>
      </c>
      <c r="AT83" s="155">
        <f t="shared" si="103"/>
        <v>7500000</v>
      </c>
      <c r="AU83" s="155" t="e">
        <f t="shared" si="103"/>
        <v>#VALUE!</v>
      </c>
      <c r="AV83" s="155">
        <f t="shared" si="103"/>
        <v>7500000</v>
      </c>
      <c r="AW83" s="155">
        <f t="shared" si="103"/>
        <v>81055555.555555597</v>
      </c>
      <c r="AX83" s="155">
        <f t="shared" si="103"/>
        <v>0</v>
      </c>
      <c r="AY83" s="155" t="e">
        <f t="shared" si="103"/>
        <v>#VALUE!</v>
      </c>
      <c r="AZ83" s="155">
        <f t="shared" si="103"/>
        <v>0</v>
      </c>
      <c r="BA83" s="155">
        <f t="shared" si="103"/>
        <v>0</v>
      </c>
      <c r="BB83" s="155">
        <f t="shared" si="103"/>
        <v>0</v>
      </c>
      <c r="BC83" s="155">
        <f t="shared" si="103"/>
        <v>0</v>
      </c>
      <c r="BD83" s="155">
        <f t="shared" si="103"/>
        <v>0</v>
      </c>
      <c r="BE83" s="155">
        <f t="shared" si="103"/>
        <v>0</v>
      </c>
      <c r="BF83" s="155">
        <f t="shared" si="103"/>
        <v>0</v>
      </c>
      <c r="BG83" s="156">
        <f t="shared" si="103"/>
        <v>0</v>
      </c>
    </row>
    <row r="84" spans="1:59" ht="15" customHeight="1" x14ac:dyDescent="0.2">
      <c r="A84" s="167"/>
      <c r="B84" s="157">
        <f t="shared" si="19"/>
        <v>46691</v>
      </c>
      <c r="C84" s="158">
        <f t="shared" si="94"/>
        <v>375000</v>
      </c>
      <c r="D84" s="159"/>
      <c r="E84" s="159"/>
      <c r="F84" s="159"/>
      <c r="G84" s="159"/>
      <c r="H84" s="159"/>
      <c r="I84" s="159"/>
      <c r="J84" s="159"/>
      <c r="K84" s="159"/>
      <c r="L84" s="159"/>
      <c r="M84" s="159"/>
      <c r="N84" s="159"/>
      <c r="O84" s="159"/>
      <c r="P84" s="159"/>
      <c r="Q84" s="159"/>
      <c r="R84" s="166"/>
      <c r="S84" s="153">
        <f t="shared" si="12"/>
        <v>375000</v>
      </c>
      <c r="T84" s="162">
        <f t="shared" si="21"/>
        <v>212305555.55555555</v>
      </c>
      <c r="U84" s="163">
        <f t="shared" si="14"/>
        <v>23353611.111111112</v>
      </c>
      <c r="V84" s="164">
        <f t="shared" si="15"/>
        <v>0.99647979139504561</v>
      </c>
      <c r="W84" s="164">
        <f t="shared" si="16"/>
        <v>1.7601043024771837E-3</v>
      </c>
      <c r="X84" s="164">
        <f t="shared" si="17"/>
        <v>1.7694475391571984E-3</v>
      </c>
      <c r="Y84" s="165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131"/>
      <c r="AQ84" s="157">
        <f t="shared" si="22"/>
        <v>46691</v>
      </c>
      <c r="AR84" s="154">
        <f t="shared" ref="AR84:BG84" si="104">+C84+AR83</f>
        <v>17250000</v>
      </c>
      <c r="AS84" s="155">
        <f t="shared" si="104"/>
        <v>98999999.99999997</v>
      </c>
      <c r="AT84" s="155">
        <f t="shared" si="104"/>
        <v>7500000</v>
      </c>
      <c r="AU84" s="155" t="e">
        <f t="shared" si="104"/>
        <v>#VALUE!</v>
      </c>
      <c r="AV84" s="155">
        <f t="shared" si="104"/>
        <v>7500000</v>
      </c>
      <c r="AW84" s="155">
        <f t="shared" si="104"/>
        <v>81055555.555555597</v>
      </c>
      <c r="AX84" s="155">
        <f t="shared" si="104"/>
        <v>0</v>
      </c>
      <c r="AY84" s="155" t="e">
        <f t="shared" si="104"/>
        <v>#VALUE!</v>
      </c>
      <c r="AZ84" s="155">
        <f t="shared" si="104"/>
        <v>0</v>
      </c>
      <c r="BA84" s="155">
        <f t="shared" si="104"/>
        <v>0</v>
      </c>
      <c r="BB84" s="155">
        <f t="shared" si="104"/>
        <v>0</v>
      </c>
      <c r="BC84" s="155">
        <f t="shared" si="104"/>
        <v>0</v>
      </c>
      <c r="BD84" s="155">
        <f t="shared" si="104"/>
        <v>0</v>
      </c>
      <c r="BE84" s="155">
        <f t="shared" si="104"/>
        <v>0</v>
      </c>
      <c r="BF84" s="155">
        <f t="shared" si="104"/>
        <v>0</v>
      </c>
      <c r="BG84" s="156">
        <f t="shared" si="104"/>
        <v>0</v>
      </c>
    </row>
    <row r="85" spans="1:59" ht="15" customHeight="1" x14ac:dyDescent="0.2">
      <c r="A85" s="167"/>
      <c r="B85" s="157">
        <f t="shared" si="19"/>
        <v>46721</v>
      </c>
      <c r="C85" s="158">
        <f t="shared" si="94"/>
        <v>375000</v>
      </c>
      <c r="D85" s="159"/>
      <c r="E85" s="159"/>
      <c r="F85" s="159"/>
      <c r="G85" s="159"/>
      <c r="H85" s="159"/>
      <c r="I85" s="159"/>
      <c r="J85" s="159"/>
      <c r="K85" s="159"/>
      <c r="L85" s="159"/>
      <c r="M85" s="159"/>
      <c r="N85" s="159"/>
      <c r="O85" s="159"/>
      <c r="P85" s="159"/>
      <c r="Q85" s="159"/>
      <c r="R85" s="166"/>
      <c r="S85" s="153">
        <f t="shared" si="12"/>
        <v>375000</v>
      </c>
      <c r="T85" s="162">
        <f t="shared" si="21"/>
        <v>212680555.55555555</v>
      </c>
      <c r="U85" s="163">
        <f t="shared" si="14"/>
        <v>23394861.111111112</v>
      </c>
      <c r="V85" s="164">
        <f t="shared" si="15"/>
        <v>0.99823989569752281</v>
      </c>
      <c r="W85" s="164">
        <f t="shared" si="16"/>
        <v>1.7601043024771837E-3</v>
      </c>
      <c r="X85" s="164">
        <f t="shared" si="17"/>
        <v>1.7663221248200855E-3</v>
      </c>
      <c r="Y85" s="165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131"/>
      <c r="AQ85" s="157">
        <f t="shared" si="22"/>
        <v>46721</v>
      </c>
      <c r="AR85" s="154">
        <f t="shared" ref="AR85:BG85" si="105">+C85+AR84</f>
        <v>17625000</v>
      </c>
      <c r="AS85" s="155">
        <f t="shared" si="105"/>
        <v>98999999.99999997</v>
      </c>
      <c r="AT85" s="155">
        <f t="shared" si="105"/>
        <v>7500000</v>
      </c>
      <c r="AU85" s="155" t="e">
        <f t="shared" si="105"/>
        <v>#VALUE!</v>
      </c>
      <c r="AV85" s="155">
        <f t="shared" si="105"/>
        <v>7500000</v>
      </c>
      <c r="AW85" s="155">
        <f t="shared" si="105"/>
        <v>81055555.555555597</v>
      </c>
      <c r="AX85" s="155">
        <f t="shared" si="105"/>
        <v>0</v>
      </c>
      <c r="AY85" s="155" t="e">
        <f t="shared" si="105"/>
        <v>#VALUE!</v>
      </c>
      <c r="AZ85" s="155">
        <f t="shared" si="105"/>
        <v>0</v>
      </c>
      <c r="BA85" s="155">
        <f t="shared" si="105"/>
        <v>0</v>
      </c>
      <c r="BB85" s="155">
        <f t="shared" si="105"/>
        <v>0</v>
      </c>
      <c r="BC85" s="155">
        <f t="shared" si="105"/>
        <v>0</v>
      </c>
      <c r="BD85" s="155">
        <f t="shared" si="105"/>
        <v>0</v>
      </c>
      <c r="BE85" s="155">
        <f t="shared" si="105"/>
        <v>0</v>
      </c>
      <c r="BF85" s="155">
        <f t="shared" si="105"/>
        <v>0</v>
      </c>
      <c r="BG85" s="156">
        <f t="shared" si="105"/>
        <v>0</v>
      </c>
    </row>
    <row r="86" spans="1:59" ht="15" customHeight="1" x14ac:dyDescent="0.2">
      <c r="A86" s="167">
        <v>4</v>
      </c>
      <c r="B86" s="168">
        <f t="shared" si="19"/>
        <v>46752</v>
      </c>
      <c r="C86" s="169">
        <f t="shared" si="94"/>
        <v>375000</v>
      </c>
      <c r="D86" s="170"/>
      <c r="E86" s="170"/>
      <c r="F86" s="170"/>
      <c r="G86" s="170"/>
      <c r="H86" s="170"/>
      <c r="I86" s="170"/>
      <c r="J86" s="170"/>
      <c r="K86" s="170"/>
      <c r="L86" s="170"/>
      <c r="M86" s="170"/>
      <c r="N86" s="170"/>
      <c r="O86" s="170"/>
      <c r="P86" s="170"/>
      <c r="Q86" s="170"/>
      <c r="R86" s="171"/>
      <c r="S86" s="172">
        <f t="shared" si="12"/>
        <v>375000</v>
      </c>
      <c r="T86" s="173">
        <f t="shared" si="21"/>
        <v>213055555.55555555</v>
      </c>
      <c r="U86" s="174">
        <f t="shared" si="14"/>
        <v>23436111.111111112</v>
      </c>
      <c r="V86" s="175">
        <f t="shared" si="15"/>
        <v>1</v>
      </c>
      <c r="W86" s="175">
        <f t="shared" si="16"/>
        <v>1.7601043024771837E-3</v>
      </c>
      <c r="X86" s="175">
        <f t="shared" si="17"/>
        <v>1.7632077319924555E-3</v>
      </c>
      <c r="Y86" s="165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131"/>
      <c r="AQ86" s="168">
        <f t="shared" si="22"/>
        <v>46752</v>
      </c>
      <c r="AR86" s="181">
        <f t="shared" ref="AR86:BG86" si="106">+C86+AR85</f>
        <v>18000000</v>
      </c>
      <c r="AS86" s="182">
        <f t="shared" si="106"/>
        <v>98999999.99999997</v>
      </c>
      <c r="AT86" s="182">
        <f t="shared" si="106"/>
        <v>7500000</v>
      </c>
      <c r="AU86" s="182" t="e">
        <f t="shared" si="106"/>
        <v>#VALUE!</v>
      </c>
      <c r="AV86" s="155">
        <f t="shared" si="106"/>
        <v>7500000</v>
      </c>
      <c r="AW86" s="182">
        <f t="shared" si="106"/>
        <v>81055555.555555597</v>
      </c>
      <c r="AX86" s="182">
        <f t="shared" si="106"/>
        <v>0</v>
      </c>
      <c r="AY86" s="182" t="e">
        <f t="shared" si="106"/>
        <v>#VALUE!</v>
      </c>
      <c r="AZ86" s="182">
        <f t="shared" si="106"/>
        <v>0</v>
      </c>
      <c r="BA86" s="182">
        <f t="shared" si="106"/>
        <v>0</v>
      </c>
      <c r="BB86" s="182">
        <f t="shared" si="106"/>
        <v>0</v>
      </c>
      <c r="BC86" s="182">
        <f t="shared" si="106"/>
        <v>0</v>
      </c>
      <c r="BD86" s="182">
        <f t="shared" si="106"/>
        <v>0</v>
      </c>
      <c r="BE86" s="182">
        <f t="shared" si="106"/>
        <v>0</v>
      </c>
      <c r="BF86" s="182">
        <f t="shared" si="106"/>
        <v>0</v>
      </c>
      <c r="BG86" s="183">
        <f t="shared" si="106"/>
        <v>0</v>
      </c>
    </row>
    <row r="87" spans="1:59" ht="15" customHeight="1" x14ac:dyDescent="0.2">
      <c r="B87" s="188"/>
      <c r="C87" s="190">
        <f t="shared" ref="C87:R87" si="107">IF(C37="","",SUM(C38:C86))</f>
        <v>18000000</v>
      </c>
      <c r="D87" s="191">
        <f t="shared" si="107"/>
        <v>98999999.99999997</v>
      </c>
      <c r="E87" s="191">
        <f t="shared" si="107"/>
        <v>7500000</v>
      </c>
      <c r="F87" s="191">
        <f t="shared" si="107"/>
        <v>0</v>
      </c>
      <c r="G87" s="191">
        <f t="shared" si="107"/>
        <v>7500000</v>
      </c>
      <c r="H87" s="191">
        <f t="shared" si="107"/>
        <v>81055555.555555597</v>
      </c>
      <c r="I87" s="191">
        <f t="shared" si="107"/>
        <v>0</v>
      </c>
      <c r="J87" s="191">
        <f t="shared" si="107"/>
        <v>0</v>
      </c>
      <c r="K87" s="191">
        <f t="shared" si="107"/>
        <v>0</v>
      </c>
      <c r="L87" s="191" t="str">
        <f t="shared" si="107"/>
        <v/>
      </c>
      <c r="M87" s="191" t="str">
        <f t="shared" si="107"/>
        <v/>
      </c>
      <c r="N87" s="191" t="str">
        <f t="shared" si="107"/>
        <v/>
      </c>
      <c r="O87" s="191" t="str">
        <f t="shared" si="107"/>
        <v/>
      </c>
      <c r="P87" s="191" t="str">
        <f t="shared" si="107"/>
        <v/>
      </c>
      <c r="Q87" s="191" t="str">
        <f t="shared" si="107"/>
        <v/>
      </c>
      <c r="R87" s="191" t="str">
        <f t="shared" si="107"/>
        <v/>
      </c>
      <c r="S87" s="192">
        <f t="shared" si="12"/>
        <v>213055555.55555558</v>
      </c>
      <c r="T87" s="188"/>
      <c r="U87" s="193"/>
      <c r="V87" s="194"/>
      <c r="W87" s="194"/>
      <c r="X87" s="194"/>
      <c r="Y87" s="187"/>
      <c r="Z87" s="188"/>
      <c r="AA87" s="188"/>
      <c r="AB87" s="188"/>
      <c r="AC87" s="188"/>
      <c r="AD87" s="188"/>
      <c r="AE87" s="188"/>
      <c r="AF87" s="188"/>
      <c r="AG87" s="188"/>
      <c r="AH87" s="188"/>
      <c r="AI87" s="188"/>
      <c r="AJ87" s="188"/>
      <c r="AK87" s="188"/>
      <c r="AL87" s="188"/>
      <c r="AM87" s="188"/>
      <c r="AN87" s="188"/>
      <c r="AO87" s="188"/>
      <c r="AP87" s="188"/>
      <c r="AQ87" s="188"/>
      <c r="AR87" s="188"/>
      <c r="AS87" s="188"/>
      <c r="AT87" s="188"/>
      <c r="AU87" s="188"/>
      <c r="AV87" s="188"/>
      <c r="AW87" s="188"/>
      <c r="AX87" s="188"/>
      <c r="AY87" s="188"/>
      <c r="AZ87" s="188"/>
      <c r="BA87" s="27"/>
      <c r="BB87" s="27"/>
      <c r="BC87" s="27"/>
      <c r="BD87" s="27"/>
      <c r="BE87" s="27"/>
      <c r="BF87" s="27"/>
      <c r="BG87" s="27"/>
    </row>
    <row r="88" spans="1:59" ht="15" customHeight="1" x14ac:dyDescent="0.2">
      <c r="B88" s="27"/>
      <c r="C88" s="195">
        <f t="shared" ref="C88:R88" si="108">IFERROR(+C87/$S$87,"")</f>
        <v>8.4485006518904809E-2</v>
      </c>
      <c r="D88" s="195">
        <f t="shared" si="108"/>
        <v>0.46466753585397635</v>
      </c>
      <c r="E88" s="195">
        <f t="shared" si="108"/>
        <v>3.5202086049543675E-2</v>
      </c>
      <c r="F88" s="195">
        <f t="shared" si="108"/>
        <v>0</v>
      </c>
      <c r="G88" s="195">
        <f t="shared" si="108"/>
        <v>3.5202086049543675E-2</v>
      </c>
      <c r="H88" s="195">
        <f t="shared" si="108"/>
        <v>0.38044328552803142</v>
      </c>
      <c r="I88" s="195">
        <f t="shared" si="108"/>
        <v>0</v>
      </c>
      <c r="J88" s="196">
        <f t="shared" si="108"/>
        <v>0</v>
      </c>
      <c r="K88" s="196">
        <f t="shared" si="108"/>
        <v>0</v>
      </c>
      <c r="L88" s="27" t="str">
        <f t="shared" si="108"/>
        <v/>
      </c>
      <c r="M88" s="27" t="str">
        <f t="shared" si="108"/>
        <v/>
      </c>
      <c r="N88" s="27" t="str">
        <f t="shared" si="108"/>
        <v/>
      </c>
      <c r="O88" s="27" t="str">
        <f t="shared" si="108"/>
        <v/>
      </c>
      <c r="P88" s="27" t="str">
        <f t="shared" si="108"/>
        <v/>
      </c>
      <c r="Q88" s="27" t="str">
        <f t="shared" si="108"/>
        <v/>
      </c>
      <c r="R88" s="27" t="str">
        <f t="shared" si="108"/>
        <v/>
      </c>
      <c r="S88" s="196">
        <f t="shared" si="12"/>
        <v>0.99999999999999989</v>
      </c>
      <c r="T88" s="27"/>
      <c r="U88" s="193"/>
      <c r="V88" s="194"/>
      <c r="W88" s="194"/>
      <c r="X88" s="194"/>
      <c r="Y88" s="165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</row>
    <row r="89" spans="1:59" ht="15.75" customHeight="1" x14ac:dyDescent="0.2"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</row>
    <row r="90" spans="1:59" ht="39" customHeight="1" x14ac:dyDescent="0.2">
      <c r="A90" s="25"/>
      <c r="B90" s="26" t="s">
        <v>45</v>
      </c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6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</row>
    <row r="91" spans="1:59" ht="48.75" customHeight="1" x14ac:dyDescent="0.2"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</row>
    <row r="92" spans="1:59" ht="19.5" customHeight="1" x14ac:dyDescent="0.2">
      <c r="B92" s="198"/>
      <c r="C92" s="199"/>
      <c r="D92" s="200">
        <v>1</v>
      </c>
      <c r="E92" s="200">
        <v>2</v>
      </c>
      <c r="F92" s="200">
        <v>3</v>
      </c>
      <c r="G92" s="201">
        <v>4</v>
      </c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</row>
    <row r="93" spans="1:59" ht="15.75" customHeight="1" x14ac:dyDescent="0.2">
      <c r="B93" s="40" t="s">
        <v>46</v>
      </c>
      <c r="C93" s="202"/>
      <c r="D93" s="203">
        <f>AVERAGE(X39:X50)</f>
        <v>0.26175363371723764</v>
      </c>
      <c r="E93" s="203">
        <f>AVERAGE(X51:X62)</f>
        <v>7.3323631284991184E-2</v>
      </c>
      <c r="F93" s="203">
        <f>AVERAGE(X63:X74)</f>
        <v>3.6945213011257916E-2</v>
      </c>
      <c r="G93" s="204">
        <f>AVERAGE(X75:X86)</f>
        <v>1.7805413989630166E-3</v>
      </c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</row>
    <row r="94" spans="1:59" ht="15.75" customHeight="1" x14ac:dyDescent="0.25">
      <c r="B94" s="50" t="s">
        <v>47</v>
      </c>
      <c r="C94" s="205"/>
      <c r="D94" s="206">
        <f>+T50/T38-1</f>
        <v>10.684864518197852</v>
      </c>
      <c r="E94" s="206">
        <f>+T62/T50-1</f>
        <v>1.3333356202446538</v>
      </c>
      <c r="F94" s="206">
        <f>+T74/T62-1</f>
        <v>0.54531020288150533</v>
      </c>
      <c r="G94" s="207">
        <f>+T86/T74-1</f>
        <v>2.1576984549813494E-2</v>
      </c>
      <c r="H94" s="208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</row>
    <row r="95" spans="1:59" ht="15.75" customHeight="1" x14ac:dyDescent="0.2">
      <c r="B95" s="89" t="s">
        <v>48</v>
      </c>
      <c r="C95" s="209"/>
      <c r="D95" s="210">
        <f>T50/T38-1</f>
        <v>10.684864518197852</v>
      </c>
      <c r="E95" s="210">
        <f>+T62/T38-1</f>
        <v>26.264710598043933</v>
      </c>
      <c r="F95" s="210">
        <f>+T74/T38-1</f>
        <v>41.1324354657688</v>
      </c>
      <c r="G95" s="211">
        <f>+T86/T38-1</f>
        <v>42.041526374859707</v>
      </c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</row>
    <row r="96" spans="1:59" ht="4.5" customHeight="1" x14ac:dyDescent="0.2"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</row>
    <row r="97" spans="2:59" ht="15.75" customHeight="1" x14ac:dyDescent="0.2">
      <c r="B97" s="40" t="s">
        <v>49</v>
      </c>
      <c r="C97" s="212">
        <f>MAX(X39:X86)</f>
        <v>1.4439608269858542</v>
      </c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</row>
    <row r="98" spans="2:59" ht="15.75" customHeight="1" x14ac:dyDescent="0.2">
      <c r="B98" s="50" t="s">
        <v>50</v>
      </c>
      <c r="C98" s="213">
        <f t="array" ref="C98">INDEX($B$39:$W$86,MATCH(C97,X39:X86,0),1)</f>
        <v>45351</v>
      </c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</row>
    <row r="99" spans="2:59" ht="15.75" customHeight="1" x14ac:dyDescent="0.2">
      <c r="B99" s="89" t="s">
        <v>51</v>
      </c>
      <c r="C99" s="214">
        <f>MAX(D94:G94)</f>
        <v>10.684864518197852</v>
      </c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</row>
    <row r="100" spans="2:59" ht="70.5" customHeight="1" x14ac:dyDescent="0.2"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</row>
    <row r="101" spans="2:59" ht="15.75" customHeight="1" x14ac:dyDescent="0.2"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</row>
    <row r="102" spans="2:59" ht="15.75" customHeight="1" x14ac:dyDescent="0.2"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</row>
    <row r="103" spans="2:59" ht="15.75" customHeight="1" x14ac:dyDescent="0.2"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</row>
    <row r="104" spans="2:59" ht="15.75" customHeight="1" x14ac:dyDescent="0.2"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</row>
    <row r="105" spans="2:59" ht="15.75" customHeight="1" x14ac:dyDescent="0.2"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</row>
    <row r="106" spans="2:59" ht="15.75" customHeight="1" x14ac:dyDescent="0.2"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</row>
    <row r="107" spans="2:59" ht="15.75" customHeight="1" x14ac:dyDescent="0.2"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</row>
    <row r="108" spans="2:59" ht="15.75" customHeight="1" x14ac:dyDescent="0.2"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</row>
    <row r="109" spans="2:59" ht="15.75" customHeight="1" x14ac:dyDescent="0.2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</row>
    <row r="110" spans="2:59" ht="15.75" customHeight="1" x14ac:dyDescent="0.2"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</row>
    <row r="111" spans="2:59" ht="15.75" customHeight="1" x14ac:dyDescent="0.2"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</row>
    <row r="112" spans="2:59" ht="15.75" customHeight="1" x14ac:dyDescent="0.2"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</row>
    <row r="113" spans="2:59" ht="15.75" customHeight="1" x14ac:dyDescent="0.2"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</row>
    <row r="114" spans="2:59" ht="15.75" customHeight="1" x14ac:dyDescent="0.2"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</row>
    <row r="115" spans="2:59" ht="15.75" customHeight="1" x14ac:dyDescent="0.2"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</row>
    <row r="116" spans="2:59" ht="15.75" customHeight="1" x14ac:dyDescent="0.2"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</row>
    <row r="117" spans="2:59" ht="15.75" customHeight="1" x14ac:dyDescent="0.2"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</row>
    <row r="118" spans="2:59" ht="15.75" customHeight="1" x14ac:dyDescent="0.2"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</row>
    <row r="119" spans="2:59" ht="15.75" customHeight="1" x14ac:dyDescent="0.2"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</row>
    <row r="120" spans="2:59" ht="15.75" customHeight="1" x14ac:dyDescent="0.2"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</row>
    <row r="121" spans="2:59" ht="15.75" customHeight="1" x14ac:dyDescent="0.2"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</row>
    <row r="122" spans="2:59" ht="15.75" customHeight="1" x14ac:dyDescent="0.2"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</row>
    <row r="123" spans="2:59" ht="15.75" customHeight="1" x14ac:dyDescent="0.2"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</row>
    <row r="124" spans="2:59" ht="15.75" customHeight="1" x14ac:dyDescent="0.2"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</row>
    <row r="125" spans="2:59" ht="15.75" customHeight="1" x14ac:dyDescent="0.2"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  <c r="BG125" s="27"/>
    </row>
    <row r="126" spans="2:59" ht="15.75" customHeight="1" x14ac:dyDescent="0.2"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</row>
    <row r="127" spans="2:59" ht="15.75" customHeight="1" x14ac:dyDescent="0.2"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</row>
    <row r="128" spans="2:59" ht="15.75" customHeight="1" x14ac:dyDescent="0.2"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</row>
    <row r="129" spans="2:59" ht="15.75" customHeight="1" x14ac:dyDescent="0.2"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</row>
    <row r="130" spans="2:59" ht="15.75" customHeight="1" x14ac:dyDescent="0.2"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</row>
    <row r="131" spans="2:59" ht="15.75" customHeight="1" x14ac:dyDescent="0.2"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</row>
    <row r="132" spans="2:59" ht="15.75" customHeight="1" x14ac:dyDescent="0.2"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</row>
    <row r="133" spans="2:59" ht="15.75" customHeight="1" x14ac:dyDescent="0.2"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</row>
    <row r="134" spans="2:59" ht="15.75" customHeight="1" x14ac:dyDescent="0.2"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</row>
    <row r="135" spans="2:59" ht="15.75" customHeight="1" x14ac:dyDescent="0.2"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</row>
    <row r="136" spans="2:59" ht="15.75" customHeight="1" x14ac:dyDescent="0.2"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</row>
    <row r="137" spans="2:59" ht="15.75" customHeight="1" x14ac:dyDescent="0.2"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</row>
    <row r="138" spans="2:59" ht="15.75" customHeight="1" x14ac:dyDescent="0.2"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</row>
    <row r="139" spans="2:59" ht="15.75" customHeight="1" x14ac:dyDescent="0.2"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</row>
    <row r="140" spans="2:59" ht="15.75" customHeight="1" x14ac:dyDescent="0.2"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</row>
    <row r="141" spans="2:59" ht="15.75" customHeight="1" x14ac:dyDescent="0.2"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</row>
    <row r="142" spans="2:59" ht="15.75" customHeight="1" x14ac:dyDescent="0.2"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</row>
    <row r="143" spans="2:59" ht="15.75" customHeight="1" x14ac:dyDescent="0.2"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</row>
    <row r="144" spans="2:59" ht="15.75" customHeight="1" x14ac:dyDescent="0.2"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</row>
    <row r="145" spans="2:59" ht="15.75" customHeight="1" x14ac:dyDescent="0.2"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</row>
    <row r="146" spans="2:59" ht="15.75" customHeight="1" x14ac:dyDescent="0.2"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</row>
    <row r="147" spans="2:59" ht="15.75" customHeight="1" x14ac:dyDescent="0.2"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</row>
    <row r="148" spans="2:59" ht="15.75" customHeight="1" x14ac:dyDescent="0.2"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  <c r="AP148" s="27"/>
      <c r="AQ148" s="27"/>
      <c r="AR148" s="27"/>
      <c r="AS148" s="27"/>
      <c r="AT148" s="27"/>
      <c r="AU148" s="27"/>
      <c r="AV148" s="27"/>
      <c r="AW148" s="27"/>
      <c r="AX148" s="27"/>
      <c r="AY148" s="27"/>
      <c r="AZ148" s="27"/>
      <c r="BA148" s="27"/>
      <c r="BB148" s="27"/>
      <c r="BC148" s="27"/>
      <c r="BD148" s="27"/>
      <c r="BE148" s="27"/>
      <c r="BF148" s="27"/>
      <c r="BG148" s="27"/>
    </row>
    <row r="149" spans="2:59" ht="15.75" customHeight="1" x14ac:dyDescent="0.2"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</row>
    <row r="150" spans="2:59" ht="15.75" customHeight="1" x14ac:dyDescent="0.2"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</row>
    <row r="151" spans="2:59" ht="15.75" customHeight="1" x14ac:dyDescent="0.2"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  <c r="BD151" s="27"/>
      <c r="BE151" s="27"/>
      <c r="BF151" s="27"/>
      <c r="BG151" s="27"/>
    </row>
    <row r="152" spans="2:59" ht="15.75" customHeight="1" x14ac:dyDescent="0.2"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27"/>
      <c r="BE152" s="27"/>
      <c r="BF152" s="27"/>
      <c r="BG152" s="27"/>
    </row>
    <row r="153" spans="2:59" ht="15.75" customHeight="1" x14ac:dyDescent="0.2"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7"/>
      <c r="BC153" s="27"/>
      <c r="BD153" s="27"/>
      <c r="BE153" s="27"/>
      <c r="BF153" s="27"/>
      <c r="BG153" s="27"/>
    </row>
    <row r="154" spans="2:59" ht="15.75" customHeight="1" x14ac:dyDescent="0.2"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</row>
    <row r="155" spans="2:59" ht="15.75" customHeight="1" x14ac:dyDescent="0.2"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27"/>
      <c r="BE155" s="27"/>
      <c r="BF155" s="27"/>
      <c r="BG155" s="27"/>
    </row>
    <row r="156" spans="2:59" ht="15.75" customHeight="1" x14ac:dyDescent="0.2"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</row>
    <row r="157" spans="2:59" ht="15.75" customHeight="1" x14ac:dyDescent="0.2"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</row>
    <row r="158" spans="2:59" ht="15.75" customHeight="1" x14ac:dyDescent="0.2"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7"/>
      <c r="BF158" s="27"/>
      <c r="BG158" s="27"/>
    </row>
    <row r="159" spans="2:59" ht="15.75" customHeight="1" x14ac:dyDescent="0.2"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</row>
    <row r="160" spans="2:59" ht="15.75" customHeight="1" x14ac:dyDescent="0.2"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</row>
    <row r="161" spans="2:59" ht="15.75" customHeight="1" x14ac:dyDescent="0.2"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</row>
    <row r="162" spans="2:59" ht="15.75" customHeight="1" x14ac:dyDescent="0.2"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</row>
    <row r="163" spans="2:59" ht="15.75" customHeight="1" x14ac:dyDescent="0.2"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  <c r="BG163" s="27"/>
    </row>
    <row r="164" spans="2:59" ht="15.75" customHeight="1" x14ac:dyDescent="0.2"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7"/>
      <c r="BF164" s="27"/>
      <c r="BG164" s="27"/>
    </row>
    <row r="165" spans="2:59" ht="15.75" customHeight="1" x14ac:dyDescent="0.2"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27"/>
      <c r="BE165" s="27"/>
      <c r="BF165" s="27"/>
      <c r="BG165" s="27"/>
    </row>
    <row r="166" spans="2:59" ht="15.75" customHeight="1" x14ac:dyDescent="0.2"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  <c r="AR166" s="27"/>
      <c r="AS166" s="27"/>
      <c r="AT166" s="27"/>
      <c r="AU166" s="27"/>
      <c r="AV166" s="27"/>
      <c r="AW166" s="27"/>
      <c r="AX166" s="27"/>
      <c r="AY166" s="27"/>
      <c r="AZ166" s="27"/>
      <c r="BA166" s="27"/>
      <c r="BB166" s="27"/>
      <c r="BC166" s="27"/>
      <c r="BD166" s="27"/>
      <c r="BE166" s="27"/>
      <c r="BF166" s="27"/>
      <c r="BG166" s="27"/>
    </row>
    <row r="167" spans="2:59" ht="15.75" customHeight="1" x14ac:dyDescent="0.2"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</row>
    <row r="168" spans="2:59" ht="15.75" customHeight="1" x14ac:dyDescent="0.2"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7"/>
      <c r="BC168" s="27"/>
      <c r="BD168" s="27"/>
      <c r="BE168" s="27"/>
      <c r="BF168" s="27"/>
      <c r="BG168" s="27"/>
    </row>
    <row r="169" spans="2:59" ht="15.75" customHeight="1" x14ac:dyDescent="0.2"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</row>
    <row r="170" spans="2:59" ht="15.75" customHeight="1" x14ac:dyDescent="0.2"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</row>
    <row r="171" spans="2:59" ht="15.75" customHeight="1" x14ac:dyDescent="0.2"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</row>
    <row r="172" spans="2:59" ht="15.75" customHeight="1" x14ac:dyDescent="0.2"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</row>
    <row r="173" spans="2:59" ht="15.75" customHeight="1" x14ac:dyDescent="0.2"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</row>
    <row r="174" spans="2:59" ht="15.75" customHeight="1" x14ac:dyDescent="0.2"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7"/>
      <c r="BF174" s="27"/>
      <c r="BG174" s="27"/>
    </row>
    <row r="175" spans="2:59" ht="15.75" customHeight="1" x14ac:dyDescent="0.2"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  <c r="AO175" s="27"/>
      <c r="AP175" s="27"/>
      <c r="AQ175" s="27"/>
      <c r="AR175" s="27"/>
      <c r="AS175" s="27"/>
      <c r="AT175" s="27"/>
      <c r="AU175" s="27"/>
      <c r="AV175" s="27"/>
      <c r="AW175" s="27"/>
      <c r="AX175" s="27"/>
      <c r="AY175" s="27"/>
      <c r="AZ175" s="27"/>
      <c r="BA175" s="27"/>
      <c r="BB175" s="27"/>
      <c r="BC175" s="27"/>
      <c r="BD175" s="27"/>
      <c r="BE175" s="27"/>
      <c r="BF175" s="27"/>
      <c r="BG175" s="27"/>
    </row>
    <row r="176" spans="2:59" ht="15.75" customHeight="1" x14ac:dyDescent="0.2"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27"/>
      <c r="AR176" s="27"/>
      <c r="AS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  <c r="BD176" s="27"/>
      <c r="BE176" s="27"/>
      <c r="BF176" s="27"/>
      <c r="BG176" s="27"/>
    </row>
    <row r="177" spans="2:59" ht="15.75" customHeight="1" x14ac:dyDescent="0.2"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  <c r="AO177" s="27"/>
      <c r="AP177" s="27"/>
      <c r="AQ177" s="27"/>
      <c r="AR177" s="27"/>
      <c r="AS177" s="27"/>
      <c r="AT177" s="27"/>
      <c r="AU177" s="27"/>
      <c r="AV177" s="27"/>
      <c r="AW177" s="27"/>
      <c r="AX177" s="27"/>
      <c r="AY177" s="27"/>
      <c r="AZ177" s="27"/>
      <c r="BA177" s="27"/>
      <c r="BB177" s="27"/>
      <c r="BC177" s="27"/>
      <c r="BD177" s="27"/>
      <c r="BE177" s="27"/>
      <c r="BF177" s="27"/>
      <c r="BG177" s="27"/>
    </row>
    <row r="178" spans="2:59" ht="15.75" customHeight="1" x14ac:dyDescent="0.2"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  <c r="AQ178" s="27"/>
      <c r="AR178" s="27"/>
      <c r="AS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  <c r="BD178" s="27"/>
      <c r="BE178" s="27"/>
      <c r="BF178" s="27"/>
      <c r="BG178" s="27"/>
    </row>
    <row r="179" spans="2:59" ht="15.75" customHeight="1" x14ac:dyDescent="0.2"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</row>
    <row r="180" spans="2:59" ht="15.75" customHeight="1" x14ac:dyDescent="0.2"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  <c r="AP180" s="27"/>
      <c r="AQ180" s="27"/>
      <c r="AR180" s="27"/>
      <c r="AS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  <c r="BD180" s="27"/>
      <c r="BE180" s="27"/>
      <c r="BF180" s="27"/>
      <c r="BG180" s="27"/>
    </row>
    <row r="181" spans="2:59" ht="15.75" customHeight="1" x14ac:dyDescent="0.2"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</row>
    <row r="182" spans="2:59" ht="15.75" customHeight="1" x14ac:dyDescent="0.2"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</row>
    <row r="183" spans="2:59" ht="15.75" customHeight="1" x14ac:dyDescent="0.2"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  <c r="AO183" s="27"/>
      <c r="AP183" s="27"/>
      <c r="AQ183" s="27"/>
      <c r="AR183" s="27"/>
      <c r="AS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  <c r="BD183" s="27"/>
      <c r="BE183" s="27"/>
      <c r="BF183" s="27"/>
      <c r="BG183" s="27"/>
    </row>
    <row r="184" spans="2:59" ht="15.75" customHeight="1" x14ac:dyDescent="0.2"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  <c r="AO184" s="27"/>
      <c r="AP184" s="27"/>
      <c r="AQ184" s="27"/>
      <c r="AR184" s="27"/>
      <c r="AS184" s="27"/>
      <c r="AT184" s="27"/>
      <c r="AU184" s="27"/>
      <c r="AV184" s="27"/>
      <c r="AW184" s="27"/>
      <c r="AX184" s="27"/>
      <c r="AY184" s="27"/>
      <c r="AZ184" s="27"/>
      <c r="BA184" s="27"/>
      <c r="BB184" s="27"/>
      <c r="BC184" s="27"/>
      <c r="BD184" s="27"/>
      <c r="BE184" s="27"/>
      <c r="BF184" s="27"/>
      <c r="BG184" s="27"/>
    </row>
    <row r="185" spans="2:59" ht="15.75" customHeight="1" x14ac:dyDescent="0.2"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  <c r="AO185" s="27"/>
      <c r="AP185" s="27"/>
      <c r="AQ185" s="27"/>
      <c r="AR185" s="27"/>
      <c r="AS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  <c r="BD185" s="27"/>
      <c r="BE185" s="27"/>
      <c r="BF185" s="27"/>
      <c r="BG185" s="27"/>
    </row>
    <row r="186" spans="2:59" ht="15.75" customHeight="1" x14ac:dyDescent="0.2"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27"/>
      <c r="AQ186" s="27"/>
      <c r="AR186" s="27"/>
      <c r="AS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  <c r="BD186" s="27"/>
      <c r="BE186" s="27"/>
      <c r="BF186" s="27"/>
      <c r="BG186" s="27"/>
    </row>
    <row r="187" spans="2:59" ht="15.75" customHeight="1" x14ac:dyDescent="0.2"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  <c r="AQ187" s="27"/>
      <c r="AR187" s="27"/>
      <c r="AS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  <c r="BD187" s="27"/>
      <c r="BE187" s="27"/>
      <c r="BF187" s="27"/>
      <c r="BG187" s="27"/>
    </row>
    <row r="188" spans="2:59" ht="15.75" customHeight="1" x14ac:dyDescent="0.2"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</row>
    <row r="189" spans="2:59" ht="15.75" customHeight="1" x14ac:dyDescent="0.2"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27"/>
      <c r="AR189" s="27"/>
      <c r="AS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  <c r="BD189" s="27"/>
      <c r="BE189" s="27"/>
      <c r="BF189" s="27"/>
      <c r="BG189" s="27"/>
    </row>
    <row r="190" spans="2:59" ht="15.75" customHeight="1" x14ac:dyDescent="0.2"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</row>
    <row r="191" spans="2:59" ht="15.75" customHeight="1" x14ac:dyDescent="0.2"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</row>
    <row r="192" spans="2:59" ht="15.75" customHeight="1" x14ac:dyDescent="0.2"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  <c r="AO192" s="27"/>
      <c r="AP192" s="27"/>
      <c r="AQ192" s="27"/>
      <c r="AR192" s="27"/>
      <c r="AS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27"/>
      <c r="BE192" s="27"/>
      <c r="BF192" s="27"/>
      <c r="BG192" s="27"/>
    </row>
    <row r="193" spans="2:59" ht="15.75" customHeight="1" x14ac:dyDescent="0.2"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  <c r="AO193" s="27"/>
      <c r="AP193" s="27"/>
      <c r="AQ193" s="27"/>
      <c r="AR193" s="27"/>
      <c r="AS193" s="27"/>
      <c r="AT193" s="27"/>
      <c r="AU193" s="27"/>
      <c r="AV193" s="27"/>
      <c r="AW193" s="27"/>
      <c r="AX193" s="27"/>
      <c r="AY193" s="27"/>
      <c r="AZ193" s="27"/>
      <c r="BA193" s="27"/>
      <c r="BB193" s="27"/>
      <c r="BC193" s="27"/>
      <c r="BD193" s="27"/>
      <c r="BE193" s="27"/>
      <c r="BF193" s="27"/>
      <c r="BG193" s="27"/>
    </row>
    <row r="194" spans="2:59" ht="15.75" customHeight="1" x14ac:dyDescent="0.2"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7"/>
      <c r="BC194" s="27"/>
      <c r="BD194" s="27"/>
      <c r="BE194" s="27"/>
      <c r="BF194" s="27"/>
      <c r="BG194" s="27"/>
    </row>
    <row r="195" spans="2:59" ht="15.75" customHeight="1" x14ac:dyDescent="0.2"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27"/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27"/>
      <c r="BC195" s="27"/>
      <c r="BD195" s="27"/>
      <c r="BE195" s="27"/>
      <c r="BF195" s="27"/>
      <c r="BG195" s="27"/>
    </row>
    <row r="196" spans="2:59" ht="15.75" customHeight="1" x14ac:dyDescent="0.2"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  <c r="AR196" s="27"/>
      <c r="AS196" s="27"/>
      <c r="AT196" s="27"/>
      <c r="AU196" s="27"/>
      <c r="AV196" s="27"/>
      <c r="AW196" s="27"/>
      <c r="AX196" s="27"/>
      <c r="AY196" s="27"/>
      <c r="AZ196" s="27"/>
      <c r="BA196" s="27"/>
      <c r="BB196" s="27"/>
      <c r="BC196" s="27"/>
      <c r="BD196" s="27"/>
      <c r="BE196" s="27"/>
      <c r="BF196" s="27"/>
      <c r="BG196" s="27"/>
    </row>
    <row r="197" spans="2:59" ht="15.75" customHeight="1" x14ac:dyDescent="0.2"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7"/>
      <c r="BF197" s="27"/>
      <c r="BG197" s="27"/>
    </row>
    <row r="198" spans="2:59" ht="15.75" customHeight="1" x14ac:dyDescent="0.2"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7"/>
      <c r="BC198" s="27"/>
      <c r="BD198" s="27"/>
      <c r="BE198" s="27"/>
      <c r="BF198" s="27"/>
      <c r="BG198" s="27"/>
    </row>
    <row r="199" spans="2:59" ht="15.75" customHeight="1" x14ac:dyDescent="0.2"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</row>
    <row r="200" spans="2:59" ht="15.75" customHeight="1" x14ac:dyDescent="0.2"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</row>
    <row r="201" spans="2:59" ht="15.75" customHeight="1" x14ac:dyDescent="0.2"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  <c r="AO201" s="27"/>
      <c r="AP201" s="27"/>
      <c r="AQ201" s="27"/>
      <c r="AR201" s="27"/>
      <c r="AS201" s="27"/>
      <c r="AT201" s="27"/>
      <c r="AU201" s="27"/>
      <c r="AV201" s="27"/>
      <c r="AW201" s="27"/>
      <c r="AX201" s="27"/>
      <c r="AY201" s="27"/>
      <c r="AZ201" s="27"/>
      <c r="BA201" s="27"/>
      <c r="BB201" s="27"/>
      <c r="BC201" s="27"/>
      <c r="BD201" s="27"/>
      <c r="BE201" s="27"/>
      <c r="BF201" s="27"/>
      <c r="BG201" s="27"/>
    </row>
    <row r="202" spans="2:59" ht="15.75" customHeight="1" x14ac:dyDescent="0.2"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  <c r="AP202" s="27"/>
      <c r="AQ202" s="27"/>
      <c r="AR202" s="27"/>
      <c r="AS202" s="27"/>
      <c r="AT202" s="27"/>
      <c r="AU202" s="27"/>
      <c r="AV202" s="27"/>
      <c r="AW202" s="27"/>
      <c r="AX202" s="27"/>
      <c r="AY202" s="27"/>
      <c r="AZ202" s="27"/>
      <c r="BA202" s="27"/>
      <c r="BB202" s="27"/>
      <c r="BC202" s="27"/>
      <c r="BD202" s="27"/>
      <c r="BE202" s="27"/>
      <c r="BF202" s="27"/>
      <c r="BG202" s="27"/>
    </row>
    <row r="203" spans="2:59" ht="15.75" customHeight="1" x14ac:dyDescent="0.2"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  <c r="AO203" s="27"/>
      <c r="AP203" s="27"/>
      <c r="AQ203" s="27"/>
      <c r="AR203" s="27"/>
      <c r="AS203" s="27"/>
      <c r="AT203" s="27"/>
      <c r="AU203" s="27"/>
      <c r="AV203" s="27"/>
      <c r="AW203" s="27"/>
      <c r="AX203" s="27"/>
      <c r="AY203" s="27"/>
      <c r="AZ203" s="27"/>
      <c r="BA203" s="27"/>
      <c r="BB203" s="27"/>
      <c r="BC203" s="27"/>
      <c r="BD203" s="27"/>
      <c r="BE203" s="27"/>
      <c r="BF203" s="27"/>
      <c r="BG203" s="27"/>
    </row>
    <row r="204" spans="2:59" ht="15.75" customHeight="1" x14ac:dyDescent="0.2"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  <c r="AO204" s="27"/>
      <c r="AP204" s="27"/>
      <c r="AQ204" s="27"/>
      <c r="AR204" s="27"/>
      <c r="AS204" s="27"/>
      <c r="AT204" s="27"/>
      <c r="AU204" s="27"/>
      <c r="AV204" s="27"/>
      <c r="AW204" s="27"/>
      <c r="AX204" s="27"/>
      <c r="AY204" s="27"/>
      <c r="AZ204" s="27"/>
      <c r="BA204" s="27"/>
      <c r="BB204" s="27"/>
      <c r="BC204" s="27"/>
      <c r="BD204" s="27"/>
      <c r="BE204" s="27"/>
      <c r="BF204" s="27"/>
      <c r="BG204" s="27"/>
    </row>
    <row r="205" spans="2:59" ht="15.75" customHeight="1" x14ac:dyDescent="0.2"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  <c r="BD205" s="27"/>
      <c r="BE205" s="27"/>
      <c r="BF205" s="27"/>
      <c r="BG205" s="27"/>
    </row>
    <row r="206" spans="2:59" ht="15.75" customHeight="1" x14ac:dyDescent="0.2"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</row>
    <row r="207" spans="2:59" ht="15.75" customHeight="1" x14ac:dyDescent="0.2"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  <c r="AR207" s="27"/>
      <c r="AS207" s="27"/>
      <c r="AT207" s="27"/>
      <c r="AU207" s="27"/>
      <c r="AV207" s="27"/>
      <c r="AW207" s="27"/>
      <c r="AX207" s="27"/>
      <c r="AY207" s="27"/>
      <c r="AZ207" s="27"/>
      <c r="BA207" s="27"/>
      <c r="BB207" s="27"/>
      <c r="BC207" s="27"/>
      <c r="BD207" s="27"/>
      <c r="BE207" s="27"/>
      <c r="BF207" s="27"/>
      <c r="BG207" s="27"/>
    </row>
    <row r="208" spans="2:59" ht="15.75" customHeight="1" x14ac:dyDescent="0.2"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</row>
    <row r="209" spans="2:59" ht="15.75" customHeight="1" x14ac:dyDescent="0.2"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  <c r="BG209" s="27"/>
    </row>
    <row r="210" spans="2:59" ht="15.75" customHeight="1" x14ac:dyDescent="0.2"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  <c r="AO210" s="27"/>
      <c r="AP210" s="27"/>
      <c r="AQ210" s="27"/>
      <c r="AR210" s="27"/>
      <c r="AS210" s="27"/>
      <c r="AT210" s="27"/>
      <c r="AU210" s="27"/>
      <c r="AV210" s="27"/>
      <c r="AW210" s="27"/>
      <c r="AX210" s="27"/>
      <c r="AY210" s="27"/>
      <c r="AZ210" s="27"/>
      <c r="BA210" s="27"/>
      <c r="BB210" s="27"/>
      <c r="BC210" s="27"/>
      <c r="BD210" s="27"/>
      <c r="BE210" s="27"/>
      <c r="BF210" s="27"/>
      <c r="BG210" s="27"/>
    </row>
    <row r="211" spans="2:59" ht="15.75" customHeight="1" x14ac:dyDescent="0.2"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  <c r="AO211" s="27"/>
      <c r="AP211" s="27"/>
      <c r="AQ211" s="27"/>
      <c r="AR211" s="27"/>
      <c r="AS211" s="27"/>
      <c r="AT211" s="27"/>
      <c r="AU211" s="27"/>
      <c r="AV211" s="27"/>
      <c r="AW211" s="27"/>
      <c r="AX211" s="27"/>
      <c r="AY211" s="27"/>
      <c r="AZ211" s="27"/>
      <c r="BA211" s="27"/>
      <c r="BB211" s="27"/>
      <c r="BC211" s="27"/>
      <c r="BD211" s="27"/>
      <c r="BE211" s="27"/>
      <c r="BF211" s="27"/>
      <c r="BG211" s="27"/>
    </row>
    <row r="212" spans="2:59" ht="15.75" customHeight="1" x14ac:dyDescent="0.2"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  <c r="AO212" s="27"/>
      <c r="AP212" s="27"/>
      <c r="AQ212" s="27"/>
      <c r="AR212" s="27"/>
      <c r="AS212" s="27"/>
      <c r="AT212" s="27"/>
      <c r="AU212" s="27"/>
      <c r="AV212" s="27"/>
      <c r="AW212" s="27"/>
      <c r="AX212" s="27"/>
      <c r="AY212" s="27"/>
      <c r="AZ212" s="27"/>
      <c r="BA212" s="27"/>
      <c r="BB212" s="27"/>
      <c r="BC212" s="27"/>
      <c r="BD212" s="27"/>
      <c r="BE212" s="27"/>
      <c r="BF212" s="27"/>
      <c r="BG212" s="27"/>
    </row>
    <row r="213" spans="2:59" ht="15.75" customHeight="1" x14ac:dyDescent="0.2"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</row>
    <row r="214" spans="2:59" ht="15.75" customHeight="1" x14ac:dyDescent="0.2"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  <c r="AO214" s="27"/>
      <c r="AP214" s="27"/>
      <c r="AQ214" s="27"/>
      <c r="AR214" s="27"/>
      <c r="AS214" s="27"/>
      <c r="AT214" s="27"/>
      <c r="AU214" s="27"/>
      <c r="AV214" s="27"/>
      <c r="AW214" s="27"/>
      <c r="AX214" s="27"/>
      <c r="AY214" s="27"/>
      <c r="AZ214" s="27"/>
      <c r="BA214" s="27"/>
      <c r="BB214" s="27"/>
      <c r="BC214" s="27"/>
      <c r="BD214" s="27"/>
      <c r="BE214" s="27"/>
      <c r="BF214" s="27"/>
      <c r="BG214" s="27"/>
    </row>
    <row r="215" spans="2:59" ht="15.75" customHeight="1" x14ac:dyDescent="0.2"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</row>
    <row r="216" spans="2:59" ht="15.75" customHeight="1" x14ac:dyDescent="0.2"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</row>
    <row r="217" spans="2:59" ht="15.75" customHeight="1" x14ac:dyDescent="0.2"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27"/>
      <c r="AQ217" s="27"/>
      <c r="AR217" s="27"/>
      <c r="AS217" s="27"/>
      <c r="AT217" s="27"/>
      <c r="AU217" s="27"/>
      <c r="AV217" s="27"/>
      <c r="AW217" s="27"/>
      <c r="AX217" s="27"/>
      <c r="AY217" s="27"/>
      <c r="AZ217" s="27"/>
      <c r="BA217" s="27"/>
      <c r="BB217" s="27"/>
      <c r="BC217" s="27"/>
      <c r="BD217" s="27"/>
      <c r="BE217" s="27"/>
      <c r="BF217" s="27"/>
      <c r="BG217" s="27"/>
    </row>
    <row r="218" spans="2:59" ht="15.75" customHeight="1" x14ac:dyDescent="0.2"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</row>
    <row r="219" spans="2:59" ht="15.75" customHeight="1" x14ac:dyDescent="0.2"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</row>
    <row r="220" spans="2:59" ht="15.75" customHeight="1" x14ac:dyDescent="0.2"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27"/>
      <c r="BE220" s="27"/>
      <c r="BF220" s="27"/>
      <c r="BG220" s="27"/>
    </row>
    <row r="221" spans="2:59" ht="15.75" customHeight="1" x14ac:dyDescent="0.2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  <c r="AO221" s="27"/>
      <c r="AP221" s="27"/>
      <c r="AQ221" s="27"/>
      <c r="AR221" s="27"/>
      <c r="AS221" s="27"/>
      <c r="AT221" s="27"/>
      <c r="AU221" s="27"/>
      <c r="AV221" s="27"/>
      <c r="AW221" s="27"/>
      <c r="AX221" s="27"/>
      <c r="AY221" s="27"/>
      <c r="AZ221" s="27"/>
      <c r="BA221" s="27"/>
      <c r="BB221" s="27"/>
      <c r="BC221" s="27"/>
      <c r="BD221" s="27"/>
      <c r="BE221" s="27"/>
      <c r="BF221" s="27"/>
      <c r="BG221" s="27"/>
    </row>
    <row r="222" spans="2:59" ht="15.75" customHeight="1" x14ac:dyDescent="0.2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  <c r="BG222" s="27"/>
    </row>
    <row r="223" spans="2:59" ht="15.75" customHeight="1" x14ac:dyDescent="0.2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  <c r="AO223" s="27"/>
      <c r="AP223" s="27"/>
      <c r="AQ223" s="27"/>
      <c r="AR223" s="27"/>
      <c r="AS223" s="27"/>
      <c r="AT223" s="27"/>
      <c r="AU223" s="27"/>
      <c r="AV223" s="27"/>
      <c r="AW223" s="27"/>
      <c r="AX223" s="27"/>
      <c r="AY223" s="27"/>
      <c r="AZ223" s="27"/>
      <c r="BA223" s="27"/>
      <c r="BB223" s="27"/>
      <c r="BC223" s="27"/>
      <c r="BD223" s="27"/>
      <c r="BE223" s="27"/>
      <c r="BF223" s="27"/>
      <c r="BG223" s="27"/>
    </row>
    <row r="224" spans="2:59" ht="15.75" customHeight="1" x14ac:dyDescent="0.2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  <c r="BG224" s="27"/>
    </row>
    <row r="225" spans="2:59" ht="15.75" customHeight="1" x14ac:dyDescent="0.2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  <c r="BG225" s="27"/>
    </row>
    <row r="226" spans="2:59" ht="15.75" customHeight="1" x14ac:dyDescent="0.2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  <c r="AO226" s="27"/>
      <c r="AP226" s="27"/>
      <c r="AQ226" s="27"/>
      <c r="AR226" s="27"/>
      <c r="AS226" s="27"/>
      <c r="AT226" s="27"/>
      <c r="AU226" s="27"/>
      <c r="AV226" s="27"/>
      <c r="AW226" s="27"/>
      <c r="AX226" s="27"/>
      <c r="AY226" s="27"/>
      <c r="AZ226" s="27"/>
      <c r="BA226" s="27"/>
      <c r="BB226" s="27"/>
      <c r="BC226" s="27"/>
      <c r="BD226" s="27"/>
      <c r="BE226" s="27"/>
      <c r="BF226" s="27"/>
      <c r="BG226" s="27"/>
    </row>
    <row r="227" spans="2:59" ht="15.75" customHeight="1" x14ac:dyDescent="0.2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  <c r="AO227" s="27"/>
      <c r="AP227" s="27"/>
      <c r="AQ227" s="27"/>
      <c r="AR227" s="27"/>
      <c r="AS227" s="27"/>
      <c r="AT227" s="27"/>
      <c r="AU227" s="27"/>
      <c r="AV227" s="27"/>
      <c r="AW227" s="27"/>
      <c r="AX227" s="27"/>
      <c r="AY227" s="27"/>
      <c r="AZ227" s="27"/>
      <c r="BA227" s="27"/>
      <c r="BB227" s="27"/>
      <c r="BC227" s="27"/>
      <c r="BD227" s="27"/>
      <c r="BE227" s="27"/>
      <c r="BF227" s="27"/>
      <c r="BG227" s="27"/>
    </row>
    <row r="228" spans="2:59" ht="15.75" customHeight="1" x14ac:dyDescent="0.2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27"/>
      <c r="AW228" s="27"/>
      <c r="AX228" s="27"/>
      <c r="AY228" s="27"/>
      <c r="AZ228" s="27"/>
      <c r="BA228" s="27"/>
      <c r="BB228" s="27"/>
      <c r="BC228" s="27"/>
      <c r="BD228" s="27"/>
      <c r="BE228" s="27"/>
      <c r="BF228" s="27"/>
      <c r="BG228" s="27"/>
    </row>
    <row r="229" spans="2:59" ht="15.75" customHeight="1" x14ac:dyDescent="0.2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  <c r="AO229" s="27"/>
      <c r="AP229" s="27"/>
      <c r="AQ229" s="27"/>
      <c r="AR229" s="27"/>
      <c r="AS229" s="27"/>
      <c r="AT229" s="27"/>
      <c r="AU229" s="27"/>
      <c r="AV229" s="27"/>
      <c r="AW229" s="27"/>
      <c r="AX229" s="27"/>
      <c r="AY229" s="27"/>
      <c r="AZ229" s="27"/>
      <c r="BA229" s="27"/>
      <c r="BB229" s="27"/>
      <c r="BC229" s="27"/>
      <c r="BD229" s="27"/>
      <c r="BE229" s="27"/>
      <c r="BF229" s="27"/>
      <c r="BG229" s="27"/>
    </row>
    <row r="230" spans="2:59" ht="15.75" customHeight="1" x14ac:dyDescent="0.2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  <c r="AO230" s="27"/>
      <c r="AP230" s="27"/>
      <c r="AQ230" s="27"/>
      <c r="AR230" s="27"/>
      <c r="AS230" s="27"/>
      <c r="AT230" s="27"/>
      <c r="AU230" s="27"/>
      <c r="AV230" s="27"/>
      <c r="AW230" s="27"/>
      <c r="AX230" s="27"/>
      <c r="AY230" s="27"/>
      <c r="AZ230" s="27"/>
      <c r="BA230" s="27"/>
      <c r="BB230" s="27"/>
      <c r="BC230" s="27"/>
      <c r="BD230" s="27"/>
      <c r="BE230" s="27"/>
      <c r="BF230" s="27"/>
      <c r="BG230" s="27"/>
    </row>
    <row r="231" spans="2:59" ht="15.75" customHeight="1" x14ac:dyDescent="0.2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</row>
    <row r="232" spans="2:59" ht="15.75" customHeight="1" x14ac:dyDescent="0.2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27"/>
      <c r="AQ232" s="27"/>
      <c r="AR232" s="27"/>
      <c r="AS232" s="27"/>
      <c r="AT232" s="27"/>
      <c r="AU232" s="27"/>
      <c r="AV232" s="27"/>
      <c r="AW232" s="27"/>
      <c r="AX232" s="27"/>
      <c r="AY232" s="27"/>
      <c r="AZ232" s="27"/>
      <c r="BA232" s="27"/>
      <c r="BB232" s="27"/>
      <c r="BC232" s="27"/>
      <c r="BD232" s="27"/>
      <c r="BE232" s="27"/>
      <c r="BF232" s="27"/>
      <c r="BG232" s="27"/>
    </row>
    <row r="233" spans="2:59" ht="15.75" customHeight="1" x14ac:dyDescent="0.2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  <c r="BD233" s="27"/>
      <c r="BE233" s="27"/>
      <c r="BF233" s="27"/>
      <c r="BG233" s="27"/>
    </row>
    <row r="234" spans="2:59" ht="15.75" customHeight="1" x14ac:dyDescent="0.2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27"/>
      <c r="BE234" s="27"/>
      <c r="BF234" s="27"/>
      <c r="BG234" s="27"/>
    </row>
    <row r="235" spans="2:59" ht="15.75" customHeight="1" x14ac:dyDescent="0.2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27"/>
      <c r="AQ235" s="27"/>
      <c r="AR235" s="27"/>
      <c r="AS235" s="27"/>
      <c r="AT235" s="27"/>
      <c r="AU235" s="27"/>
      <c r="AV235" s="27"/>
      <c r="AW235" s="27"/>
      <c r="AX235" s="27"/>
      <c r="AY235" s="27"/>
      <c r="AZ235" s="27"/>
      <c r="BA235" s="27"/>
      <c r="BB235" s="27"/>
      <c r="BC235" s="27"/>
      <c r="BD235" s="27"/>
      <c r="BE235" s="27"/>
      <c r="BF235" s="27"/>
      <c r="BG235" s="27"/>
    </row>
    <row r="236" spans="2:59" ht="15.75" customHeight="1" x14ac:dyDescent="0.2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27"/>
      <c r="BC236" s="27"/>
      <c r="BD236" s="27"/>
      <c r="BE236" s="27"/>
      <c r="BF236" s="27"/>
      <c r="BG236" s="27"/>
    </row>
    <row r="237" spans="2:59" ht="15.75" customHeight="1" x14ac:dyDescent="0.2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27"/>
      <c r="BC237" s="27"/>
      <c r="BD237" s="27"/>
      <c r="BE237" s="27"/>
      <c r="BF237" s="27"/>
      <c r="BG237" s="27"/>
    </row>
    <row r="238" spans="2:59" ht="15.75" customHeight="1" x14ac:dyDescent="0.2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  <c r="AP238" s="27"/>
      <c r="AQ238" s="27"/>
      <c r="AR238" s="27"/>
      <c r="AS238" s="27"/>
      <c r="AT238" s="27"/>
      <c r="AU238" s="27"/>
      <c r="AV238" s="27"/>
      <c r="AW238" s="27"/>
      <c r="AX238" s="27"/>
      <c r="AY238" s="27"/>
      <c r="AZ238" s="27"/>
      <c r="BA238" s="27"/>
      <c r="BB238" s="27"/>
      <c r="BC238" s="27"/>
      <c r="BD238" s="27"/>
      <c r="BE238" s="27"/>
      <c r="BF238" s="27"/>
      <c r="BG238" s="27"/>
    </row>
    <row r="239" spans="2:59" ht="15.75" customHeight="1" x14ac:dyDescent="0.2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  <c r="AO239" s="27"/>
      <c r="AP239" s="27"/>
      <c r="AQ239" s="27"/>
      <c r="AR239" s="27"/>
      <c r="AS239" s="27"/>
      <c r="AT239" s="27"/>
      <c r="AU239" s="27"/>
      <c r="AV239" s="27"/>
      <c r="AW239" s="27"/>
      <c r="AX239" s="27"/>
      <c r="AY239" s="27"/>
      <c r="AZ239" s="27"/>
      <c r="BA239" s="27"/>
      <c r="BB239" s="27"/>
      <c r="BC239" s="27"/>
      <c r="BD239" s="27"/>
      <c r="BE239" s="27"/>
      <c r="BF239" s="27"/>
      <c r="BG239" s="27"/>
    </row>
    <row r="240" spans="2:59" ht="15.75" customHeight="1" x14ac:dyDescent="0.2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27"/>
      <c r="AW240" s="27"/>
      <c r="AX240" s="27"/>
      <c r="AY240" s="27"/>
      <c r="AZ240" s="27"/>
      <c r="BA240" s="27"/>
      <c r="BB240" s="27"/>
      <c r="BC240" s="27"/>
      <c r="BD240" s="27"/>
      <c r="BE240" s="27"/>
      <c r="BF240" s="27"/>
      <c r="BG240" s="27"/>
    </row>
    <row r="241" spans="2:59" ht="15.75" customHeight="1" x14ac:dyDescent="0.2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  <c r="AO241" s="27"/>
      <c r="AP241" s="27"/>
      <c r="AQ241" s="27"/>
      <c r="AR241" s="27"/>
      <c r="AS241" s="27"/>
      <c r="AT241" s="27"/>
      <c r="AU241" s="27"/>
      <c r="AV241" s="27"/>
      <c r="AW241" s="27"/>
      <c r="AX241" s="27"/>
      <c r="AY241" s="27"/>
      <c r="AZ241" s="27"/>
      <c r="BA241" s="27"/>
      <c r="BB241" s="27"/>
      <c r="BC241" s="27"/>
      <c r="BD241" s="27"/>
      <c r="BE241" s="27"/>
      <c r="BF241" s="27"/>
      <c r="BG241" s="27"/>
    </row>
    <row r="242" spans="2:59" ht="15.75" customHeight="1" x14ac:dyDescent="0.2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  <c r="BG242" s="27"/>
    </row>
    <row r="243" spans="2:59" ht="15.75" customHeight="1" x14ac:dyDescent="0.2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</row>
    <row r="244" spans="2:59" ht="15.75" customHeight="1" x14ac:dyDescent="0.2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  <c r="BD244" s="27"/>
      <c r="BE244" s="27"/>
      <c r="BF244" s="27"/>
      <c r="BG244" s="27"/>
    </row>
    <row r="245" spans="2:59" ht="15.75" customHeight="1" x14ac:dyDescent="0.2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  <c r="AO245" s="27"/>
      <c r="AP245" s="27"/>
      <c r="AQ245" s="27"/>
      <c r="AR245" s="27"/>
      <c r="AS245" s="27"/>
      <c r="AT245" s="27"/>
      <c r="AU245" s="27"/>
      <c r="AV245" s="27"/>
      <c r="AW245" s="27"/>
      <c r="AX245" s="27"/>
      <c r="AY245" s="27"/>
      <c r="AZ245" s="27"/>
      <c r="BA245" s="27"/>
      <c r="BB245" s="27"/>
      <c r="BC245" s="27"/>
      <c r="BD245" s="27"/>
      <c r="BE245" s="27"/>
      <c r="BF245" s="27"/>
      <c r="BG245" s="27"/>
    </row>
    <row r="246" spans="2:59" ht="15.75" customHeight="1" x14ac:dyDescent="0.2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  <c r="BG246" s="27"/>
    </row>
    <row r="247" spans="2:59" ht="15.75" customHeight="1" x14ac:dyDescent="0.2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27"/>
      <c r="BE247" s="27"/>
      <c r="BF247" s="27"/>
      <c r="BG247" s="27"/>
    </row>
    <row r="248" spans="2:59" ht="15.75" customHeight="1" x14ac:dyDescent="0.2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  <c r="AO248" s="27"/>
      <c r="AP248" s="27"/>
      <c r="AQ248" s="27"/>
      <c r="AR248" s="27"/>
      <c r="AS248" s="27"/>
      <c r="AT248" s="27"/>
      <c r="AU248" s="27"/>
      <c r="AV248" s="27"/>
      <c r="AW248" s="27"/>
      <c r="AX248" s="27"/>
      <c r="AY248" s="27"/>
      <c r="AZ248" s="27"/>
      <c r="BA248" s="27"/>
      <c r="BB248" s="27"/>
      <c r="BC248" s="27"/>
      <c r="BD248" s="27"/>
      <c r="BE248" s="27"/>
      <c r="BF248" s="27"/>
      <c r="BG248" s="27"/>
    </row>
    <row r="249" spans="2:59" ht="15.75" customHeight="1" x14ac:dyDescent="0.2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  <c r="BG249" s="27"/>
    </row>
    <row r="250" spans="2:59" ht="15.75" customHeight="1" x14ac:dyDescent="0.2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  <c r="AO250" s="27"/>
      <c r="AP250" s="27"/>
      <c r="AQ250" s="27"/>
      <c r="AR250" s="27"/>
      <c r="AS250" s="27"/>
      <c r="AT250" s="27"/>
      <c r="AU250" s="27"/>
      <c r="AV250" s="27"/>
      <c r="AW250" s="27"/>
      <c r="AX250" s="27"/>
      <c r="AY250" s="27"/>
      <c r="AZ250" s="27"/>
      <c r="BA250" s="27"/>
      <c r="BB250" s="27"/>
      <c r="BC250" s="27"/>
      <c r="BD250" s="27"/>
      <c r="BE250" s="27"/>
      <c r="BF250" s="27"/>
      <c r="BG250" s="27"/>
    </row>
    <row r="251" spans="2:59" ht="15.75" customHeight="1" x14ac:dyDescent="0.2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</row>
    <row r="252" spans="2:59" ht="15.75" customHeight="1" x14ac:dyDescent="0.2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</row>
    <row r="253" spans="2:59" ht="15.75" customHeight="1" x14ac:dyDescent="0.2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P253" s="27"/>
      <c r="AQ253" s="27"/>
      <c r="AR253" s="27"/>
      <c r="AS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  <c r="BD253" s="27"/>
      <c r="BE253" s="27"/>
      <c r="BF253" s="27"/>
      <c r="BG253" s="27"/>
    </row>
    <row r="254" spans="2:59" ht="15.75" customHeight="1" x14ac:dyDescent="0.2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  <c r="AO254" s="27"/>
      <c r="AP254" s="27"/>
      <c r="AQ254" s="27"/>
      <c r="AR254" s="27"/>
      <c r="AS254" s="27"/>
      <c r="AT254" s="27"/>
      <c r="AU254" s="27"/>
      <c r="AV254" s="27"/>
      <c r="AW254" s="27"/>
      <c r="AX254" s="27"/>
      <c r="AY254" s="27"/>
      <c r="AZ254" s="27"/>
      <c r="BA254" s="27"/>
      <c r="BB254" s="27"/>
      <c r="BC254" s="27"/>
      <c r="BD254" s="27"/>
      <c r="BE254" s="27"/>
      <c r="BF254" s="27"/>
      <c r="BG254" s="27"/>
    </row>
    <row r="255" spans="2:59" ht="15.75" customHeight="1" x14ac:dyDescent="0.2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  <c r="AQ255" s="27"/>
      <c r="AR255" s="27"/>
      <c r="AS255" s="27"/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7"/>
      <c r="BF255" s="27"/>
      <c r="BG255" s="27"/>
    </row>
    <row r="256" spans="2:59" ht="15.75" customHeight="1" x14ac:dyDescent="0.2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  <c r="AQ256" s="27"/>
      <c r="AR256" s="27"/>
      <c r="AS256" s="27"/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  <c r="BD256" s="27"/>
      <c r="BE256" s="27"/>
      <c r="BF256" s="27"/>
      <c r="BG256" s="27"/>
    </row>
    <row r="257" spans="2:59" ht="15.75" customHeight="1" x14ac:dyDescent="0.2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  <c r="AO257" s="27"/>
      <c r="AP257" s="27"/>
      <c r="AQ257" s="27"/>
      <c r="AR257" s="27"/>
      <c r="AS257" s="27"/>
      <c r="AT257" s="27"/>
      <c r="AU257" s="27"/>
      <c r="AV257" s="27"/>
      <c r="AW257" s="27"/>
      <c r="AX257" s="27"/>
      <c r="AY257" s="27"/>
      <c r="AZ257" s="27"/>
      <c r="BA257" s="27"/>
      <c r="BB257" s="27"/>
      <c r="BC257" s="27"/>
      <c r="BD257" s="27"/>
      <c r="BE257" s="27"/>
      <c r="BF257" s="27"/>
      <c r="BG257" s="27"/>
    </row>
    <row r="258" spans="2:59" ht="15.75" customHeight="1" x14ac:dyDescent="0.2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/>
      <c r="BE258" s="27"/>
      <c r="BF258" s="27"/>
      <c r="BG258" s="27"/>
    </row>
    <row r="259" spans="2:59" ht="15.75" customHeight="1" x14ac:dyDescent="0.2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  <c r="AQ259" s="27"/>
      <c r="AR259" s="27"/>
      <c r="AS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7"/>
      <c r="BF259" s="27"/>
      <c r="BG259" s="27"/>
    </row>
    <row r="260" spans="2:59" ht="15.75" customHeight="1" x14ac:dyDescent="0.2"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  <c r="BG260" s="27"/>
    </row>
    <row r="261" spans="2:59" ht="15.75" customHeight="1" x14ac:dyDescent="0.2"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</row>
    <row r="262" spans="2:59" ht="15.75" customHeight="1" x14ac:dyDescent="0.2"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  <c r="BD262" s="27"/>
      <c r="BE262" s="27"/>
      <c r="BF262" s="27"/>
      <c r="BG262" s="27"/>
    </row>
    <row r="263" spans="2:59" ht="15.75" customHeight="1" x14ac:dyDescent="0.2"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  <c r="AO263" s="27"/>
      <c r="AP263" s="27"/>
      <c r="AQ263" s="27"/>
      <c r="AR263" s="27"/>
      <c r="AS263" s="27"/>
      <c r="AT263" s="27"/>
      <c r="AU263" s="27"/>
      <c r="AV263" s="27"/>
      <c r="AW263" s="27"/>
      <c r="AX263" s="27"/>
      <c r="AY263" s="27"/>
      <c r="AZ263" s="27"/>
      <c r="BA263" s="27"/>
      <c r="BB263" s="27"/>
      <c r="BC263" s="27"/>
      <c r="BD263" s="27"/>
      <c r="BE263" s="27"/>
      <c r="BF263" s="27"/>
      <c r="BG263" s="27"/>
    </row>
    <row r="264" spans="2:59" ht="15.75" customHeight="1" x14ac:dyDescent="0.2"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7"/>
      <c r="BF264" s="27"/>
      <c r="BG264" s="27"/>
    </row>
    <row r="265" spans="2:59" ht="15.75" customHeight="1" x14ac:dyDescent="0.2"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  <c r="AO265" s="27"/>
      <c r="AP265" s="27"/>
      <c r="AQ265" s="27"/>
      <c r="AR265" s="27"/>
      <c r="AS265" s="27"/>
      <c r="AT265" s="27"/>
      <c r="AU265" s="27"/>
      <c r="AV265" s="27"/>
      <c r="AW265" s="27"/>
      <c r="AX265" s="27"/>
      <c r="AY265" s="27"/>
      <c r="AZ265" s="27"/>
      <c r="BA265" s="27"/>
      <c r="BB265" s="27"/>
      <c r="BC265" s="27"/>
      <c r="BD265" s="27"/>
      <c r="BE265" s="27"/>
      <c r="BF265" s="27"/>
      <c r="BG265" s="27"/>
    </row>
    <row r="266" spans="2:59" ht="15.75" customHeight="1" x14ac:dyDescent="0.2"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  <c r="AO266" s="27"/>
      <c r="AP266" s="27"/>
      <c r="AQ266" s="27"/>
      <c r="AR266" s="27"/>
      <c r="AS266" s="27"/>
      <c r="AT266" s="27"/>
      <c r="AU266" s="27"/>
      <c r="AV266" s="27"/>
      <c r="AW266" s="27"/>
      <c r="AX266" s="27"/>
      <c r="AY266" s="27"/>
      <c r="AZ266" s="27"/>
      <c r="BA266" s="27"/>
      <c r="BB266" s="27"/>
      <c r="BC266" s="27"/>
      <c r="BD266" s="27"/>
      <c r="BE266" s="27"/>
      <c r="BF266" s="27"/>
      <c r="BG266" s="27"/>
    </row>
    <row r="267" spans="2:59" ht="15.75" customHeight="1" x14ac:dyDescent="0.2"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  <c r="AQ267" s="27"/>
      <c r="AR267" s="27"/>
      <c r="AS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  <c r="BD267" s="27"/>
      <c r="BE267" s="27"/>
      <c r="BF267" s="27"/>
      <c r="BG267" s="27"/>
    </row>
    <row r="268" spans="2:59" ht="15.75" customHeight="1" x14ac:dyDescent="0.2"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7"/>
      <c r="BF268" s="27"/>
      <c r="BG268" s="27"/>
    </row>
    <row r="269" spans="2:59" ht="15.75" customHeight="1" x14ac:dyDescent="0.2"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  <c r="AR269" s="27"/>
      <c r="AS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27"/>
      <c r="BE269" s="27"/>
      <c r="BF269" s="27"/>
      <c r="BG269" s="27"/>
    </row>
    <row r="270" spans="2:59" ht="15.75" customHeight="1" x14ac:dyDescent="0.2"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</row>
    <row r="271" spans="2:59" ht="15.75" customHeight="1" x14ac:dyDescent="0.2"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27"/>
      <c r="AR271" s="27"/>
      <c r="AS271" s="27"/>
      <c r="AT271" s="27"/>
      <c r="AU271" s="27"/>
      <c r="AV271" s="27"/>
      <c r="AW271" s="27"/>
      <c r="AX271" s="27"/>
      <c r="AY271" s="27"/>
      <c r="AZ271" s="27"/>
      <c r="BA271" s="27"/>
      <c r="BB271" s="27"/>
      <c r="BC271" s="27"/>
      <c r="BD271" s="27"/>
      <c r="BE271" s="27"/>
      <c r="BF271" s="27"/>
      <c r="BG271" s="27"/>
    </row>
    <row r="272" spans="2:59" ht="15.75" customHeight="1" x14ac:dyDescent="0.2"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  <c r="AO272" s="27"/>
      <c r="AP272" s="27"/>
      <c r="AQ272" s="27"/>
      <c r="AR272" s="27"/>
      <c r="AS272" s="27"/>
      <c r="AT272" s="27"/>
      <c r="AU272" s="27"/>
      <c r="AV272" s="27"/>
      <c r="AW272" s="27"/>
      <c r="AX272" s="27"/>
      <c r="AY272" s="27"/>
      <c r="AZ272" s="27"/>
      <c r="BA272" s="27"/>
      <c r="BB272" s="27"/>
      <c r="BC272" s="27"/>
      <c r="BD272" s="27"/>
      <c r="BE272" s="27"/>
      <c r="BF272" s="27"/>
      <c r="BG272" s="27"/>
    </row>
    <row r="273" spans="2:59" ht="15.75" customHeight="1" x14ac:dyDescent="0.2"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27"/>
      <c r="BE273" s="27"/>
      <c r="BF273" s="27"/>
      <c r="BG273" s="27"/>
    </row>
    <row r="274" spans="2:59" ht="15.75" customHeight="1" x14ac:dyDescent="0.2"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27"/>
      <c r="AW274" s="27"/>
      <c r="AX274" s="27"/>
      <c r="AY274" s="27"/>
      <c r="AZ274" s="27"/>
      <c r="BA274" s="27"/>
      <c r="BB274" s="27"/>
      <c r="BC274" s="27"/>
      <c r="BD274" s="27"/>
      <c r="BE274" s="27"/>
      <c r="BF274" s="27"/>
      <c r="BG274" s="27"/>
    </row>
    <row r="275" spans="2:59" ht="15.75" customHeight="1" x14ac:dyDescent="0.2"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  <c r="AO275" s="27"/>
      <c r="AP275" s="27"/>
      <c r="AQ275" s="27"/>
      <c r="AR275" s="27"/>
      <c r="AS275" s="27"/>
      <c r="AT275" s="27"/>
      <c r="AU275" s="27"/>
      <c r="AV275" s="27"/>
      <c r="AW275" s="27"/>
      <c r="AX275" s="27"/>
      <c r="AY275" s="27"/>
      <c r="AZ275" s="27"/>
      <c r="BA275" s="27"/>
      <c r="BB275" s="27"/>
      <c r="BC275" s="27"/>
      <c r="BD275" s="27"/>
      <c r="BE275" s="27"/>
      <c r="BF275" s="27"/>
      <c r="BG275" s="27"/>
    </row>
    <row r="276" spans="2:59" ht="15.75" customHeight="1" x14ac:dyDescent="0.2"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</row>
    <row r="277" spans="2:59" ht="15.75" customHeight="1" x14ac:dyDescent="0.2"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</row>
    <row r="278" spans="2:59" ht="15.75" customHeight="1" x14ac:dyDescent="0.2"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</row>
    <row r="279" spans="2:59" ht="15.75" customHeight="1" x14ac:dyDescent="0.2"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  <c r="BG279" s="27"/>
    </row>
    <row r="280" spans="2:59" ht="15.75" customHeight="1" x14ac:dyDescent="0.2"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  <c r="AO280" s="27"/>
      <c r="AP280" s="27"/>
      <c r="AQ280" s="27"/>
      <c r="AR280" s="27"/>
      <c r="AS280" s="27"/>
      <c r="AT280" s="27"/>
      <c r="AU280" s="27"/>
      <c r="AV280" s="27"/>
      <c r="AW280" s="27"/>
      <c r="AX280" s="27"/>
      <c r="AY280" s="27"/>
      <c r="AZ280" s="27"/>
      <c r="BA280" s="27"/>
      <c r="BB280" s="27"/>
      <c r="BC280" s="27"/>
      <c r="BD280" s="27"/>
      <c r="BE280" s="27"/>
      <c r="BF280" s="27"/>
      <c r="BG280" s="27"/>
    </row>
    <row r="281" spans="2:59" ht="15.75" customHeight="1" x14ac:dyDescent="0.2"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  <c r="AO281" s="27"/>
      <c r="AP281" s="27"/>
      <c r="AQ281" s="27"/>
      <c r="AR281" s="27"/>
      <c r="AS281" s="27"/>
      <c r="AT281" s="27"/>
      <c r="AU281" s="27"/>
      <c r="AV281" s="27"/>
      <c r="AW281" s="27"/>
      <c r="AX281" s="27"/>
      <c r="AY281" s="27"/>
      <c r="AZ281" s="27"/>
      <c r="BA281" s="27"/>
      <c r="BB281" s="27"/>
      <c r="BC281" s="27"/>
      <c r="BD281" s="27"/>
      <c r="BE281" s="27"/>
      <c r="BF281" s="27"/>
      <c r="BG281" s="27"/>
    </row>
    <row r="282" spans="2:59" ht="15.75" customHeight="1" x14ac:dyDescent="0.2"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  <c r="AO282" s="27"/>
      <c r="AP282" s="27"/>
      <c r="AQ282" s="27"/>
      <c r="AR282" s="27"/>
      <c r="AS282" s="27"/>
      <c r="AT282" s="27"/>
      <c r="AU282" s="27"/>
      <c r="AV282" s="27"/>
      <c r="AW282" s="27"/>
      <c r="AX282" s="27"/>
      <c r="AY282" s="27"/>
      <c r="AZ282" s="27"/>
      <c r="BA282" s="27"/>
      <c r="BB282" s="27"/>
      <c r="BC282" s="27"/>
      <c r="BD282" s="27"/>
      <c r="BE282" s="27"/>
      <c r="BF282" s="27"/>
      <c r="BG282" s="27"/>
    </row>
    <row r="283" spans="2:59" ht="15.75" customHeight="1" x14ac:dyDescent="0.2"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  <c r="BD283" s="27"/>
      <c r="BE283" s="27"/>
      <c r="BF283" s="27"/>
      <c r="BG283" s="27"/>
    </row>
    <row r="284" spans="2:59" ht="15.75" customHeight="1" x14ac:dyDescent="0.2"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27"/>
      <c r="BE284" s="27"/>
      <c r="BF284" s="27"/>
      <c r="BG284" s="27"/>
    </row>
    <row r="285" spans="2:59" ht="15.75" customHeight="1" x14ac:dyDescent="0.2"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</row>
    <row r="286" spans="2:59" ht="15.75" customHeight="1" x14ac:dyDescent="0.2"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27"/>
      <c r="BE286" s="27"/>
      <c r="BF286" s="27"/>
      <c r="BG286" s="27"/>
    </row>
    <row r="287" spans="2:59" ht="15.75" customHeight="1" x14ac:dyDescent="0.2"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27"/>
      <c r="BE287" s="27"/>
      <c r="BF287" s="27"/>
      <c r="BG287" s="27"/>
    </row>
    <row r="288" spans="2:59" ht="15.75" customHeight="1" x14ac:dyDescent="0.2"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  <c r="BG288" s="27"/>
    </row>
    <row r="289" spans="2:59" ht="15.75" customHeight="1" x14ac:dyDescent="0.2"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  <c r="AO289" s="27"/>
      <c r="AP289" s="27"/>
      <c r="AQ289" s="27"/>
      <c r="AR289" s="27"/>
      <c r="AS289" s="27"/>
      <c r="AT289" s="27"/>
      <c r="AU289" s="27"/>
      <c r="AV289" s="27"/>
      <c r="AW289" s="27"/>
      <c r="AX289" s="27"/>
      <c r="AY289" s="27"/>
      <c r="AZ289" s="27"/>
      <c r="BA289" s="27"/>
      <c r="BB289" s="27"/>
      <c r="BC289" s="27"/>
      <c r="BD289" s="27"/>
      <c r="BE289" s="27"/>
      <c r="BF289" s="27"/>
      <c r="BG289" s="27"/>
    </row>
    <row r="290" spans="2:59" ht="15.75" customHeight="1" x14ac:dyDescent="0.2"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  <c r="AO290" s="27"/>
      <c r="AP290" s="27"/>
      <c r="AQ290" s="27"/>
      <c r="AR290" s="27"/>
      <c r="AS290" s="27"/>
      <c r="AT290" s="27"/>
      <c r="AU290" s="27"/>
      <c r="AV290" s="27"/>
      <c r="AW290" s="27"/>
      <c r="AX290" s="27"/>
      <c r="AY290" s="27"/>
      <c r="AZ290" s="27"/>
      <c r="BA290" s="27"/>
      <c r="BB290" s="27"/>
      <c r="BC290" s="27"/>
      <c r="BD290" s="27"/>
      <c r="BE290" s="27"/>
      <c r="BF290" s="27"/>
      <c r="BG290" s="27"/>
    </row>
    <row r="291" spans="2:59" ht="15.75" customHeight="1" x14ac:dyDescent="0.2"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  <c r="AO291" s="27"/>
      <c r="AP291" s="27"/>
      <c r="AQ291" s="27"/>
      <c r="AR291" s="27"/>
      <c r="AS291" s="27"/>
      <c r="AT291" s="27"/>
      <c r="AU291" s="27"/>
      <c r="AV291" s="27"/>
      <c r="AW291" s="27"/>
      <c r="AX291" s="27"/>
      <c r="AY291" s="27"/>
      <c r="AZ291" s="27"/>
      <c r="BA291" s="27"/>
      <c r="BB291" s="27"/>
      <c r="BC291" s="27"/>
      <c r="BD291" s="27"/>
      <c r="BE291" s="27"/>
      <c r="BF291" s="27"/>
      <c r="BG291" s="27"/>
    </row>
    <row r="292" spans="2:59" ht="15.75" customHeight="1" x14ac:dyDescent="0.2"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  <c r="AO292" s="27"/>
      <c r="AP292" s="27"/>
      <c r="AQ292" s="27"/>
      <c r="AR292" s="27"/>
      <c r="AS292" s="27"/>
      <c r="AT292" s="27"/>
      <c r="AU292" s="27"/>
      <c r="AV292" s="27"/>
      <c r="AW292" s="27"/>
      <c r="AX292" s="27"/>
      <c r="AY292" s="27"/>
      <c r="AZ292" s="27"/>
      <c r="BA292" s="27"/>
      <c r="BB292" s="27"/>
      <c r="BC292" s="27"/>
      <c r="BD292" s="27"/>
      <c r="BE292" s="27"/>
      <c r="BF292" s="27"/>
      <c r="BG292" s="27"/>
    </row>
    <row r="293" spans="2:59" ht="15.75" customHeight="1" x14ac:dyDescent="0.2"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  <c r="AO293" s="27"/>
      <c r="AP293" s="27"/>
      <c r="AQ293" s="27"/>
      <c r="AR293" s="27"/>
      <c r="AS293" s="27"/>
      <c r="AT293" s="27"/>
      <c r="AU293" s="27"/>
      <c r="AV293" s="27"/>
      <c r="AW293" s="27"/>
      <c r="AX293" s="27"/>
      <c r="AY293" s="27"/>
      <c r="AZ293" s="27"/>
      <c r="BA293" s="27"/>
      <c r="BB293" s="27"/>
      <c r="BC293" s="27"/>
      <c r="BD293" s="27"/>
      <c r="BE293" s="27"/>
      <c r="BF293" s="27"/>
      <c r="BG293" s="27"/>
    </row>
    <row r="294" spans="2:59" ht="15.75" customHeight="1" x14ac:dyDescent="0.2"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27"/>
      <c r="BC294" s="27"/>
      <c r="BD294" s="27"/>
      <c r="BE294" s="27"/>
      <c r="BF294" s="27"/>
      <c r="BG294" s="27"/>
    </row>
    <row r="295" spans="2:59" ht="15.75" customHeight="1" x14ac:dyDescent="0.2"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  <c r="BD295" s="27"/>
      <c r="BE295" s="27"/>
      <c r="BF295" s="27"/>
      <c r="BG295" s="27"/>
    </row>
    <row r="296" spans="2:59" ht="15.75" customHeight="1" x14ac:dyDescent="0.2"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</row>
    <row r="297" spans="2:59" ht="15.75" customHeight="1" x14ac:dyDescent="0.2"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  <c r="AO297" s="27"/>
      <c r="AP297" s="27"/>
      <c r="AQ297" s="27"/>
      <c r="AR297" s="27"/>
      <c r="AS297" s="27"/>
      <c r="AT297" s="27"/>
      <c r="AU297" s="27"/>
      <c r="AV297" s="27"/>
      <c r="AW297" s="27"/>
      <c r="AX297" s="27"/>
      <c r="AY297" s="27"/>
      <c r="AZ297" s="27"/>
      <c r="BA297" s="27"/>
      <c r="BB297" s="27"/>
      <c r="BC297" s="27"/>
      <c r="BD297" s="27"/>
      <c r="BE297" s="27"/>
      <c r="BF297" s="27"/>
      <c r="BG297" s="27"/>
    </row>
    <row r="298" spans="2:59" ht="15.75" customHeight="1" x14ac:dyDescent="0.2"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  <c r="AO298" s="27"/>
      <c r="AP298" s="27"/>
      <c r="AQ298" s="27"/>
      <c r="AR298" s="27"/>
      <c r="AS298" s="27"/>
      <c r="AT298" s="27"/>
      <c r="AU298" s="27"/>
      <c r="AV298" s="27"/>
      <c r="AW298" s="27"/>
      <c r="AX298" s="27"/>
      <c r="AY298" s="27"/>
      <c r="AZ298" s="27"/>
      <c r="BA298" s="27"/>
      <c r="BB298" s="27"/>
      <c r="BC298" s="27"/>
      <c r="BD298" s="27"/>
      <c r="BE298" s="27"/>
      <c r="BF298" s="27"/>
      <c r="BG298" s="27"/>
    </row>
    <row r="299" spans="2:59" ht="15.75" customHeight="1" x14ac:dyDescent="0.2"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  <c r="AO299" s="27"/>
      <c r="AP299" s="27"/>
      <c r="AQ299" s="27"/>
      <c r="AR299" s="27"/>
      <c r="AS299" s="27"/>
      <c r="AT299" s="27"/>
      <c r="AU299" s="27"/>
      <c r="AV299" s="27"/>
      <c r="AW299" s="27"/>
      <c r="AX299" s="27"/>
      <c r="AY299" s="27"/>
      <c r="AZ299" s="27"/>
      <c r="BA299" s="27"/>
      <c r="BB299" s="27"/>
      <c r="BC299" s="27"/>
      <c r="BD299" s="27"/>
      <c r="BE299" s="27"/>
      <c r="BF299" s="27"/>
      <c r="BG299" s="27"/>
    </row>
    <row r="300" spans="2:59" ht="15.75" customHeight="1" x14ac:dyDescent="0.2"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  <c r="AO300" s="27"/>
      <c r="AP300" s="27"/>
      <c r="AQ300" s="27"/>
      <c r="AR300" s="27"/>
      <c r="AS300" s="27"/>
      <c r="AT300" s="27"/>
      <c r="AU300" s="27"/>
      <c r="AV300" s="27"/>
      <c r="AW300" s="27"/>
      <c r="AX300" s="27"/>
      <c r="AY300" s="27"/>
      <c r="AZ300" s="27"/>
      <c r="BA300" s="27"/>
      <c r="BB300" s="27"/>
      <c r="BC300" s="27"/>
      <c r="BD300" s="27"/>
      <c r="BE300" s="27"/>
      <c r="BF300" s="27"/>
      <c r="BG300" s="27"/>
    </row>
    <row r="301" spans="2:59" ht="15.75" customHeight="1" x14ac:dyDescent="0.2"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  <c r="AO301" s="27"/>
      <c r="AP301" s="27"/>
      <c r="AQ301" s="27"/>
      <c r="AR301" s="27"/>
      <c r="AS301" s="27"/>
      <c r="AT301" s="27"/>
      <c r="AU301" s="27"/>
      <c r="AV301" s="27"/>
      <c r="AW301" s="27"/>
      <c r="AX301" s="27"/>
      <c r="AY301" s="27"/>
      <c r="AZ301" s="27"/>
      <c r="BA301" s="27"/>
      <c r="BB301" s="27"/>
      <c r="BC301" s="27"/>
      <c r="BD301" s="27"/>
      <c r="BE301" s="27"/>
      <c r="BF301" s="27"/>
      <c r="BG301" s="27"/>
    </row>
    <row r="302" spans="2:59" ht="15.75" customHeight="1" x14ac:dyDescent="0.2"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27"/>
      <c r="AW302" s="27"/>
      <c r="AX302" s="27"/>
      <c r="AY302" s="27"/>
      <c r="AZ302" s="27"/>
      <c r="BA302" s="27"/>
      <c r="BB302" s="27"/>
      <c r="BC302" s="27"/>
      <c r="BD302" s="27"/>
      <c r="BE302" s="27"/>
      <c r="BF302" s="27"/>
      <c r="BG302" s="27"/>
    </row>
    <row r="303" spans="2:59" ht="15.75" customHeight="1" x14ac:dyDescent="0.2"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</row>
    <row r="304" spans="2:59" ht="15.75" customHeight="1" x14ac:dyDescent="0.2"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  <c r="AO304" s="27"/>
      <c r="AP304" s="27"/>
      <c r="AQ304" s="27"/>
      <c r="AR304" s="27"/>
      <c r="AS304" s="27"/>
      <c r="AT304" s="27"/>
      <c r="AU304" s="27"/>
      <c r="AV304" s="27"/>
      <c r="AW304" s="27"/>
      <c r="AX304" s="27"/>
      <c r="AY304" s="27"/>
      <c r="AZ304" s="27"/>
      <c r="BA304" s="27"/>
      <c r="BB304" s="27"/>
      <c r="BC304" s="27"/>
      <c r="BD304" s="27"/>
      <c r="BE304" s="27"/>
      <c r="BF304" s="27"/>
      <c r="BG304" s="27"/>
    </row>
    <row r="305" spans="2:59" ht="15.75" customHeight="1" x14ac:dyDescent="0.2"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  <c r="BA305" s="27"/>
      <c r="BB305" s="27"/>
      <c r="BC305" s="27"/>
      <c r="BD305" s="27"/>
      <c r="BE305" s="27"/>
      <c r="BF305" s="27"/>
      <c r="BG305" s="27"/>
    </row>
    <row r="306" spans="2:59" ht="15.75" customHeight="1" x14ac:dyDescent="0.2"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/>
      <c r="BB306" s="27"/>
      <c r="BC306" s="27"/>
      <c r="BD306" s="27"/>
      <c r="BE306" s="27"/>
      <c r="BF306" s="27"/>
      <c r="BG306" s="27"/>
    </row>
    <row r="307" spans="2:59" ht="15.75" customHeight="1" x14ac:dyDescent="0.2"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  <c r="AO307" s="27"/>
      <c r="AP307" s="27"/>
      <c r="AQ307" s="27"/>
      <c r="AR307" s="27"/>
      <c r="AS307" s="27"/>
      <c r="AT307" s="27"/>
      <c r="AU307" s="27"/>
      <c r="AV307" s="27"/>
      <c r="AW307" s="27"/>
      <c r="AX307" s="27"/>
      <c r="AY307" s="27"/>
      <c r="AZ307" s="27"/>
      <c r="BA307" s="27"/>
      <c r="BB307" s="27"/>
      <c r="BC307" s="27"/>
      <c r="BD307" s="27"/>
      <c r="BE307" s="27"/>
      <c r="BF307" s="27"/>
      <c r="BG307" s="27"/>
    </row>
    <row r="308" spans="2:59" ht="15.75" customHeight="1" x14ac:dyDescent="0.2"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  <c r="AO308" s="27"/>
      <c r="AP308" s="27"/>
      <c r="AQ308" s="27"/>
      <c r="AR308" s="27"/>
      <c r="AS308" s="27"/>
      <c r="AT308" s="27"/>
      <c r="AU308" s="27"/>
      <c r="AV308" s="27"/>
      <c r="AW308" s="27"/>
      <c r="AX308" s="27"/>
      <c r="AY308" s="27"/>
      <c r="AZ308" s="27"/>
      <c r="BA308" s="27"/>
      <c r="BB308" s="27"/>
      <c r="BC308" s="27"/>
      <c r="BD308" s="27"/>
      <c r="BE308" s="27"/>
      <c r="BF308" s="27"/>
      <c r="BG308" s="27"/>
    </row>
    <row r="309" spans="2:59" ht="15.75" customHeight="1" x14ac:dyDescent="0.2"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  <c r="AP309" s="27"/>
      <c r="AQ309" s="27"/>
      <c r="AR309" s="27"/>
      <c r="AS309" s="27"/>
      <c r="AT309" s="27"/>
      <c r="AU309" s="27"/>
      <c r="AV309" s="27"/>
      <c r="AW309" s="27"/>
      <c r="AX309" s="27"/>
      <c r="AY309" s="27"/>
      <c r="AZ309" s="27"/>
      <c r="BA309" s="27"/>
      <c r="BB309" s="27"/>
      <c r="BC309" s="27"/>
      <c r="BD309" s="27"/>
      <c r="BE309" s="27"/>
      <c r="BF309" s="27"/>
      <c r="BG309" s="27"/>
    </row>
    <row r="310" spans="2:59" ht="15.75" customHeight="1" x14ac:dyDescent="0.2"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  <c r="AO310" s="27"/>
      <c r="AP310" s="27"/>
      <c r="AQ310" s="27"/>
      <c r="AR310" s="27"/>
      <c r="AS310" s="27"/>
      <c r="AT310" s="27"/>
      <c r="AU310" s="27"/>
      <c r="AV310" s="27"/>
      <c r="AW310" s="27"/>
      <c r="AX310" s="27"/>
      <c r="AY310" s="27"/>
      <c r="AZ310" s="27"/>
      <c r="BA310" s="27"/>
      <c r="BB310" s="27"/>
      <c r="BC310" s="27"/>
      <c r="BD310" s="27"/>
      <c r="BE310" s="27"/>
      <c r="BF310" s="27"/>
      <c r="BG310" s="27"/>
    </row>
    <row r="311" spans="2:59" ht="15.75" customHeight="1" x14ac:dyDescent="0.2"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  <c r="AR311" s="27"/>
      <c r="AS311" s="27"/>
      <c r="AT311" s="27"/>
      <c r="AU311" s="27"/>
      <c r="AV311" s="27"/>
      <c r="AW311" s="27"/>
      <c r="AX311" s="27"/>
      <c r="AY311" s="27"/>
      <c r="AZ311" s="27"/>
      <c r="BA311" s="27"/>
      <c r="BB311" s="27"/>
      <c r="BC311" s="27"/>
      <c r="BD311" s="27"/>
      <c r="BE311" s="27"/>
      <c r="BF311" s="27"/>
      <c r="BG311" s="27"/>
    </row>
    <row r="312" spans="2:59" ht="15.75" customHeight="1" x14ac:dyDescent="0.2"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</row>
    <row r="313" spans="2:59" ht="15.75" customHeight="1" x14ac:dyDescent="0.2"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  <c r="AO313" s="27"/>
      <c r="AP313" s="27"/>
      <c r="AQ313" s="27"/>
      <c r="AR313" s="27"/>
      <c r="AS313" s="27"/>
      <c r="AT313" s="27"/>
      <c r="AU313" s="27"/>
      <c r="AV313" s="27"/>
      <c r="AW313" s="27"/>
      <c r="AX313" s="27"/>
      <c r="AY313" s="27"/>
      <c r="AZ313" s="27"/>
      <c r="BA313" s="27"/>
      <c r="BB313" s="27"/>
      <c r="BC313" s="27"/>
      <c r="BD313" s="27"/>
      <c r="BE313" s="27"/>
      <c r="BF313" s="27"/>
      <c r="BG313" s="27"/>
    </row>
    <row r="314" spans="2:59" ht="15.75" customHeight="1" x14ac:dyDescent="0.2"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  <c r="BD314" s="27"/>
      <c r="BE314" s="27"/>
      <c r="BF314" s="27"/>
      <c r="BG314" s="27"/>
    </row>
    <row r="315" spans="2:59" ht="15.75" customHeight="1" x14ac:dyDescent="0.2"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  <c r="BA315" s="27"/>
      <c r="BB315" s="27"/>
      <c r="BC315" s="27"/>
      <c r="BD315" s="27"/>
      <c r="BE315" s="27"/>
      <c r="BF315" s="27"/>
      <c r="BG315" s="27"/>
    </row>
    <row r="316" spans="2:59" ht="15.75" customHeight="1" x14ac:dyDescent="0.2"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  <c r="AO316" s="27"/>
      <c r="AP316" s="27"/>
      <c r="AQ316" s="27"/>
      <c r="AR316" s="27"/>
      <c r="AS316" s="27"/>
      <c r="AT316" s="27"/>
      <c r="AU316" s="27"/>
      <c r="AV316" s="27"/>
      <c r="AW316" s="27"/>
      <c r="AX316" s="27"/>
      <c r="AY316" s="27"/>
      <c r="AZ316" s="27"/>
      <c r="BA316" s="27"/>
      <c r="BB316" s="27"/>
      <c r="BC316" s="27"/>
      <c r="BD316" s="27"/>
      <c r="BE316" s="27"/>
      <c r="BF316" s="27"/>
      <c r="BG316" s="27"/>
    </row>
    <row r="317" spans="2:59" ht="15.75" customHeight="1" x14ac:dyDescent="0.2"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  <c r="AO317" s="27"/>
      <c r="AP317" s="27"/>
      <c r="AQ317" s="27"/>
      <c r="AR317" s="27"/>
      <c r="AS317" s="27"/>
      <c r="AT317" s="27"/>
      <c r="AU317" s="27"/>
      <c r="AV317" s="27"/>
      <c r="AW317" s="27"/>
      <c r="AX317" s="27"/>
      <c r="AY317" s="27"/>
      <c r="AZ317" s="27"/>
      <c r="BA317" s="27"/>
      <c r="BB317" s="27"/>
      <c r="BC317" s="27"/>
      <c r="BD317" s="27"/>
      <c r="BE317" s="27"/>
      <c r="BF317" s="27"/>
      <c r="BG317" s="27"/>
    </row>
    <row r="318" spans="2:59" ht="15.75" customHeight="1" x14ac:dyDescent="0.2"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/>
      <c r="AZ318" s="27"/>
      <c r="BA318" s="27"/>
      <c r="BB318" s="27"/>
      <c r="BC318" s="27"/>
      <c r="BD318" s="27"/>
      <c r="BE318" s="27"/>
      <c r="BF318" s="27"/>
      <c r="BG318" s="27"/>
    </row>
    <row r="319" spans="2:59" ht="15.75" customHeight="1" x14ac:dyDescent="0.2"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  <c r="AO319" s="27"/>
      <c r="AP319" s="27"/>
      <c r="AQ319" s="27"/>
      <c r="AR319" s="27"/>
      <c r="AS319" s="27"/>
      <c r="AT319" s="27"/>
      <c r="AU319" s="27"/>
      <c r="AV319" s="27"/>
      <c r="AW319" s="27"/>
      <c r="AX319" s="27"/>
      <c r="AY319" s="27"/>
      <c r="AZ319" s="27"/>
      <c r="BA319" s="27"/>
      <c r="BB319" s="27"/>
      <c r="BC319" s="27"/>
      <c r="BD319" s="27"/>
      <c r="BE319" s="27"/>
      <c r="BF319" s="27"/>
      <c r="BG319" s="27"/>
    </row>
    <row r="320" spans="2:59" ht="15.75" customHeight="1" x14ac:dyDescent="0.2"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  <c r="BA320" s="27"/>
      <c r="BB320" s="27"/>
      <c r="BC320" s="27"/>
      <c r="BD320" s="27"/>
      <c r="BE320" s="27"/>
      <c r="BF320" s="27"/>
      <c r="BG320" s="27"/>
    </row>
    <row r="321" spans="2:59" ht="15.75" customHeight="1" x14ac:dyDescent="0.2"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</row>
    <row r="322" spans="2:59" ht="15.75" customHeight="1" x14ac:dyDescent="0.2"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  <c r="AO322" s="27"/>
      <c r="AP322" s="27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27"/>
      <c r="BC322" s="27"/>
      <c r="BD322" s="27"/>
      <c r="BE322" s="27"/>
      <c r="BF322" s="27"/>
      <c r="BG322" s="27"/>
    </row>
    <row r="323" spans="2:59" ht="15.75" customHeight="1" x14ac:dyDescent="0.2"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  <c r="BA323" s="27"/>
      <c r="BB323" s="27"/>
      <c r="BC323" s="27"/>
      <c r="BD323" s="27"/>
      <c r="BE323" s="27"/>
      <c r="BF323" s="27"/>
      <c r="BG323" s="27"/>
    </row>
    <row r="324" spans="2:59" ht="15.75" customHeight="1" x14ac:dyDescent="0.2"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  <c r="BD324" s="27"/>
      <c r="BE324" s="27"/>
      <c r="BF324" s="27"/>
      <c r="BG324" s="27"/>
    </row>
    <row r="325" spans="2:59" ht="15.75" customHeight="1" x14ac:dyDescent="0.2"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  <c r="AO325" s="27"/>
      <c r="AP325" s="27"/>
      <c r="AQ325" s="27"/>
      <c r="AR325" s="27"/>
      <c r="AS325" s="27"/>
      <c r="AT325" s="27"/>
      <c r="AU325" s="27"/>
      <c r="AV325" s="27"/>
      <c r="AW325" s="27"/>
      <c r="AX325" s="27"/>
      <c r="AY325" s="27"/>
      <c r="AZ325" s="27"/>
      <c r="BA325" s="27"/>
      <c r="BB325" s="27"/>
      <c r="BC325" s="27"/>
      <c r="BD325" s="27"/>
      <c r="BE325" s="27"/>
      <c r="BF325" s="27"/>
      <c r="BG325" s="27"/>
    </row>
    <row r="326" spans="2:59" ht="15.75" customHeight="1" x14ac:dyDescent="0.2"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27"/>
      <c r="AQ326" s="27"/>
      <c r="AR326" s="27"/>
      <c r="AS326" s="27"/>
      <c r="AT326" s="27"/>
      <c r="AU326" s="27"/>
      <c r="AV326" s="27"/>
      <c r="AW326" s="27"/>
      <c r="AX326" s="27"/>
      <c r="AY326" s="27"/>
      <c r="AZ326" s="27"/>
      <c r="BA326" s="27"/>
      <c r="BB326" s="27"/>
      <c r="BC326" s="27"/>
      <c r="BD326" s="27"/>
      <c r="BE326" s="27"/>
      <c r="BF326" s="27"/>
      <c r="BG326" s="27"/>
    </row>
    <row r="327" spans="2:59" ht="15.75" customHeight="1" x14ac:dyDescent="0.2"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  <c r="BA327" s="27"/>
      <c r="BB327" s="27"/>
      <c r="BC327" s="27"/>
      <c r="BD327" s="27"/>
      <c r="BE327" s="27"/>
      <c r="BF327" s="27"/>
      <c r="BG327" s="27"/>
    </row>
    <row r="328" spans="2:59" ht="15.75" customHeight="1" x14ac:dyDescent="0.2"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  <c r="BA328" s="27"/>
      <c r="BB328" s="27"/>
      <c r="BC328" s="27"/>
      <c r="BD328" s="27"/>
      <c r="BE328" s="27"/>
      <c r="BF328" s="27"/>
      <c r="BG328" s="27"/>
    </row>
    <row r="329" spans="2:59" ht="15.75" customHeight="1" x14ac:dyDescent="0.2"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27"/>
      <c r="AR329" s="27"/>
      <c r="AS329" s="27"/>
      <c r="AT329" s="27"/>
      <c r="AU329" s="27"/>
      <c r="AV329" s="27"/>
      <c r="AW329" s="27"/>
      <c r="AX329" s="27"/>
      <c r="AY329" s="27"/>
      <c r="AZ329" s="27"/>
      <c r="BA329" s="27"/>
      <c r="BB329" s="27"/>
      <c r="BC329" s="27"/>
      <c r="BD329" s="27"/>
      <c r="BE329" s="27"/>
      <c r="BF329" s="27"/>
      <c r="BG329" s="27"/>
    </row>
    <row r="330" spans="2:59" ht="15.75" customHeight="1" x14ac:dyDescent="0.2"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</row>
    <row r="331" spans="2:59" ht="15.75" customHeight="1" x14ac:dyDescent="0.2"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  <c r="AO331" s="27"/>
      <c r="AP331" s="27"/>
      <c r="AQ331" s="27"/>
      <c r="AR331" s="27"/>
      <c r="AS331" s="27"/>
      <c r="AT331" s="27"/>
      <c r="AU331" s="27"/>
      <c r="AV331" s="27"/>
      <c r="AW331" s="27"/>
      <c r="AX331" s="27"/>
      <c r="AY331" s="27"/>
      <c r="AZ331" s="27"/>
      <c r="BA331" s="27"/>
      <c r="BB331" s="27"/>
      <c r="BC331" s="27"/>
      <c r="BD331" s="27"/>
      <c r="BE331" s="27"/>
      <c r="BF331" s="27"/>
      <c r="BG331" s="27"/>
    </row>
    <row r="332" spans="2:59" ht="15.75" customHeight="1" x14ac:dyDescent="0.2"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  <c r="BD332" s="27"/>
      <c r="BE332" s="27"/>
      <c r="BF332" s="27"/>
      <c r="BG332" s="27"/>
    </row>
    <row r="333" spans="2:59" ht="15.75" customHeight="1" x14ac:dyDescent="0.2"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27"/>
      <c r="AS333" s="27"/>
      <c r="AT333" s="27"/>
      <c r="AU333" s="27"/>
      <c r="AV333" s="27"/>
      <c r="AW333" s="27"/>
      <c r="AX333" s="27"/>
      <c r="AY333" s="27"/>
      <c r="AZ333" s="27"/>
      <c r="BA333" s="27"/>
      <c r="BB333" s="27"/>
      <c r="BC333" s="27"/>
      <c r="BD333" s="27"/>
      <c r="BE333" s="27"/>
      <c r="BF333" s="27"/>
      <c r="BG333" s="27"/>
    </row>
    <row r="334" spans="2:59" ht="15.75" customHeight="1" x14ac:dyDescent="0.2"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  <c r="AP334" s="27"/>
      <c r="AQ334" s="27"/>
      <c r="AR334" s="27"/>
      <c r="AS334" s="27"/>
      <c r="AT334" s="27"/>
      <c r="AU334" s="27"/>
      <c r="AV334" s="27"/>
      <c r="AW334" s="27"/>
      <c r="AX334" s="27"/>
      <c r="AY334" s="27"/>
      <c r="AZ334" s="27"/>
      <c r="BA334" s="27"/>
      <c r="BB334" s="27"/>
      <c r="BC334" s="27"/>
      <c r="BD334" s="27"/>
      <c r="BE334" s="27"/>
      <c r="BF334" s="27"/>
      <c r="BG334" s="27"/>
    </row>
    <row r="335" spans="2:59" ht="15.75" customHeight="1" x14ac:dyDescent="0.2"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  <c r="AO335" s="27"/>
      <c r="AP335" s="27"/>
      <c r="AQ335" s="27"/>
      <c r="AR335" s="27"/>
      <c r="AS335" s="27"/>
      <c r="AT335" s="27"/>
      <c r="AU335" s="27"/>
      <c r="AV335" s="27"/>
      <c r="AW335" s="27"/>
      <c r="AX335" s="27"/>
      <c r="AY335" s="27"/>
      <c r="AZ335" s="27"/>
      <c r="BA335" s="27"/>
      <c r="BB335" s="27"/>
      <c r="BC335" s="27"/>
      <c r="BD335" s="27"/>
      <c r="BE335" s="27"/>
      <c r="BF335" s="27"/>
      <c r="BG335" s="27"/>
    </row>
    <row r="336" spans="2:59" ht="15.75" customHeight="1" x14ac:dyDescent="0.2"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27"/>
      <c r="AS336" s="27"/>
      <c r="AT336" s="27"/>
      <c r="AU336" s="27"/>
      <c r="AV336" s="27"/>
      <c r="AW336" s="27"/>
      <c r="AX336" s="27"/>
      <c r="AY336" s="27"/>
      <c r="AZ336" s="27"/>
      <c r="BA336" s="27"/>
      <c r="BB336" s="27"/>
      <c r="BC336" s="27"/>
      <c r="BD336" s="27"/>
      <c r="BE336" s="27"/>
      <c r="BF336" s="27"/>
      <c r="BG336" s="27"/>
    </row>
    <row r="337" spans="2:59" ht="15.75" customHeight="1" x14ac:dyDescent="0.2"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  <c r="AO337" s="27"/>
      <c r="AP337" s="27"/>
      <c r="AQ337" s="27"/>
      <c r="AR337" s="27"/>
      <c r="AS337" s="27"/>
      <c r="AT337" s="27"/>
      <c r="AU337" s="27"/>
      <c r="AV337" s="27"/>
      <c r="AW337" s="27"/>
      <c r="AX337" s="27"/>
      <c r="AY337" s="27"/>
      <c r="AZ337" s="27"/>
      <c r="BA337" s="27"/>
      <c r="BB337" s="27"/>
      <c r="BC337" s="27"/>
      <c r="BD337" s="27"/>
      <c r="BE337" s="27"/>
      <c r="BF337" s="27"/>
      <c r="BG337" s="27"/>
    </row>
    <row r="338" spans="2:59" ht="15.75" customHeight="1" x14ac:dyDescent="0.2"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27"/>
      <c r="BE338" s="27"/>
      <c r="BF338" s="27"/>
      <c r="BG338" s="27"/>
    </row>
    <row r="339" spans="2:59" ht="15.75" customHeight="1" x14ac:dyDescent="0.2"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</row>
    <row r="340" spans="2:59" ht="15.75" customHeight="1" x14ac:dyDescent="0.2"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  <c r="AO340" s="27"/>
      <c r="AP340" s="27"/>
      <c r="AQ340" s="27"/>
      <c r="AR340" s="27"/>
      <c r="AS340" s="27"/>
      <c r="AT340" s="27"/>
      <c r="AU340" s="27"/>
      <c r="AV340" s="27"/>
      <c r="AW340" s="27"/>
      <c r="AX340" s="27"/>
      <c r="AY340" s="27"/>
      <c r="AZ340" s="27"/>
      <c r="BA340" s="27"/>
      <c r="BB340" s="27"/>
      <c r="BC340" s="27"/>
      <c r="BD340" s="27"/>
      <c r="BE340" s="27"/>
      <c r="BF340" s="27"/>
      <c r="BG340" s="27"/>
    </row>
    <row r="341" spans="2:59" ht="15.75" customHeight="1" x14ac:dyDescent="0.2"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  <c r="BA341" s="27"/>
      <c r="BB341" s="27"/>
      <c r="BC341" s="27"/>
      <c r="BD341" s="27"/>
      <c r="BE341" s="27"/>
      <c r="BF341" s="27"/>
      <c r="BG341" s="27"/>
    </row>
    <row r="342" spans="2:59" ht="15.75" customHeight="1" x14ac:dyDescent="0.2"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7"/>
      <c r="BC342" s="27"/>
      <c r="BD342" s="27"/>
      <c r="BE342" s="27"/>
      <c r="BF342" s="27"/>
      <c r="BG342" s="27"/>
    </row>
    <row r="343" spans="2:59" ht="15.75" customHeight="1" x14ac:dyDescent="0.2"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  <c r="AO343" s="27"/>
      <c r="AP343" s="27"/>
      <c r="AQ343" s="27"/>
      <c r="AR343" s="27"/>
      <c r="AS343" s="27"/>
      <c r="AT343" s="27"/>
      <c r="AU343" s="27"/>
      <c r="AV343" s="27"/>
      <c r="AW343" s="27"/>
      <c r="AX343" s="27"/>
      <c r="AY343" s="27"/>
      <c r="AZ343" s="27"/>
      <c r="BA343" s="27"/>
      <c r="BB343" s="27"/>
      <c r="BC343" s="27"/>
      <c r="BD343" s="27"/>
      <c r="BE343" s="27"/>
      <c r="BF343" s="27"/>
      <c r="BG343" s="27"/>
    </row>
    <row r="344" spans="2:59" ht="15.75" customHeight="1" x14ac:dyDescent="0.2"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  <c r="BA344" s="27"/>
      <c r="BB344" s="27"/>
      <c r="BC344" s="27"/>
      <c r="BD344" s="27"/>
      <c r="BE344" s="27"/>
      <c r="BF344" s="27"/>
      <c r="BG344" s="27"/>
    </row>
    <row r="345" spans="2:59" ht="15.75" customHeight="1" x14ac:dyDescent="0.2"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  <c r="BA345" s="27"/>
      <c r="BB345" s="27"/>
      <c r="BC345" s="27"/>
      <c r="BD345" s="27"/>
      <c r="BE345" s="27"/>
      <c r="BF345" s="27"/>
      <c r="BG345" s="27"/>
    </row>
    <row r="346" spans="2:59" ht="15.75" customHeight="1" x14ac:dyDescent="0.2"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  <c r="AQ346" s="27"/>
      <c r="AR346" s="27"/>
      <c r="AS346" s="27"/>
      <c r="AT346" s="27"/>
      <c r="AU346" s="27"/>
      <c r="AV346" s="27"/>
      <c r="AW346" s="27"/>
      <c r="AX346" s="27"/>
      <c r="AY346" s="27"/>
      <c r="AZ346" s="27"/>
      <c r="BA346" s="27"/>
      <c r="BB346" s="27"/>
      <c r="BC346" s="27"/>
      <c r="BD346" s="27"/>
      <c r="BE346" s="27"/>
      <c r="BF346" s="27"/>
      <c r="BG346" s="27"/>
    </row>
    <row r="347" spans="2:59" ht="15.75" customHeight="1" x14ac:dyDescent="0.2"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  <c r="BA347" s="27"/>
      <c r="BB347" s="27"/>
      <c r="BC347" s="27"/>
      <c r="BD347" s="27"/>
      <c r="BE347" s="27"/>
      <c r="BF347" s="27"/>
      <c r="BG347" s="27"/>
    </row>
    <row r="348" spans="2:59" ht="15.75" customHeight="1" x14ac:dyDescent="0.2"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</row>
    <row r="349" spans="2:59" ht="15.75" customHeight="1" x14ac:dyDescent="0.2"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  <c r="AP349" s="27"/>
      <c r="AQ349" s="27"/>
      <c r="AR349" s="27"/>
      <c r="AS349" s="27"/>
      <c r="AT349" s="27"/>
      <c r="AU349" s="27"/>
      <c r="AV349" s="27"/>
      <c r="AW349" s="27"/>
      <c r="AX349" s="27"/>
      <c r="AY349" s="27"/>
      <c r="AZ349" s="27"/>
      <c r="BA349" s="27"/>
      <c r="BB349" s="27"/>
      <c r="BC349" s="27"/>
      <c r="BD349" s="27"/>
      <c r="BE349" s="27"/>
      <c r="BF349" s="27"/>
      <c r="BG349" s="27"/>
    </row>
    <row r="350" spans="2:59" ht="15.75" customHeight="1" x14ac:dyDescent="0.2"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27"/>
      <c r="BE350" s="27"/>
      <c r="BF350" s="27"/>
      <c r="BG350" s="27"/>
    </row>
    <row r="351" spans="2:59" ht="15.75" customHeight="1" x14ac:dyDescent="0.2"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7"/>
      <c r="BC351" s="27"/>
      <c r="BD351" s="27"/>
      <c r="BE351" s="27"/>
      <c r="BF351" s="27"/>
      <c r="BG351" s="27"/>
    </row>
    <row r="352" spans="2:59" ht="15.75" customHeight="1" x14ac:dyDescent="0.2"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  <c r="AO352" s="27"/>
      <c r="AP352" s="27"/>
      <c r="AQ352" s="27"/>
      <c r="AR352" s="27"/>
      <c r="AS352" s="27"/>
      <c r="AT352" s="27"/>
      <c r="AU352" s="27"/>
      <c r="AV352" s="27"/>
      <c r="AW352" s="27"/>
      <c r="AX352" s="27"/>
      <c r="AY352" s="27"/>
      <c r="AZ352" s="27"/>
      <c r="BA352" s="27"/>
      <c r="BB352" s="27"/>
      <c r="BC352" s="27"/>
      <c r="BD352" s="27"/>
      <c r="BE352" s="27"/>
      <c r="BF352" s="27"/>
      <c r="BG352" s="27"/>
    </row>
    <row r="353" spans="2:59" ht="15.75" customHeight="1" x14ac:dyDescent="0.2"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27"/>
      <c r="AR353" s="27"/>
      <c r="AS353" s="27"/>
      <c r="AT353" s="27"/>
      <c r="AU353" s="27"/>
      <c r="AV353" s="27"/>
      <c r="AW353" s="27"/>
      <c r="AX353" s="27"/>
      <c r="AY353" s="27"/>
      <c r="AZ353" s="27"/>
      <c r="BA353" s="27"/>
      <c r="BB353" s="27"/>
      <c r="BC353" s="27"/>
      <c r="BD353" s="27"/>
      <c r="BE353" s="27"/>
      <c r="BF353" s="27"/>
      <c r="BG353" s="27"/>
    </row>
    <row r="354" spans="2:59" ht="15.75" customHeight="1" x14ac:dyDescent="0.2"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  <c r="BA354" s="27"/>
      <c r="BB354" s="27"/>
      <c r="BC354" s="27"/>
      <c r="BD354" s="27"/>
      <c r="BE354" s="27"/>
      <c r="BF354" s="27"/>
      <c r="BG354" s="27"/>
    </row>
    <row r="355" spans="2:59" ht="15.75" customHeight="1" x14ac:dyDescent="0.2"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  <c r="AO355" s="27"/>
      <c r="AP355" s="27"/>
      <c r="AQ355" s="27"/>
      <c r="AR355" s="27"/>
      <c r="AS355" s="27"/>
      <c r="AT355" s="27"/>
      <c r="AU355" s="27"/>
      <c r="AV355" s="27"/>
      <c r="AW355" s="27"/>
      <c r="AX355" s="27"/>
      <c r="AY355" s="27"/>
      <c r="AZ355" s="27"/>
      <c r="BA355" s="27"/>
      <c r="BB355" s="27"/>
      <c r="BC355" s="27"/>
      <c r="BD355" s="27"/>
      <c r="BE355" s="27"/>
      <c r="BF355" s="27"/>
      <c r="BG355" s="27"/>
    </row>
    <row r="356" spans="2:59" ht="15.75" customHeight="1" x14ac:dyDescent="0.2"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27"/>
      <c r="BE356" s="27"/>
      <c r="BF356" s="27"/>
      <c r="BG356" s="27"/>
    </row>
    <row r="357" spans="2:59" ht="15.75" customHeight="1" x14ac:dyDescent="0.2"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  <c r="AP357" s="27"/>
      <c r="AQ357" s="27"/>
      <c r="AR357" s="27"/>
      <c r="AS357" s="27"/>
      <c r="AT357" s="27"/>
      <c r="AU357" s="27"/>
      <c r="AV357" s="27"/>
      <c r="AW357" s="27"/>
      <c r="AX357" s="27"/>
      <c r="AY357" s="27"/>
      <c r="AZ357" s="27"/>
      <c r="BA357" s="27"/>
      <c r="BB357" s="27"/>
      <c r="BC357" s="27"/>
      <c r="BD357" s="27"/>
      <c r="BE357" s="27"/>
      <c r="BF357" s="27"/>
      <c r="BG357" s="27"/>
    </row>
    <row r="358" spans="2:59" ht="15.75" customHeight="1" x14ac:dyDescent="0.2"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  <c r="AO358" s="27"/>
      <c r="AP358" s="27"/>
      <c r="AQ358" s="27"/>
      <c r="AR358" s="27"/>
      <c r="AS358" s="27"/>
      <c r="AT358" s="27"/>
      <c r="AU358" s="27"/>
      <c r="AV358" s="27"/>
      <c r="AW358" s="27"/>
      <c r="AX358" s="27"/>
      <c r="AY358" s="27"/>
      <c r="AZ358" s="27"/>
      <c r="BA358" s="27"/>
      <c r="BB358" s="27"/>
      <c r="BC358" s="27"/>
      <c r="BD358" s="27"/>
      <c r="BE358" s="27"/>
      <c r="BF358" s="27"/>
      <c r="BG358" s="27"/>
    </row>
    <row r="359" spans="2:59" ht="15.75" customHeight="1" x14ac:dyDescent="0.2"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  <c r="AO359" s="27"/>
      <c r="AP359" s="27"/>
      <c r="AQ359" s="27"/>
      <c r="AR359" s="27"/>
      <c r="AS359" s="27"/>
      <c r="AT359" s="27"/>
      <c r="AU359" s="27"/>
      <c r="AV359" s="27"/>
      <c r="AW359" s="27"/>
      <c r="AX359" s="27"/>
      <c r="AY359" s="27"/>
      <c r="AZ359" s="27"/>
      <c r="BA359" s="27"/>
      <c r="BB359" s="27"/>
      <c r="BC359" s="27"/>
      <c r="BD359" s="27"/>
      <c r="BE359" s="27"/>
      <c r="BF359" s="27"/>
      <c r="BG359" s="27"/>
    </row>
    <row r="360" spans="2:59" ht="15.75" customHeight="1" x14ac:dyDescent="0.2"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27"/>
      <c r="AW360" s="27"/>
      <c r="AX360" s="27"/>
      <c r="AY360" s="27"/>
      <c r="AZ360" s="27"/>
      <c r="BA360" s="27"/>
      <c r="BB360" s="27"/>
      <c r="BC360" s="27"/>
      <c r="BD360" s="27"/>
      <c r="BE360" s="27"/>
      <c r="BF360" s="27"/>
      <c r="BG360" s="27"/>
    </row>
    <row r="361" spans="2:59" ht="15.75" customHeight="1" x14ac:dyDescent="0.2"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  <c r="AQ361" s="27"/>
      <c r="AR361" s="27"/>
      <c r="AS361" s="27"/>
      <c r="AT361" s="27"/>
      <c r="AU361" s="27"/>
      <c r="AV361" s="27"/>
      <c r="AW361" s="27"/>
      <c r="AX361" s="27"/>
      <c r="AY361" s="27"/>
      <c r="AZ361" s="27"/>
      <c r="BA361" s="27"/>
      <c r="BB361" s="27"/>
      <c r="BC361" s="27"/>
      <c r="BD361" s="27"/>
      <c r="BE361" s="27"/>
      <c r="BF361" s="27"/>
      <c r="BG361" s="27"/>
    </row>
    <row r="362" spans="2:59" ht="15.75" customHeight="1" x14ac:dyDescent="0.2"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7"/>
      <c r="BB362" s="27"/>
      <c r="BC362" s="27"/>
      <c r="BD362" s="27"/>
      <c r="BE362" s="27"/>
      <c r="BF362" s="27"/>
      <c r="BG362" s="27"/>
    </row>
    <row r="363" spans="2:59" ht="15.75" customHeight="1" x14ac:dyDescent="0.2"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  <c r="AO363" s="27"/>
      <c r="AP363" s="27"/>
      <c r="AQ363" s="27"/>
      <c r="AR363" s="27"/>
      <c r="AS363" s="27"/>
      <c r="AT363" s="27"/>
      <c r="AU363" s="27"/>
      <c r="AV363" s="27"/>
      <c r="AW363" s="27"/>
      <c r="AX363" s="27"/>
      <c r="AY363" s="27"/>
      <c r="AZ363" s="27"/>
      <c r="BA363" s="27"/>
      <c r="BB363" s="27"/>
      <c r="BC363" s="27"/>
      <c r="BD363" s="27"/>
      <c r="BE363" s="27"/>
      <c r="BF363" s="27"/>
      <c r="BG363" s="27"/>
    </row>
    <row r="364" spans="2:59" ht="15.75" customHeight="1" x14ac:dyDescent="0.2"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  <c r="AO364" s="27"/>
      <c r="AP364" s="27"/>
      <c r="AQ364" s="27"/>
      <c r="AR364" s="27"/>
      <c r="AS364" s="27"/>
      <c r="AT364" s="27"/>
      <c r="AU364" s="27"/>
      <c r="AV364" s="27"/>
      <c r="AW364" s="27"/>
      <c r="AX364" s="27"/>
      <c r="AY364" s="27"/>
      <c r="AZ364" s="27"/>
      <c r="BA364" s="27"/>
      <c r="BB364" s="27"/>
      <c r="BC364" s="27"/>
      <c r="BD364" s="27"/>
      <c r="BE364" s="27"/>
      <c r="BF364" s="27"/>
      <c r="BG364" s="27"/>
    </row>
    <row r="365" spans="2:59" ht="15.75" customHeight="1" x14ac:dyDescent="0.2"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  <c r="AO365" s="27"/>
      <c r="AP365" s="27"/>
      <c r="AQ365" s="27"/>
      <c r="AR365" s="27"/>
      <c r="AS365" s="27"/>
      <c r="AT365" s="27"/>
      <c r="AU365" s="27"/>
      <c r="AV365" s="27"/>
      <c r="AW365" s="27"/>
      <c r="AX365" s="27"/>
      <c r="AY365" s="27"/>
      <c r="AZ365" s="27"/>
      <c r="BA365" s="27"/>
      <c r="BB365" s="27"/>
      <c r="BC365" s="27"/>
      <c r="BD365" s="27"/>
      <c r="BE365" s="27"/>
      <c r="BF365" s="27"/>
      <c r="BG365" s="27"/>
    </row>
    <row r="366" spans="2:59" ht="15.75" customHeight="1" x14ac:dyDescent="0.2"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  <c r="BD366" s="27"/>
      <c r="BE366" s="27"/>
      <c r="BF366" s="27"/>
      <c r="BG366" s="27"/>
    </row>
    <row r="367" spans="2:59" ht="15.75" customHeight="1" x14ac:dyDescent="0.2"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  <c r="AQ367" s="27"/>
      <c r="AR367" s="27"/>
      <c r="AS367" s="27"/>
      <c r="AT367" s="27"/>
      <c r="AU367" s="27"/>
      <c r="AV367" s="27"/>
      <c r="AW367" s="27"/>
      <c r="AX367" s="27"/>
      <c r="AY367" s="27"/>
      <c r="AZ367" s="27"/>
      <c r="BA367" s="27"/>
      <c r="BB367" s="27"/>
      <c r="BC367" s="27"/>
      <c r="BD367" s="27"/>
      <c r="BE367" s="27"/>
      <c r="BF367" s="27"/>
      <c r="BG367" s="27"/>
    </row>
    <row r="368" spans="2:59" ht="15.75" customHeight="1" x14ac:dyDescent="0.2"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27"/>
      <c r="AS368" s="27"/>
      <c r="AT368" s="27"/>
      <c r="AU368" s="27"/>
      <c r="AV368" s="27"/>
      <c r="AW368" s="27"/>
      <c r="AX368" s="27"/>
      <c r="AY368" s="27"/>
      <c r="AZ368" s="27"/>
      <c r="BA368" s="27"/>
      <c r="BB368" s="27"/>
      <c r="BC368" s="27"/>
      <c r="BD368" s="27"/>
      <c r="BE368" s="27"/>
      <c r="BF368" s="27"/>
      <c r="BG368" s="27"/>
    </row>
    <row r="369" spans="2:59" ht="15.75" customHeight="1" x14ac:dyDescent="0.2"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  <c r="AO369" s="27"/>
      <c r="AP369" s="27"/>
      <c r="AQ369" s="27"/>
      <c r="AR369" s="27"/>
      <c r="AS369" s="27"/>
      <c r="AT369" s="27"/>
      <c r="AU369" s="27"/>
      <c r="AV369" s="27"/>
      <c r="AW369" s="27"/>
      <c r="AX369" s="27"/>
      <c r="AY369" s="27"/>
      <c r="AZ369" s="27"/>
      <c r="BA369" s="27"/>
      <c r="BB369" s="27"/>
      <c r="BC369" s="27"/>
      <c r="BD369" s="27"/>
      <c r="BE369" s="27"/>
      <c r="BF369" s="27"/>
      <c r="BG369" s="27"/>
    </row>
    <row r="370" spans="2:59" ht="15.75" customHeight="1" x14ac:dyDescent="0.2"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27"/>
      <c r="AW370" s="27"/>
      <c r="AX370" s="27"/>
      <c r="AY370" s="27"/>
      <c r="AZ370" s="27"/>
      <c r="BA370" s="27"/>
      <c r="BB370" s="27"/>
      <c r="BC370" s="27"/>
      <c r="BD370" s="27"/>
      <c r="BE370" s="27"/>
      <c r="BF370" s="27"/>
      <c r="BG370" s="27"/>
    </row>
    <row r="371" spans="2:59" ht="15.75" customHeight="1" x14ac:dyDescent="0.2"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  <c r="AO371" s="27"/>
      <c r="AP371" s="27"/>
      <c r="AQ371" s="27"/>
      <c r="AR371" s="27"/>
      <c r="AS371" s="27"/>
      <c r="AT371" s="27"/>
      <c r="AU371" s="27"/>
      <c r="AV371" s="27"/>
      <c r="AW371" s="27"/>
      <c r="AX371" s="27"/>
      <c r="AY371" s="27"/>
      <c r="AZ371" s="27"/>
      <c r="BA371" s="27"/>
      <c r="BB371" s="27"/>
      <c r="BC371" s="27"/>
      <c r="BD371" s="27"/>
      <c r="BE371" s="27"/>
      <c r="BF371" s="27"/>
      <c r="BG371" s="27"/>
    </row>
    <row r="372" spans="2:59" ht="15.75" customHeight="1" x14ac:dyDescent="0.2"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  <c r="AO372" s="27"/>
      <c r="AP372" s="27"/>
      <c r="AQ372" s="27"/>
      <c r="AR372" s="27"/>
      <c r="AS372" s="27"/>
      <c r="AT372" s="27"/>
      <c r="AU372" s="27"/>
      <c r="AV372" s="27"/>
      <c r="AW372" s="27"/>
      <c r="AX372" s="27"/>
      <c r="AY372" s="27"/>
      <c r="AZ372" s="27"/>
      <c r="BA372" s="27"/>
      <c r="BB372" s="27"/>
      <c r="BC372" s="27"/>
      <c r="BD372" s="27"/>
      <c r="BE372" s="27"/>
      <c r="BF372" s="27"/>
      <c r="BG372" s="27"/>
    </row>
    <row r="373" spans="2:59" ht="15.75" customHeight="1" x14ac:dyDescent="0.2"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  <c r="AR373" s="27"/>
      <c r="AS373" s="27"/>
      <c r="AT373" s="27"/>
      <c r="AU373" s="27"/>
      <c r="AV373" s="27"/>
      <c r="AW373" s="27"/>
      <c r="AX373" s="27"/>
      <c r="AY373" s="27"/>
      <c r="AZ373" s="27"/>
      <c r="BA373" s="27"/>
      <c r="BB373" s="27"/>
      <c r="BC373" s="27"/>
      <c r="BD373" s="27"/>
      <c r="BE373" s="27"/>
      <c r="BF373" s="27"/>
      <c r="BG373" s="27"/>
    </row>
    <row r="374" spans="2:59" ht="15.75" customHeight="1" x14ac:dyDescent="0.2"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27"/>
      <c r="AQ374" s="27"/>
      <c r="AR374" s="27"/>
      <c r="AS374" s="27"/>
      <c r="AT374" s="27"/>
      <c r="AU374" s="27"/>
      <c r="AV374" s="27"/>
      <c r="AW374" s="27"/>
      <c r="AX374" s="27"/>
      <c r="AY374" s="27"/>
      <c r="AZ374" s="27"/>
      <c r="BA374" s="27"/>
      <c r="BB374" s="27"/>
      <c r="BC374" s="27"/>
      <c r="BD374" s="27"/>
      <c r="BE374" s="27"/>
      <c r="BF374" s="27"/>
      <c r="BG374" s="27"/>
    </row>
    <row r="375" spans="2:59" ht="15.75" customHeight="1" x14ac:dyDescent="0.2"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  <c r="AO375" s="27"/>
      <c r="AP375" s="27"/>
      <c r="AQ375" s="27"/>
      <c r="AR375" s="27"/>
      <c r="AS375" s="27"/>
      <c r="AT375" s="27"/>
      <c r="AU375" s="27"/>
      <c r="AV375" s="27"/>
      <c r="AW375" s="27"/>
      <c r="AX375" s="27"/>
      <c r="AY375" s="27"/>
      <c r="AZ375" s="27"/>
      <c r="BA375" s="27"/>
      <c r="BB375" s="27"/>
      <c r="BC375" s="27"/>
      <c r="BD375" s="27"/>
      <c r="BE375" s="27"/>
      <c r="BF375" s="27"/>
      <c r="BG375" s="27"/>
    </row>
    <row r="376" spans="2:59" ht="15.75" customHeight="1" x14ac:dyDescent="0.2"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27"/>
      <c r="AW376" s="27"/>
      <c r="AX376" s="27"/>
      <c r="AY376" s="27"/>
      <c r="AZ376" s="27"/>
      <c r="BA376" s="27"/>
      <c r="BB376" s="27"/>
      <c r="BC376" s="27"/>
      <c r="BD376" s="27"/>
      <c r="BE376" s="27"/>
      <c r="BF376" s="27"/>
      <c r="BG376" s="27"/>
    </row>
    <row r="377" spans="2:59" ht="15.75" customHeight="1" x14ac:dyDescent="0.2"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  <c r="AO377" s="27"/>
      <c r="AP377" s="27"/>
      <c r="AQ377" s="27"/>
      <c r="AR377" s="27"/>
      <c r="AS377" s="27"/>
      <c r="AT377" s="27"/>
      <c r="AU377" s="27"/>
      <c r="AV377" s="27"/>
      <c r="AW377" s="27"/>
      <c r="AX377" s="27"/>
      <c r="AY377" s="27"/>
      <c r="AZ377" s="27"/>
      <c r="BA377" s="27"/>
      <c r="BB377" s="27"/>
      <c r="BC377" s="27"/>
      <c r="BD377" s="27"/>
      <c r="BE377" s="27"/>
      <c r="BF377" s="27"/>
      <c r="BG377" s="27"/>
    </row>
    <row r="378" spans="2:59" ht="15.75" customHeight="1" x14ac:dyDescent="0.2"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  <c r="AO378" s="27"/>
      <c r="AP378" s="27"/>
      <c r="AQ378" s="27"/>
      <c r="AR378" s="27"/>
      <c r="AS378" s="27"/>
      <c r="AT378" s="27"/>
      <c r="AU378" s="27"/>
      <c r="AV378" s="27"/>
      <c r="AW378" s="27"/>
      <c r="AX378" s="27"/>
      <c r="AY378" s="27"/>
      <c r="AZ378" s="27"/>
      <c r="BA378" s="27"/>
      <c r="BB378" s="27"/>
      <c r="BC378" s="27"/>
      <c r="BD378" s="27"/>
      <c r="BE378" s="27"/>
      <c r="BF378" s="27"/>
      <c r="BG378" s="27"/>
    </row>
    <row r="379" spans="2:59" ht="15.75" customHeight="1" x14ac:dyDescent="0.2"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  <c r="AO379" s="27"/>
      <c r="AP379" s="27"/>
      <c r="AQ379" s="27"/>
      <c r="AR379" s="27"/>
      <c r="AS379" s="27"/>
      <c r="AT379" s="27"/>
      <c r="AU379" s="27"/>
      <c r="AV379" s="27"/>
      <c r="AW379" s="27"/>
      <c r="AX379" s="27"/>
      <c r="AY379" s="27"/>
      <c r="AZ379" s="27"/>
      <c r="BA379" s="27"/>
      <c r="BB379" s="27"/>
      <c r="BC379" s="27"/>
      <c r="BD379" s="27"/>
      <c r="BE379" s="27"/>
      <c r="BF379" s="27"/>
      <c r="BG379" s="27"/>
    </row>
    <row r="380" spans="2:59" ht="15.75" customHeight="1" x14ac:dyDescent="0.2"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  <c r="AP380" s="27"/>
      <c r="AQ380" s="27"/>
      <c r="AR380" s="27"/>
      <c r="AS380" s="27"/>
      <c r="AT380" s="27"/>
      <c r="AU380" s="27"/>
      <c r="AV380" s="27"/>
      <c r="AW380" s="27"/>
      <c r="AX380" s="27"/>
      <c r="AY380" s="27"/>
      <c r="AZ380" s="27"/>
      <c r="BA380" s="27"/>
      <c r="BB380" s="27"/>
      <c r="BC380" s="27"/>
      <c r="BD380" s="27"/>
      <c r="BE380" s="27"/>
      <c r="BF380" s="27"/>
      <c r="BG380" s="27"/>
    </row>
    <row r="381" spans="2:59" ht="15.75" customHeight="1" x14ac:dyDescent="0.2"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  <c r="AO381" s="27"/>
      <c r="AP381" s="27"/>
      <c r="AQ381" s="27"/>
      <c r="AR381" s="27"/>
      <c r="AS381" s="27"/>
      <c r="AT381" s="27"/>
      <c r="AU381" s="27"/>
      <c r="AV381" s="27"/>
      <c r="AW381" s="27"/>
      <c r="AX381" s="27"/>
      <c r="AY381" s="27"/>
      <c r="AZ381" s="27"/>
      <c r="BA381" s="27"/>
      <c r="BB381" s="27"/>
      <c r="BC381" s="27"/>
      <c r="BD381" s="27"/>
      <c r="BE381" s="27"/>
      <c r="BF381" s="27"/>
      <c r="BG381" s="27"/>
    </row>
    <row r="382" spans="2:59" ht="15.75" customHeight="1" x14ac:dyDescent="0.2"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  <c r="AP382" s="27"/>
      <c r="AQ382" s="27"/>
      <c r="AR382" s="27"/>
      <c r="AS382" s="27"/>
      <c r="AT382" s="27"/>
      <c r="AU382" s="27"/>
      <c r="AV382" s="27"/>
      <c r="AW382" s="27"/>
      <c r="AX382" s="27"/>
      <c r="AY382" s="27"/>
      <c r="AZ382" s="27"/>
      <c r="BA382" s="27"/>
      <c r="BB382" s="27"/>
      <c r="BC382" s="27"/>
      <c r="BD382" s="27"/>
      <c r="BE382" s="27"/>
      <c r="BF382" s="27"/>
      <c r="BG382" s="27"/>
    </row>
    <row r="383" spans="2:59" ht="15.75" customHeight="1" x14ac:dyDescent="0.2"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  <c r="AP383" s="27"/>
      <c r="AQ383" s="27"/>
      <c r="AR383" s="27"/>
      <c r="AS383" s="27"/>
      <c r="AT383" s="27"/>
      <c r="AU383" s="27"/>
      <c r="AV383" s="27"/>
      <c r="AW383" s="27"/>
      <c r="AX383" s="27"/>
      <c r="AY383" s="27"/>
      <c r="AZ383" s="27"/>
      <c r="BA383" s="27"/>
      <c r="BB383" s="27"/>
      <c r="BC383" s="27"/>
      <c r="BD383" s="27"/>
      <c r="BE383" s="27"/>
      <c r="BF383" s="27"/>
      <c r="BG383" s="27"/>
    </row>
    <row r="384" spans="2:59" ht="15.75" customHeight="1" x14ac:dyDescent="0.2"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  <c r="BF384" s="27"/>
      <c r="BG384" s="27"/>
    </row>
    <row r="385" spans="2:59" ht="15.75" customHeight="1" x14ac:dyDescent="0.2"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27"/>
      <c r="AR385" s="27"/>
      <c r="AS385" s="27"/>
      <c r="AT385" s="27"/>
      <c r="AU385" s="27"/>
      <c r="AV385" s="27"/>
      <c r="AW385" s="27"/>
      <c r="AX385" s="27"/>
      <c r="AY385" s="27"/>
      <c r="AZ385" s="27"/>
      <c r="BA385" s="27"/>
      <c r="BB385" s="27"/>
      <c r="BC385" s="27"/>
      <c r="BD385" s="27"/>
      <c r="BE385" s="27"/>
      <c r="BF385" s="27"/>
      <c r="BG385" s="27"/>
    </row>
    <row r="386" spans="2:59" ht="15.75" customHeight="1" x14ac:dyDescent="0.2"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  <c r="AR386" s="27"/>
      <c r="AS386" s="27"/>
      <c r="AT386" s="27"/>
      <c r="AU386" s="27"/>
      <c r="AV386" s="27"/>
      <c r="AW386" s="27"/>
      <c r="AX386" s="27"/>
      <c r="AY386" s="27"/>
      <c r="AZ386" s="27"/>
      <c r="BA386" s="27"/>
      <c r="BB386" s="27"/>
      <c r="BC386" s="27"/>
      <c r="BD386" s="27"/>
      <c r="BE386" s="27"/>
      <c r="BF386" s="27"/>
      <c r="BG386" s="27"/>
    </row>
    <row r="387" spans="2:59" ht="15.75" customHeight="1" x14ac:dyDescent="0.2"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  <c r="AO387" s="27"/>
      <c r="AP387" s="27"/>
      <c r="AQ387" s="27"/>
      <c r="AR387" s="27"/>
      <c r="AS387" s="27"/>
      <c r="AT387" s="27"/>
      <c r="AU387" s="27"/>
      <c r="AV387" s="27"/>
      <c r="AW387" s="27"/>
      <c r="AX387" s="27"/>
      <c r="AY387" s="27"/>
      <c r="AZ387" s="27"/>
      <c r="BA387" s="27"/>
      <c r="BB387" s="27"/>
      <c r="BC387" s="27"/>
      <c r="BD387" s="27"/>
      <c r="BE387" s="27"/>
      <c r="BF387" s="27"/>
      <c r="BG387" s="27"/>
    </row>
    <row r="388" spans="2:59" ht="15.75" customHeight="1" x14ac:dyDescent="0.2"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  <c r="AP388" s="27"/>
      <c r="AQ388" s="27"/>
      <c r="AR388" s="27"/>
      <c r="AS388" s="27"/>
      <c r="AT388" s="27"/>
      <c r="AU388" s="27"/>
      <c r="AV388" s="27"/>
      <c r="AW388" s="27"/>
      <c r="AX388" s="27"/>
      <c r="AY388" s="27"/>
      <c r="AZ388" s="27"/>
      <c r="BA388" s="27"/>
      <c r="BB388" s="27"/>
      <c r="BC388" s="27"/>
      <c r="BD388" s="27"/>
      <c r="BE388" s="27"/>
      <c r="BF388" s="27"/>
      <c r="BG388" s="27"/>
    </row>
    <row r="389" spans="2:59" ht="15.75" customHeight="1" x14ac:dyDescent="0.2"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27"/>
      <c r="AQ389" s="27"/>
      <c r="AR389" s="27"/>
      <c r="AS389" s="27"/>
      <c r="AT389" s="27"/>
      <c r="AU389" s="27"/>
      <c r="AV389" s="27"/>
      <c r="AW389" s="27"/>
      <c r="AX389" s="27"/>
      <c r="AY389" s="27"/>
      <c r="AZ389" s="27"/>
      <c r="BA389" s="27"/>
      <c r="BB389" s="27"/>
      <c r="BC389" s="27"/>
      <c r="BD389" s="27"/>
      <c r="BE389" s="27"/>
      <c r="BF389" s="27"/>
      <c r="BG389" s="27"/>
    </row>
    <row r="390" spans="2:59" ht="15.75" customHeight="1" x14ac:dyDescent="0.2"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  <c r="AO390" s="27"/>
      <c r="AP390" s="27"/>
      <c r="AQ390" s="27"/>
      <c r="AR390" s="27"/>
      <c r="AS390" s="27"/>
      <c r="AT390" s="27"/>
      <c r="AU390" s="27"/>
      <c r="AV390" s="27"/>
      <c r="AW390" s="27"/>
      <c r="AX390" s="27"/>
      <c r="AY390" s="27"/>
      <c r="AZ390" s="27"/>
      <c r="BA390" s="27"/>
      <c r="BB390" s="27"/>
      <c r="BC390" s="27"/>
      <c r="BD390" s="27"/>
      <c r="BE390" s="27"/>
      <c r="BF390" s="27"/>
      <c r="BG390" s="27"/>
    </row>
    <row r="391" spans="2:59" ht="15.75" customHeight="1" x14ac:dyDescent="0.2"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27"/>
      <c r="AQ391" s="27"/>
      <c r="AR391" s="27"/>
      <c r="AS391" s="27"/>
      <c r="AT391" s="27"/>
      <c r="AU391" s="27"/>
      <c r="AV391" s="27"/>
      <c r="AW391" s="27"/>
      <c r="AX391" s="27"/>
      <c r="AY391" s="27"/>
      <c r="AZ391" s="27"/>
      <c r="BA391" s="27"/>
      <c r="BB391" s="27"/>
      <c r="BC391" s="27"/>
      <c r="BD391" s="27"/>
      <c r="BE391" s="27"/>
      <c r="BF391" s="27"/>
      <c r="BG391" s="27"/>
    </row>
    <row r="392" spans="2:59" ht="15.75" customHeight="1" x14ac:dyDescent="0.2"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27"/>
      <c r="AW392" s="27"/>
      <c r="AX392" s="27"/>
      <c r="AY392" s="27"/>
      <c r="AZ392" s="27"/>
      <c r="BA392" s="27"/>
      <c r="BB392" s="27"/>
      <c r="BC392" s="27"/>
      <c r="BD392" s="27"/>
      <c r="BE392" s="27"/>
      <c r="BF392" s="27"/>
      <c r="BG392" s="27"/>
    </row>
    <row r="393" spans="2:59" ht="15.75" customHeight="1" x14ac:dyDescent="0.2"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27"/>
      <c r="AQ393" s="27"/>
      <c r="AR393" s="27"/>
      <c r="AS393" s="27"/>
      <c r="AT393" s="27"/>
      <c r="AU393" s="27"/>
      <c r="AV393" s="27"/>
      <c r="AW393" s="27"/>
      <c r="AX393" s="27"/>
      <c r="AY393" s="27"/>
      <c r="AZ393" s="27"/>
      <c r="BA393" s="27"/>
      <c r="BB393" s="27"/>
      <c r="BC393" s="27"/>
      <c r="BD393" s="27"/>
      <c r="BE393" s="27"/>
      <c r="BF393" s="27"/>
      <c r="BG393" s="27"/>
    </row>
    <row r="394" spans="2:59" ht="15.75" customHeight="1" x14ac:dyDescent="0.2"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7"/>
      <c r="BC394" s="27"/>
      <c r="BD394" s="27"/>
      <c r="BE394" s="27"/>
      <c r="BF394" s="27"/>
      <c r="BG394" s="27"/>
    </row>
    <row r="395" spans="2:59" ht="15.75" customHeight="1" x14ac:dyDescent="0.2"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27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27"/>
      <c r="BC395" s="27"/>
      <c r="BD395" s="27"/>
      <c r="BE395" s="27"/>
      <c r="BF395" s="27"/>
      <c r="BG395" s="27"/>
    </row>
    <row r="396" spans="2:59" ht="15.75" customHeight="1" x14ac:dyDescent="0.2"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  <c r="AO396" s="27"/>
      <c r="AP396" s="27"/>
      <c r="AQ396" s="27"/>
      <c r="AR396" s="27"/>
      <c r="AS396" s="27"/>
      <c r="AT396" s="27"/>
      <c r="AU396" s="27"/>
      <c r="AV396" s="27"/>
      <c r="AW396" s="27"/>
      <c r="AX396" s="27"/>
      <c r="AY396" s="27"/>
      <c r="AZ396" s="27"/>
      <c r="BA396" s="27"/>
      <c r="BB396" s="27"/>
      <c r="BC396" s="27"/>
      <c r="BD396" s="27"/>
      <c r="BE396" s="27"/>
      <c r="BF396" s="27"/>
      <c r="BG396" s="27"/>
    </row>
    <row r="397" spans="2:59" ht="15.75" customHeight="1" x14ac:dyDescent="0.2"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  <c r="AO397" s="27"/>
      <c r="AP397" s="27"/>
      <c r="AQ397" s="27"/>
      <c r="AR397" s="27"/>
      <c r="AS397" s="27"/>
      <c r="AT397" s="27"/>
      <c r="AU397" s="27"/>
      <c r="AV397" s="27"/>
      <c r="AW397" s="27"/>
      <c r="AX397" s="27"/>
      <c r="AY397" s="27"/>
      <c r="AZ397" s="27"/>
      <c r="BA397" s="27"/>
      <c r="BB397" s="27"/>
      <c r="BC397" s="27"/>
      <c r="BD397" s="27"/>
      <c r="BE397" s="27"/>
      <c r="BF397" s="27"/>
      <c r="BG397" s="27"/>
    </row>
    <row r="398" spans="2:59" ht="15.75" customHeight="1" x14ac:dyDescent="0.2"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  <c r="AO398" s="27"/>
      <c r="AP398" s="27"/>
      <c r="AQ398" s="27"/>
      <c r="AR398" s="27"/>
      <c r="AS398" s="27"/>
      <c r="AT398" s="27"/>
      <c r="AU398" s="27"/>
      <c r="AV398" s="27"/>
      <c r="AW398" s="27"/>
      <c r="AX398" s="27"/>
      <c r="AY398" s="27"/>
      <c r="AZ398" s="27"/>
      <c r="BA398" s="27"/>
      <c r="BB398" s="27"/>
      <c r="BC398" s="27"/>
      <c r="BD398" s="27"/>
      <c r="BE398" s="27"/>
      <c r="BF398" s="27"/>
      <c r="BG398" s="27"/>
    </row>
    <row r="399" spans="2:59" ht="15.75" customHeight="1" x14ac:dyDescent="0.2"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  <c r="AO399" s="27"/>
      <c r="AP399" s="27"/>
      <c r="AQ399" s="27"/>
      <c r="AR399" s="27"/>
      <c r="AS399" s="27"/>
      <c r="AT399" s="27"/>
      <c r="AU399" s="27"/>
      <c r="AV399" s="27"/>
      <c r="AW399" s="27"/>
      <c r="AX399" s="27"/>
      <c r="AY399" s="27"/>
      <c r="AZ399" s="27"/>
      <c r="BA399" s="27"/>
      <c r="BB399" s="27"/>
      <c r="BC399" s="27"/>
      <c r="BD399" s="27"/>
      <c r="BE399" s="27"/>
      <c r="BF399" s="27"/>
      <c r="BG399" s="27"/>
    </row>
    <row r="400" spans="2:59" ht="15.75" customHeight="1" x14ac:dyDescent="0.2"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  <c r="AO400" s="27"/>
      <c r="AP400" s="27"/>
      <c r="AQ400" s="27"/>
      <c r="AR400" s="27"/>
      <c r="AS400" s="27"/>
      <c r="AT400" s="27"/>
      <c r="AU400" s="27"/>
      <c r="AV400" s="27"/>
      <c r="AW400" s="27"/>
      <c r="AX400" s="27"/>
      <c r="AY400" s="27"/>
      <c r="AZ400" s="27"/>
      <c r="BA400" s="27"/>
      <c r="BB400" s="27"/>
      <c r="BC400" s="27"/>
      <c r="BD400" s="27"/>
      <c r="BE400" s="27"/>
      <c r="BF400" s="27"/>
      <c r="BG400" s="27"/>
    </row>
    <row r="401" spans="2:59" ht="15.75" customHeight="1" x14ac:dyDescent="0.2"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  <c r="AO401" s="27"/>
      <c r="AP401" s="27"/>
      <c r="AQ401" s="27"/>
      <c r="AR401" s="27"/>
      <c r="AS401" s="27"/>
      <c r="AT401" s="27"/>
      <c r="AU401" s="27"/>
      <c r="AV401" s="27"/>
      <c r="AW401" s="27"/>
      <c r="AX401" s="27"/>
      <c r="AY401" s="27"/>
      <c r="AZ401" s="27"/>
      <c r="BA401" s="27"/>
      <c r="BB401" s="27"/>
      <c r="BC401" s="27"/>
      <c r="BD401" s="27"/>
      <c r="BE401" s="27"/>
      <c r="BF401" s="27"/>
      <c r="BG401" s="27"/>
    </row>
    <row r="402" spans="2:59" ht="15.75" customHeight="1" x14ac:dyDescent="0.2"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  <c r="AO402" s="27"/>
      <c r="AP402" s="27"/>
      <c r="AQ402" s="27"/>
      <c r="AR402" s="27"/>
      <c r="AS402" s="27"/>
      <c r="AT402" s="27"/>
      <c r="AU402" s="27"/>
      <c r="AV402" s="27"/>
      <c r="AW402" s="27"/>
      <c r="AX402" s="27"/>
      <c r="AY402" s="27"/>
      <c r="AZ402" s="27"/>
      <c r="BA402" s="27"/>
      <c r="BB402" s="27"/>
      <c r="BC402" s="27"/>
      <c r="BD402" s="27"/>
      <c r="BE402" s="27"/>
      <c r="BF402" s="27"/>
      <c r="BG402" s="27"/>
    </row>
    <row r="403" spans="2:59" ht="15.75" customHeight="1" x14ac:dyDescent="0.2"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27"/>
      <c r="AR403" s="27"/>
      <c r="AS403" s="27"/>
      <c r="AT403" s="27"/>
      <c r="AU403" s="27"/>
      <c r="AV403" s="27"/>
      <c r="AW403" s="27"/>
      <c r="AX403" s="27"/>
      <c r="AY403" s="27"/>
      <c r="AZ403" s="27"/>
      <c r="BA403" s="27"/>
      <c r="BB403" s="27"/>
      <c r="BC403" s="27"/>
      <c r="BD403" s="27"/>
      <c r="BE403" s="27"/>
      <c r="BF403" s="27"/>
      <c r="BG403" s="27"/>
    </row>
    <row r="404" spans="2:59" ht="15.75" customHeight="1" x14ac:dyDescent="0.2"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  <c r="AP404" s="27"/>
      <c r="AQ404" s="27"/>
      <c r="AR404" s="27"/>
      <c r="AS404" s="27"/>
      <c r="AT404" s="27"/>
      <c r="AU404" s="27"/>
      <c r="AV404" s="27"/>
      <c r="AW404" s="27"/>
      <c r="AX404" s="27"/>
      <c r="AY404" s="27"/>
      <c r="AZ404" s="27"/>
      <c r="BA404" s="27"/>
      <c r="BB404" s="27"/>
      <c r="BC404" s="27"/>
      <c r="BD404" s="27"/>
      <c r="BE404" s="27"/>
      <c r="BF404" s="27"/>
      <c r="BG404" s="27"/>
    </row>
    <row r="405" spans="2:59" ht="15.75" customHeight="1" x14ac:dyDescent="0.2"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  <c r="AO405" s="27"/>
      <c r="AP405" s="27"/>
      <c r="AQ405" s="27"/>
      <c r="AR405" s="27"/>
      <c r="AS405" s="27"/>
      <c r="AT405" s="27"/>
      <c r="AU405" s="27"/>
      <c r="AV405" s="27"/>
      <c r="AW405" s="27"/>
      <c r="AX405" s="27"/>
      <c r="AY405" s="27"/>
      <c r="AZ405" s="27"/>
      <c r="BA405" s="27"/>
      <c r="BB405" s="27"/>
      <c r="BC405" s="27"/>
      <c r="BD405" s="27"/>
      <c r="BE405" s="27"/>
      <c r="BF405" s="27"/>
      <c r="BG405" s="27"/>
    </row>
    <row r="406" spans="2:59" ht="15.75" customHeight="1" x14ac:dyDescent="0.2"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  <c r="AO406" s="27"/>
      <c r="AP406" s="27"/>
      <c r="AQ406" s="27"/>
      <c r="AR406" s="27"/>
      <c r="AS406" s="27"/>
      <c r="AT406" s="27"/>
      <c r="AU406" s="27"/>
      <c r="AV406" s="27"/>
      <c r="AW406" s="27"/>
      <c r="AX406" s="27"/>
      <c r="AY406" s="27"/>
      <c r="AZ406" s="27"/>
      <c r="BA406" s="27"/>
      <c r="BB406" s="27"/>
      <c r="BC406" s="27"/>
      <c r="BD406" s="27"/>
      <c r="BE406" s="27"/>
      <c r="BF406" s="27"/>
      <c r="BG406" s="27"/>
    </row>
    <row r="407" spans="2:59" ht="15.75" customHeight="1" x14ac:dyDescent="0.2"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  <c r="AO407" s="27"/>
      <c r="AP407" s="27"/>
      <c r="AQ407" s="27"/>
      <c r="AR407" s="27"/>
      <c r="AS407" s="27"/>
      <c r="AT407" s="27"/>
      <c r="AU407" s="27"/>
      <c r="AV407" s="27"/>
      <c r="AW407" s="27"/>
      <c r="AX407" s="27"/>
      <c r="AY407" s="27"/>
      <c r="AZ407" s="27"/>
      <c r="BA407" s="27"/>
      <c r="BB407" s="27"/>
      <c r="BC407" s="27"/>
      <c r="BD407" s="27"/>
      <c r="BE407" s="27"/>
      <c r="BF407" s="27"/>
      <c r="BG407" s="27"/>
    </row>
    <row r="408" spans="2:59" ht="15.75" customHeight="1" x14ac:dyDescent="0.2"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  <c r="AO408" s="27"/>
      <c r="AP408" s="27"/>
      <c r="AQ408" s="27"/>
      <c r="AR408" s="27"/>
      <c r="AS408" s="27"/>
      <c r="AT408" s="27"/>
      <c r="AU408" s="27"/>
      <c r="AV408" s="27"/>
      <c r="AW408" s="27"/>
      <c r="AX408" s="27"/>
      <c r="AY408" s="27"/>
      <c r="AZ408" s="27"/>
      <c r="BA408" s="27"/>
      <c r="BB408" s="27"/>
      <c r="BC408" s="27"/>
      <c r="BD408" s="27"/>
      <c r="BE408" s="27"/>
      <c r="BF408" s="27"/>
      <c r="BG408" s="27"/>
    </row>
    <row r="409" spans="2:59" ht="15.75" customHeight="1" x14ac:dyDescent="0.2"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27"/>
      <c r="AR409" s="27"/>
      <c r="AS409" s="27"/>
      <c r="AT409" s="27"/>
      <c r="AU409" s="27"/>
      <c r="AV409" s="27"/>
      <c r="AW409" s="27"/>
      <c r="AX409" s="27"/>
      <c r="AY409" s="27"/>
      <c r="AZ409" s="27"/>
      <c r="BA409" s="27"/>
      <c r="BB409" s="27"/>
      <c r="BC409" s="27"/>
      <c r="BD409" s="27"/>
      <c r="BE409" s="27"/>
      <c r="BF409" s="27"/>
      <c r="BG409" s="27"/>
    </row>
    <row r="410" spans="2:59" ht="15.75" customHeight="1" x14ac:dyDescent="0.2"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  <c r="AQ410" s="27"/>
      <c r="AR410" s="27"/>
      <c r="AS410" s="27"/>
      <c r="AT410" s="27"/>
      <c r="AU410" s="27"/>
      <c r="AV410" s="27"/>
      <c r="AW410" s="27"/>
      <c r="AX410" s="27"/>
      <c r="AY410" s="27"/>
      <c r="AZ410" s="27"/>
      <c r="BA410" s="27"/>
      <c r="BB410" s="27"/>
      <c r="BC410" s="27"/>
      <c r="BD410" s="27"/>
      <c r="BE410" s="27"/>
      <c r="BF410" s="27"/>
      <c r="BG410" s="27"/>
    </row>
    <row r="411" spans="2:59" ht="15.75" customHeight="1" x14ac:dyDescent="0.2"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  <c r="AO411" s="27"/>
      <c r="AP411" s="27"/>
      <c r="AQ411" s="27"/>
      <c r="AR411" s="27"/>
      <c r="AS411" s="27"/>
      <c r="AT411" s="27"/>
      <c r="AU411" s="27"/>
      <c r="AV411" s="27"/>
      <c r="AW411" s="27"/>
      <c r="AX411" s="27"/>
      <c r="AY411" s="27"/>
      <c r="AZ411" s="27"/>
      <c r="BA411" s="27"/>
      <c r="BB411" s="27"/>
      <c r="BC411" s="27"/>
      <c r="BD411" s="27"/>
      <c r="BE411" s="27"/>
      <c r="BF411" s="27"/>
      <c r="BG411" s="27"/>
    </row>
    <row r="412" spans="2:59" ht="15.75" customHeight="1" x14ac:dyDescent="0.2"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  <c r="AR412" s="27"/>
      <c r="AS412" s="27"/>
      <c r="AT412" s="27"/>
      <c r="AU412" s="27"/>
      <c r="AV412" s="27"/>
      <c r="AW412" s="27"/>
      <c r="AX412" s="27"/>
      <c r="AY412" s="27"/>
      <c r="AZ412" s="27"/>
      <c r="BA412" s="27"/>
      <c r="BB412" s="27"/>
      <c r="BC412" s="27"/>
      <c r="BD412" s="27"/>
      <c r="BE412" s="27"/>
      <c r="BF412" s="27"/>
      <c r="BG412" s="27"/>
    </row>
    <row r="413" spans="2:59" ht="15.75" customHeight="1" x14ac:dyDescent="0.2"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  <c r="AO413" s="27"/>
      <c r="AP413" s="27"/>
      <c r="AQ413" s="27"/>
      <c r="AR413" s="27"/>
      <c r="AS413" s="27"/>
      <c r="AT413" s="27"/>
      <c r="AU413" s="27"/>
      <c r="AV413" s="27"/>
      <c r="AW413" s="27"/>
      <c r="AX413" s="27"/>
      <c r="AY413" s="27"/>
      <c r="AZ413" s="27"/>
      <c r="BA413" s="27"/>
      <c r="BB413" s="27"/>
      <c r="BC413" s="27"/>
      <c r="BD413" s="27"/>
      <c r="BE413" s="27"/>
      <c r="BF413" s="27"/>
      <c r="BG413" s="27"/>
    </row>
    <row r="414" spans="2:59" ht="15.75" customHeight="1" x14ac:dyDescent="0.2"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  <c r="AO414" s="27"/>
      <c r="AP414" s="27"/>
      <c r="AQ414" s="27"/>
      <c r="AR414" s="27"/>
      <c r="AS414" s="27"/>
      <c r="AT414" s="27"/>
      <c r="AU414" s="27"/>
      <c r="AV414" s="27"/>
      <c r="AW414" s="27"/>
      <c r="AX414" s="27"/>
      <c r="AY414" s="27"/>
      <c r="AZ414" s="27"/>
      <c r="BA414" s="27"/>
      <c r="BB414" s="27"/>
      <c r="BC414" s="27"/>
      <c r="BD414" s="27"/>
      <c r="BE414" s="27"/>
      <c r="BF414" s="27"/>
      <c r="BG414" s="27"/>
    </row>
    <row r="415" spans="2:59" ht="15.75" customHeight="1" x14ac:dyDescent="0.2"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  <c r="AO415" s="27"/>
      <c r="AP415" s="27"/>
      <c r="AQ415" s="27"/>
      <c r="AR415" s="27"/>
      <c r="AS415" s="27"/>
      <c r="AT415" s="27"/>
      <c r="AU415" s="27"/>
      <c r="AV415" s="27"/>
      <c r="AW415" s="27"/>
      <c r="AX415" s="27"/>
      <c r="AY415" s="27"/>
      <c r="AZ415" s="27"/>
      <c r="BA415" s="27"/>
      <c r="BB415" s="27"/>
      <c r="BC415" s="27"/>
      <c r="BD415" s="27"/>
      <c r="BE415" s="27"/>
      <c r="BF415" s="27"/>
      <c r="BG415" s="27"/>
    </row>
    <row r="416" spans="2:59" ht="15.75" customHeight="1" x14ac:dyDescent="0.2"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  <c r="AO416" s="27"/>
      <c r="AP416" s="27"/>
      <c r="AQ416" s="27"/>
      <c r="AR416" s="27"/>
      <c r="AS416" s="27"/>
      <c r="AT416" s="27"/>
      <c r="AU416" s="27"/>
      <c r="AV416" s="27"/>
      <c r="AW416" s="27"/>
      <c r="AX416" s="27"/>
      <c r="AY416" s="27"/>
      <c r="AZ416" s="27"/>
      <c r="BA416" s="27"/>
      <c r="BB416" s="27"/>
      <c r="BC416" s="27"/>
      <c r="BD416" s="27"/>
      <c r="BE416" s="27"/>
      <c r="BF416" s="27"/>
      <c r="BG416" s="27"/>
    </row>
    <row r="417" spans="2:59" ht="15.75" customHeight="1" x14ac:dyDescent="0.2"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  <c r="AO417" s="27"/>
      <c r="AP417" s="27"/>
      <c r="AQ417" s="27"/>
      <c r="AR417" s="27"/>
      <c r="AS417" s="27"/>
      <c r="AT417" s="27"/>
      <c r="AU417" s="27"/>
      <c r="AV417" s="27"/>
      <c r="AW417" s="27"/>
      <c r="AX417" s="27"/>
      <c r="AY417" s="27"/>
      <c r="AZ417" s="27"/>
      <c r="BA417" s="27"/>
      <c r="BB417" s="27"/>
      <c r="BC417" s="27"/>
      <c r="BD417" s="27"/>
      <c r="BE417" s="27"/>
      <c r="BF417" s="27"/>
      <c r="BG417" s="27"/>
    </row>
    <row r="418" spans="2:59" ht="15.75" customHeight="1" x14ac:dyDescent="0.2"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  <c r="AO418" s="27"/>
      <c r="AP418" s="27"/>
      <c r="AQ418" s="27"/>
      <c r="AR418" s="27"/>
      <c r="AS418" s="27"/>
      <c r="AT418" s="27"/>
      <c r="AU418" s="27"/>
      <c r="AV418" s="27"/>
      <c r="AW418" s="27"/>
      <c r="AX418" s="27"/>
      <c r="AY418" s="27"/>
      <c r="AZ418" s="27"/>
      <c r="BA418" s="27"/>
      <c r="BB418" s="27"/>
      <c r="BC418" s="27"/>
      <c r="BD418" s="27"/>
      <c r="BE418" s="27"/>
      <c r="BF418" s="27"/>
      <c r="BG418" s="27"/>
    </row>
    <row r="419" spans="2:59" ht="15.75" customHeight="1" x14ac:dyDescent="0.2"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27"/>
      <c r="AR419" s="27"/>
      <c r="AS419" s="27"/>
      <c r="AT419" s="27"/>
      <c r="AU419" s="27"/>
      <c r="AV419" s="27"/>
      <c r="AW419" s="27"/>
      <c r="AX419" s="27"/>
      <c r="AY419" s="27"/>
      <c r="AZ419" s="27"/>
      <c r="BA419" s="27"/>
      <c r="BB419" s="27"/>
      <c r="BC419" s="27"/>
      <c r="BD419" s="27"/>
      <c r="BE419" s="27"/>
      <c r="BF419" s="27"/>
      <c r="BG419" s="27"/>
    </row>
    <row r="420" spans="2:59" ht="15.75" customHeight="1" x14ac:dyDescent="0.2"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  <c r="AO420" s="27"/>
      <c r="AP420" s="27"/>
      <c r="AQ420" s="27"/>
      <c r="AR420" s="27"/>
      <c r="AS420" s="27"/>
      <c r="AT420" s="27"/>
      <c r="AU420" s="27"/>
      <c r="AV420" s="27"/>
      <c r="AW420" s="27"/>
      <c r="AX420" s="27"/>
      <c r="AY420" s="27"/>
      <c r="AZ420" s="27"/>
      <c r="BA420" s="27"/>
      <c r="BB420" s="27"/>
      <c r="BC420" s="27"/>
      <c r="BD420" s="27"/>
      <c r="BE420" s="27"/>
      <c r="BF420" s="27"/>
      <c r="BG420" s="27"/>
    </row>
    <row r="421" spans="2:59" ht="15.75" customHeight="1" x14ac:dyDescent="0.2"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  <c r="AO421" s="27"/>
      <c r="AP421" s="27"/>
      <c r="AQ421" s="27"/>
      <c r="AR421" s="27"/>
      <c r="AS421" s="27"/>
      <c r="AT421" s="27"/>
      <c r="AU421" s="27"/>
      <c r="AV421" s="27"/>
      <c r="AW421" s="27"/>
      <c r="AX421" s="27"/>
      <c r="AY421" s="27"/>
      <c r="AZ421" s="27"/>
      <c r="BA421" s="27"/>
      <c r="BB421" s="27"/>
      <c r="BC421" s="27"/>
      <c r="BD421" s="27"/>
      <c r="BE421" s="27"/>
      <c r="BF421" s="27"/>
      <c r="BG421" s="27"/>
    </row>
    <row r="422" spans="2:59" ht="15.75" customHeight="1" x14ac:dyDescent="0.2"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27"/>
      <c r="AR422" s="27"/>
      <c r="AS422" s="27"/>
      <c r="AT422" s="27"/>
      <c r="AU422" s="27"/>
      <c r="AV422" s="27"/>
      <c r="AW422" s="27"/>
      <c r="AX422" s="27"/>
      <c r="AY422" s="27"/>
      <c r="AZ422" s="27"/>
      <c r="BA422" s="27"/>
      <c r="BB422" s="27"/>
      <c r="BC422" s="27"/>
      <c r="BD422" s="27"/>
      <c r="BE422" s="27"/>
      <c r="BF422" s="27"/>
      <c r="BG422" s="27"/>
    </row>
    <row r="423" spans="2:59" ht="15.75" customHeight="1" x14ac:dyDescent="0.2"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  <c r="AO423" s="27"/>
      <c r="AP423" s="27"/>
      <c r="AQ423" s="27"/>
      <c r="AR423" s="27"/>
      <c r="AS423" s="27"/>
      <c r="AT423" s="27"/>
      <c r="AU423" s="27"/>
      <c r="AV423" s="27"/>
      <c r="AW423" s="27"/>
      <c r="AX423" s="27"/>
      <c r="AY423" s="27"/>
      <c r="AZ423" s="27"/>
      <c r="BA423" s="27"/>
      <c r="BB423" s="27"/>
      <c r="BC423" s="27"/>
      <c r="BD423" s="27"/>
      <c r="BE423" s="27"/>
      <c r="BF423" s="27"/>
      <c r="BG423" s="27"/>
    </row>
    <row r="424" spans="2:59" ht="15.75" customHeight="1" x14ac:dyDescent="0.2"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  <c r="AO424" s="27"/>
      <c r="AP424" s="27"/>
      <c r="AQ424" s="27"/>
      <c r="AR424" s="27"/>
      <c r="AS424" s="27"/>
      <c r="AT424" s="27"/>
      <c r="AU424" s="27"/>
      <c r="AV424" s="27"/>
      <c r="AW424" s="27"/>
      <c r="AX424" s="27"/>
      <c r="AY424" s="27"/>
      <c r="AZ424" s="27"/>
      <c r="BA424" s="27"/>
      <c r="BB424" s="27"/>
      <c r="BC424" s="27"/>
      <c r="BD424" s="27"/>
      <c r="BE424" s="27"/>
      <c r="BF424" s="27"/>
      <c r="BG424" s="27"/>
    </row>
    <row r="425" spans="2:59" ht="15.75" customHeight="1" x14ac:dyDescent="0.2"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  <c r="AO425" s="27"/>
      <c r="AP425" s="27"/>
      <c r="AQ425" s="27"/>
      <c r="AR425" s="27"/>
      <c r="AS425" s="27"/>
      <c r="AT425" s="27"/>
      <c r="AU425" s="27"/>
      <c r="AV425" s="27"/>
      <c r="AW425" s="27"/>
      <c r="AX425" s="27"/>
      <c r="AY425" s="27"/>
      <c r="AZ425" s="27"/>
      <c r="BA425" s="27"/>
      <c r="BB425" s="27"/>
      <c r="BC425" s="27"/>
      <c r="BD425" s="27"/>
      <c r="BE425" s="27"/>
      <c r="BF425" s="27"/>
      <c r="BG425" s="27"/>
    </row>
    <row r="426" spans="2:59" ht="15.75" customHeight="1" x14ac:dyDescent="0.2"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  <c r="AO426" s="27"/>
      <c r="AP426" s="27"/>
      <c r="AQ426" s="27"/>
      <c r="AR426" s="27"/>
      <c r="AS426" s="27"/>
      <c r="AT426" s="27"/>
      <c r="AU426" s="27"/>
      <c r="AV426" s="27"/>
      <c r="AW426" s="27"/>
      <c r="AX426" s="27"/>
      <c r="AY426" s="27"/>
      <c r="AZ426" s="27"/>
      <c r="BA426" s="27"/>
      <c r="BB426" s="27"/>
      <c r="BC426" s="27"/>
      <c r="BD426" s="27"/>
      <c r="BE426" s="27"/>
      <c r="BF426" s="27"/>
      <c r="BG426" s="27"/>
    </row>
    <row r="427" spans="2:59" ht="15.75" customHeight="1" x14ac:dyDescent="0.2"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  <c r="AO427" s="27"/>
      <c r="AP427" s="27"/>
      <c r="AQ427" s="27"/>
      <c r="AR427" s="27"/>
      <c r="AS427" s="27"/>
      <c r="AT427" s="27"/>
      <c r="AU427" s="27"/>
      <c r="AV427" s="27"/>
      <c r="AW427" s="27"/>
      <c r="AX427" s="27"/>
      <c r="AY427" s="27"/>
      <c r="AZ427" s="27"/>
      <c r="BA427" s="27"/>
      <c r="BB427" s="27"/>
      <c r="BC427" s="27"/>
      <c r="BD427" s="27"/>
      <c r="BE427" s="27"/>
      <c r="BF427" s="27"/>
      <c r="BG427" s="27"/>
    </row>
    <row r="428" spans="2:59" ht="15.75" customHeight="1" x14ac:dyDescent="0.2"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  <c r="AO428" s="27"/>
      <c r="AP428" s="27"/>
      <c r="AQ428" s="27"/>
      <c r="AR428" s="27"/>
      <c r="AS428" s="27"/>
      <c r="AT428" s="27"/>
      <c r="AU428" s="27"/>
      <c r="AV428" s="27"/>
      <c r="AW428" s="27"/>
      <c r="AX428" s="27"/>
      <c r="AY428" s="27"/>
      <c r="AZ428" s="27"/>
      <c r="BA428" s="27"/>
      <c r="BB428" s="27"/>
      <c r="BC428" s="27"/>
      <c r="BD428" s="27"/>
      <c r="BE428" s="27"/>
      <c r="BF428" s="27"/>
      <c r="BG428" s="27"/>
    </row>
    <row r="429" spans="2:59" ht="15.75" customHeight="1" x14ac:dyDescent="0.2"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  <c r="AO429" s="27"/>
      <c r="AP429" s="27"/>
      <c r="AQ429" s="27"/>
      <c r="AR429" s="27"/>
      <c r="AS429" s="27"/>
      <c r="AT429" s="27"/>
      <c r="AU429" s="27"/>
      <c r="AV429" s="27"/>
      <c r="AW429" s="27"/>
      <c r="AX429" s="27"/>
      <c r="AY429" s="27"/>
      <c r="AZ429" s="27"/>
      <c r="BA429" s="27"/>
      <c r="BB429" s="27"/>
      <c r="BC429" s="27"/>
      <c r="BD429" s="27"/>
      <c r="BE429" s="27"/>
      <c r="BF429" s="27"/>
      <c r="BG429" s="27"/>
    </row>
    <row r="430" spans="2:59" ht="15.75" customHeight="1" x14ac:dyDescent="0.2"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27"/>
      <c r="AR430" s="27"/>
      <c r="AS430" s="27"/>
      <c r="AT430" s="27"/>
      <c r="AU430" s="27"/>
      <c r="AV430" s="27"/>
      <c r="AW430" s="27"/>
      <c r="AX430" s="27"/>
      <c r="AY430" s="27"/>
      <c r="AZ430" s="27"/>
      <c r="BA430" s="27"/>
      <c r="BB430" s="27"/>
      <c r="BC430" s="27"/>
      <c r="BD430" s="27"/>
      <c r="BE430" s="27"/>
      <c r="BF430" s="27"/>
      <c r="BG430" s="27"/>
    </row>
    <row r="431" spans="2:59" ht="15.75" customHeight="1" x14ac:dyDescent="0.2"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  <c r="AO431" s="27"/>
      <c r="AP431" s="27"/>
      <c r="AQ431" s="27"/>
      <c r="AR431" s="27"/>
      <c r="AS431" s="27"/>
      <c r="AT431" s="27"/>
      <c r="AU431" s="27"/>
      <c r="AV431" s="27"/>
      <c r="AW431" s="27"/>
      <c r="AX431" s="27"/>
      <c r="AY431" s="27"/>
      <c r="AZ431" s="27"/>
      <c r="BA431" s="27"/>
      <c r="BB431" s="27"/>
      <c r="BC431" s="27"/>
      <c r="BD431" s="27"/>
      <c r="BE431" s="27"/>
      <c r="BF431" s="27"/>
      <c r="BG431" s="27"/>
    </row>
    <row r="432" spans="2:59" ht="15.75" customHeight="1" x14ac:dyDescent="0.2"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  <c r="AO432" s="27"/>
      <c r="AP432" s="27"/>
      <c r="AQ432" s="27"/>
      <c r="AR432" s="27"/>
      <c r="AS432" s="27"/>
      <c r="AT432" s="27"/>
      <c r="AU432" s="27"/>
      <c r="AV432" s="27"/>
      <c r="AW432" s="27"/>
      <c r="AX432" s="27"/>
      <c r="AY432" s="27"/>
      <c r="AZ432" s="27"/>
      <c r="BA432" s="27"/>
      <c r="BB432" s="27"/>
      <c r="BC432" s="27"/>
      <c r="BD432" s="27"/>
      <c r="BE432" s="27"/>
      <c r="BF432" s="27"/>
      <c r="BG432" s="27"/>
    </row>
    <row r="433" spans="2:59" ht="15.75" customHeight="1" x14ac:dyDescent="0.2"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  <c r="AO433" s="27"/>
      <c r="AP433" s="27"/>
      <c r="AQ433" s="27"/>
      <c r="AR433" s="27"/>
      <c r="AS433" s="27"/>
      <c r="AT433" s="27"/>
      <c r="AU433" s="27"/>
      <c r="AV433" s="27"/>
      <c r="AW433" s="27"/>
      <c r="AX433" s="27"/>
      <c r="AY433" s="27"/>
      <c r="AZ433" s="27"/>
      <c r="BA433" s="27"/>
      <c r="BB433" s="27"/>
      <c r="BC433" s="27"/>
      <c r="BD433" s="27"/>
      <c r="BE433" s="27"/>
      <c r="BF433" s="27"/>
      <c r="BG433" s="27"/>
    </row>
    <row r="434" spans="2:59" ht="15.75" customHeight="1" x14ac:dyDescent="0.2"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  <c r="AO434" s="27"/>
      <c r="AP434" s="27"/>
      <c r="AQ434" s="27"/>
      <c r="AR434" s="27"/>
      <c r="AS434" s="27"/>
      <c r="AT434" s="27"/>
      <c r="AU434" s="27"/>
      <c r="AV434" s="27"/>
      <c r="AW434" s="27"/>
      <c r="AX434" s="27"/>
      <c r="AY434" s="27"/>
      <c r="AZ434" s="27"/>
      <c r="BA434" s="27"/>
      <c r="BB434" s="27"/>
      <c r="BC434" s="27"/>
      <c r="BD434" s="27"/>
      <c r="BE434" s="27"/>
      <c r="BF434" s="27"/>
      <c r="BG434" s="27"/>
    </row>
    <row r="435" spans="2:59" ht="15.75" customHeight="1" x14ac:dyDescent="0.2"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  <c r="AO435" s="27"/>
      <c r="AP435" s="27"/>
      <c r="AQ435" s="27"/>
      <c r="AR435" s="27"/>
      <c r="AS435" s="27"/>
      <c r="AT435" s="27"/>
      <c r="AU435" s="27"/>
      <c r="AV435" s="27"/>
      <c r="AW435" s="27"/>
      <c r="AX435" s="27"/>
      <c r="AY435" s="27"/>
      <c r="AZ435" s="27"/>
      <c r="BA435" s="27"/>
      <c r="BB435" s="27"/>
      <c r="BC435" s="27"/>
      <c r="BD435" s="27"/>
      <c r="BE435" s="27"/>
      <c r="BF435" s="27"/>
      <c r="BG435" s="27"/>
    </row>
    <row r="436" spans="2:59" ht="15.75" customHeight="1" x14ac:dyDescent="0.2"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  <c r="AO436" s="27"/>
      <c r="AP436" s="27"/>
      <c r="AQ436" s="27"/>
      <c r="AR436" s="27"/>
      <c r="AS436" s="27"/>
      <c r="AT436" s="27"/>
      <c r="AU436" s="27"/>
      <c r="AV436" s="27"/>
      <c r="AW436" s="27"/>
      <c r="AX436" s="27"/>
      <c r="AY436" s="27"/>
      <c r="AZ436" s="27"/>
      <c r="BA436" s="27"/>
      <c r="BB436" s="27"/>
      <c r="BC436" s="27"/>
      <c r="BD436" s="27"/>
      <c r="BE436" s="27"/>
      <c r="BF436" s="27"/>
      <c r="BG436" s="27"/>
    </row>
    <row r="437" spans="2:59" ht="15.75" customHeight="1" x14ac:dyDescent="0.2"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  <c r="AO437" s="27"/>
      <c r="AP437" s="27"/>
      <c r="AQ437" s="27"/>
      <c r="AR437" s="27"/>
      <c r="AS437" s="27"/>
      <c r="AT437" s="27"/>
      <c r="AU437" s="27"/>
      <c r="AV437" s="27"/>
      <c r="AW437" s="27"/>
      <c r="AX437" s="27"/>
      <c r="AY437" s="27"/>
      <c r="AZ437" s="27"/>
      <c r="BA437" s="27"/>
      <c r="BB437" s="27"/>
      <c r="BC437" s="27"/>
      <c r="BD437" s="27"/>
      <c r="BE437" s="27"/>
      <c r="BF437" s="27"/>
      <c r="BG437" s="27"/>
    </row>
    <row r="438" spans="2:59" ht="15.75" customHeight="1" x14ac:dyDescent="0.2"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  <c r="AO438" s="27"/>
      <c r="AP438" s="27"/>
      <c r="AQ438" s="27"/>
      <c r="AR438" s="27"/>
      <c r="AS438" s="27"/>
      <c r="AT438" s="27"/>
      <c r="AU438" s="27"/>
      <c r="AV438" s="27"/>
      <c r="AW438" s="27"/>
      <c r="AX438" s="27"/>
      <c r="AY438" s="27"/>
      <c r="AZ438" s="27"/>
      <c r="BA438" s="27"/>
      <c r="BB438" s="27"/>
      <c r="BC438" s="27"/>
      <c r="BD438" s="27"/>
      <c r="BE438" s="27"/>
      <c r="BF438" s="27"/>
      <c r="BG438" s="27"/>
    </row>
    <row r="439" spans="2:59" ht="15.75" customHeight="1" x14ac:dyDescent="0.2"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  <c r="AO439" s="27"/>
      <c r="AP439" s="27"/>
      <c r="AQ439" s="27"/>
      <c r="AR439" s="27"/>
      <c r="AS439" s="27"/>
      <c r="AT439" s="27"/>
      <c r="AU439" s="27"/>
      <c r="AV439" s="27"/>
      <c r="AW439" s="27"/>
      <c r="AX439" s="27"/>
      <c r="AY439" s="27"/>
      <c r="AZ439" s="27"/>
      <c r="BA439" s="27"/>
      <c r="BB439" s="27"/>
      <c r="BC439" s="27"/>
      <c r="BD439" s="27"/>
      <c r="BE439" s="27"/>
      <c r="BF439" s="27"/>
      <c r="BG439" s="27"/>
    </row>
    <row r="440" spans="2:59" ht="15.75" customHeight="1" x14ac:dyDescent="0.2"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7"/>
      <c r="AR440" s="27"/>
      <c r="AS440" s="27"/>
      <c r="AT440" s="27"/>
      <c r="AU440" s="27"/>
      <c r="AV440" s="27"/>
      <c r="AW440" s="27"/>
      <c r="AX440" s="27"/>
      <c r="AY440" s="27"/>
      <c r="AZ440" s="27"/>
      <c r="BA440" s="27"/>
      <c r="BB440" s="27"/>
      <c r="BC440" s="27"/>
      <c r="BD440" s="27"/>
      <c r="BE440" s="27"/>
      <c r="BF440" s="27"/>
      <c r="BG440" s="27"/>
    </row>
    <row r="441" spans="2:59" ht="15.75" customHeight="1" x14ac:dyDescent="0.2"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  <c r="AO441" s="27"/>
      <c r="AP441" s="27"/>
      <c r="AQ441" s="27"/>
      <c r="AR441" s="27"/>
      <c r="AS441" s="27"/>
      <c r="AT441" s="27"/>
      <c r="AU441" s="27"/>
      <c r="AV441" s="27"/>
      <c r="AW441" s="27"/>
      <c r="AX441" s="27"/>
      <c r="AY441" s="27"/>
      <c r="AZ441" s="27"/>
      <c r="BA441" s="27"/>
      <c r="BB441" s="27"/>
      <c r="BC441" s="27"/>
      <c r="BD441" s="27"/>
      <c r="BE441" s="27"/>
      <c r="BF441" s="27"/>
      <c r="BG441" s="27"/>
    </row>
    <row r="442" spans="2:59" ht="15.75" customHeight="1" x14ac:dyDescent="0.2"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27"/>
      <c r="AR442" s="27"/>
      <c r="AS442" s="27"/>
      <c r="AT442" s="27"/>
      <c r="AU442" s="27"/>
      <c r="AV442" s="27"/>
      <c r="AW442" s="27"/>
      <c r="AX442" s="27"/>
      <c r="AY442" s="27"/>
      <c r="AZ442" s="27"/>
      <c r="BA442" s="27"/>
      <c r="BB442" s="27"/>
      <c r="BC442" s="27"/>
      <c r="BD442" s="27"/>
      <c r="BE442" s="27"/>
      <c r="BF442" s="27"/>
      <c r="BG442" s="27"/>
    </row>
    <row r="443" spans="2:59" ht="15.75" customHeight="1" x14ac:dyDescent="0.2"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  <c r="AO443" s="27"/>
      <c r="AP443" s="27"/>
      <c r="AQ443" s="27"/>
      <c r="AR443" s="27"/>
      <c r="AS443" s="27"/>
      <c r="AT443" s="27"/>
      <c r="AU443" s="27"/>
      <c r="AV443" s="27"/>
      <c r="AW443" s="27"/>
      <c r="AX443" s="27"/>
      <c r="AY443" s="27"/>
      <c r="AZ443" s="27"/>
      <c r="BA443" s="27"/>
      <c r="BB443" s="27"/>
      <c r="BC443" s="27"/>
      <c r="BD443" s="27"/>
      <c r="BE443" s="27"/>
      <c r="BF443" s="27"/>
      <c r="BG443" s="27"/>
    </row>
    <row r="444" spans="2:59" ht="15.75" customHeight="1" x14ac:dyDescent="0.2"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  <c r="AO444" s="27"/>
      <c r="AP444" s="27"/>
      <c r="AQ444" s="27"/>
      <c r="AR444" s="27"/>
      <c r="AS444" s="27"/>
      <c r="AT444" s="27"/>
      <c r="AU444" s="27"/>
      <c r="AV444" s="27"/>
      <c r="AW444" s="27"/>
      <c r="AX444" s="27"/>
      <c r="AY444" s="27"/>
      <c r="AZ444" s="27"/>
      <c r="BA444" s="27"/>
      <c r="BB444" s="27"/>
      <c r="BC444" s="27"/>
      <c r="BD444" s="27"/>
      <c r="BE444" s="27"/>
      <c r="BF444" s="27"/>
      <c r="BG444" s="27"/>
    </row>
    <row r="445" spans="2:59" ht="15.75" customHeight="1" x14ac:dyDescent="0.2"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  <c r="AO445" s="27"/>
      <c r="AP445" s="27"/>
      <c r="AQ445" s="27"/>
      <c r="AR445" s="27"/>
      <c r="AS445" s="27"/>
      <c r="AT445" s="27"/>
      <c r="AU445" s="27"/>
      <c r="AV445" s="27"/>
      <c r="AW445" s="27"/>
      <c r="AX445" s="27"/>
      <c r="AY445" s="27"/>
      <c r="AZ445" s="27"/>
      <c r="BA445" s="27"/>
      <c r="BB445" s="27"/>
      <c r="BC445" s="27"/>
      <c r="BD445" s="27"/>
      <c r="BE445" s="27"/>
      <c r="BF445" s="27"/>
      <c r="BG445" s="27"/>
    </row>
    <row r="446" spans="2:59" ht="15.75" customHeight="1" x14ac:dyDescent="0.2"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  <c r="AP446" s="27"/>
      <c r="AQ446" s="27"/>
      <c r="AR446" s="27"/>
      <c r="AS446" s="27"/>
      <c r="AT446" s="27"/>
      <c r="AU446" s="27"/>
      <c r="AV446" s="27"/>
      <c r="AW446" s="27"/>
      <c r="AX446" s="27"/>
      <c r="AY446" s="27"/>
      <c r="AZ446" s="27"/>
      <c r="BA446" s="27"/>
      <c r="BB446" s="27"/>
      <c r="BC446" s="27"/>
      <c r="BD446" s="27"/>
      <c r="BE446" s="27"/>
      <c r="BF446" s="27"/>
      <c r="BG446" s="27"/>
    </row>
    <row r="447" spans="2:59" ht="15.75" customHeight="1" x14ac:dyDescent="0.2"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  <c r="AO447" s="27"/>
      <c r="AP447" s="27"/>
      <c r="AQ447" s="27"/>
      <c r="AR447" s="27"/>
      <c r="AS447" s="27"/>
      <c r="AT447" s="27"/>
      <c r="AU447" s="27"/>
      <c r="AV447" s="27"/>
      <c r="AW447" s="27"/>
      <c r="AX447" s="27"/>
      <c r="AY447" s="27"/>
      <c r="AZ447" s="27"/>
      <c r="BA447" s="27"/>
      <c r="BB447" s="27"/>
      <c r="BC447" s="27"/>
      <c r="BD447" s="27"/>
      <c r="BE447" s="27"/>
      <c r="BF447" s="27"/>
      <c r="BG447" s="27"/>
    </row>
    <row r="448" spans="2:59" ht="15.75" customHeight="1" x14ac:dyDescent="0.2"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27"/>
      <c r="AW448" s="27"/>
      <c r="AX448" s="27"/>
      <c r="AY448" s="27"/>
      <c r="AZ448" s="27"/>
      <c r="BA448" s="27"/>
      <c r="BB448" s="27"/>
      <c r="BC448" s="27"/>
      <c r="BD448" s="27"/>
      <c r="BE448" s="27"/>
      <c r="BF448" s="27"/>
      <c r="BG448" s="27"/>
    </row>
    <row r="449" spans="2:59" ht="15.75" customHeight="1" x14ac:dyDescent="0.2"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  <c r="AO449" s="27"/>
      <c r="AP449" s="27"/>
      <c r="AQ449" s="27"/>
      <c r="AR449" s="27"/>
      <c r="AS449" s="27"/>
      <c r="AT449" s="27"/>
      <c r="AU449" s="27"/>
      <c r="AV449" s="27"/>
      <c r="AW449" s="27"/>
      <c r="AX449" s="27"/>
      <c r="AY449" s="27"/>
      <c r="AZ449" s="27"/>
      <c r="BA449" s="27"/>
      <c r="BB449" s="27"/>
      <c r="BC449" s="27"/>
      <c r="BD449" s="27"/>
      <c r="BE449" s="27"/>
      <c r="BF449" s="27"/>
      <c r="BG449" s="27"/>
    </row>
    <row r="450" spans="2:59" ht="15.75" customHeight="1" x14ac:dyDescent="0.2"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  <c r="AO450" s="27"/>
      <c r="AP450" s="27"/>
      <c r="AQ450" s="27"/>
      <c r="AR450" s="27"/>
      <c r="AS450" s="27"/>
      <c r="AT450" s="27"/>
      <c r="AU450" s="27"/>
      <c r="AV450" s="27"/>
      <c r="AW450" s="27"/>
      <c r="AX450" s="27"/>
      <c r="AY450" s="27"/>
      <c r="AZ450" s="27"/>
      <c r="BA450" s="27"/>
      <c r="BB450" s="27"/>
      <c r="BC450" s="27"/>
      <c r="BD450" s="27"/>
      <c r="BE450" s="27"/>
      <c r="BF450" s="27"/>
      <c r="BG450" s="27"/>
    </row>
    <row r="451" spans="2:59" ht="15.75" customHeight="1" x14ac:dyDescent="0.2"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  <c r="AO451" s="27"/>
      <c r="AP451" s="27"/>
      <c r="AQ451" s="27"/>
      <c r="AR451" s="27"/>
      <c r="AS451" s="27"/>
      <c r="AT451" s="27"/>
      <c r="AU451" s="27"/>
      <c r="AV451" s="27"/>
      <c r="AW451" s="27"/>
      <c r="AX451" s="27"/>
      <c r="AY451" s="27"/>
      <c r="AZ451" s="27"/>
      <c r="BA451" s="27"/>
      <c r="BB451" s="27"/>
      <c r="BC451" s="27"/>
      <c r="BD451" s="27"/>
      <c r="BE451" s="27"/>
      <c r="BF451" s="27"/>
      <c r="BG451" s="27"/>
    </row>
    <row r="452" spans="2:59" ht="15.75" customHeight="1" x14ac:dyDescent="0.2"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  <c r="AO452" s="27"/>
      <c r="AP452" s="27"/>
      <c r="AQ452" s="27"/>
      <c r="AR452" s="27"/>
      <c r="AS452" s="27"/>
      <c r="AT452" s="27"/>
      <c r="AU452" s="27"/>
      <c r="AV452" s="27"/>
      <c r="AW452" s="27"/>
      <c r="AX452" s="27"/>
      <c r="AY452" s="27"/>
      <c r="AZ452" s="27"/>
      <c r="BA452" s="27"/>
      <c r="BB452" s="27"/>
      <c r="BC452" s="27"/>
      <c r="BD452" s="27"/>
      <c r="BE452" s="27"/>
      <c r="BF452" s="27"/>
      <c r="BG452" s="27"/>
    </row>
    <row r="453" spans="2:59" ht="15.75" customHeight="1" x14ac:dyDescent="0.2"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  <c r="AO453" s="27"/>
      <c r="AP453" s="27"/>
      <c r="AQ453" s="27"/>
      <c r="AR453" s="27"/>
      <c r="AS453" s="27"/>
      <c r="AT453" s="27"/>
      <c r="AU453" s="27"/>
      <c r="AV453" s="27"/>
      <c r="AW453" s="27"/>
      <c r="AX453" s="27"/>
      <c r="AY453" s="27"/>
      <c r="AZ453" s="27"/>
      <c r="BA453" s="27"/>
      <c r="BB453" s="27"/>
      <c r="BC453" s="27"/>
      <c r="BD453" s="27"/>
      <c r="BE453" s="27"/>
      <c r="BF453" s="27"/>
      <c r="BG453" s="27"/>
    </row>
    <row r="454" spans="2:59" ht="15.75" customHeight="1" x14ac:dyDescent="0.2"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  <c r="AQ454" s="27"/>
      <c r="AR454" s="27"/>
      <c r="AS454" s="27"/>
      <c r="AT454" s="27"/>
      <c r="AU454" s="27"/>
      <c r="AV454" s="27"/>
      <c r="AW454" s="27"/>
      <c r="AX454" s="27"/>
      <c r="AY454" s="27"/>
      <c r="AZ454" s="27"/>
      <c r="BA454" s="27"/>
      <c r="BB454" s="27"/>
      <c r="BC454" s="27"/>
      <c r="BD454" s="27"/>
      <c r="BE454" s="27"/>
      <c r="BF454" s="27"/>
      <c r="BG454" s="27"/>
    </row>
    <row r="455" spans="2:59" ht="15.75" customHeight="1" x14ac:dyDescent="0.2"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  <c r="AO455" s="27"/>
      <c r="AP455" s="27"/>
      <c r="AQ455" s="27"/>
      <c r="AR455" s="27"/>
      <c r="AS455" s="27"/>
      <c r="AT455" s="27"/>
      <c r="AU455" s="27"/>
      <c r="AV455" s="27"/>
      <c r="AW455" s="27"/>
      <c r="AX455" s="27"/>
      <c r="AY455" s="27"/>
      <c r="AZ455" s="27"/>
      <c r="BA455" s="27"/>
      <c r="BB455" s="27"/>
      <c r="BC455" s="27"/>
      <c r="BD455" s="27"/>
      <c r="BE455" s="27"/>
      <c r="BF455" s="27"/>
      <c r="BG455" s="27"/>
    </row>
    <row r="456" spans="2:59" ht="15.75" customHeight="1" x14ac:dyDescent="0.2"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  <c r="AO456" s="27"/>
      <c r="AP456" s="27"/>
      <c r="AQ456" s="27"/>
      <c r="AR456" s="27"/>
      <c r="AS456" s="27"/>
      <c r="AT456" s="27"/>
      <c r="AU456" s="27"/>
      <c r="AV456" s="27"/>
      <c r="AW456" s="27"/>
      <c r="AX456" s="27"/>
      <c r="AY456" s="27"/>
      <c r="AZ456" s="27"/>
      <c r="BA456" s="27"/>
      <c r="BB456" s="27"/>
      <c r="BC456" s="27"/>
      <c r="BD456" s="27"/>
      <c r="BE456" s="27"/>
      <c r="BF456" s="27"/>
      <c r="BG456" s="27"/>
    </row>
    <row r="457" spans="2:59" ht="15.75" customHeight="1" x14ac:dyDescent="0.2"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  <c r="AO457" s="27"/>
      <c r="AP457" s="27"/>
      <c r="AQ457" s="27"/>
      <c r="AR457" s="27"/>
      <c r="AS457" s="27"/>
      <c r="AT457" s="27"/>
      <c r="AU457" s="27"/>
      <c r="AV457" s="27"/>
      <c r="AW457" s="27"/>
      <c r="AX457" s="27"/>
      <c r="AY457" s="27"/>
      <c r="AZ457" s="27"/>
      <c r="BA457" s="27"/>
      <c r="BB457" s="27"/>
      <c r="BC457" s="27"/>
      <c r="BD457" s="27"/>
      <c r="BE457" s="27"/>
      <c r="BF457" s="27"/>
      <c r="BG457" s="27"/>
    </row>
    <row r="458" spans="2:59" ht="15.75" customHeight="1" x14ac:dyDescent="0.2"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  <c r="AO458" s="27"/>
      <c r="AP458" s="27"/>
      <c r="AQ458" s="27"/>
      <c r="AR458" s="27"/>
      <c r="AS458" s="27"/>
      <c r="AT458" s="27"/>
      <c r="AU458" s="27"/>
      <c r="AV458" s="27"/>
      <c r="AW458" s="27"/>
      <c r="AX458" s="27"/>
      <c r="AY458" s="27"/>
      <c r="AZ458" s="27"/>
      <c r="BA458" s="27"/>
      <c r="BB458" s="27"/>
      <c r="BC458" s="27"/>
      <c r="BD458" s="27"/>
      <c r="BE458" s="27"/>
      <c r="BF458" s="27"/>
      <c r="BG458" s="27"/>
    </row>
    <row r="459" spans="2:59" ht="15.75" customHeight="1" x14ac:dyDescent="0.2"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  <c r="AO459" s="27"/>
      <c r="AP459" s="27"/>
      <c r="AQ459" s="27"/>
      <c r="AR459" s="27"/>
      <c r="AS459" s="27"/>
      <c r="AT459" s="27"/>
      <c r="AU459" s="27"/>
      <c r="AV459" s="27"/>
      <c r="AW459" s="27"/>
      <c r="AX459" s="27"/>
      <c r="AY459" s="27"/>
      <c r="AZ459" s="27"/>
      <c r="BA459" s="27"/>
      <c r="BB459" s="27"/>
      <c r="BC459" s="27"/>
      <c r="BD459" s="27"/>
      <c r="BE459" s="27"/>
      <c r="BF459" s="27"/>
      <c r="BG459" s="27"/>
    </row>
    <row r="460" spans="2:59" ht="15.75" customHeight="1" x14ac:dyDescent="0.2"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  <c r="AO460" s="27"/>
      <c r="AP460" s="27"/>
      <c r="AQ460" s="27"/>
      <c r="AR460" s="27"/>
      <c r="AS460" s="27"/>
      <c r="AT460" s="27"/>
      <c r="AU460" s="27"/>
      <c r="AV460" s="27"/>
      <c r="AW460" s="27"/>
      <c r="AX460" s="27"/>
      <c r="AY460" s="27"/>
      <c r="AZ460" s="27"/>
      <c r="BA460" s="27"/>
      <c r="BB460" s="27"/>
      <c r="BC460" s="27"/>
      <c r="BD460" s="27"/>
      <c r="BE460" s="27"/>
      <c r="BF460" s="27"/>
      <c r="BG460" s="27"/>
    </row>
    <row r="461" spans="2:59" ht="15.75" customHeight="1" x14ac:dyDescent="0.2"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  <c r="AO461" s="27"/>
      <c r="AP461" s="27"/>
      <c r="AQ461" s="27"/>
      <c r="AR461" s="27"/>
      <c r="AS461" s="27"/>
      <c r="AT461" s="27"/>
      <c r="AU461" s="27"/>
      <c r="AV461" s="27"/>
      <c r="AW461" s="27"/>
      <c r="AX461" s="27"/>
      <c r="AY461" s="27"/>
      <c r="AZ461" s="27"/>
      <c r="BA461" s="27"/>
      <c r="BB461" s="27"/>
      <c r="BC461" s="27"/>
      <c r="BD461" s="27"/>
      <c r="BE461" s="27"/>
      <c r="BF461" s="27"/>
      <c r="BG461" s="27"/>
    </row>
    <row r="462" spans="2:59" ht="15.75" customHeight="1" x14ac:dyDescent="0.2"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  <c r="AO462" s="27"/>
      <c r="AP462" s="27"/>
      <c r="AQ462" s="27"/>
      <c r="AR462" s="27"/>
      <c r="AS462" s="27"/>
      <c r="AT462" s="27"/>
      <c r="AU462" s="27"/>
      <c r="AV462" s="27"/>
      <c r="AW462" s="27"/>
      <c r="AX462" s="27"/>
      <c r="AY462" s="27"/>
      <c r="AZ462" s="27"/>
      <c r="BA462" s="27"/>
      <c r="BB462" s="27"/>
      <c r="BC462" s="27"/>
      <c r="BD462" s="27"/>
      <c r="BE462" s="27"/>
      <c r="BF462" s="27"/>
      <c r="BG462" s="27"/>
    </row>
    <row r="463" spans="2:59" ht="15.75" customHeight="1" x14ac:dyDescent="0.2"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  <c r="AO463" s="27"/>
      <c r="AP463" s="27"/>
      <c r="AQ463" s="27"/>
      <c r="AR463" s="27"/>
      <c r="AS463" s="27"/>
      <c r="AT463" s="27"/>
      <c r="AU463" s="27"/>
      <c r="AV463" s="27"/>
      <c r="AW463" s="27"/>
      <c r="AX463" s="27"/>
      <c r="AY463" s="27"/>
      <c r="AZ463" s="27"/>
      <c r="BA463" s="27"/>
      <c r="BB463" s="27"/>
      <c r="BC463" s="27"/>
      <c r="BD463" s="27"/>
      <c r="BE463" s="27"/>
      <c r="BF463" s="27"/>
      <c r="BG463" s="27"/>
    </row>
    <row r="464" spans="2:59" ht="15.75" customHeight="1" x14ac:dyDescent="0.2"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  <c r="AP464" s="27"/>
      <c r="AQ464" s="27"/>
      <c r="AR464" s="27"/>
      <c r="AS464" s="27"/>
      <c r="AT464" s="27"/>
      <c r="AU464" s="27"/>
      <c r="AV464" s="27"/>
      <c r="AW464" s="27"/>
      <c r="AX464" s="27"/>
      <c r="AY464" s="27"/>
      <c r="AZ464" s="27"/>
      <c r="BA464" s="27"/>
      <c r="BB464" s="27"/>
      <c r="BC464" s="27"/>
      <c r="BD464" s="27"/>
      <c r="BE464" s="27"/>
      <c r="BF464" s="27"/>
      <c r="BG464" s="27"/>
    </row>
    <row r="465" spans="2:59" ht="15.75" customHeight="1" x14ac:dyDescent="0.2"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  <c r="AO465" s="27"/>
      <c r="AP465" s="27"/>
      <c r="AQ465" s="27"/>
      <c r="AR465" s="27"/>
      <c r="AS465" s="27"/>
      <c r="AT465" s="27"/>
      <c r="AU465" s="27"/>
      <c r="AV465" s="27"/>
      <c r="AW465" s="27"/>
      <c r="AX465" s="27"/>
      <c r="AY465" s="27"/>
      <c r="AZ465" s="27"/>
      <c r="BA465" s="27"/>
      <c r="BB465" s="27"/>
      <c r="BC465" s="27"/>
      <c r="BD465" s="27"/>
      <c r="BE465" s="27"/>
      <c r="BF465" s="27"/>
      <c r="BG465" s="27"/>
    </row>
    <row r="466" spans="2:59" ht="15.75" customHeight="1" x14ac:dyDescent="0.2"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  <c r="AR466" s="27"/>
      <c r="AS466" s="27"/>
      <c r="AT466" s="27"/>
      <c r="AU466" s="27"/>
      <c r="AV466" s="27"/>
      <c r="AW466" s="27"/>
      <c r="AX466" s="27"/>
      <c r="AY466" s="27"/>
      <c r="AZ466" s="27"/>
      <c r="BA466" s="27"/>
      <c r="BB466" s="27"/>
      <c r="BC466" s="27"/>
      <c r="BD466" s="27"/>
      <c r="BE466" s="27"/>
      <c r="BF466" s="27"/>
      <c r="BG466" s="27"/>
    </row>
    <row r="467" spans="2:59" ht="15.75" customHeight="1" x14ac:dyDescent="0.2"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  <c r="AO467" s="27"/>
      <c r="AP467" s="27"/>
      <c r="AQ467" s="27"/>
      <c r="AR467" s="27"/>
      <c r="AS467" s="27"/>
      <c r="AT467" s="27"/>
      <c r="AU467" s="27"/>
      <c r="AV467" s="27"/>
      <c r="AW467" s="27"/>
      <c r="AX467" s="27"/>
      <c r="AY467" s="27"/>
      <c r="AZ467" s="27"/>
      <c r="BA467" s="27"/>
      <c r="BB467" s="27"/>
      <c r="BC467" s="27"/>
      <c r="BD467" s="27"/>
      <c r="BE467" s="27"/>
      <c r="BF467" s="27"/>
      <c r="BG467" s="27"/>
    </row>
    <row r="468" spans="2:59" ht="15.75" customHeight="1" x14ac:dyDescent="0.2"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  <c r="AO468" s="27"/>
      <c r="AP468" s="27"/>
      <c r="AQ468" s="27"/>
      <c r="AR468" s="27"/>
      <c r="AS468" s="27"/>
      <c r="AT468" s="27"/>
      <c r="AU468" s="27"/>
      <c r="AV468" s="27"/>
      <c r="AW468" s="27"/>
      <c r="AX468" s="27"/>
      <c r="AY468" s="27"/>
      <c r="AZ468" s="27"/>
      <c r="BA468" s="27"/>
      <c r="BB468" s="27"/>
      <c r="BC468" s="27"/>
      <c r="BD468" s="27"/>
      <c r="BE468" s="27"/>
      <c r="BF468" s="27"/>
      <c r="BG468" s="27"/>
    </row>
    <row r="469" spans="2:59" ht="15.75" customHeight="1" x14ac:dyDescent="0.2"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  <c r="AO469" s="27"/>
      <c r="AP469" s="27"/>
      <c r="AQ469" s="27"/>
      <c r="AR469" s="27"/>
      <c r="AS469" s="27"/>
      <c r="AT469" s="27"/>
      <c r="AU469" s="27"/>
      <c r="AV469" s="27"/>
      <c r="AW469" s="27"/>
      <c r="AX469" s="27"/>
      <c r="AY469" s="27"/>
      <c r="AZ469" s="27"/>
      <c r="BA469" s="27"/>
      <c r="BB469" s="27"/>
      <c r="BC469" s="27"/>
      <c r="BD469" s="27"/>
      <c r="BE469" s="27"/>
      <c r="BF469" s="27"/>
      <c r="BG469" s="27"/>
    </row>
    <row r="470" spans="2:59" ht="15.75" customHeight="1" x14ac:dyDescent="0.2"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  <c r="AO470" s="27"/>
      <c r="AP470" s="27"/>
      <c r="AQ470" s="27"/>
      <c r="AR470" s="27"/>
      <c r="AS470" s="27"/>
      <c r="AT470" s="27"/>
      <c r="AU470" s="27"/>
      <c r="AV470" s="27"/>
      <c r="AW470" s="27"/>
      <c r="AX470" s="27"/>
      <c r="AY470" s="27"/>
      <c r="AZ470" s="27"/>
      <c r="BA470" s="27"/>
      <c r="BB470" s="27"/>
      <c r="BC470" s="27"/>
      <c r="BD470" s="27"/>
      <c r="BE470" s="27"/>
      <c r="BF470" s="27"/>
      <c r="BG470" s="27"/>
    </row>
    <row r="471" spans="2:59" ht="15.75" customHeight="1" x14ac:dyDescent="0.2"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  <c r="AO471" s="27"/>
      <c r="AP471" s="27"/>
      <c r="AQ471" s="27"/>
      <c r="AR471" s="27"/>
      <c r="AS471" s="27"/>
      <c r="AT471" s="27"/>
      <c r="AU471" s="27"/>
      <c r="AV471" s="27"/>
      <c r="AW471" s="27"/>
      <c r="AX471" s="27"/>
      <c r="AY471" s="27"/>
      <c r="AZ471" s="27"/>
      <c r="BA471" s="27"/>
      <c r="BB471" s="27"/>
      <c r="BC471" s="27"/>
      <c r="BD471" s="27"/>
      <c r="BE471" s="27"/>
      <c r="BF471" s="27"/>
      <c r="BG471" s="27"/>
    </row>
    <row r="472" spans="2:59" ht="15.75" customHeight="1" x14ac:dyDescent="0.2"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  <c r="AO472" s="27"/>
      <c r="AP472" s="27"/>
      <c r="AQ472" s="27"/>
      <c r="AR472" s="27"/>
      <c r="AS472" s="27"/>
      <c r="AT472" s="27"/>
      <c r="AU472" s="27"/>
      <c r="AV472" s="27"/>
      <c r="AW472" s="27"/>
      <c r="AX472" s="27"/>
      <c r="AY472" s="27"/>
      <c r="AZ472" s="27"/>
      <c r="BA472" s="27"/>
      <c r="BB472" s="27"/>
      <c r="BC472" s="27"/>
      <c r="BD472" s="27"/>
      <c r="BE472" s="27"/>
      <c r="BF472" s="27"/>
      <c r="BG472" s="27"/>
    </row>
    <row r="473" spans="2:59" ht="15.75" customHeight="1" x14ac:dyDescent="0.2"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  <c r="AO473" s="27"/>
      <c r="AP473" s="27"/>
      <c r="AQ473" s="27"/>
      <c r="AR473" s="27"/>
      <c r="AS473" s="27"/>
      <c r="AT473" s="27"/>
      <c r="AU473" s="27"/>
      <c r="AV473" s="27"/>
      <c r="AW473" s="27"/>
      <c r="AX473" s="27"/>
      <c r="AY473" s="27"/>
      <c r="AZ473" s="27"/>
      <c r="BA473" s="27"/>
      <c r="BB473" s="27"/>
      <c r="BC473" s="27"/>
      <c r="BD473" s="27"/>
      <c r="BE473" s="27"/>
      <c r="BF473" s="27"/>
      <c r="BG473" s="27"/>
    </row>
    <row r="474" spans="2:59" ht="15.75" customHeight="1" x14ac:dyDescent="0.2"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  <c r="AO474" s="27"/>
      <c r="AP474" s="27"/>
      <c r="AQ474" s="27"/>
      <c r="AR474" s="27"/>
      <c r="AS474" s="27"/>
      <c r="AT474" s="27"/>
      <c r="AU474" s="27"/>
      <c r="AV474" s="27"/>
      <c r="AW474" s="27"/>
      <c r="AX474" s="27"/>
      <c r="AY474" s="27"/>
      <c r="AZ474" s="27"/>
      <c r="BA474" s="27"/>
      <c r="BB474" s="27"/>
      <c r="BC474" s="27"/>
      <c r="BD474" s="27"/>
      <c r="BE474" s="27"/>
      <c r="BF474" s="27"/>
      <c r="BG474" s="27"/>
    </row>
    <row r="475" spans="2:59" ht="15.75" customHeight="1" x14ac:dyDescent="0.2"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  <c r="AO475" s="27"/>
      <c r="AP475" s="27"/>
      <c r="AQ475" s="27"/>
      <c r="AR475" s="27"/>
      <c r="AS475" s="27"/>
      <c r="AT475" s="27"/>
      <c r="AU475" s="27"/>
      <c r="AV475" s="27"/>
      <c r="AW475" s="27"/>
      <c r="AX475" s="27"/>
      <c r="AY475" s="27"/>
      <c r="AZ475" s="27"/>
      <c r="BA475" s="27"/>
      <c r="BB475" s="27"/>
      <c r="BC475" s="27"/>
      <c r="BD475" s="27"/>
      <c r="BE475" s="27"/>
      <c r="BF475" s="27"/>
      <c r="BG475" s="27"/>
    </row>
    <row r="476" spans="2:59" ht="15.75" customHeight="1" x14ac:dyDescent="0.2"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  <c r="AO476" s="27"/>
      <c r="AP476" s="27"/>
      <c r="AQ476" s="27"/>
      <c r="AR476" s="27"/>
      <c r="AS476" s="27"/>
      <c r="AT476" s="27"/>
      <c r="AU476" s="27"/>
      <c r="AV476" s="27"/>
      <c r="AW476" s="27"/>
      <c r="AX476" s="27"/>
      <c r="AY476" s="27"/>
      <c r="AZ476" s="27"/>
      <c r="BA476" s="27"/>
      <c r="BB476" s="27"/>
      <c r="BC476" s="27"/>
      <c r="BD476" s="27"/>
      <c r="BE476" s="27"/>
      <c r="BF476" s="27"/>
      <c r="BG476" s="27"/>
    </row>
    <row r="477" spans="2:59" ht="15.75" customHeight="1" x14ac:dyDescent="0.2"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  <c r="AO477" s="27"/>
      <c r="AP477" s="27"/>
      <c r="AQ477" s="27"/>
      <c r="AR477" s="27"/>
      <c r="AS477" s="27"/>
      <c r="AT477" s="27"/>
      <c r="AU477" s="27"/>
      <c r="AV477" s="27"/>
      <c r="AW477" s="27"/>
      <c r="AX477" s="27"/>
      <c r="AY477" s="27"/>
      <c r="AZ477" s="27"/>
      <c r="BA477" s="27"/>
      <c r="BB477" s="27"/>
      <c r="BC477" s="27"/>
      <c r="BD477" s="27"/>
      <c r="BE477" s="27"/>
      <c r="BF477" s="27"/>
      <c r="BG477" s="27"/>
    </row>
    <row r="478" spans="2:59" ht="15.75" customHeight="1" x14ac:dyDescent="0.2"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  <c r="AO478" s="27"/>
      <c r="AP478" s="27"/>
      <c r="AQ478" s="27"/>
      <c r="AR478" s="27"/>
      <c r="AS478" s="27"/>
      <c r="AT478" s="27"/>
      <c r="AU478" s="27"/>
      <c r="AV478" s="27"/>
      <c r="AW478" s="27"/>
      <c r="AX478" s="27"/>
      <c r="AY478" s="27"/>
      <c r="AZ478" s="27"/>
      <c r="BA478" s="27"/>
      <c r="BB478" s="27"/>
      <c r="BC478" s="27"/>
      <c r="BD478" s="27"/>
      <c r="BE478" s="27"/>
      <c r="BF478" s="27"/>
      <c r="BG478" s="27"/>
    </row>
    <row r="479" spans="2:59" ht="15.75" customHeight="1" x14ac:dyDescent="0.2"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  <c r="AO479" s="27"/>
      <c r="AP479" s="27"/>
      <c r="AQ479" s="27"/>
      <c r="AR479" s="27"/>
      <c r="AS479" s="27"/>
      <c r="AT479" s="27"/>
      <c r="AU479" s="27"/>
      <c r="AV479" s="27"/>
      <c r="AW479" s="27"/>
      <c r="AX479" s="27"/>
      <c r="AY479" s="27"/>
      <c r="AZ479" s="27"/>
      <c r="BA479" s="27"/>
      <c r="BB479" s="27"/>
      <c r="BC479" s="27"/>
      <c r="BD479" s="27"/>
      <c r="BE479" s="27"/>
      <c r="BF479" s="27"/>
      <c r="BG479" s="27"/>
    </row>
    <row r="480" spans="2:59" ht="15.75" customHeight="1" x14ac:dyDescent="0.2"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  <c r="AO480" s="27"/>
      <c r="AP480" s="27"/>
      <c r="AQ480" s="27"/>
      <c r="AR480" s="27"/>
      <c r="AS480" s="27"/>
      <c r="AT480" s="27"/>
      <c r="AU480" s="27"/>
      <c r="AV480" s="27"/>
      <c r="AW480" s="27"/>
      <c r="AX480" s="27"/>
      <c r="AY480" s="27"/>
      <c r="AZ480" s="27"/>
      <c r="BA480" s="27"/>
      <c r="BB480" s="27"/>
      <c r="BC480" s="27"/>
      <c r="BD480" s="27"/>
      <c r="BE480" s="27"/>
      <c r="BF480" s="27"/>
      <c r="BG480" s="27"/>
    </row>
    <row r="481" spans="2:59" ht="15.75" customHeight="1" x14ac:dyDescent="0.2"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  <c r="AO481" s="27"/>
      <c r="AP481" s="27"/>
      <c r="AQ481" s="27"/>
      <c r="AR481" s="27"/>
      <c r="AS481" s="27"/>
      <c r="AT481" s="27"/>
      <c r="AU481" s="27"/>
      <c r="AV481" s="27"/>
      <c r="AW481" s="27"/>
      <c r="AX481" s="27"/>
      <c r="AY481" s="27"/>
      <c r="AZ481" s="27"/>
      <c r="BA481" s="27"/>
      <c r="BB481" s="27"/>
      <c r="BC481" s="27"/>
      <c r="BD481" s="27"/>
      <c r="BE481" s="27"/>
      <c r="BF481" s="27"/>
      <c r="BG481" s="27"/>
    </row>
    <row r="482" spans="2:59" ht="15.75" customHeight="1" x14ac:dyDescent="0.2"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  <c r="AO482" s="27"/>
      <c r="AP482" s="27"/>
      <c r="AQ482" s="27"/>
      <c r="AR482" s="27"/>
      <c r="AS482" s="27"/>
      <c r="AT482" s="27"/>
      <c r="AU482" s="27"/>
      <c r="AV482" s="27"/>
      <c r="AW482" s="27"/>
      <c r="AX482" s="27"/>
      <c r="AY482" s="27"/>
      <c r="AZ482" s="27"/>
      <c r="BA482" s="27"/>
      <c r="BB482" s="27"/>
      <c r="BC482" s="27"/>
      <c r="BD482" s="27"/>
      <c r="BE482" s="27"/>
      <c r="BF482" s="27"/>
      <c r="BG482" s="27"/>
    </row>
    <row r="483" spans="2:59" ht="15.75" customHeight="1" x14ac:dyDescent="0.2"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  <c r="AO483" s="27"/>
      <c r="AP483" s="27"/>
      <c r="AQ483" s="27"/>
      <c r="AR483" s="27"/>
      <c r="AS483" s="27"/>
      <c r="AT483" s="27"/>
      <c r="AU483" s="27"/>
      <c r="AV483" s="27"/>
      <c r="AW483" s="27"/>
      <c r="AX483" s="27"/>
      <c r="AY483" s="27"/>
      <c r="AZ483" s="27"/>
      <c r="BA483" s="27"/>
      <c r="BB483" s="27"/>
      <c r="BC483" s="27"/>
      <c r="BD483" s="27"/>
      <c r="BE483" s="27"/>
      <c r="BF483" s="27"/>
      <c r="BG483" s="27"/>
    </row>
    <row r="484" spans="2:59" ht="15.75" customHeight="1" x14ac:dyDescent="0.2"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27"/>
      <c r="AW484" s="27"/>
      <c r="AX484" s="27"/>
      <c r="AY484" s="27"/>
      <c r="AZ484" s="27"/>
      <c r="BA484" s="27"/>
      <c r="BB484" s="27"/>
      <c r="BC484" s="27"/>
      <c r="BD484" s="27"/>
      <c r="BE484" s="27"/>
      <c r="BF484" s="27"/>
      <c r="BG484" s="27"/>
    </row>
    <row r="485" spans="2:59" ht="15.75" customHeight="1" x14ac:dyDescent="0.2"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  <c r="AO485" s="27"/>
      <c r="AP485" s="27"/>
      <c r="AQ485" s="27"/>
      <c r="AR485" s="27"/>
      <c r="AS485" s="27"/>
      <c r="AT485" s="27"/>
      <c r="AU485" s="27"/>
      <c r="AV485" s="27"/>
      <c r="AW485" s="27"/>
      <c r="AX485" s="27"/>
      <c r="AY485" s="27"/>
      <c r="AZ485" s="27"/>
      <c r="BA485" s="27"/>
      <c r="BB485" s="27"/>
      <c r="BC485" s="27"/>
      <c r="BD485" s="27"/>
      <c r="BE485" s="27"/>
      <c r="BF485" s="27"/>
      <c r="BG485" s="27"/>
    </row>
    <row r="486" spans="2:59" ht="15.75" customHeight="1" x14ac:dyDescent="0.2"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  <c r="AO486" s="27"/>
      <c r="AP486" s="27"/>
      <c r="AQ486" s="27"/>
      <c r="AR486" s="27"/>
      <c r="AS486" s="27"/>
      <c r="AT486" s="27"/>
      <c r="AU486" s="27"/>
      <c r="AV486" s="27"/>
      <c r="AW486" s="27"/>
      <c r="AX486" s="27"/>
      <c r="AY486" s="27"/>
      <c r="AZ486" s="27"/>
      <c r="BA486" s="27"/>
      <c r="BB486" s="27"/>
      <c r="BC486" s="27"/>
      <c r="BD486" s="27"/>
      <c r="BE486" s="27"/>
      <c r="BF486" s="27"/>
      <c r="BG486" s="27"/>
    </row>
    <row r="487" spans="2:59" ht="15.75" customHeight="1" x14ac:dyDescent="0.2"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  <c r="AO487" s="27"/>
      <c r="AP487" s="27"/>
      <c r="AQ487" s="27"/>
      <c r="AR487" s="27"/>
      <c r="AS487" s="27"/>
      <c r="AT487" s="27"/>
      <c r="AU487" s="27"/>
      <c r="AV487" s="27"/>
      <c r="AW487" s="27"/>
      <c r="AX487" s="27"/>
      <c r="AY487" s="27"/>
      <c r="AZ487" s="27"/>
      <c r="BA487" s="27"/>
      <c r="BB487" s="27"/>
      <c r="BC487" s="27"/>
      <c r="BD487" s="27"/>
      <c r="BE487" s="27"/>
      <c r="BF487" s="27"/>
      <c r="BG487" s="27"/>
    </row>
    <row r="488" spans="2:59" ht="15.75" customHeight="1" x14ac:dyDescent="0.2"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  <c r="AO488" s="27"/>
      <c r="AP488" s="27"/>
      <c r="AQ488" s="27"/>
      <c r="AR488" s="27"/>
      <c r="AS488" s="27"/>
      <c r="AT488" s="27"/>
      <c r="AU488" s="27"/>
      <c r="AV488" s="27"/>
      <c r="AW488" s="27"/>
      <c r="AX488" s="27"/>
      <c r="AY488" s="27"/>
      <c r="AZ488" s="27"/>
      <c r="BA488" s="27"/>
      <c r="BB488" s="27"/>
      <c r="BC488" s="27"/>
      <c r="BD488" s="27"/>
      <c r="BE488" s="27"/>
      <c r="BF488" s="27"/>
      <c r="BG488" s="27"/>
    </row>
    <row r="489" spans="2:59" ht="15.75" customHeight="1" x14ac:dyDescent="0.2"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  <c r="AO489" s="27"/>
      <c r="AP489" s="27"/>
      <c r="AQ489" s="27"/>
      <c r="AR489" s="27"/>
      <c r="AS489" s="27"/>
      <c r="AT489" s="27"/>
      <c r="AU489" s="27"/>
      <c r="AV489" s="27"/>
      <c r="AW489" s="27"/>
      <c r="AX489" s="27"/>
      <c r="AY489" s="27"/>
      <c r="AZ489" s="27"/>
      <c r="BA489" s="27"/>
      <c r="BB489" s="27"/>
      <c r="BC489" s="27"/>
      <c r="BD489" s="27"/>
      <c r="BE489" s="27"/>
      <c r="BF489" s="27"/>
      <c r="BG489" s="27"/>
    </row>
    <row r="490" spans="2:59" ht="15.75" customHeight="1" x14ac:dyDescent="0.2"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  <c r="AO490" s="27"/>
      <c r="AP490" s="27"/>
      <c r="AQ490" s="27"/>
      <c r="AR490" s="27"/>
      <c r="AS490" s="27"/>
      <c r="AT490" s="27"/>
      <c r="AU490" s="27"/>
      <c r="AV490" s="27"/>
      <c r="AW490" s="27"/>
      <c r="AX490" s="27"/>
      <c r="AY490" s="27"/>
      <c r="AZ490" s="27"/>
      <c r="BA490" s="27"/>
      <c r="BB490" s="27"/>
      <c r="BC490" s="27"/>
      <c r="BD490" s="27"/>
      <c r="BE490" s="27"/>
      <c r="BF490" s="27"/>
      <c r="BG490" s="27"/>
    </row>
    <row r="491" spans="2:59" ht="15.75" customHeight="1" x14ac:dyDescent="0.2"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  <c r="AO491" s="27"/>
      <c r="AP491" s="27"/>
      <c r="AQ491" s="27"/>
      <c r="AR491" s="27"/>
      <c r="AS491" s="27"/>
      <c r="AT491" s="27"/>
      <c r="AU491" s="27"/>
      <c r="AV491" s="27"/>
      <c r="AW491" s="27"/>
      <c r="AX491" s="27"/>
      <c r="AY491" s="27"/>
      <c r="AZ491" s="27"/>
      <c r="BA491" s="27"/>
      <c r="BB491" s="27"/>
      <c r="BC491" s="27"/>
      <c r="BD491" s="27"/>
      <c r="BE491" s="27"/>
      <c r="BF491" s="27"/>
      <c r="BG491" s="27"/>
    </row>
    <row r="492" spans="2:59" ht="15.75" customHeight="1" x14ac:dyDescent="0.2"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  <c r="AO492" s="27"/>
      <c r="AP492" s="27"/>
      <c r="AQ492" s="27"/>
      <c r="AR492" s="27"/>
      <c r="AS492" s="27"/>
      <c r="AT492" s="27"/>
      <c r="AU492" s="27"/>
      <c r="AV492" s="27"/>
      <c r="AW492" s="27"/>
      <c r="AX492" s="27"/>
      <c r="AY492" s="27"/>
      <c r="AZ492" s="27"/>
      <c r="BA492" s="27"/>
      <c r="BB492" s="27"/>
      <c r="BC492" s="27"/>
      <c r="BD492" s="27"/>
      <c r="BE492" s="27"/>
      <c r="BF492" s="27"/>
      <c r="BG492" s="27"/>
    </row>
    <row r="493" spans="2:59" ht="15.75" customHeight="1" x14ac:dyDescent="0.2"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  <c r="AP493" s="27"/>
      <c r="AQ493" s="27"/>
      <c r="AR493" s="27"/>
      <c r="AS493" s="27"/>
      <c r="AT493" s="27"/>
      <c r="AU493" s="27"/>
      <c r="AV493" s="27"/>
      <c r="AW493" s="27"/>
      <c r="AX493" s="27"/>
      <c r="AY493" s="27"/>
      <c r="AZ493" s="27"/>
      <c r="BA493" s="27"/>
      <c r="BB493" s="27"/>
      <c r="BC493" s="27"/>
      <c r="BD493" s="27"/>
      <c r="BE493" s="27"/>
      <c r="BF493" s="27"/>
      <c r="BG493" s="27"/>
    </row>
    <row r="494" spans="2:59" ht="15.75" customHeight="1" x14ac:dyDescent="0.2"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  <c r="AP494" s="27"/>
      <c r="AQ494" s="27"/>
      <c r="AR494" s="27"/>
      <c r="AS494" s="27"/>
      <c r="AT494" s="27"/>
      <c r="AU494" s="27"/>
      <c r="AV494" s="27"/>
      <c r="AW494" s="27"/>
      <c r="AX494" s="27"/>
      <c r="AY494" s="27"/>
      <c r="AZ494" s="27"/>
      <c r="BA494" s="27"/>
      <c r="BB494" s="27"/>
      <c r="BC494" s="27"/>
      <c r="BD494" s="27"/>
      <c r="BE494" s="27"/>
      <c r="BF494" s="27"/>
      <c r="BG494" s="27"/>
    </row>
    <row r="495" spans="2:59" ht="15.75" customHeight="1" x14ac:dyDescent="0.2"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  <c r="AO495" s="27"/>
      <c r="AP495" s="27"/>
      <c r="AQ495" s="27"/>
      <c r="AR495" s="27"/>
      <c r="AS495" s="27"/>
      <c r="AT495" s="27"/>
      <c r="AU495" s="27"/>
      <c r="AV495" s="27"/>
      <c r="AW495" s="27"/>
      <c r="AX495" s="27"/>
      <c r="AY495" s="27"/>
      <c r="AZ495" s="27"/>
      <c r="BA495" s="27"/>
      <c r="BB495" s="27"/>
      <c r="BC495" s="27"/>
      <c r="BD495" s="27"/>
      <c r="BE495" s="27"/>
      <c r="BF495" s="27"/>
      <c r="BG495" s="27"/>
    </row>
    <row r="496" spans="2:59" ht="15.75" customHeight="1" x14ac:dyDescent="0.2"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  <c r="AO496" s="27"/>
      <c r="AP496" s="27"/>
      <c r="AQ496" s="27"/>
      <c r="AR496" s="27"/>
      <c r="AS496" s="27"/>
      <c r="AT496" s="27"/>
      <c r="AU496" s="27"/>
      <c r="AV496" s="27"/>
      <c r="AW496" s="27"/>
      <c r="AX496" s="27"/>
      <c r="AY496" s="27"/>
      <c r="AZ496" s="27"/>
      <c r="BA496" s="27"/>
      <c r="BB496" s="27"/>
      <c r="BC496" s="27"/>
      <c r="BD496" s="27"/>
      <c r="BE496" s="27"/>
      <c r="BF496" s="27"/>
      <c r="BG496" s="27"/>
    </row>
    <row r="497" spans="2:59" ht="15.75" customHeight="1" x14ac:dyDescent="0.2"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  <c r="AO497" s="27"/>
      <c r="AP497" s="27"/>
      <c r="AQ497" s="27"/>
      <c r="AR497" s="27"/>
      <c r="AS497" s="27"/>
      <c r="AT497" s="27"/>
      <c r="AU497" s="27"/>
      <c r="AV497" s="27"/>
      <c r="AW497" s="27"/>
      <c r="AX497" s="27"/>
      <c r="AY497" s="27"/>
      <c r="AZ497" s="27"/>
      <c r="BA497" s="27"/>
      <c r="BB497" s="27"/>
      <c r="BC497" s="27"/>
      <c r="BD497" s="27"/>
      <c r="BE497" s="27"/>
      <c r="BF497" s="27"/>
      <c r="BG497" s="27"/>
    </row>
    <row r="498" spans="2:59" ht="15.75" customHeight="1" x14ac:dyDescent="0.2"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  <c r="AO498" s="27"/>
      <c r="AP498" s="27"/>
      <c r="AQ498" s="27"/>
      <c r="AR498" s="27"/>
      <c r="AS498" s="27"/>
      <c r="AT498" s="27"/>
      <c r="AU498" s="27"/>
      <c r="AV498" s="27"/>
      <c r="AW498" s="27"/>
      <c r="AX498" s="27"/>
      <c r="AY498" s="27"/>
      <c r="AZ498" s="27"/>
      <c r="BA498" s="27"/>
      <c r="BB498" s="27"/>
      <c r="BC498" s="27"/>
      <c r="BD498" s="27"/>
      <c r="BE498" s="27"/>
      <c r="BF498" s="27"/>
      <c r="BG498" s="27"/>
    </row>
    <row r="499" spans="2:59" ht="15.75" customHeight="1" x14ac:dyDescent="0.2"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  <c r="AO499" s="27"/>
      <c r="AP499" s="27"/>
      <c r="AQ499" s="27"/>
      <c r="AR499" s="27"/>
      <c r="AS499" s="27"/>
      <c r="AT499" s="27"/>
      <c r="AU499" s="27"/>
      <c r="AV499" s="27"/>
      <c r="AW499" s="27"/>
      <c r="AX499" s="27"/>
      <c r="AY499" s="27"/>
      <c r="AZ499" s="27"/>
      <c r="BA499" s="27"/>
      <c r="BB499" s="27"/>
      <c r="BC499" s="27"/>
      <c r="BD499" s="27"/>
      <c r="BE499" s="27"/>
      <c r="BF499" s="27"/>
      <c r="BG499" s="27"/>
    </row>
    <row r="500" spans="2:59" ht="15.75" customHeight="1" x14ac:dyDescent="0.2"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  <c r="AO500" s="27"/>
      <c r="AP500" s="27"/>
      <c r="AQ500" s="27"/>
      <c r="AR500" s="27"/>
      <c r="AS500" s="27"/>
      <c r="AT500" s="27"/>
      <c r="AU500" s="27"/>
      <c r="AV500" s="27"/>
      <c r="AW500" s="27"/>
      <c r="AX500" s="27"/>
      <c r="AY500" s="27"/>
      <c r="AZ500" s="27"/>
      <c r="BA500" s="27"/>
      <c r="BB500" s="27"/>
      <c r="BC500" s="27"/>
      <c r="BD500" s="27"/>
      <c r="BE500" s="27"/>
      <c r="BF500" s="27"/>
      <c r="BG500" s="27"/>
    </row>
    <row r="501" spans="2:59" ht="15.75" customHeight="1" x14ac:dyDescent="0.2"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  <c r="AO501" s="27"/>
      <c r="AP501" s="27"/>
      <c r="AQ501" s="27"/>
      <c r="AR501" s="27"/>
      <c r="AS501" s="27"/>
      <c r="AT501" s="27"/>
      <c r="AU501" s="27"/>
      <c r="AV501" s="27"/>
      <c r="AW501" s="27"/>
      <c r="AX501" s="27"/>
      <c r="AY501" s="27"/>
      <c r="AZ501" s="27"/>
      <c r="BA501" s="27"/>
      <c r="BB501" s="27"/>
      <c r="BC501" s="27"/>
      <c r="BD501" s="27"/>
      <c r="BE501" s="27"/>
      <c r="BF501" s="27"/>
      <c r="BG501" s="27"/>
    </row>
    <row r="502" spans="2:59" ht="15.75" customHeight="1" x14ac:dyDescent="0.2"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  <c r="BF502" s="27"/>
      <c r="BG502" s="27"/>
    </row>
    <row r="503" spans="2:59" ht="15.75" customHeight="1" x14ac:dyDescent="0.2"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  <c r="AP503" s="27"/>
      <c r="AQ503" s="27"/>
      <c r="AR503" s="27"/>
      <c r="AS503" s="27"/>
      <c r="AT503" s="27"/>
      <c r="AU503" s="27"/>
      <c r="AV503" s="27"/>
      <c r="AW503" s="27"/>
      <c r="AX503" s="27"/>
      <c r="AY503" s="27"/>
      <c r="AZ503" s="27"/>
      <c r="BA503" s="27"/>
      <c r="BB503" s="27"/>
      <c r="BC503" s="27"/>
      <c r="BD503" s="27"/>
      <c r="BE503" s="27"/>
      <c r="BF503" s="27"/>
      <c r="BG503" s="27"/>
    </row>
    <row r="504" spans="2:59" ht="15.75" customHeight="1" x14ac:dyDescent="0.2"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  <c r="AO504" s="27"/>
      <c r="AP504" s="27"/>
      <c r="AQ504" s="27"/>
      <c r="AR504" s="27"/>
      <c r="AS504" s="27"/>
      <c r="AT504" s="27"/>
      <c r="AU504" s="27"/>
      <c r="AV504" s="27"/>
      <c r="AW504" s="27"/>
      <c r="AX504" s="27"/>
      <c r="AY504" s="27"/>
      <c r="AZ504" s="27"/>
      <c r="BA504" s="27"/>
      <c r="BB504" s="27"/>
      <c r="BC504" s="27"/>
      <c r="BD504" s="27"/>
      <c r="BE504" s="27"/>
      <c r="BF504" s="27"/>
      <c r="BG504" s="27"/>
    </row>
    <row r="505" spans="2:59" ht="15.75" customHeight="1" x14ac:dyDescent="0.2"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  <c r="AO505" s="27"/>
      <c r="AP505" s="27"/>
      <c r="AQ505" s="27"/>
      <c r="AR505" s="27"/>
      <c r="AS505" s="27"/>
      <c r="AT505" s="27"/>
      <c r="AU505" s="27"/>
      <c r="AV505" s="27"/>
      <c r="AW505" s="27"/>
      <c r="AX505" s="27"/>
      <c r="AY505" s="27"/>
      <c r="AZ505" s="27"/>
      <c r="BA505" s="27"/>
      <c r="BB505" s="27"/>
      <c r="BC505" s="27"/>
      <c r="BD505" s="27"/>
      <c r="BE505" s="27"/>
      <c r="BF505" s="27"/>
      <c r="BG505" s="27"/>
    </row>
    <row r="506" spans="2:59" ht="15.75" customHeight="1" x14ac:dyDescent="0.2"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  <c r="AO506" s="27"/>
      <c r="AP506" s="27"/>
      <c r="AQ506" s="27"/>
      <c r="AR506" s="27"/>
      <c r="AS506" s="27"/>
      <c r="AT506" s="27"/>
      <c r="AU506" s="27"/>
      <c r="AV506" s="27"/>
      <c r="AW506" s="27"/>
      <c r="AX506" s="27"/>
      <c r="AY506" s="27"/>
      <c r="AZ506" s="27"/>
      <c r="BA506" s="27"/>
      <c r="BB506" s="27"/>
      <c r="BC506" s="27"/>
      <c r="BD506" s="27"/>
      <c r="BE506" s="27"/>
      <c r="BF506" s="27"/>
      <c r="BG506" s="27"/>
    </row>
    <row r="507" spans="2:59" ht="15.75" customHeight="1" x14ac:dyDescent="0.2"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  <c r="AO507" s="27"/>
      <c r="AP507" s="27"/>
      <c r="AQ507" s="27"/>
      <c r="AR507" s="27"/>
      <c r="AS507" s="27"/>
      <c r="AT507" s="27"/>
      <c r="AU507" s="27"/>
      <c r="AV507" s="27"/>
      <c r="AW507" s="27"/>
      <c r="AX507" s="27"/>
      <c r="AY507" s="27"/>
      <c r="AZ507" s="27"/>
      <c r="BA507" s="27"/>
      <c r="BB507" s="27"/>
      <c r="BC507" s="27"/>
      <c r="BD507" s="27"/>
      <c r="BE507" s="27"/>
      <c r="BF507" s="27"/>
      <c r="BG507" s="27"/>
    </row>
    <row r="508" spans="2:59" ht="15.75" customHeight="1" x14ac:dyDescent="0.2"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  <c r="AO508" s="27"/>
      <c r="AP508" s="27"/>
      <c r="AQ508" s="27"/>
      <c r="AR508" s="27"/>
      <c r="AS508" s="27"/>
      <c r="AT508" s="27"/>
      <c r="AU508" s="27"/>
      <c r="AV508" s="27"/>
      <c r="AW508" s="27"/>
      <c r="AX508" s="27"/>
      <c r="AY508" s="27"/>
      <c r="AZ508" s="27"/>
      <c r="BA508" s="27"/>
      <c r="BB508" s="27"/>
      <c r="BC508" s="27"/>
      <c r="BD508" s="27"/>
      <c r="BE508" s="27"/>
      <c r="BF508" s="27"/>
      <c r="BG508" s="27"/>
    </row>
    <row r="509" spans="2:59" ht="15.75" customHeight="1" x14ac:dyDescent="0.2"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  <c r="AP509" s="27"/>
      <c r="AQ509" s="27"/>
      <c r="AR509" s="27"/>
      <c r="AS509" s="27"/>
      <c r="AT509" s="27"/>
      <c r="AU509" s="27"/>
      <c r="AV509" s="27"/>
      <c r="AW509" s="27"/>
      <c r="AX509" s="27"/>
      <c r="AY509" s="27"/>
      <c r="AZ509" s="27"/>
      <c r="BA509" s="27"/>
      <c r="BB509" s="27"/>
      <c r="BC509" s="27"/>
      <c r="BD509" s="27"/>
      <c r="BE509" s="27"/>
      <c r="BF509" s="27"/>
      <c r="BG509" s="27"/>
    </row>
    <row r="510" spans="2:59" ht="15.75" customHeight="1" x14ac:dyDescent="0.2"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  <c r="AO510" s="27"/>
      <c r="AP510" s="27"/>
      <c r="AQ510" s="27"/>
      <c r="AR510" s="27"/>
      <c r="AS510" s="27"/>
      <c r="AT510" s="27"/>
      <c r="AU510" s="27"/>
      <c r="AV510" s="27"/>
      <c r="AW510" s="27"/>
      <c r="AX510" s="27"/>
      <c r="AY510" s="27"/>
      <c r="AZ510" s="27"/>
      <c r="BA510" s="27"/>
      <c r="BB510" s="27"/>
      <c r="BC510" s="27"/>
      <c r="BD510" s="27"/>
      <c r="BE510" s="27"/>
      <c r="BF510" s="27"/>
      <c r="BG510" s="27"/>
    </row>
    <row r="511" spans="2:59" ht="15.75" customHeight="1" x14ac:dyDescent="0.2"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  <c r="AP511" s="27"/>
      <c r="AQ511" s="27"/>
      <c r="AR511" s="27"/>
      <c r="AS511" s="27"/>
      <c r="AT511" s="27"/>
      <c r="AU511" s="27"/>
      <c r="AV511" s="27"/>
      <c r="AW511" s="27"/>
      <c r="AX511" s="27"/>
      <c r="AY511" s="27"/>
      <c r="AZ511" s="27"/>
      <c r="BA511" s="27"/>
      <c r="BB511" s="27"/>
      <c r="BC511" s="27"/>
      <c r="BD511" s="27"/>
      <c r="BE511" s="27"/>
      <c r="BF511" s="27"/>
      <c r="BG511" s="27"/>
    </row>
    <row r="512" spans="2:59" ht="15.75" customHeight="1" x14ac:dyDescent="0.2"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  <c r="AO512" s="27"/>
      <c r="AP512" s="27"/>
      <c r="AQ512" s="27"/>
      <c r="AR512" s="27"/>
      <c r="AS512" s="27"/>
      <c r="AT512" s="27"/>
      <c r="AU512" s="27"/>
      <c r="AV512" s="27"/>
      <c r="AW512" s="27"/>
      <c r="AX512" s="27"/>
      <c r="AY512" s="27"/>
      <c r="AZ512" s="27"/>
      <c r="BA512" s="27"/>
      <c r="BB512" s="27"/>
      <c r="BC512" s="27"/>
      <c r="BD512" s="27"/>
      <c r="BE512" s="27"/>
      <c r="BF512" s="27"/>
      <c r="BG512" s="27"/>
    </row>
    <row r="513" spans="2:59" ht="15.75" customHeight="1" x14ac:dyDescent="0.2"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  <c r="AO513" s="27"/>
      <c r="AP513" s="27"/>
      <c r="AQ513" s="27"/>
      <c r="AR513" s="27"/>
      <c r="AS513" s="27"/>
      <c r="AT513" s="27"/>
      <c r="AU513" s="27"/>
      <c r="AV513" s="27"/>
      <c r="AW513" s="27"/>
      <c r="AX513" s="27"/>
      <c r="AY513" s="27"/>
      <c r="AZ513" s="27"/>
      <c r="BA513" s="27"/>
      <c r="BB513" s="27"/>
      <c r="BC513" s="27"/>
      <c r="BD513" s="27"/>
      <c r="BE513" s="27"/>
      <c r="BF513" s="27"/>
      <c r="BG513" s="27"/>
    </row>
    <row r="514" spans="2:59" ht="15.75" customHeight="1" x14ac:dyDescent="0.2"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  <c r="AO514" s="27"/>
      <c r="AP514" s="27"/>
      <c r="AQ514" s="27"/>
      <c r="AR514" s="27"/>
      <c r="AS514" s="27"/>
      <c r="AT514" s="27"/>
      <c r="AU514" s="27"/>
      <c r="AV514" s="27"/>
      <c r="AW514" s="27"/>
      <c r="AX514" s="27"/>
      <c r="AY514" s="27"/>
      <c r="AZ514" s="27"/>
      <c r="BA514" s="27"/>
      <c r="BB514" s="27"/>
      <c r="BC514" s="27"/>
      <c r="BD514" s="27"/>
      <c r="BE514" s="27"/>
      <c r="BF514" s="27"/>
      <c r="BG514" s="27"/>
    </row>
    <row r="515" spans="2:59" ht="15.75" customHeight="1" x14ac:dyDescent="0.2"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  <c r="AO515" s="27"/>
      <c r="AP515" s="27"/>
      <c r="AQ515" s="27"/>
      <c r="AR515" s="27"/>
      <c r="AS515" s="27"/>
      <c r="AT515" s="27"/>
      <c r="AU515" s="27"/>
      <c r="AV515" s="27"/>
      <c r="AW515" s="27"/>
      <c r="AX515" s="27"/>
      <c r="AY515" s="27"/>
      <c r="AZ515" s="27"/>
      <c r="BA515" s="27"/>
      <c r="BB515" s="27"/>
      <c r="BC515" s="27"/>
      <c r="BD515" s="27"/>
      <c r="BE515" s="27"/>
      <c r="BF515" s="27"/>
      <c r="BG515" s="27"/>
    </row>
    <row r="516" spans="2:59" ht="15.75" customHeight="1" x14ac:dyDescent="0.2"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  <c r="AO516" s="27"/>
      <c r="AP516" s="27"/>
      <c r="AQ516" s="27"/>
      <c r="AR516" s="27"/>
      <c r="AS516" s="27"/>
      <c r="AT516" s="27"/>
      <c r="AU516" s="27"/>
      <c r="AV516" s="27"/>
      <c r="AW516" s="27"/>
      <c r="AX516" s="27"/>
      <c r="AY516" s="27"/>
      <c r="AZ516" s="27"/>
      <c r="BA516" s="27"/>
      <c r="BB516" s="27"/>
      <c r="BC516" s="27"/>
      <c r="BD516" s="27"/>
      <c r="BE516" s="27"/>
      <c r="BF516" s="27"/>
      <c r="BG516" s="27"/>
    </row>
    <row r="517" spans="2:59" ht="15.75" customHeight="1" x14ac:dyDescent="0.2"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  <c r="AO517" s="27"/>
      <c r="AP517" s="27"/>
      <c r="AQ517" s="27"/>
      <c r="AR517" s="27"/>
      <c r="AS517" s="27"/>
      <c r="AT517" s="27"/>
      <c r="AU517" s="27"/>
      <c r="AV517" s="27"/>
      <c r="AW517" s="27"/>
      <c r="AX517" s="27"/>
      <c r="AY517" s="27"/>
      <c r="AZ517" s="27"/>
      <c r="BA517" s="27"/>
      <c r="BB517" s="27"/>
      <c r="BC517" s="27"/>
      <c r="BD517" s="27"/>
      <c r="BE517" s="27"/>
      <c r="BF517" s="27"/>
      <c r="BG517" s="27"/>
    </row>
    <row r="518" spans="2:59" ht="15.75" customHeight="1" x14ac:dyDescent="0.2"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  <c r="AO518" s="27"/>
      <c r="AP518" s="27"/>
      <c r="AQ518" s="27"/>
      <c r="AR518" s="27"/>
      <c r="AS518" s="27"/>
      <c r="AT518" s="27"/>
      <c r="AU518" s="27"/>
      <c r="AV518" s="27"/>
      <c r="AW518" s="27"/>
      <c r="AX518" s="27"/>
      <c r="AY518" s="27"/>
      <c r="AZ518" s="27"/>
      <c r="BA518" s="27"/>
      <c r="BB518" s="27"/>
      <c r="BC518" s="27"/>
      <c r="BD518" s="27"/>
      <c r="BE518" s="27"/>
      <c r="BF518" s="27"/>
      <c r="BG518" s="27"/>
    </row>
    <row r="519" spans="2:59" ht="15.75" customHeight="1" x14ac:dyDescent="0.2"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  <c r="AO519" s="27"/>
      <c r="AP519" s="27"/>
      <c r="AQ519" s="27"/>
      <c r="AR519" s="27"/>
      <c r="AS519" s="27"/>
      <c r="AT519" s="27"/>
      <c r="AU519" s="27"/>
      <c r="AV519" s="27"/>
      <c r="AW519" s="27"/>
      <c r="AX519" s="27"/>
      <c r="AY519" s="27"/>
      <c r="AZ519" s="27"/>
      <c r="BA519" s="27"/>
      <c r="BB519" s="27"/>
      <c r="BC519" s="27"/>
      <c r="BD519" s="27"/>
      <c r="BE519" s="27"/>
      <c r="BF519" s="27"/>
      <c r="BG519" s="27"/>
    </row>
    <row r="520" spans="2:59" ht="15.75" customHeight="1" x14ac:dyDescent="0.2"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  <c r="AQ520" s="27"/>
      <c r="AR520" s="27"/>
      <c r="AS520" s="27"/>
      <c r="AT520" s="27"/>
      <c r="AU520" s="27"/>
      <c r="AV520" s="27"/>
      <c r="AW520" s="27"/>
      <c r="AX520" s="27"/>
      <c r="AY520" s="27"/>
      <c r="AZ520" s="27"/>
      <c r="BA520" s="27"/>
      <c r="BB520" s="27"/>
      <c r="BC520" s="27"/>
      <c r="BD520" s="27"/>
      <c r="BE520" s="27"/>
      <c r="BF520" s="27"/>
      <c r="BG520" s="27"/>
    </row>
    <row r="521" spans="2:59" ht="15.75" customHeight="1" x14ac:dyDescent="0.2"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  <c r="AO521" s="27"/>
      <c r="AP521" s="27"/>
      <c r="AQ521" s="27"/>
      <c r="AR521" s="27"/>
      <c r="AS521" s="27"/>
      <c r="AT521" s="27"/>
      <c r="AU521" s="27"/>
      <c r="AV521" s="27"/>
      <c r="AW521" s="27"/>
      <c r="AX521" s="27"/>
      <c r="AY521" s="27"/>
      <c r="AZ521" s="27"/>
      <c r="BA521" s="27"/>
      <c r="BB521" s="27"/>
      <c r="BC521" s="27"/>
      <c r="BD521" s="27"/>
      <c r="BE521" s="27"/>
      <c r="BF521" s="27"/>
      <c r="BG521" s="27"/>
    </row>
    <row r="522" spans="2:59" ht="15.75" customHeight="1" x14ac:dyDescent="0.2"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  <c r="AO522" s="27"/>
      <c r="AP522" s="27"/>
      <c r="AQ522" s="27"/>
      <c r="AR522" s="27"/>
      <c r="AS522" s="27"/>
      <c r="AT522" s="27"/>
      <c r="AU522" s="27"/>
      <c r="AV522" s="27"/>
      <c r="AW522" s="27"/>
      <c r="AX522" s="27"/>
      <c r="AY522" s="27"/>
      <c r="AZ522" s="27"/>
      <c r="BA522" s="27"/>
      <c r="BB522" s="27"/>
      <c r="BC522" s="27"/>
      <c r="BD522" s="27"/>
      <c r="BE522" s="27"/>
      <c r="BF522" s="27"/>
      <c r="BG522" s="27"/>
    </row>
    <row r="523" spans="2:59" ht="15.75" customHeight="1" x14ac:dyDescent="0.2"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  <c r="AO523" s="27"/>
      <c r="AP523" s="27"/>
      <c r="AQ523" s="27"/>
      <c r="AR523" s="27"/>
      <c r="AS523" s="27"/>
      <c r="AT523" s="27"/>
      <c r="AU523" s="27"/>
      <c r="AV523" s="27"/>
      <c r="AW523" s="27"/>
      <c r="AX523" s="27"/>
      <c r="AY523" s="27"/>
      <c r="AZ523" s="27"/>
      <c r="BA523" s="27"/>
      <c r="BB523" s="27"/>
      <c r="BC523" s="27"/>
      <c r="BD523" s="27"/>
      <c r="BE523" s="27"/>
      <c r="BF523" s="27"/>
      <c r="BG523" s="27"/>
    </row>
    <row r="524" spans="2:59" ht="15.75" customHeight="1" x14ac:dyDescent="0.2"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  <c r="AO524" s="27"/>
      <c r="AP524" s="27"/>
      <c r="AQ524" s="27"/>
      <c r="AR524" s="27"/>
      <c r="AS524" s="27"/>
      <c r="AT524" s="27"/>
      <c r="AU524" s="27"/>
      <c r="AV524" s="27"/>
      <c r="AW524" s="27"/>
      <c r="AX524" s="27"/>
      <c r="AY524" s="27"/>
      <c r="AZ524" s="27"/>
      <c r="BA524" s="27"/>
      <c r="BB524" s="27"/>
      <c r="BC524" s="27"/>
      <c r="BD524" s="27"/>
      <c r="BE524" s="27"/>
      <c r="BF524" s="27"/>
      <c r="BG524" s="27"/>
    </row>
    <row r="525" spans="2:59" ht="15.75" customHeight="1" x14ac:dyDescent="0.2"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  <c r="AO525" s="27"/>
      <c r="AP525" s="27"/>
      <c r="AQ525" s="27"/>
      <c r="AR525" s="27"/>
      <c r="AS525" s="27"/>
      <c r="AT525" s="27"/>
      <c r="AU525" s="27"/>
      <c r="AV525" s="27"/>
      <c r="AW525" s="27"/>
      <c r="AX525" s="27"/>
      <c r="AY525" s="27"/>
      <c r="AZ525" s="27"/>
      <c r="BA525" s="27"/>
      <c r="BB525" s="27"/>
      <c r="BC525" s="27"/>
      <c r="BD525" s="27"/>
      <c r="BE525" s="27"/>
      <c r="BF525" s="27"/>
      <c r="BG525" s="27"/>
    </row>
    <row r="526" spans="2:59" ht="15.75" customHeight="1" x14ac:dyDescent="0.2"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  <c r="AO526" s="27"/>
      <c r="AP526" s="27"/>
      <c r="AQ526" s="27"/>
      <c r="AR526" s="27"/>
      <c r="AS526" s="27"/>
      <c r="AT526" s="27"/>
      <c r="AU526" s="27"/>
      <c r="AV526" s="27"/>
      <c r="AW526" s="27"/>
      <c r="AX526" s="27"/>
      <c r="AY526" s="27"/>
      <c r="AZ526" s="27"/>
      <c r="BA526" s="27"/>
      <c r="BB526" s="27"/>
      <c r="BC526" s="27"/>
      <c r="BD526" s="27"/>
      <c r="BE526" s="27"/>
      <c r="BF526" s="27"/>
      <c r="BG526" s="27"/>
    </row>
    <row r="527" spans="2:59" ht="15.75" customHeight="1" x14ac:dyDescent="0.2"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  <c r="AO527" s="27"/>
      <c r="AP527" s="27"/>
      <c r="AQ527" s="27"/>
      <c r="AR527" s="27"/>
      <c r="AS527" s="27"/>
      <c r="AT527" s="27"/>
      <c r="AU527" s="27"/>
      <c r="AV527" s="27"/>
      <c r="AW527" s="27"/>
      <c r="AX527" s="27"/>
      <c r="AY527" s="27"/>
      <c r="AZ527" s="27"/>
      <c r="BA527" s="27"/>
      <c r="BB527" s="27"/>
      <c r="BC527" s="27"/>
      <c r="BD527" s="27"/>
      <c r="BE527" s="27"/>
      <c r="BF527" s="27"/>
      <c r="BG527" s="27"/>
    </row>
    <row r="528" spans="2:59" ht="15.75" customHeight="1" x14ac:dyDescent="0.2"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  <c r="AO528" s="27"/>
      <c r="AP528" s="27"/>
      <c r="AQ528" s="27"/>
      <c r="AR528" s="27"/>
      <c r="AS528" s="27"/>
      <c r="AT528" s="27"/>
      <c r="AU528" s="27"/>
      <c r="AV528" s="27"/>
      <c r="AW528" s="27"/>
      <c r="AX528" s="27"/>
      <c r="AY528" s="27"/>
      <c r="AZ528" s="27"/>
      <c r="BA528" s="27"/>
      <c r="BB528" s="27"/>
      <c r="BC528" s="27"/>
      <c r="BD528" s="27"/>
      <c r="BE528" s="27"/>
      <c r="BF528" s="27"/>
      <c r="BG528" s="27"/>
    </row>
    <row r="529" spans="2:59" ht="15.75" customHeight="1" x14ac:dyDescent="0.2"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  <c r="AO529" s="27"/>
      <c r="AP529" s="27"/>
      <c r="AQ529" s="27"/>
      <c r="AR529" s="27"/>
      <c r="AS529" s="27"/>
      <c r="AT529" s="27"/>
      <c r="AU529" s="27"/>
      <c r="AV529" s="27"/>
      <c r="AW529" s="27"/>
      <c r="AX529" s="27"/>
      <c r="AY529" s="27"/>
      <c r="AZ529" s="27"/>
      <c r="BA529" s="27"/>
      <c r="BB529" s="27"/>
      <c r="BC529" s="27"/>
      <c r="BD529" s="27"/>
      <c r="BE529" s="27"/>
      <c r="BF529" s="27"/>
      <c r="BG529" s="27"/>
    </row>
    <row r="530" spans="2:59" ht="15.75" customHeight="1" x14ac:dyDescent="0.2"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  <c r="AO530" s="27"/>
      <c r="AP530" s="27"/>
      <c r="AQ530" s="27"/>
      <c r="AR530" s="27"/>
      <c r="AS530" s="27"/>
      <c r="AT530" s="27"/>
      <c r="AU530" s="27"/>
      <c r="AV530" s="27"/>
      <c r="AW530" s="27"/>
      <c r="AX530" s="27"/>
      <c r="AY530" s="27"/>
      <c r="AZ530" s="27"/>
      <c r="BA530" s="27"/>
      <c r="BB530" s="27"/>
      <c r="BC530" s="27"/>
      <c r="BD530" s="27"/>
      <c r="BE530" s="27"/>
      <c r="BF530" s="27"/>
      <c r="BG530" s="27"/>
    </row>
    <row r="531" spans="2:59" ht="15.75" customHeight="1" x14ac:dyDescent="0.2"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  <c r="AO531" s="27"/>
      <c r="AP531" s="27"/>
      <c r="AQ531" s="27"/>
      <c r="AR531" s="27"/>
      <c r="AS531" s="27"/>
      <c r="AT531" s="27"/>
      <c r="AU531" s="27"/>
      <c r="AV531" s="27"/>
      <c r="AW531" s="27"/>
      <c r="AX531" s="27"/>
      <c r="AY531" s="27"/>
      <c r="AZ531" s="27"/>
      <c r="BA531" s="27"/>
      <c r="BB531" s="27"/>
      <c r="BC531" s="27"/>
      <c r="BD531" s="27"/>
      <c r="BE531" s="27"/>
      <c r="BF531" s="27"/>
      <c r="BG531" s="27"/>
    </row>
    <row r="532" spans="2:59" ht="15.75" customHeight="1" x14ac:dyDescent="0.2"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  <c r="AO532" s="27"/>
      <c r="AP532" s="27"/>
      <c r="AQ532" s="27"/>
      <c r="AR532" s="27"/>
      <c r="AS532" s="27"/>
      <c r="AT532" s="27"/>
      <c r="AU532" s="27"/>
      <c r="AV532" s="27"/>
      <c r="AW532" s="27"/>
      <c r="AX532" s="27"/>
      <c r="AY532" s="27"/>
      <c r="AZ532" s="27"/>
      <c r="BA532" s="27"/>
      <c r="BB532" s="27"/>
      <c r="BC532" s="27"/>
      <c r="BD532" s="27"/>
      <c r="BE532" s="27"/>
      <c r="BF532" s="27"/>
      <c r="BG532" s="27"/>
    </row>
    <row r="533" spans="2:59" ht="15.75" customHeight="1" x14ac:dyDescent="0.2"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  <c r="AO533" s="27"/>
      <c r="AP533" s="27"/>
      <c r="AQ533" s="27"/>
      <c r="AR533" s="27"/>
      <c r="AS533" s="27"/>
      <c r="AT533" s="27"/>
      <c r="AU533" s="27"/>
      <c r="AV533" s="27"/>
      <c r="AW533" s="27"/>
      <c r="AX533" s="27"/>
      <c r="AY533" s="27"/>
      <c r="AZ533" s="27"/>
      <c r="BA533" s="27"/>
      <c r="BB533" s="27"/>
      <c r="BC533" s="27"/>
      <c r="BD533" s="27"/>
      <c r="BE533" s="27"/>
      <c r="BF533" s="27"/>
      <c r="BG533" s="27"/>
    </row>
    <row r="534" spans="2:59" ht="15.75" customHeight="1" x14ac:dyDescent="0.2"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  <c r="AO534" s="27"/>
      <c r="AP534" s="27"/>
      <c r="AQ534" s="27"/>
      <c r="AR534" s="27"/>
      <c r="AS534" s="27"/>
      <c r="AT534" s="27"/>
      <c r="AU534" s="27"/>
      <c r="AV534" s="27"/>
      <c r="AW534" s="27"/>
      <c r="AX534" s="27"/>
      <c r="AY534" s="27"/>
      <c r="AZ534" s="27"/>
      <c r="BA534" s="27"/>
      <c r="BB534" s="27"/>
      <c r="BC534" s="27"/>
      <c r="BD534" s="27"/>
      <c r="BE534" s="27"/>
      <c r="BF534" s="27"/>
      <c r="BG534" s="27"/>
    </row>
    <row r="535" spans="2:59" ht="15.75" customHeight="1" x14ac:dyDescent="0.2"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  <c r="AO535" s="27"/>
      <c r="AP535" s="27"/>
      <c r="AQ535" s="27"/>
      <c r="AR535" s="27"/>
      <c r="AS535" s="27"/>
      <c r="AT535" s="27"/>
      <c r="AU535" s="27"/>
      <c r="AV535" s="27"/>
      <c r="AW535" s="27"/>
      <c r="AX535" s="27"/>
      <c r="AY535" s="27"/>
      <c r="AZ535" s="27"/>
      <c r="BA535" s="27"/>
      <c r="BB535" s="27"/>
      <c r="BC535" s="27"/>
      <c r="BD535" s="27"/>
      <c r="BE535" s="27"/>
      <c r="BF535" s="27"/>
      <c r="BG535" s="27"/>
    </row>
    <row r="536" spans="2:59" ht="15.75" customHeight="1" x14ac:dyDescent="0.2"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  <c r="AO536" s="27"/>
      <c r="AP536" s="27"/>
      <c r="AQ536" s="27"/>
      <c r="AR536" s="27"/>
      <c r="AS536" s="27"/>
      <c r="AT536" s="27"/>
      <c r="AU536" s="27"/>
      <c r="AV536" s="27"/>
      <c r="AW536" s="27"/>
      <c r="AX536" s="27"/>
      <c r="AY536" s="27"/>
      <c r="AZ536" s="27"/>
      <c r="BA536" s="27"/>
      <c r="BB536" s="27"/>
      <c r="BC536" s="27"/>
      <c r="BD536" s="27"/>
      <c r="BE536" s="27"/>
      <c r="BF536" s="27"/>
      <c r="BG536" s="27"/>
    </row>
    <row r="537" spans="2:59" ht="15.75" customHeight="1" x14ac:dyDescent="0.2"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  <c r="AO537" s="27"/>
      <c r="AP537" s="27"/>
      <c r="AQ537" s="27"/>
      <c r="AR537" s="27"/>
      <c r="AS537" s="27"/>
      <c r="AT537" s="27"/>
      <c r="AU537" s="27"/>
      <c r="AV537" s="27"/>
      <c r="AW537" s="27"/>
      <c r="AX537" s="27"/>
      <c r="AY537" s="27"/>
      <c r="AZ537" s="27"/>
      <c r="BA537" s="27"/>
      <c r="BB537" s="27"/>
      <c r="BC537" s="27"/>
      <c r="BD537" s="27"/>
      <c r="BE537" s="27"/>
      <c r="BF537" s="27"/>
      <c r="BG537" s="27"/>
    </row>
    <row r="538" spans="2:59" ht="15.75" customHeight="1" x14ac:dyDescent="0.2"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  <c r="AO538" s="27"/>
      <c r="AP538" s="27"/>
      <c r="AQ538" s="27"/>
      <c r="AR538" s="27"/>
      <c r="AS538" s="27"/>
      <c r="AT538" s="27"/>
      <c r="AU538" s="27"/>
      <c r="AV538" s="27"/>
      <c r="AW538" s="27"/>
      <c r="AX538" s="27"/>
      <c r="AY538" s="27"/>
      <c r="AZ538" s="27"/>
      <c r="BA538" s="27"/>
      <c r="BB538" s="27"/>
      <c r="BC538" s="27"/>
      <c r="BD538" s="27"/>
      <c r="BE538" s="27"/>
      <c r="BF538" s="27"/>
      <c r="BG538" s="27"/>
    </row>
    <row r="539" spans="2:59" ht="15.75" customHeight="1" x14ac:dyDescent="0.2"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  <c r="AO539" s="27"/>
      <c r="AP539" s="27"/>
      <c r="AQ539" s="27"/>
      <c r="AR539" s="27"/>
      <c r="AS539" s="27"/>
      <c r="AT539" s="27"/>
      <c r="AU539" s="27"/>
      <c r="AV539" s="27"/>
      <c r="AW539" s="27"/>
      <c r="AX539" s="27"/>
      <c r="AY539" s="27"/>
      <c r="AZ539" s="27"/>
      <c r="BA539" s="27"/>
      <c r="BB539" s="27"/>
      <c r="BC539" s="27"/>
      <c r="BD539" s="27"/>
      <c r="BE539" s="27"/>
      <c r="BF539" s="27"/>
      <c r="BG539" s="27"/>
    </row>
    <row r="540" spans="2:59" ht="15.75" customHeight="1" x14ac:dyDescent="0.2"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  <c r="BD540" s="27"/>
      <c r="BE540" s="27"/>
      <c r="BF540" s="27"/>
      <c r="BG540" s="27"/>
    </row>
    <row r="541" spans="2:59" ht="15.75" customHeight="1" x14ac:dyDescent="0.2"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  <c r="AO541" s="27"/>
      <c r="AP541" s="27"/>
      <c r="AQ541" s="27"/>
      <c r="AR541" s="27"/>
      <c r="AS541" s="27"/>
      <c r="AT541" s="27"/>
      <c r="AU541" s="27"/>
      <c r="AV541" s="27"/>
      <c r="AW541" s="27"/>
      <c r="AX541" s="27"/>
      <c r="AY541" s="27"/>
      <c r="AZ541" s="27"/>
      <c r="BA541" s="27"/>
      <c r="BB541" s="27"/>
      <c r="BC541" s="27"/>
      <c r="BD541" s="27"/>
      <c r="BE541" s="27"/>
      <c r="BF541" s="27"/>
      <c r="BG541" s="27"/>
    </row>
    <row r="542" spans="2:59" ht="15.75" customHeight="1" x14ac:dyDescent="0.2"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  <c r="AO542" s="27"/>
      <c r="AP542" s="27"/>
      <c r="AQ542" s="27"/>
      <c r="AR542" s="27"/>
      <c r="AS542" s="27"/>
      <c r="AT542" s="27"/>
      <c r="AU542" s="27"/>
      <c r="AV542" s="27"/>
      <c r="AW542" s="27"/>
      <c r="AX542" s="27"/>
      <c r="AY542" s="27"/>
      <c r="AZ542" s="27"/>
      <c r="BA542" s="27"/>
      <c r="BB542" s="27"/>
      <c r="BC542" s="27"/>
      <c r="BD542" s="27"/>
      <c r="BE542" s="27"/>
      <c r="BF542" s="27"/>
      <c r="BG542" s="27"/>
    </row>
    <row r="543" spans="2:59" ht="15.75" customHeight="1" x14ac:dyDescent="0.2"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  <c r="AO543" s="27"/>
      <c r="AP543" s="27"/>
      <c r="AQ543" s="27"/>
      <c r="AR543" s="27"/>
      <c r="AS543" s="27"/>
      <c r="AT543" s="27"/>
      <c r="AU543" s="27"/>
      <c r="AV543" s="27"/>
      <c r="AW543" s="27"/>
      <c r="AX543" s="27"/>
      <c r="AY543" s="27"/>
      <c r="AZ543" s="27"/>
      <c r="BA543" s="27"/>
      <c r="BB543" s="27"/>
      <c r="BC543" s="27"/>
      <c r="BD543" s="27"/>
      <c r="BE543" s="27"/>
      <c r="BF543" s="27"/>
      <c r="BG543" s="27"/>
    </row>
    <row r="544" spans="2:59" ht="15.75" customHeight="1" x14ac:dyDescent="0.2"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  <c r="AO544" s="27"/>
      <c r="AP544" s="27"/>
      <c r="AQ544" s="27"/>
      <c r="AR544" s="27"/>
      <c r="AS544" s="27"/>
      <c r="AT544" s="27"/>
      <c r="AU544" s="27"/>
      <c r="AV544" s="27"/>
      <c r="AW544" s="27"/>
      <c r="AX544" s="27"/>
      <c r="AY544" s="27"/>
      <c r="AZ544" s="27"/>
      <c r="BA544" s="27"/>
      <c r="BB544" s="27"/>
      <c r="BC544" s="27"/>
      <c r="BD544" s="27"/>
      <c r="BE544" s="27"/>
      <c r="BF544" s="27"/>
      <c r="BG544" s="27"/>
    </row>
    <row r="545" spans="2:59" ht="15.75" customHeight="1" x14ac:dyDescent="0.2"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  <c r="AO545" s="27"/>
      <c r="AP545" s="27"/>
      <c r="AQ545" s="27"/>
      <c r="AR545" s="27"/>
      <c r="AS545" s="27"/>
      <c r="AT545" s="27"/>
      <c r="AU545" s="27"/>
      <c r="AV545" s="27"/>
      <c r="AW545" s="27"/>
      <c r="AX545" s="27"/>
      <c r="AY545" s="27"/>
      <c r="AZ545" s="27"/>
      <c r="BA545" s="27"/>
      <c r="BB545" s="27"/>
      <c r="BC545" s="27"/>
      <c r="BD545" s="27"/>
      <c r="BE545" s="27"/>
      <c r="BF545" s="27"/>
      <c r="BG545" s="27"/>
    </row>
    <row r="546" spans="2:59" ht="15.75" customHeight="1" x14ac:dyDescent="0.2"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  <c r="AO546" s="27"/>
      <c r="AP546" s="27"/>
      <c r="AQ546" s="27"/>
      <c r="AR546" s="27"/>
      <c r="AS546" s="27"/>
      <c r="AT546" s="27"/>
      <c r="AU546" s="27"/>
      <c r="AV546" s="27"/>
      <c r="AW546" s="27"/>
      <c r="AX546" s="27"/>
      <c r="AY546" s="27"/>
      <c r="AZ546" s="27"/>
      <c r="BA546" s="27"/>
      <c r="BB546" s="27"/>
      <c r="BC546" s="27"/>
      <c r="BD546" s="27"/>
      <c r="BE546" s="27"/>
      <c r="BF546" s="27"/>
      <c r="BG546" s="27"/>
    </row>
    <row r="547" spans="2:59" ht="15.75" customHeight="1" x14ac:dyDescent="0.2"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  <c r="AO547" s="27"/>
      <c r="AP547" s="27"/>
      <c r="AQ547" s="27"/>
      <c r="AR547" s="27"/>
      <c r="AS547" s="27"/>
      <c r="AT547" s="27"/>
      <c r="AU547" s="27"/>
      <c r="AV547" s="27"/>
      <c r="AW547" s="27"/>
      <c r="AX547" s="27"/>
      <c r="AY547" s="27"/>
      <c r="AZ547" s="27"/>
      <c r="BA547" s="27"/>
      <c r="BB547" s="27"/>
      <c r="BC547" s="27"/>
      <c r="BD547" s="27"/>
      <c r="BE547" s="27"/>
      <c r="BF547" s="27"/>
      <c r="BG547" s="27"/>
    </row>
    <row r="548" spans="2:59" ht="15.75" customHeight="1" x14ac:dyDescent="0.2"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  <c r="AO548" s="27"/>
      <c r="AP548" s="27"/>
      <c r="AQ548" s="27"/>
      <c r="AR548" s="27"/>
      <c r="AS548" s="27"/>
      <c r="AT548" s="27"/>
      <c r="AU548" s="27"/>
      <c r="AV548" s="27"/>
      <c r="AW548" s="27"/>
      <c r="AX548" s="27"/>
      <c r="AY548" s="27"/>
      <c r="AZ548" s="27"/>
      <c r="BA548" s="27"/>
      <c r="BB548" s="27"/>
      <c r="BC548" s="27"/>
      <c r="BD548" s="27"/>
      <c r="BE548" s="27"/>
      <c r="BF548" s="27"/>
      <c r="BG548" s="27"/>
    </row>
    <row r="549" spans="2:59" ht="15.75" customHeight="1" x14ac:dyDescent="0.2"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  <c r="AO549" s="27"/>
      <c r="AP549" s="27"/>
      <c r="AQ549" s="27"/>
      <c r="AR549" s="27"/>
      <c r="AS549" s="27"/>
      <c r="AT549" s="27"/>
      <c r="AU549" s="27"/>
      <c r="AV549" s="27"/>
      <c r="AW549" s="27"/>
      <c r="AX549" s="27"/>
      <c r="AY549" s="27"/>
      <c r="AZ549" s="27"/>
      <c r="BA549" s="27"/>
      <c r="BB549" s="27"/>
      <c r="BC549" s="27"/>
      <c r="BD549" s="27"/>
      <c r="BE549" s="27"/>
      <c r="BF549" s="27"/>
      <c r="BG549" s="27"/>
    </row>
    <row r="550" spans="2:59" ht="15.75" customHeight="1" x14ac:dyDescent="0.2"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  <c r="AO550" s="27"/>
      <c r="AP550" s="27"/>
      <c r="AQ550" s="27"/>
      <c r="AR550" s="27"/>
      <c r="AS550" s="27"/>
      <c r="AT550" s="27"/>
      <c r="AU550" s="27"/>
      <c r="AV550" s="27"/>
      <c r="AW550" s="27"/>
      <c r="AX550" s="27"/>
      <c r="AY550" s="27"/>
      <c r="AZ550" s="27"/>
      <c r="BA550" s="27"/>
      <c r="BB550" s="27"/>
      <c r="BC550" s="27"/>
      <c r="BD550" s="27"/>
      <c r="BE550" s="27"/>
      <c r="BF550" s="27"/>
      <c r="BG550" s="27"/>
    </row>
    <row r="551" spans="2:59" ht="15.75" customHeight="1" x14ac:dyDescent="0.2"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  <c r="AO551" s="27"/>
      <c r="AP551" s="27"/>
      <c r="AQ551" s="27"/>
      <c r="AR551" s="27"/>
      <c r="AS551" s="27"/>
      <c r="AT551" s="27"/>
      <c r="AU551" s="27"/>
      <c r="AV551" s="27"/>
      <c r="AW551" s="27"/>
      <c r="AX551" s="27"/>
      <c r="AY551" s="27"/>
      <c r="AZ551" s="27"/>
      <c r="BA551" s="27"/>
      <c r="BB551" s="27"/>
      <c r="BC551" s="27"/>
      <c r="BD551" s="27"/>
      <c r="BE551" s="27"/>
      <c r="BF551" s="27"/>
      <c r="BG551" s="27"/>
    </row>
    <row r="552" spans="2:59" ht="15.75" customHeight="1" x14ac:dyDescent="0.2"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  <c r="AO552" s="27"/>
      <c r="AP552" s="27"/>
      <c r="AQ552" s="27"/>
      <c r="AR552" s="27"/>
      <c r="AS552" s="27"/>
      <c r="AT552" s="27"/>
      <c r="AU552" s="27"/>
      <c r="AV552" s="27"/>
      <c r="AW552" s="27"/>
      <c r="AX552" s="27"/>
      <c r="AY552" s="27"/>
      <c r="AZ552" s="27"/>
      <c r="BA552" s="27"/>
      <c r="BB552" s="27"/>
      <c r="BC552" s="27"/>
      <c r="BD552" s="27"/>
      <c r="BE552" s="27"/>
      <c r="BF552" s="27"/>
      <c r="BG552" s="27"/>
    </row>
    <row r="553" spans="2:59" ht="15.75" customHeight="1" x14ac:dyDescent="0.2"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  <c r="AO553" s="27"/>
      <c r="AP553" s="27"/>
      <c r="AQ553" s="27"/>
      <c r="AR553" s="27"/>
      <c r="AS553" s="27"/>
      <c r="AT553" s="27"/>
      <c r="AU553" s="27"/>
      <c r="AV553" s="27"/>
      <c r="AW553" s="27"/>
      <c r="AX553" s="27"/>
      <c r="AY553" s="27"/>
      <c r="AZ553" s="27"/>
      <c r="BA553" s="27"/>
      <c r="BB553" s="27"/>
      <c r="BC553" s="27"/>
      <c r="BD553" s="27"/>
      <c r="BE553" s="27"/>
      <c r="BF553" s="27"/>
      <c r="BG553" s="27"/>
    </row>
    <row r="554" spans="2:59" ht="15.75" customHeight="1" x14ac:dyDescent="0.2"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  <c r="AO554" s="27"/>
      <c r="AP554" s="27"/>
      <c r="AQ554" s="27"/>
      <c r="AR554" s="27"/>
      <c r="AS554" s="27"/>
      <c r="AT554" s="27"/>
      <c r="AU554" s="27"/>
      <c r="AV554" s="27"/>
      <c r="AW554" s="27"/>
      <c r="AX554" s="27"/>
      <c r="AY554" s="27"/>
      <c r="AZ554" s="27"/>
      <c r="BA554" s="27"/>
      <c r="BB554" s="27"/>
      <c r="BC554" s="27"/>
      <c r="BD554" s="27"/>
      <c r="BE554" s="27"/>
      <c r="BF554" s="27"/>
      <c r="BG554" s="27"/>
    </row>
    <row r="555" spans="2:59" ht="15.75" customHeight="1" x14ac:dyDescent="0.2"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  <c r="AO555" s="27"/>
      <c r="AP555" s="27"/>
      <c r="AQ555" s="27"/>
      <c r="AR555" s="27"/>
      <c r="AS555" s="27"/>
      <c r="AT555" s="27"/>
      <c r="AU555" s="27"/>
      <c r="AV555" s="27"/>
      <c r="AW555" s="27"/>
      <c r="AX555" s="27"/>
      <c r="AY555" s="27"/>
      <c r="AZ555" s="27"/>
      <c r="BA555" s="27"/>
      <c r="BB555" s="27"/>
      <c r="BC555" s="27"/>
      <c r="BD555" s="27"/>
      <c r="BE555" s="27"/>
      <c r="BF555" s="27"/>
      <c r="BG555" s="27"/>
    </row>
    <row r="556" spans="2:59" ht="15.75" customHeight="1" x14ac:dyDescent="0.2"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  <c r="AO556" s="27"/>
      <c r="AP556" s="27"/>
      <c r="AQ556" s="27"/>
      <c r="AR556" s="27"/>
      <c r="AS556" s="27"/>
      <c r="AT556" s="27"/>
      <c r="AU556" s="27"/>
      <c r="AV556" s="27"/>
      <c r="AW556" s="27"/>
      <c r="AX556" s="27"/>
      <c r="AY556" s="27"/>
      <c r="AZ556" s="27"/>
      <c r="BA556" s="27"/>
      <c r="BB556" s="27"/>
      <c r="BC556" s="27"/>
      <c r="BD556" s="27"/>
      <c r="BE556" s="27"/>
      <c r="BF556" s="27"/>
      <c r="BG556" s="27"/>
    </row>
    <row r="557" spans="2:59" ht="15.75" customHeight="1" x14ac:dyDescent="0.2"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  <c r="AO557" s="27"/>
      <c r="AP557" s="27"/>
      <c r="AQ557" s="27"/>
      <c r="AR557" s="27"/>
      <c r="AS557" s="27"/>
      <c r="AT557" s="27"/>
      <c r="AU557" s="27"/>
      <c r="AV557" s="27"/>
      <c r="AW557" s="27"/>
      <c r="AX557" s="27"/>
      <c r="AY557" s="27"/>
      <c r="AZ557" s="27"/>
      <c r="BA557" s="27"/>
      <c r="BB557" s="27"/>
      <c r="BC557" s="27"/>
      <c r="BD557" s="27"/>
      <c r="BE557" s="27"/>
      <c r="BF557" s="27"/>
      <c r="BG557" s="27"/>
    </row>
    <row r="558" spans="2:59" ht="15.75" customHeight="1" x14ac:dyDescent="0.2"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  <c r="AO558" s="27"/>
      <c r="AP558" s="27"/>
      <c r="AQ558" s="27"/>
      <c r="AR558" s="27"/>
      <c r="AS558" s="27"/>
      <c r="AT558" s="27"/>
      <c r="AU558" s="27"/>
      <c r="AV558" s="27"/>
      <c r="AW558" s="27"/>
      <c r="AX558" s="27"/>
      <c r="AY558" s="27"/>
      <c r="AZ558" s="27"/>
      <c r="BA558" s="27"/>
      <c r="BB558" s="27"/>
      <c r="BC558" s="27"/>
      <c r="BD558" s="27"/>
      <c r="BE558" s="27"/>
      <c r="BF558" s="27"/>
      <c r="BG558" s="27"/>
    </row>
    <row r="559" spans="2:59" ht="15.75" customHeight="1" x14ac:dyDescent="0.2"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  <c r="AO559" s="27"/>
      <c r="AP559" s="27"/>
      <c r="AQ559" s="27"/>
      <c r="AR559" s="27"/>
      <c r="AS559" s="27"/>
      <c r="AT559" s="27"/>
      <c r="AU559" s="27"/>
      <c r="AV559" s="27"/>
      <c r="AW559" s="27"/>
      <c r="AX559" s="27"/>
      <c r="AY559" s="27"/>
      <c r="AZ559" s="27"/>
      <c r="BA559" s="27"/>
      <c r="BB559" s="27"/>
      <c r="BC559" s="27"/>
      <c r="BD559" s="27"/>
      <c r="BE559" s="27"/>
      <c r="BF559" s="27"/>
      <c r="BG559" s="27"/>
    </row>
    <row r="560" spans="2:59" ht="15.75" customHeight="1" x14ac:dyDescent="0.2"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  <c r="AO560" s="27"/>
      <c r="AP560" s="27"/>
      <c r="AQ560" s="27"/>
      <c r="AR560" s="27"/>
      <c r="AS560" s="27"/>
      <c r="AT560" s="27"/>
      <c r="AU560" s="27"/>
      <c r="AV560" s="27"/>
      <c r="AW560" s="27"/>
      <c r="AX560" s="27"/>
      <c r="AY560" s="27"/>
      <c r="AZ560" s="27"/>
      <c r="BA560" s="27"/>
      <c r="BB560" s="27"/>
      <c r="BC560" s="27"/>
      <c r="BD560" s="27"/>
      <c r="BE560" s="27"/>
      <c r="BF560" s="27"/>
      <c r="BG560" s="27"/>
    </row>
    <row r="561" spans="2:59" ht="15.75" customHeight="1" x14ac:dyDescent="0.2"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  <c r="AO561" s="27"/>
      <c r="AP561" s="27"/>
      <c r="AQ561" s="27"/>
      <c r="AR561" s="27"/>
      <c r="AS561" s="27"/>
      <c r="AT561" s="27"/>
      <c r="AU561" s="27"/>
      <c r="AV561" s="27"/>
      <c r="AW561" s="27"/>
      <c r="AX561" s="27"/>
      <c r="AY561" s="27"/>
      <c r="AZ561" s="27"/>
      <c r="BA561" s="27"/>
      <c r="BB561" s="27"/>
      <c r="BC561" s="27"/>
      <c r="BD561" s="27"/>
      <c r="BE561" s="27"/>
      <c r="BF561" s="27"/>
      <c r="BG561" s="27"/>
    </row>
    <row r="562" spans="2:59" ht="15.75" customHeight="1" x14ac:dyDescent="0.2"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  <c r="AO562" s="27"/>
      <c r="AP562" s="27"/>
      <c r="AQ562" s="27"/>
      <c r="AR562" s="27"/>
      <c r="AS562" s="27"/>
      <c r="AT562" s="27"/>
      <c r="AU562" s="27"/>
      <c r="AV562" s="27"/>
      <c r="AW562" s="27"/>
      <c r="AX562" s="27"/>
      <c r="AY562" s="27"/>
      <c r="AZ562" s="27"/>
      <c r="BA562" s="27"/>
      <c r="BB562" s="27"/>
      <c r="BC562" s="27"/>
      <c r="BD562" s="27"/>
      <c r="BE562" s="27"/>
      <c r="BF562" s="27"/>
      <c r="BG562" s="27"/>
    </row>
    <row r="563" spans="2:59" ht="15.75" customHeight="1" x14ac:dyDescent="0.2"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  <c r="AO563" s="27"/>
      <c r="AP563" s="27"/>
      <c r="AQ563" s="27"/>
      <c r="AR563" s="27"/>
      <c r="AS563" s="27"/>
      <c r="AT563" s="27"/>
      <c r="AU563" s="27"/>
      <c r="AV563" s="27"/>
      <c r="AW563" s="27"/>
      <c r="AX563" s="27"/>
      <c r="AY563" s="27"/>
      <c r="AZ563" s="27"/>
      <c r="BA563" s="27"/>
      <c r="BB563" s="27"/>
      <c r="BC563" s="27"/>
      <c r="BD563" s="27"/>
      <c r="BE563" s="27"/>
      <c r="BF563" s="27"/>
      <c r="BG563" s="27"/>
    </row>
    <row r="564" spans="2:59" ht="15.75" customHeight="1" x14ac:dyDescent="0.2"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  <c r="AO564" s="27"/>
      <c r="AP564" s="27"/>
      <c r="AQ564" s="27"/>
      <c r="AR564" s="27"/>
      <c r="AS564" s="27"/>
      <c r="AT564" s="27"/>
      <c r="AU564" s="27"/>
      <c r="AV564" s="27"/>
      <c r="AW564" s="27"/>
      <c r="AX564" s="27"/>
      <c r="AY564" s="27"/>
      <c r="AZ564" s="27"/>
      <c r="BA564" s="27"/>
      <c r="BB564" s="27"/>
      <c r="BC564" s="27"/>
      <c r="BD564" s="27"/>
      <c r="BE564" s="27"/>
      <c r="BF564" s="27"/>
      <c r="BG564" s="27"/>
    </row>
    <row r="565" spans="2:59" ht="15.75" customHeight="1" x14ac:dyDescent="0.2"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  <c r="AO565" s="27"/>
      <c r="AP565" s="27"/>
      <c r="AQ565" s="27"/>
      <c r="AR565" s="27"/>
      <c r="AS565" s="27"/>
      <c r="AT565" s="27"/>
      <c r="AU565" s="27"/>
      <c r="AV565" s="27"/>
      <c r="AW565" s="27"/>
      <c r="AX565" s="27"/>
      <c r="AY565" s="27"/>
      <c r="AZ565" s="27"/>
      <c r="BA565" s="27"/>
      <c r="BB565" s="27"/>
      <c r="BC565" s="27"/>
      <c r="BD565" s="27"/>
      <c r="BE565" s="27"/>
      <c r="BF565" s="27"/>
      <c r="BG565" s="27"/>
    </row>
    <row r="566" spans="2:59" ht="15.75" customHeight="1" x14ac:dyDescent="0.2"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  <c r="AO566" s="27"/>
      <c r="AP566" s="27"/>
      <c r="AQ566" s="27"/>
      <c r="AR566" s="27"/>
      <c r="AS566" s="27"/>
      <c r="AT566" s="27"/>
      <c r="AU566" s="27"/>
      <c r="AV566" s="27"/>
      <c r="AW566" s="27"/>
      <c r="AX566" s="27"/>
      <c r="AY566" s="27"/>
      <c r="AZ566" s="27"/>
      <c r="BA566" s="27"/>
      <c r="BB566" s="27"/>
      <c r="BC566" s="27"/>
      <c r="BD566" s="27"/>
      <c r="BE566" s="27"/>
      <c r="BF566" s="27"/>
      <c r="BG566" s="27"/>
    </row>
    <row r="567" spans="2:59" ht="15.75" customHeight="1" x14ac:dyDescent="0.2"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  <c r="AO567" s="27"/>
      <c r="AP567" s="27"/>
      <c r="AQ567" s="27"/>
      <c r="AR567" s="27"/>
      <c r="AS567" s="27"/>
      <c r="AT567" s="27"/>
      <c r="AU567" s="27"/>
      <c r="AV567" s="27"/>
      <c r="AW567" s="27"/>
      <c r="AX567" s="27"/>
      <c r="AY567" s="27"/>
      <c r="AZ567" s="27"/>
      <c r="BA567" s="27"/>
      <c r="BB567" s="27"/>
      <c r="BC567" s="27"/>
      <c r="BD567" s="27"/>
      <c r="BE567" s="27"/>
      <c r="BF567" s="27"/>
      <c r="BG567" s="27"/>
    </row>
    <row r="568" spans="2:59" ht="15.75" customHeight="1" x14ac:dyDescent="0.2"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  <c r="AO568" s="27"/>
      <c r="AP568" s="27"/>
      <c r="AQ568" s="27"/>
      <c r="AR568" s="27"/>
      <c r="AS568" s="27"/>
      <c r="AT568" s="27"/>
      <c r="AU568" s="27"/>
      <c r="AV568" s="27"/>
      <c r="AW568" s="27"/>
      <c r="AX568" s="27"/>
      <c r="AY568" s="27"/>
      <c r="AZ568" s="27"/>
      <c r="BA568" s="27"/>
      <c r="BB568" s="27"/>
      <c r="BC568" s="27"/>
      <c r="BD568" s="27"/>
      <c r="BE568" s="27"/>
      <c r="BF568" s="27"/>
      <c r="BG568" s="27"/>
    </row>
    <row r="569" spans="2:59" ht="15.75" customHeight="1" x14ac:dyDescent="0.2"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  <c r="AO569" s="27"/>
      <c r="AP569" s="27"/>
      <c r="AQ569" s="27"/>
      <c r="AR569" s="27"/>
      <c r="AS569" s="27"/>
      <c r="AT569" s="27"/>
      <c r="AU569" s="27"/>
      <c r="AV569" s="27"/>
      <c r="AW569" s="27"/>
      <c r="AX569" s="27"/>
      <c r="AY569" s="27"/>
      <c r="AZ569" s="27"/>
      <c r="BA569" s="27"/>
      <c r="BB569" s="27"/>
      <c r="BC569" s="27"/>
      <c r="BD569" s="27"/>
      <c r="BE569" s="27"/>
      <c r="BF569" s="27"/>
      <c r="BG569" s="27"/>
    </row>
    <row r="570" spans="2:59" ht="15.75" customHeight="1" x14ac:dyDescent="0.2"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  <c r="AO570" s="27"/>
      <c r="AP570" s="27"/>
      <c r="AQ570" s="27"/>
      <c r="AR570" s="27"/>
      <c r="AS570" s="27"/>
      <c r="AT570" s="27"/>
      <c r="AU570" s="27"/>
      <c r="AV570" s="27"/>
      <c r="AW570" s="27"/>
      <c r="AX570" s="27"/>
      <c r="AY570" s="27"/>
      <c r="AZ570" s="27"/>
      <c r="BA570" s="27"/>
      <c r="BB570" s="27"/>
      <c r="BC570" s="27"/>
      <c r="BD570" s="27"/>
      <c r="BE570" s="27"/>
      <c r="BF570" s="27"/>
      <c r="BG570" s="27"/>
    </row>
    <row r="571" spans="2:59" ht="15.75" customHeight="1" x14ac:dyDescent="0.2"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  <c r="AO571" s="27"/>
      <c r="AP571" s="27"/>
      <c r="AQ571" s="27"/>
      <c r="AR571" s="27"/>
      <c r="AS571" s="27"/>
      <c r="AT571" s="27"/>
      <c r="AU571" s="27"/>
      <c r="AV571" s="27"/>
      <c r="AW571" s="27"/>
      <c r="AX571" s="27"/>
      <c r="AY571" s="27"/>
      <c r="AZ571" s="27"/>
      <c r="BA571" s="27"/>
      <c r="BB571" s="27"/>
      <c r="BC571" s="27"/>
      <c r="BD571" s="27"/>
      <c r="BE571" s="27"/>
      <c r="BF571" s="27"/>
      <c r="BG571" s="27"/>
    </row>
    <row r="572" spans="2:59" ht="15.75" customHeight="1" x14ac:dyDescent="0.2"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  <c r="AO572" s="27"/>
      <c r="AP572" s="27"/>
      <c r="AQ572" s="27"/>
      <c r="AR572" s="27"/>
      <c r="AS572" s="27"/>
      <c r="AT572" s="27"/>
      <c r="AU572" s="27"/>
      <c r="AV572" s="27"/>
      <c r="AW572" s="27"/>
      <c r="AX572" s="27"/>
      <c r="AY572" s="27"/>
      <c r="AZ572" s="27"/>
      <c r="BA572" s="27"/>
      <c r="BB572" s="27"/>
      <c r="BC572" s="27"/>
      <c r="BD572" s="27"/>
      <c r="BE572" s="27"/>
      <c r="BF572" s="27"/>
      <c r="BG572" s="27"/>
    </row>
    <row r="573" spans="2:59" ht="15.75" customHeight="1" x14ac:dyDescent="0.2"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  <c r="AO573" s="27"/>
      <c r="AP573" s="27"/>
      <c r="AQ573" s="27"/>
      <c r="AR573" s="27"/>
      <c r="AS573" s="27"/>
      <c r="AT573" s="27"/>
      <c r="AU573" s="27"/>
      <c r="AV573" s="27"/>
      <c r="AW573" s="27"/>
      <c r="AX573" s="27"/>
      <c r="AY573" s="27"/>
      <c r="AZ573" s="27"/>
      <c r="BA573" s="27"/>
      <c r="BB573" s="27"/>
      <c r="BC573" s="27"/>
      <c r="BD573" s="27"/>
      <c r="BE573" s="27"/>
      <c r="BF573" s="27"/>
      <c r="BG573" s="27"/>
    </row>
    <row r="574" spans="2:59" ht="15.75" customHeight="1" x14ac:dyDescent="0.2"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  <c r="AO574" s="27"/>
      <c r="AP574" s="27"/>
      <c r="AQ574" s="27"/>
      <c r="AR574" s="27"/>
      <c r="AS574" s="27"/>
      <c r="AT574" s="27"/>
      <c r="AU574" s="27"/>
      <c r="AV574" s="27"/>
      <c r="AW574" s="27"/>
      <c r="AX574" s="27"/>
      <c r="AY574" s="27"/>
      <c r="AZ574" s="27"/>
      <c r="BA574" s="27"/>
      <c r="BB574" s="27"/>
      <c r="BC574" s="27"/>
      <c r="BD574" s="27"/>
      <c r="BE574" s="27"/>
      <c r="BF574" s="27"/>
      <c r="BG574" s="27"/>
    </row>
    <row r="575" spans="2:59" ht="15.75" customHeight="1" x14ac:dyDescent="0.2"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  <c r="AO575" s="27"/>
      <c r="AP575" s="27"/>
      <c r="AQ575" s="27"/>
      <c r="AR575" s="27"/>
      <c r="AS575" s="27"/>
      <c r="AT575" s="27"/>
      <c r="AU575" s="27"/>
      <c r="AV575" s="27"/>
      <c r="AW575" s="27"/>
      <c r="AX575" s="27"/>
      <c r="AY575" s="27"/>
      <c r="AZ575" s="27"/>
      <c r="BA575" s="27"/>
      <c r="BB575" s="27"/>
      <c r="BC575" s="27"/>
      <c r="BD575" s="27"/>
      <c r="BE575" s="27"/>
      <c r="BF575" s="27"/>
      <c r="BG575" s="27"/>
    </row>
    <row r="576" spans="2:59" ht="15.75" customHeight="1" x14ac:dyDescent="0.2"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  <c r="AO576" s="27"/>
      <c r="AP576" s="27"/>
      <c r="AQ576" s="27"/>
      <c r="AR576" s="27"/>
      <c r="AS576" s="27"/>
      <c r="AT576" s="27"/>
      <c r="AU576" s="27"/>
      <c r="AV576" s="27"/>
      <c r="AW576" s="27"/>
      <c r="AX576" s="27"/>
      <c r="AY576" s="27"/>
      <c r="AZ576" s="27"/>
      <c r="BA576" s="27"/>
      <c r="BB576" s="27"/>
      <c r="BC576" s="27"/>
      <c r="BD576" s="27"/>
      <c r="BE576" s="27"/>
      <c r="BF576" s="27"/>
      <c r="BG576" s="27"/>
    </row>
    <row r="577" spans="2:59" ht="15.75" customHeight="1" x14ac:dyDescent="0.2"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  <c r="AO577" s="27"/>
      <c r="AP577" s="27"/>
      <c r="AQ577" s="27"/>
      <c r="AR577" s="27"/>
      <c r="AS577" s="27"/>
      <c r="AT577" s="27"/>
      <c r="AU577" s="27"/>
      <c r="AV577" s="27"/>
      <c r="AW577" s="27"/>
      <c r="AX577" s="27"/>
      <c r="AY577" s="27"/>
      <c r="AZ577" s="27"/>
      <c r="BA577" s="27"/>
      <c r="BB577" s="27"/>
      <c r="BC577" s="27"/>
      <c r="BD577" s="27"/>
      <c r="BE577" s="27"/>
      <c r="BF577" s="27"/>
      <c r="BG577" s="27"/>
    </row>
    <row r="578" spans="2:59" ht="15.75" customHeight="1" x14ac:dyDescent="0.2"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  <c r="AO578" s="27"/>
      <c r="AP578" s="27"/>
      <c r="AQ578" s="27"/>
      <c r="AR578" s="27"/>
      <c r="AS578" s="27"/>
      <c r="AT578" s="27"/>
      <c r="AU578" s="27"/>
      <c r="AV578" s="27"/>
      <c r="AW578" s="27"/>
      <c r="AX578" s="27"/>
      <c r="AY578" s="27"/>
      <c r="AZ578" s="27"/>
      <c r="BA578" s="27"/>
      <c r="BB578" s="27"/>
      <c r="BC578" s="27"/>
      <c r="BD578" s="27"/>
      <c r="BE578" s="27"/>
      <c r="BF578" s="27"/>
      <c r="BG578" s="27"/>
    </row>
    <row r="579" spans="2:59" ht="15.75" customHeight="1" x14ac:dyDescent="0.2"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  <c r="AO579" s="27"/>
      <c r="AP579" s="27"/>
      <c r="AQ579" s="27"/>
      <c r="AR579" s="27"/>
      <c r="AS579" s="27"/>
      <c r="AT579" s="27"/>
      <c r="AU579" s="27"/>
      <c r="AV579" s="27"/>
      <c r="AW579" s="27"/>
      <c r="AX579" s="27"/>
      <c r="AY579" s="27"/>
      <c r="AZ579" s="27"/>
      <c r="BA579" s="27"/>
      <c r="BB579" s="27"/>
      <c r="BC579" s="27"/>
      <c r="BD579" s="27"/>
      <c r="BE579" s="27"/>
      <c r="BF579" s="27"/>
      <c r="BG579" s="27"/>
    </row>
    <row r="580" spans="2:59" ht="15.75" customHeight="1" x14ac:dyDescent="0.2"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  <c r="AO580" s="27"/>
      <c r="AP580" s="27"/>
      <c r="AQ580" s="27"/>
      <c r="AR580" s="27"/>
      <c r="AS580" s="27"/>
      <c r="AT580" s="27"/>
      <c r="AU580" s="27"/>
      <c r="AV580" s="27"/>
      <c r="AW580" s="27"/>
      <c r="AX580" s="27"/>
      <c r="AY580" s="27"/>
      <c r="AZ580" s="27"/>
      <c r="BA580" s="27"/>
      <c r="BB580" s="27"/>
      <c r="BC580" s="27"/>
      <c r="BD580" s="27"/>
      <c r="BE580" s="27"/>
      <c r="BF580" s="27"/>
      <c r="BG580" s="27"/>
    </row>
    <row r="581" spans="2:59" ht="15.75" customHeight="1" x14ac:dyDescent="0.2"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  <c r="AO581" s="27"/>
      <c r="AP581" s="27"/>
      <c r="AQ581" s="27"/>
      <c r="AR581" s="27"/>
      <c r="AS581" s="27"/>
      <c r="AT581" s="27"/>
      <c r="AU581" s="27"/>
      <c r="AV581" s="27"/>
      <c r="AW581" s="27"/>
      <c r="AX581" s="27"/>
      <c r="AY581" s="27"/>
      <c r="AZ581" s="27"/>
      <c r="BA581" s="27"/>
      <c r="BB581" s="27"/>
      <c r="BC581" s="27"/>
      <c r="BD581" s="27"/>
      <c r="BE581" s="27"/>
      <c r="BF581" s="27"/>
      <c r="BG581" s="27"/>
    </row>
    <row r="582" spans="2:59" ht="15.75" customHeight="1" x14ac:dyDescent="0.2"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  <c r="AO582" s="27"/>
      <c r="AP582" s="27"/>
      <c r="AQ582" s="27"/>
      <c r="AR582" s="27"/>
      <c r="AS582" s="27"/>
      <c r="AT582" s="27"/>
      <c r="AU582" s="27"/>
      <c r="AV582" s="27"/>
      <c r="AW582" s="27"/>
      <c r="AX582" s="27"/>
      <c r="AY582" s="27"/>
      <c r="AZ582" s="27"/>
      <c r="BA582" s="27"/>
      <c r="BB582" s="27"/>
      <c r="BC582" s="27"/>
      <c r="BD582" s="27"/>
      <c r="BE582" s="27"/>
      <c r="BF582" s="27"/>
      <c r="BG582" s="27"/>
    </row>
    <row r="583" spans="2:59" ht="15.75" customHeight="1" x14ac:dyDescent="0.2"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  <c r="AO583" s="27"/>
      <c r="AP583" s="27"/>
      <c r="AQ583" s="27"/>
      <c r="AR583" s="27"/>
      <c r="AS583" s="27"/>
      <c r="AT583" s="27"/>
      <c r="AU583" s="27"/>
      <c r="AV583" s="27"/>
      <c r="AW583" s="27"/>
      <c r="AX583" s="27"/>
      <c r="AY583" s="27"/>
      <c r="AZ583" s="27"/>
      <c r="BA583" s="27"/>
      <c r="BB583" s="27"/>
      <c r="BC583" s="27"/>
      <c r="BD583" s="27"/>
      <c r="BE583" s="27"/>
      <c r="BF583" s="27"/>
      <c r="BG583" s="27"/>
    </row>
    <row r="584" spans="2:59" ht="15.75" customHeight="1" x14ac:dyDescent="0.2"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  <c r="AO584" s="27"/>
      <c r="AP584" s="27"/>
      <c r="AQ584" s="27"/>
      <c r="AR584" s="27"/>
      <c r="AS584" s="27"/>
      <c r="AT584" s="27"/>
      <c r="AU584" s="27"/>
      <c r="AV584" s="27"/>
      <c r="AW584" s="27"/>
      <c r="AX584" s="27"/>
      <c r="AY584" s="27"/>
      <c r="AZ584" s="27"/>
      <c r="BA584" s="27"/>
      <c r="BB584" s="27"/>
      <c r="BC584" s="27"/>
      <c r="BD584" s="27"/>
      <c r="BE584" s="27"/>
      <c r="BF584" s="27"/>
      <c r="BG584" s="27"/>
    </row>
    <row r="585" spans="2:59" ht="15.75" customHeight="1" x14ac:dyDescent="0.2"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  <c r="AO585" s="27"/>
      <c r="AP585" s="27"/>
      <c r="AQ585" s="27"/>
      <c r="AR585" s="27"/>
      <c r="AS585" s="27"/>
      <c r="AT585" s="27"/>
      <c r="AU585" s="27"/>
      <c r="AV585" s="27"/>
      <c r="AW585" s="27"/>
      <c r="AX585" s="27"/>
      <c r="AY585" s="27"/>
      <c r="AZ585" s="27"/>
      <c r="BA585" s="27"/>
      <c r="BB585" s="27"/>
      <c r="BC585" s="27"/>
      <c r="BD585" s="27"/>
      <c r="BE585" s="27"/>
      <c r="BF585" s="27"/>
      <c r="BG585" s="27"/>
    </row>
    <row r="586" spans="2:59" ht="15.75" customHeight="1" x14ac:dyDescent="0.2"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  <c r="AO586" s="27"/>
      <c r="AP586" s="27"/>
      <c r="AQ586" s="27"/>
      <c r="AR586" s="27"/>
      <c r="AS586" s="27"/>
      <c r="AT586" s="27"/>
      <c r="AU586" s="27"/>
      <c r="AV586" s="27"/>
      <c r="AW586" s="27"/>
      <c r="AX586" s="27"/>
      <c r="AY586" s="27"/>
      <c r="AZ586" s="27"/>
      <c r="BA586" s="27"/>
      <c r="BB586" s="27"/>
      <c r="BC586" s="27"/>
      <c r="BD586" s="27"/>
      <c r="BE586" s="27"/>
      <c r="BF586" s="27"/>
      <c r="BG586" s="27"/>
    </row>
    <row r="587" spans="2:59" ht="15.75" customHeight="1" x14ac:dyDescent="0.2"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  <c r="AO587" s="27"/>
      <c r="AP587" s="27"/>
      <c r="AQ587" s="27"/>
      <c r="AR587" s="27"/>
      <c r="AS587" s="27"/>
      <c r="AT587" s="27"/>
      <c r="AU587" s="27"/>
      <c r="AV587" s="27"/>
      <c r="AW587" s="27"/>
      <c r="AX587" s="27"/>
      <c r="AY587" s="27"/>
      <c r="AZ587" s="27"/>
      <c r="BA587" s="27"/>
      <c r="BB587" s="27"/>
      <c r="BC587" s="27"/>
      <c r="BD587" s="27"/>
      <c r="BE587" s="27"/>
      <c r="BF587" s="27"/>
      <c r="BG587" s="27"/>
    </row>
    <row r="588" spans="2:59" ht="15.75" customHeight="1" x14ac:dyDescent="0.2"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  <c r="AO588" s="27"/>
      <c r="AP588" s="27"/>
      <c r="AQ588" s="27"/>
      <c r="AR588" s="27"/>
      <c r="AS588" s="27"/>
      <c r="AT588" s="27"/>
      <c r="AU588" s="27"/>
      <c r="AV588" s="27"/>
      <c r="AW588" s="27"/>
      <c r="AX588" s="27"/>
      <c r="AY588" s="27"/>
      <c r="AZ588" s="27"/>
      <c r="BA588" s="27"/>
      <c r="BB588" s="27"/>
      <c r="BC588" s="27"/>
      <c r="BD588" s="27"/>
      <c r="BE588" s="27"/>
      <c r="BF588" s="27"/>
      <c r="BG588" s="27"/>
    </row>
    <row r="589" spans="2:59" ht="15.75" customHeight="1" x14ac:dyDescent="0.2"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  <c r="AO589" s="27"/>
      <c r="AP589" s="27"/>
      <c r="AQ589" s="27"/>
      <c r="AR589" s="27"/>
      <c r="AS589" s="27"/>
      <c r="AT589" s="27"/>
      <c r="AU589" s="27"/>
      <c r="AV589" s="27"/>
      <c r="AW589" s="27"/>
      <c r="AX589" s="27"/>
      <c r="AY589" s="27"/>
      <c r="AZ589" s="27"/>
      <c r="BA589" s="27"/>
      <c r="BB589" s="27"/>
      <c r="BC589" s="27"/>
      <c r="BD589" s="27"/>
      <c r="BE589" s="27"/>
      <c r="BF589" s="27"/>
      <c r="BG589" s="27"/>
    </row>
    <row r="590" spans="2:59" ht="15.75" customHeight="1" x14ac:dyDescent="0.2"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  <c r="AO590" s="27"/>
      <c r="AP590" s="27"/>
      <c r="AQ590" s="27"/>
      <c r="AR590" s="27"/>
      <c r="AS590" s="27"/>
      <c r="AT590" s="27"/>
      <c r="AU590" s="27"/>
      <c r="AV590" s="27"/>
      <c r="AW590" s="27"/>
      <c r="AX590" s="27"/>
      <c r="AY590" s="27"/>
      <c r="AZ590" s="27"/>
      <c r="BA590" s="27"/>
      <c r="BB590" s="27"/>
      <c r="BC590" s="27"/>
      <c r="BD590" s="27"/>
      <c r="BE590" s="27"/>
      <c r="BF590" s="27"/>
      <c r="BG590" s="27"/>
    </row>
    <row r="591" spans="2:59" ht="15.75" customHeight="1" x14ac:dyDescent="0.2"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  <c r="AO591" s="27"/>
      <c r="AP591" s="27"/>
      <c r="AQ591" s="27"/>
      <c r="AR591" s="27"/>
      <c r="AS591" s="27"/>
      <c r="AT591" s="27"/>
      <c r="AU591" s="27"/>
      <c r="AV591" s="27"/>
      <c r="AW591" s="27"/>
      <c r="AX591" s="27"/>
      <c r="AY591" s="27"/>
      <c r="AZ591" s="27"/>
      <c r="BA591" s="27"/>
      <c r="BB591" s="27"/>
      <c r="BC591" s="27"/>
      <c r="BD591" s="27"/>
      <c r="BE591" s="27"/>
      <c r="BF591" s="27"/>
      <c r="BG591" s="27"/>
    </row>
    <row r="592" spans="2:59" ht="15.75" customHeight="1" x14ac:dyDescent="0.2"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  <c r="AO592" s="27"/>
      <c r="AP592" s="27"/>
      <c r="AQ592" s="27"/>
      <c r="AR592" s="27"/>
      <c r="AS592" s="27"/>
      <c r="AT592" s="27"/>
      <c r="AU592" s="27"/>
      <c r="AV592" s="27"/>
      <c r="AW592" s="27"/>
      <c r="AX592" s="27"/>
      <c r="AY592" s="27"/>
      <c r="AZ592" s="27"/>
      <c r="BA592" s="27"/>
      <c r="BB592" s="27"/>
      <c r="BC592" s="27"/>
      <c r="BD592" s="27"/>
      <c r="BE592" s="27"/>
      <c r="BF592" s="27"/>
      <c r="BG592" s="27"/>
    </row>
    <row r="593" spans="2:59" ht="15.75" customHeight="1" x14ac:dyDescent="0.2"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  <c r="AO593" s="27"/>
      <c r="AP593" s="27"/>
      <c r="AQ593" s="27"/>
      <c r="AR593" s="27"/>
      <c r="AS593" s="27"/>
      <c r="AT593" s="27"/>
      <c r="AU593" s="27"/>
      <c r="AV593" s="27"/>
      <c r="AW593" s="27"/>
      <c r="AX593" s="27"/>
      <c r="AY593" s="27"/>
      <c r="AZ593" s="27"/>
      <c r="BA593" s="27"/>
      <c r="BB593" s="27"/>
      <c r="BC593" s="27"/>
      <c r="BD593" s="27"/>
      <c r="BE593" s="27"/>
      <c r="BF593" s="27"/>
      <c r="BG593" s="27"/>
    </row>
    <row r="594" spans="2:59" ht="15.75" customHeight="1" x14ac:dyDescent="0.2"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  <c r="AO594" s="27"/>
      <c r="AP594" s="27"/>
      <c r="AQ594" s="27"/>
      <c r="AR594" s="27"/>
      <c r="AS594" s="27"/>
      <c r="AT594" s="27"/>
      <c r="AU594" s="27"/>
      <c r="AV594" s="27"/>
      <c r="AW594" s="27"/>
      <c r="AX594" s="27"/>
      <c r="AY594" s="27"/>
      <c r="AZ594" s="27"/>
      <c r="BA594" s="27"/>
      <c r="BB594" s="27"/>
      <c r="BC594" s="27"/>
      <c r="BD594" s="27"/>
      <c r="BE594" s="27"/>
      <c r="BF594" s="27"/>
      <c r="BG594" s="27"/>
    </row>
    <row r="595" spans="2:59" ht="15.75" customHeight="1" x14ac:dyDescent="0.2"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  <c r="AO595" s="27"/>
      <c r="AP595" s="27"/>
      <c r="AQ595" s="27"/>
      <c r="AR595" s="27"/>
      <c r="AS595" s="27"/>
      <c r="AT595" s="27"/>
      <c r="AU595" s="27"/>
      <c r="AV595" s="27"/>
      <c r="AW595" s="27"/>
      <c r="AX595" s="27"/>
      <c r="AY595" s="27"/>
      <c r="AZ595" s="27"/>
      <c r="BA595" s="27"/>
      <c r="BB595" s="27"/>
      <c r="BC595" s="27"/>
      <c r="BD595" s="27"/>
      <c r="BE595" s="27"/>
      <c r="BF595" s="27"/>
      <c r="BG595" s="27"/>
    </row>
    <row r="596" spans="2:59" ht="15.75" customHeight="1" x14ac:dyDescent="0.2"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  <c r="AO596" s="27"/>
      <c r="AP596" s="27"/>
      <c r="AQ596" s="27"/>
      <c r="AR596" s="27"/>
      <c r="AS596" s="27"/>
      <c r="AT596" s="27"/>
      <c r="AU596" s="27"/>
      <c r="AV596" s="27"/>
      <c r="AW596" s="27"/>
      <c r="AX596" s="27"/>
      <c r="AY596" s="27"/>
      <c r="AZ596" s="27"/>
      <c r="BA596" s="27"/>
      <c r="BB596" s="27"/>
      <c r="BC596" s="27"/>
      <c r="BD596" s="27"/>
      <c r="BE596" s="27"/>
      <c r="BF596" s="27"/>
      <c r="BG596" s="27"/>
    </row>
    <row r="597" spans="2:59" ht="15.75" customHeight="1" x14ac:dyDescent="0.2"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  <c r="AO597" s="27"/>
      <c r="AP597" s="27"/>
      <c r="AQ597" s="27"/>
      <c r="AR597" s="27"/>
      <c r="AS597" s="27"/>
      <c r="AT597" s="27"/>
      <c r="AU597" s="27"/>
      <c r="AV597" s="27"/>
      <c r="AW597" s="27"/>
      <c r="AX597" s="27"/>
      <c r="AY597" s="27"/>
      <c r="AZ597" s="27"/>
      <c r="BA597" s="27"/>
      <c r="BB597" s="27"/>
      <c r="BC597" s="27"/>
      <c r="BD597" s="27"/>
      <c r="BE597" s="27"/>
      <c r="BF597" s="27"/>
      <c r="BG597" s="27"/>
    </row>
    <row r="598" spans="2:59" ht="15.75" customHeight="1" x14ac:dyDescent="0.2"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  <c r="AO598" s="27"/>
      <c r="AP598" s="27"/>
      <c r="AQ598" s="27"/>
      <c r="AR598" s="27"/>
      <c r="AS598" s="27"/>
      <c r="AT598" s="27"/>
      <c r="AU598" s="27"/>
      <c r="AV598" s="27"/>
      <c r="AW598" s="27"/>
      <c r="AX598" s="27"/>
      <c r="AY598" s="27"/>
      <c r="AZ598" s="27"/>
      <c r="BA598" s="27"/>
      <c r="BB598" s="27"/>
      <c r="BC598" s="27"/>
      <c r="BD598" s="27"/>
      <c r="BE598" s="27"/>
      <c r="BF598" s="27"/>
      <c r="BG598" s="27"/>
    </row>
    <row r="599" spans="2:59" ht="15.75" customHeight="1" x14ac:dyDescent="0.2"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  <c r="AO599" s="27"/>
      <c r="AP599" s="27"/>
      <c r="AQ599" s="27"/>
      <c r="AR599" s="27"/>
      <c r="AS599" s="27"/>
      <c r="AT599" s="27"/>
      <c r="AU599" s="27"/>
      <c r="AV599" s="27"/>
      <c r="AW599" s="27"/>
      <c r="AX599" s="27"/>
      <c r="AY599" s="27"/>
      <c r="AZ599" s="27"/>
      <c r="BA599" s="27"/>
      <c r="BB599" s="27"/>
      <c r="BC599" s="27"/>
      <c r="BD599" s="27"/>
      <c r="BE599" s="27"/>
      <c r="BF599" s="27"/>
      <c r="BG599" s="27"/>
    </row>
    <row r="600" spans="2:59" ht="15.75" customHeight="1" x14ac:dyDescent="0.2"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  <c r="AO600" s="27"/>
      <c r="AP600" s="27"/>
      <c r="AQ600" s="27"/>
      <c r="AR600" s="27"/>
      <c r="AS600" s="27"/>
      <c r="AT600" s="27"/>
      <c r="AU600" s="27"/>
      <c r="AV600" s="27"/>
      <c r="AW600" s="27"/>
      <c r="AX600" s="27"/>
      <c r="AY600" s="27"/>
      <c r="AZ600" s="27"/>
      <c r="BA600" s="27"/>
      <c r="BB600" s="27"/>
      <c r="BC600" s="27"/>
      <c r="BD600" s="27"/>
      <c r="BE600" s="27"/>
      <c r="BF600" s="27"/>
      <c r="BG600" s="27"/>
    </row>
    <row r="601" spans="2:59" ht="15.75" customHeight="1" x14ac:dyDescent="0.2"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  <c r="AO601" s="27"/>
      <c r="AP601" s="27"/>
      <c r="AQ601" s="27"/>
      <c r="AR601" s="27"/>
      <c r="AS601" s="27"/>
      <c r="AT601" s="27"/>
      <c r="AU601" s="27"/>
      <c r="AV601" s="27"/>
      <c r="AW601" s="27"/>
      <c r="AX601" s="27"/>
      <c r="AY601" s="27"/>
      <c r="AZ601" s="27"/>
      <c r="BA601" s="27"/>
      <c r="BB601" s="27"/>
      <c r="BC601" s="27"/>
      <c r="BD601" s="27"/>
      <c r="BE601" s="27"/>
      <c r="BF601" s="27"/>
      <c r="BG601" s="27"/>
    </row>
    <row r="602" spans="2:59" ht="15.75" customHeight="1" x14ac:dyDescent="0.2"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  <c r="AO602" s="27"/>
      <c r="AP602" s="27"/>
      <c r="AQ602" s="27"/>
      <c r="AR602" s="27"/>
      <c r="AS602" s="27"/>
      <c r="AT602" s="27"/>
      <c r="AU602" s="27"/>
      <c r="AV602" s="27"/>
      <c r="AW602" s="27"/>
      <c r="AX602" s="27"/>
      <c r="AY602" s="27"/>
      <c r="AZ602" s="27"/>
      <c r="BA602" s="27"/>
      <c r="BB602" s="27"/>
      <c r="BC602" s="27"/>
      <c r="BD602" s="27"/>
      <c r="BE602" s="27"/>
      <c r="BF602" s="27"/>
      <c r="BG602" s="27"/>
    </row>
    <row r="603" spans="2:59" ht="15.75" customHeight="1" x14ac:dyDescent="0.2"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  <c r="AO603" s="27"/>
      <c r="AP603" s="27"/>
      <c r="AQ603" s="27"/>
      <c r="AR603" s="27"/>
      <c r="AS603" s="27"/>
      <c r="AT603" s="27"/>
      <c r="AU603" s="27"/>
      <c r="AV603" s="27"/>
      <c r="AW603" s="27"/>
      <c r="AX603" s="27"/>
      <c r="AY603" s="27"/>
      <c r="AZ603" s="27"/>
      <c r="BA603" s="27"/>
      <c r="BB603" s="27"/>
      <c r="BC603" s="27"/>
      <c r="BD603" s="27"/>
      <c r="BE603" s="27"/>
      <c r="BF603" s="27"/>
      <c r="BG603" s="27"/>
    </row>
    <row r="604" spans="2:59" ht="15.75" customHeight="1" x14ac:dyDescent="0.2"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  <c r="AO604" s="27"/>
      <c r="AP604" s="27"/>
      <c r="AQ604" s="27"/>
      <c r="AR604" s="27"/>
      <c r="AS604" s="27"/>
      <c r="AT604" s="27"/>
      <c r="AU604" s="27"/>
      <c r="AV604" s="27"/>
      <c r="AW604" s="27"/>
      <c r="AX604" s="27"/>
      <c r="AY604" s="27"/>
      <c r="AZ604" s="27"/>
      <c r="BA604" s="27"/>
      <c r="BB604" s="27"/>
      <c r="BC604" s="27"/>
      <c r="BD604" s="27"/>
      <c r="BE604" s="27"/>
      <c r="BF604" s="27"/>
      <c r="BG604" s="27"/>
    </row>
    <row r="605" spans="2:59" ht="15.75" customHeight="1" x14ac:dyDescent="0.2"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  <c r="AO605" s="27"/>
      <c r="AP605" s="27"/>
      <c r="AQ605" s="27"/>
      <c r="AR605" s="27"/>
      <c r="AS605" s="27"/>
      <c r="AT605" s="27"/>
      <c r="AU605" s="27"/>
      <c r="AV605" s="27"/>
      <c r="AW605" s="27"/>
      <c r="AX605" s="27"/>
      <c r="AY605" s="27"/>
      <c r="AZ605" s="27"/>
      <c r="BA605" s="27"/>
      <c r="BB605" s="27"/>
      <c r="BC605" s="27"/>
      <c r="BD605" s="27"/>
      <c r="BE605" s="27"/>
      <c r="BF605" s="27"/>
      <c r="BG605" s="27"/>
    </row>
    <row r="606" spans="2:59" ht="15.75" customHeight="1" x14ac:dyDescent="0.2"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  <c r="AO606" s="27"/>
      <c r="AP606" s="27"/>
      <c r="AQ606" s="27"/>
      <c r="AR606" s="27"/>
      <c r="AS606" s="27"/>
      <c r="AT606" s="27"/>
      <c r="AU606" s="27"/>
      <c r="AV606" s="27"/>
      <c r="AW606" s="27"/>
      <c r="AX606" s="27"/>
      <c r="AY606" s="27"/>
      <c r="AZ606" s="27"/>
      <c r="BA606" s="27"/>
      <c r="BB606" s="27"/>
      <c r="BC606" s="27"/>
      <c r="BD606" s="27"/>
      <c r="BE606" s="27"/>
      <c r="BF606" s="27"/>
      <c r="BG606" s="27"/>
    </row>
    <row r="607" spans="2:59" ht="15.75" customHeight="1" x14ac:dyDescent="0.2"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  <c r="AO607" s="27"/>
      <c r="AP607" s="27"/>
      <c r="AQ607" s="27"/>
      <c r="AR607" s="27"/>
      <c r="AS607" s="27"/>
      <c r="AT607" s="27"/>
      <c r="AU607" s="27"/>
      <c r="AV607" s="27"/>
      <c r="AW607" s="27"/>
      <c r="AX607" s="27"/>
      <c r="AY607" s="27"/>
      <c r="AZ607" s="27"/>
      <c r="BA607" s="27"/>
      <c r="BB607" s="27"/>
      <c r="BC607" s="27"/>
      <c r="BD607" s="27"/>
      <c r="BE607" s="27"/>
      <c r="BF607" s="27"/>
      <c r="BG607" s="27"/>
    </row>
    <row r="608" spans="2:59" ht="15.75" customHeight="1" x14ac:dyDescent="0.2"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  <c r="AO608" s="27"/>
      <c r="AP608" s="27"/>
      <c r="AQ608" s="27"/>
      <c r="AR608" s="27"/>
      <c r="AS608" s="27"/>
      <c r="AT608" s="27"/>
      <c r="AU608" s="27"/>
      <c r="AV608" s="27"/>
      <c r="AW608" s="27"/>
      <c r="AX608" s="27"/>
      <c r="AY608" s="27"/>
      <c r="AZ608" s="27"/>
      <c r="BA608" s="27"/>
      <c r="BB608" s="27"/>
      <c r="BC608" s="27"/>
      <c r="BD608" s="27"/>
      <c r="BE608" s="27"/>
      <c r="BF608" s="27"/>
      <c r="BG608" s="27"/>
    </row>
    <row r="609" spans="2:59" ht="15.75" customHeight="1" x14ac:dyDescent="0.2"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  <c r="AO609" s="27"/>
      <c r="AP609" s="27"/>
      <c r="AQ609" s="27"/>
      <c r="AR609" s="27"/>
      <c r="AS609" s="27"/>
      <c r="AT609" s="27"/>
      <c r="AU609" s="27"/>
      <c r="AV609" s="27"/>
      <c r="AW609" s="27"/>
      <c r="AX609" s="27"/>
      <c r="AY609" s="27"/>
      <c r="AZ609" s="27"/>
      <c r="BA609" s="27"/>
      <c r="BB609" s="27"/>
      <c r="BC609" s="27"/>
      <c r="BD609" s="27"/>
      <c r="BE609" s="27"/>
      <c r="BF609" s="27"/>
      <c r="BG609" s="27"/>
    </row>
    <row r="610" spans="2:59" ht="15.75" customHeight="1" x14ac:dyDescent="0.2"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  <c r="AO610" s="27"/>
      <c r="AP610" s="27"/>
      <c r="AQ610" s="27"/>
      <c r="AR610" s="27"/>
      <c r="AS610" s="27"/>
      <c r="AT610" s="27"/>
      <c r="AU610" s="27"/>
      <c r="AV610" s="27"/>
      <c r="AW610" s="27"/>
      <c r="AX610" s="27"/>
      <c r="AY610" s="27"/>
      <c r="AZ610" s="27"/>
      <c r="BA610" s="27"/>
      <c r="BB610" s="27"/>
      <c r="BC610" s="27"/>
      <c r="BD610" s="27"/>
      <c r="BE610" s="27"/>
      <c r="BF610" s="27"/>
      <c r="BG610" s="27"/>
    </row>
    <row r="611" spans="2:59" ht="15.75" customHeight="1" x14ac:dyDescent="0.2"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  <c r="AO611" s="27"/>
      <c r="AP611" s="27"/>
      <c r="AQ611" s="27"/>
      <c r="AR611" s="27"/>
      <c r="AS611" s="27"/>
      <c r="AT611" s="27"/>
      <c r="AU611" s="27"/>
      <c r="AV611" s="27"/>
      <c r="AW611" s="27"/>
      <c r="AX611" s="27"/>
      <c r="AY611" s="27"/>
      <c r="AZ611" s="27"/>
      <c r="BA611" s="27"/>
      <c r="BB611" s="27"/>
      <c r="BC611" s="27"/>
      <c r="BD611" s="27"/>
      <c r="BE611" s="27"/>
      <c r="BF611" s="27"/>
      <c r="BG611" s="27"/>
    </row>
    <row r="612" spans="2:59" ht="15.75" customHeight="1" x14ac:dyDescent="0.2"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  <c r="AO612" s="27"/>
      <c r="AP612" s="27"/>
      <c r="AQ612" s="27"/>
      <c r="AR612" s="27"/>
      <c r="AS612" s="27"/>
      <c r="AT612" s="27"/>
      <c r="AU612" s="27"/>
      <c r="AV612" s="27"/>
      <c r="AW612" s="27"/>
      <c r="AX612" s="27"/>
      <c r="AY612" s="27"/>
      <c r="AZ612" s="27"/>
      <c r="BA612" s="27"/>
      <c r="BB612" s="27"/>
      <c r="BC612" s="27"/>
      <c r="BD612" s="27"/>
      <c r="BE612" s="27"/>
      <c r="BF612" s="27"/>
      <c r="BG612" s="27"/>
    </row>
    <row r="613" spans="2:59" ht="15.75" customHeight="1" x14ac:dyDescent="0.2"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  <c r="AO613" s="27"/>
      <c r="AP613" s="27"/>
      <c r="AQ613" s="27"/>
      <c r="AR613" s="27"/>
      <c r="AS613" s="27"/>
      <c r="AT613" s="27"/>
      <c r="AU613" s="27"/>
      <c r="AV613" s="27"/>
      <c r="AW613" s="27"/>
      <c r="AX613" s="27"/>
      <c r="AY613" s="27"/>
      <c r="AZ613" s="27"/>
      <c r="BA613" s="27"/>
      <c r="BB613" s="27"/>
      <c r="BC613" s="27"/>
      <c r="BD613" s="27"/>
      <c r="BE613" s="27"/>
      <c r="BF613" s="27"/>
      <c r="BG613" s="27"/>
    </row>
    <row r="614" spans="2:59" ht="15.75" customHeight="1" x14ac:dyDescent="0.2"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  <c r="AO614" s="27"/>
      <c r="AP614" s="27"/>
      <c r="AQ614" s="27"/>
      <c r="AR614" s="27"/>
      <c r="AS614" s="27"/>
      <c r="AT614" s="27"/>
      <c r="AU614" s="27"/>
      <c r="AV614" s="27"/>
      <c r="AW614" s="27"/>
      <c r="AX614" s="27"/>
      <c r="AY614" s="27"/>
      <c r="AZ614" s="27"/>
      <c r="BA614" s="27"/>
      <c r="BB614" s="27"/>
      <c r="BC614" s="27"/>
      <c r="BD614" s="27"/>
      <c r="BE614" s="27"/>
      <c r="BF614" s="27"/>
      <c r="BG614" s="27"/>
    </row>
    <row r="615" spans="2:59" ht="15.75" customHeight="1" x14ac:dyDescent="0.2"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  <c r="AO615" s="27"/>
      <c r="AP615" s="27"/>
      <c r="AQ615" s="27"/>
      <c r="AR615" s="27"/>
      <c r="AS615" s="27"/>
      <c r="AT615" s="27"/>
      <c r="AU615" s="27"/>
      <c r="AV615" s="27"/>
      <c r="AW615" s="27"/>
      <c r="AX615" s="27"/>
      <c r="AY615" s="27"/>
      <c r="AZ615" s="27"/>
      <c r="BA615" s="27"/>
      <c r="BB615" s="27"/>
      <c r="BC615" s="27"/>
      <c r="BD615" s="27"/>
      <c r="BE615" s="27"/>
      <c r="BF615" s="27"/>
      <c r="BG615" s="27"/>
    </row>
    <row r="616" spans="2:59" ht="15.75" customHeight="1" x14ac:dyDescent="0.2"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  <c r="AO616" s="27"/>
      <c r="AP616" s="27"/>
      <c r="AQ616" s="27"/>
      <c r="AR616" s="27"/>
      <c r="AS616" s="27"/>
      <c r="AT616" s="27"/>
      <c r="AU616" s="27"/>
      <c r="AV616" s="27"/>
      <c r="AW616" s="27"/>
      <c r="AX616" s="27"/>
      <c r="AY616" s="27"/>
      <c r="AZ616" s="27"/>
      <c r="BA616" s="27"/>
      <c r="BB616" s="27"/>
      <c r="BC616" s="27"/>
      <c r="BD616" s="27"/>
      <c r="BE616" s="27"/>
      <c r="BF616" s="27"/>
      <c r="BG616" s="27"/>
    </row>
    <row r="617" spans="2:59" ht="15.75" customHeight="1" x14ac:dyDescent="0.2"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  <c r="AO617" s="27"/>
      <c r="AP617" s="27"/>
      <c r="AQ617" s="27"/>
      <c r="AR617" s="27"/>
      <c r="AS617" s="27"/>
      <c r="AT617" s="27"/>
      <c r="AU617" s="27"/>
      <c r="AV617" s="27"/>
      <c r="AW617" s="27"/>
      <c r="AX617" s="27"/>
      <c r="AY617" s="27"/>
      <c r="AZ617" s="27"/>
      <c r="BA617" s="27"/>
      <c r="BB617" s="27"/>
      <c r="BC617" s="27"/>
      <c r="BD617" s="27"/>
      <c r="BE617" s="27"/>
      <c r="BF617" s="27"/>
      <c r="BG617" s="27"/>
    </row>
    <row r="618" spans="2:59" ht="15.75" customHeight="1" x14ac:dyDescent="0.2"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27"/>
      <c r="AW618" s="27"/>
      <c r="AX618" s="27"/>
      <c r="AY618" s="27"/>
      <c r="AZ618" s="27"/>
      <c r="BA618" s="27"/>
      <c r="BB618" s="27"/>
      <c r="BC618" s="27"/>
      <c r="BD618" s="27"/>
      <c r="BE618" s="27"/>
      <c r="BF618" s="27"/>
      <c r="BG618" s="27"/>
    </row>
    <row r="619" spans="2:59" ht="15.75" customHeight="1" x14ac:dyDescent="0.2"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  <c r="AO619" s="27"/>
      <c r="AP619" s="27"/>
      <c r="AQ619" s="27"/>
      <c r="AR619" s="27"/>
      <c r="AS619" s="27"/>
      <c r="AT619" s="27"/>
      <c r="AU619" s="27"/>
      <c r="AV619" s="27"/>
      <c r="AW619" s="27"/>
      <c r="AX619" s="27"/>
      <c r="AY619" s="27"/>
      <c r="AZ619" s="27"/>
      <c r="BA619" s="27"/>
      <c r="BB619" s="27"/>
      <c r="BC619" s="27"/>
      <c r="BD619" s="27"/>
      <c r="BE619" s="27"/>
      <c r="BF619" s="27"/>
      <c r="BG619" s="27"/>
    </row>
    <row r="620" spans="2:59" ht="15.75" customHeight="1" x14ac:dyDescent="0.2"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  <c r="AO620" s="27"/>
      <c r="AP620" s="27"/>
      <c r="AQ620" s="27"/>
      <c r="AR620" s="27"/>
      <c r="AS620" s="27"/>
      <c r="AT620" s="27"/>
      <c r="AU620" s="27"/>
      <c r="AV620" s="27"/>
      <c r="AW620" s="27"/>
      <c r="AX620" s="27"/>
      <c r="AY620" s="27"/>
      <c r="AZ620" s="27"/>
      <c r="BA620" s="27"/>
      <c r="BB620" s="27"/>
      <c r="BC620" s="27"/>
      <c r="BD620" s="27"/>
      <c r="BE620" s="27"/>
      <c r="BF620" s="27"/>
      <c r="BG620" s="27"/>
    </row>
    <row r="621" spans="2:59" ht="15.75" customHeight="1" x14ac:dyDescent="0.2"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  <c r="AO621" s="27"/>
      <c r="AP621" s="27"/>
      <c r="AQ621" s="27"/>
      <c r="AR621" s="27"/>
      <c r="AS621" s="27"/>
      <c r="AT621" s="27"/>
      <c r="AU621" s="27"/>
      <c r="AV621" s="27"/>
      <c r="AW621" s="27"/>
      <c r="AX621" s="27"/>
      <c r="AY621" s="27"/>
      <c r="AZ621" s="27"/>
      <c r="BA621" s="27"/>
      <c r="BB621" s="27"/>
      <c r="BC621" s="27"/>
      <c r="BD621" s="27"/>
      <c r="BE621" s="27"/>
      <c r="BF621" s="27"/>
      <c r="BG621" s="27"/>
    </row>
    <row r="622" spans="2:59" ht="15.75" customHeight="1" x14ac:dyDescent="0.2"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  <c r="AO622" s="27"/>
      <c r="AP622" s="27"/>
      <c r="AQ622" s="27"/>
      <c r="AR622" s="27"/>
      <c r="AS622" s="27"/>
      <c r="AT622" s="27"/>
      <c r="AU622" s="27"/>
      <c r="AV622" s="27"/>
      <c r="AW622" s="27"/>
      <c r="AX622" s="27"/>
      <c r="AY622" s="27"/>
      <c r="AZ622" s="27"/>
      <c r="BA622" s="27"/>
      <c r="BB622" s="27"/>
      <c r="BC622" s="27"/>
      <c r="BD622" s="27"/>
      <c r="BE622" s="27"/>
      <c r="BF622" s="27"/>
      <c r="BG622" s="27"/>
    </row>
    <row r="623" spans="2:59" ht="15.75" customHeight="1" x14ac:dyDescent="0.2"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  <c r="AO623" s="27"/>
      <c r="AP623" s="27"/>
      <c r="AQ623" s="27"/>
      <c r="AR623" s="27"/>
      <c r="AS623" s="27"/>
      <c r="AT623" s="27"/>
      <c r="AU623" s="27"/>
      <c r="AV623" s="27"/>
      <c r="AW623" s="27"/>
      <c r="AX623" s="27"/>
      <c r="AY623" s="27"/>
      <c r="AZ623" s="27"/>
      <c r="BA623" s="27"/>
      <c r="BB623" s="27"/>
      <c r="BC623" s="27"/>
      <c r="BD623" s="27"/>
      <c r="BE623" s="27"/>
      <c r="BF623" s="27"/>
      <c r="BG623" s="27"/>
    </row>
    <row r="624" spans="2:59" ht="15.75" customHeight="1" x14ac:dyDescent="0.2"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  <c r="AO624" s="27"/>
      <c r="AP624" s="27"/>
      <c r="AQ624" s="27"/>
      <c r="AR624" s="27"/>
      <c r="AS624" s="27"/>
      <c r="AT624" s="27"/>
      <c r="AU624" s="27"/>
      <c r="AV624" s="27"/>
      <c r="AW624" s="27"/>
      <c r="AX624" s="27"/>
      <c r="AY624" s="27"/>
      <c r="AZ624" s="27"/>
      <c r="BA624" s="27"/>
      <c r="BB624" s="27"/>
      <c r="BC624" s="27"/>
      <c r="BD624" s="27"/>
      <c r="BE624" s="27"/>
      <c r="BF624" s="27"/>
      <c r="BG624" s="27"/>
    </row>
    <row r="625" spans="2:59" ht="15.75" customHeight="1" x14ac:dyDescent="0.2"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  <c r="AO625" s="27"/>
      <c r="AP625" s="27"/>
      <c r="AQ625" s="27"/>
      <c r="AR625" s="27"/>
      <c r="AS625" s="27"/>
      <c r="AT625" s="27"/>
      <c r="AU625" s="27"/>
      <c r="AV625" s="27"/>
      <c r="AW625" s="27"/>
      <c r="AX625" s="27"/>
      <c r="AY625" s="27"/>
      <c r="AZ625" s="27"/>
      <c r="BA625" s="27"/>
      <c r="BB625" s="27"/>
      <c r="BC625" s="27"/>
      <c r="BD625" s="27"/>
      <c r="BE625" s="27"/>
      <c r="BF625" s="27"/>
      <c r="BG625" s="27"/>
    </row>
    <row r="626" spans="2:59" ht="15.75" customHeight="1" x14ac:dyDescent="0.2"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  <c r="AO626" s="27"/>
      <c r="AP626" s="27"/>
      <c r="AQ626" s="27"/>
      <c r="AR626" s="27"/>
      <c r="AS626" s="27"/>
      <c r="AT626" s="27"/>
      <c r="AU626" s="27"/>
      <c r="AV626" s="27"/>
      <c r="AW626" s="27"/>
      <c r="AX626" s="27"/>
      <c r="AY626" s="27"/>
      <c r="AZ626" s="27"/>
      <c r="BA626" s="27"/>
      <c r="BB626" s="27"/>
      <c r="BC626" s="27"/>
      <c r="BD626" s="27"/>
      <c r="BE626" s="27"/>
      <c r="BF626" s="27"/>
      <c r="BG626" s="27"/>
    </row>
    <row r="627" spans="2:59" ht="15.75" customHeight="1" x14ac:dyDescent="0.2"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  <c r="AO627" s="27"/>
      <c r="AP627" s="27"/>
      <c r="AQ627" s="27"/>
      <c r="AR627" s="27"/>
      <c r="AS627" s="27"/>
      <c r="AT627" s="27"/>
      <c r="AU627" s="27"/>
      <c r="AV627" s="27"/>
      <c r="AW627" s="27"/>
      <c r="AX627" s="27"/>
      <c r="AY627" s="27"/>
      <c r="AZ627" s="27"/>
      <c r="BA627" s="27"/>
      <c r="BB627" s="27"/>
      <c r="BC627" s="27"/>
      <c r="BD627" s="27"/>
      <c r="BE627" s="27"/>
      <c r="BF627" s="27"/>
      <c r="BG627" s="27"/>
    </row>
    <row r="628" spans="2:59" ht="15.75" customHeight="1" x14ac:dyDescent="0.2"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  <c r="AO628" s="27"/>
      <c r="AP628" s="27"/>
      <c r="AQ628" s="27"/>
      <c r="AR628" s="27"/>
      <c r="AS628" s="27"/>
      <c r="AT628" s="27"/>
      <c r="AU628" s="27"/>
      <c r="AV628" s="27"/>
      <c r="AW628" s="27"/>
      <c r="AX628" s="27"/>
      <c r="AY628" s="27"/>
      <c r="AZ628" s="27"/>
      <c r="BA628" s="27"/>
      <c r="BB628" s="27"/>
      <c r="BC628" s="27"/>
      <c r="BD628" s="27"/>
      <c r="BE628" s="27"/>
      <c r="BF628" s="27"/>
      <c r="BG628" s="27"/>
    </row>
    <row r="629" spans="2:59" ht="15.75" customHeight="1" x14ac:dyDescent="0.2"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  <c r="AO629" s="27"/>
      <c r="AP629" s="27"/>
      <c r="AQ629" s="27"/>
      <c r="AR629" s="27"/>
      <c r="AS629" s="27"/>
      <c r="AT629" s="27"/>
      <c r="AU629" s="27"/>
      <c r="AV629" s="27"/>
      <c r="AW629" s="27"/>
      <c r="AX629" s="27"/>
      <c r="AY629" s="27"/>
      <c r="AZ629" s="27"/>
      <c r="BA629" s="27"/>
      <c r="BB629" s="27"/>
      <c r="BC629" s="27"/>
      <c r="BD629" s="27"/>
      <c r="BE629" s="27"/>
      <c r="BF629" s="27"/>
      <c r="BG629" s="27"/>
    </row>
    <row r="630" spans="2:59" ht="15.75" customHeight="1" x14ac:dyDescent="0.2"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  <c r="AO630" s="27"/>
      <c r="AP630" s="27"/>
      <c r="AQ630" s="27"/>
      <c r="AR630" s="27"/>
      <c r="AS630" s="27"/>
      <c r="AT630" s="27"/>
      <c r="AU630" s="27"/>
      <c r="AV630" s="27"/>
      <c r="AW630" s="27"/>
      <c r="AX630" s="27"/>
      <c r="AY630" s="27"/>
      <c r="AZ630" s="27"/>
      <c r="BA630" s="27"/>
      <c r="BB630" s="27"/>
      <c r="BC630" s="27"/>
      <c r="BD630" s="27"/>
      <c r="BE630" s="27"/>
      <c r="BF630" s="27"/>
      <c r="BG630" s="27"/>
    </row>
    <row r="631" spans="2:59" ht="15.75" customHeight="1" x14ac:dyDescent="0.2"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  <c r="AO631" s="27"/>
      <c r="AP631" s="27"/>
      <c r="AQ631" s="27"/>
      <c r="AR631" s="27"/>
      <c r="AS631" s="27"/>
      <c r="AT631" s="27"/>
      <c r="AU631" s="27"/>
      <c r="AV631" s="27"/>
      <c r="AW631" s="27"/>
      <c r="AX631" s="27"/>
      <c r="AY631" s="27"/>
      <c r="AZ631" s="27"/>
      <c r="BA631" s="27"/>
      <c r="BB631" s="27"/>
      <c r="BC631" s="27"/>
      <c r="BD631" s="27"/>
      <c r="BE631" s="27"/>
      <c r="BF631" s="27"/>
      <c r="BG631" s="27"/>
    </row>
    <row r="632" spans="2:59" ht="15.75" customHeight="1" x14ac:dyDescent="0.2"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  <c r="AO632" s="27"/>
      <c r="AP632" s="27"/>
      <c r="AQ632" s="27"/>
      <c r="AR632" s="27"/>
      <c r="AS632" s="27"/>
      <c r="AT632" s="27"/>
      <c r="AU632" s="27"/>
      <c r="AV632" s="27"/>
      <c r="AW632" s="27"/>
      <c r="AX632" s="27"/>
      <c r="AY632" s="27"/>
      <c r="AZ632" s="27"/>
      <c r="BA632" s="27"/>
      <c r="BB632" s="27"/>
      <c r="BC632" s="27"/>
      <c r="BD632" s="27"/>
      <c r="BE632" s="27"/>
      <c r="BF632" s="27"/>
      <c r="BG632" s="27"/>
    </row>
    <row r="633" spans="2:59" ht="15.75" customHeight="1" x14ac:dyDescent="0.2"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  <c r="AO633" s="27"/>
      <c r="AP633" s="27"/>
      <c r="AQ633" s="27"/>
      <c r="AR633" s="27"/>
      <c r="AS633" s="27"/>
      <c r="AT633" s="27"/>
      <c r="AU633" s="27"/>
      <c r="AV633" s="27"/>
      <c r="AW633" s="27"/>
      <c r="AX633" s="27"/>
      <c r="AY633" s="27"/>
      <c r="AZ633" s="27"/>
      <c r="BA633" s="27"/>
      <c r="BB633" s="27"/>
      <c r="BC633" s="27"/>
      <c r="BD633" s="27"/>
      <c r="BE633" s="27"/>
      <c r="BF633" s="27"/>
      <c r="BG633" s="27"/>
    </row>
    <row r="634" spans="2:59" ht="15.75" customHeight="1" x14ac:dyDescent="0.2"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  <c r="AO634" s="27"/>
      <c r="AP634" s="27"/>
      <c r="AQ634" s="27"/>
      <c r="AR634" s="27"/>
      <c r="AS634" s="27"/>
      <c r="AT634" s="27"/>
      <c r="AU634" s="27"/>
      <c r="AV634" s="27"/>
      <c r="AW634" s="27"/>
      <c r="AX634" s="27"/>
      <c r="AY634" s="27"/>
      <c r="AZ634" s="27"/>
      <c r="BA634" s="27"/>
      <c r="BB634" s="27"/>
      <c r="BC634" s="27"/>
      <c r="BD634" s="27"/>
      <c r="BE634" s="27"/>
      <c r="BF634" s="27"/>
      <c r="BG634" s="27"/>
    </row>
    <row r="635" spans="2:59" ht="15.75" customHeight="1" x14ac:dyDescent="0.2"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  <c r="AO635" s="27"/>
      <c r="AP635" s="27"/>
      <c r="AQ635" s="27"/>
      <c r="AR635" s="27"/>
      <c r="AS635" s="27"/>
      <c r="AT635" s="27"/>
      <c r="AU635" s="27"/>
      <c r="AV635" s="27"/>
      <c r="AW635" s="27"/>
      <c r="AX635" s="27"/>
      <c r="AY635" s="27"/>
      <c r="AZ635" s="27"/>
      <c r="BA635" s="27"/>
      <c r="BB635" s="27"/>
      <c r="BC635" s="27"/>
      <c r="BD635" s="27"/>
      <c r="BE635" s="27"/>
      <c r="BF635" s="27"/>
      <c r="BG635" s="27"/>
    </row>
    <row r="636" spans="2:59" ht="15.75" customHeight="1" x14ac:dyDescent="0.2"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  <c r="AO636" s="27"/>
      <c r="AP636" s="27"/>
      <c r="AQ636" s="27"/>
      <c r="AR636" s="27"/>
      <c r="AS636" s="27"/>
      <c r="AT636" s="27"/>
      <c r="AU636" s="27"/>
      <c r="AV636" s="27"/>
      <c r="AW636" s="27"/>
      <c r="AX636" s="27"/>
      <c r="AY636" s="27"/>
      <c r="AZ636" s="27"/>
      <c r="BA636" s="27"/>
      <c r="BB636" s="27"/>
      <c r="BC636" s="27"/>
      <c r="BD636" s="27"/>
      <c r="BE636" s="27"/>
      <c r="BF636" s="27"/>
      <c r="BG636" s="27"/>
    </row>
    <row r="637" spans="2:59" ht="15.75" customHeight="1" x14ac:dyDescent="0.2"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  <c r="AO637" s="27"/>
      <c r="AP637" s="27"/>
      <c r="AQ637" s="27"/>
      <c r="AR637" s="27"/>
      <c r="AS637" s="27"/>
      <c r="AT637" s="27"/>
      <c r="AU637" s="27"/>
      <c r="AV637" s="27"/>
      <c r="AW637" s="27"/>
      <c r="AX637" s="27"/>
      <c r="AY637" s="27"/>
      <c r="AZ637" s="27"/>
      <c r="BA637" s="27"/>
      <c r="BB637" s="27"/>
      <c r="BC637" s="27"/>
      <c r="BD637" s="27"/>
      <c r="BE637" s="27"/>
      <c r="BF637" s="27"/>
      <c r="BG637" s="27"/>
    </row>
    <row r="638" spans="2:59" ht="15.75" customHeight="1" x14ac:dyDescent="0.2"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  <c r="AO638" s="27"/>
      <c r="AP638" s="27"/>
      <c r="AQ638" s="27"/>
      <c r="AR638" s="27"/>
      <c r="AS638" s="27"/>
      <c r="AT638" s="27"/>
      <c r="AU638" s="27"/>
      <c r="AV638" s="27"/>
      <c r="AW638" s="27"/>
      <c r="AX638" s="27"/>
      <c r="AY638" s="27"/>
      <c r="AZ638" s="27"/>
      <c r="BA638" s="27"/>
      <c r="BB638" s="27"/>
      <c r="BC638" s="27"/>
      <c r="BD638" s="27"/>
      <c r="BE638" s="27"/>
      <c r="BF638" s="27"/>
      <c r="BG638" s="27"/>
    </row>
    <row r="639" spans="2:59" ht="15.75" customHeight="1" x14ac:dyDescent="0.2"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  <c r="AO639" s="27"/>
      <c r="AP639" s="27"/>
      <c r="AQ639" s="27"/>
      <c r="AR639" s="27"/>
      <c r="AS639" s="27"/>
      <c r="AT639" s="27"/>
      <c r="AU639" s="27"/>
      <c r="AV639" s="27"/>
      <c r="AW639" s="27"/>
      <c r="AX639" s="27"/>
      <c r="AY639" s="27"/>
      <c r="AZ639" s="27"/>
      <c r="BA639" s="27"/>
      <c r="BB639" s="27"/>
      <c r="BC639" s="27"/>
      <c r="BD639" s="27"/>
      <c r="BE639" s="27"/>
      <c r="BF639" s="27"/>
      <c r="BG639" s="27"/>
    </row>
    <row r="640" spans="2:59" ht="15.75" customHeight="1" x14ac:dyDescent="0.2"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  <c r="AO640" s="27"/>
      <c r="AP640" s="27"/>
      <c r="AQ640" s="27"/>
      <c r="AR640" s="27"/>
      <c r="AS640" s="27"/>
      <c r="AT640" s="27"/>
      <c r="AU640" s="27"/>
      <c r="AV640" s="27"/>
      <c r="AW640" s="27"/>
      <c r="AX640" s="27"/>
      <c r="AY640" s="27"/>
      <c r="AZ640" s="27"/>
      <c r="BA640" s="27"/>
      <c r="BB640" s="27"/>
      <c r="BC640" s="27"/>
      <c r="BD640" s="27"/>
      <c r="BE640" s="27"/>
      <c r="BF640" s="27"/>
      <c r="BG640" s="27"/>
    </row>
    <row r="641" spans="2:59" ht="15.75" customHeight="1" x14ac:dyDescent="0.2"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  <c r="AO641" s="27"/>
      <c r="AP641" s="27"/>
      <c r="AQ641" s="27"/>
      <c r="AR641" s="27"/>
      <c r="AS641" s="27"/>
      <c r="AT641" s="27"/>
      <c r="AU641" s="27"/>
      <c r="AV641" s="27"/>
      <c r="AW641" s="27"/>
      <c r="AX641" s="27"/>
      <c r="AY641" s="27"/>
      <c r="AZ641" s="27"/>
      <c r="BA641" s="27"/>
      <c r="BB641" s="27"/>
      <c r="BC641" s="27"/>
      <c r="BD641" s="27"/>
      <c r="BE641" s="27"/>
      <c r="BF641" s="27"/>
      <c r="BG641" s="27"/>
    </row>
    <row r="642" spans="2:59" ht="15.75" customHeight="1" x14ac:dyDescent="0.2"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  <c r="AO642" s="27"/>
      <c r="AP642" s="27"/>
      <c r="AQ642" s="27"/>
      <c r="AR642" s="27"/>
      <c r="AS642" s="27"/>
      <c r="AT642" s="27"/>
      <c r="AU642" s="27"/>
      <c r="AV642" s="27"/>
      <c r="AW642" s="27"/>
      <c r="AX642" s="27"/>
      <c r="AY642" s="27"/>
      <c r="AZ642" s="27"/>
      <c r="BA642" s="27"/>
      <c r="BB642" s="27"/>
      <c r="BC642" s="27"/>
      <c r="BD642" s="27"/>
      <c r="BE642" s="27"/>
      <c r="BF642" s="27"/>
      <c r="BG642" s="27"/>
    </row>
    <row r="643" spans="2:59" ht="15.75" customHeight="1" x14ac:dyDescent="0.2"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  <c r="AO643" s="27"/>
      <c r="AP643" s="27"/>
      <c r="AQ643" s="27"/>
      <c r="AR643" s="27"/>
      <c r="AS643" s="27"/>
      <c r="AT643" s="27"/>
      <c r="AU643" s="27"/>
      <c r="AV643" s="27"/>
      <c r="AW643" s="27"/>
      <c r="AX643" s="27"/>
      <c r="AY643" s="27"/>
      <c r="AZ643" s="27"/>
      <c r="BA643" s="27"/>
      <c r="BB643" s="27"/>
      <c r="BC643" s="27"/>
      <c r="BD643" s="27"/>
      <c r="BE643" s="27"/>
      <c r="BF643" s="27"/>
      <c r="BG643" s="27"/>
    </row>
    <row r="644" spans="2:59" ht="15.75" customHeight="1" x14ac:dyDescent="0.2"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  <c r="AO644" s="27"/>
      <c r="AP644" s="27"/>
      <c r="AQ644" s="27"/>
      <c r="AR644" s="27"/>
      <c r="AS644" s="27"/>
      <c r="AT644" s="27"/>
      <c r="AU644" s="27"/>
      <c r="AV644" s="27"/>
      <c r="AW644" s="27"/>
      <c r="AX644" s="27"/>
      <c r="AY644" s="27"/>
      <c r="AZ644" s="27"/>
      <c r="BA644" s="27"/>
      <c r="BB644" s="27"/>
      <c r="BC644" s="27"/>
      <c r="BD644" s="27"/>
      <c r="BE644" s="27"/>
      <c r="BF644" s="27"/>
      <c r="BG644" s="27"/>
    </row>
    <row r="645" spans="2:59" ht="15.75" customHeight="1" x14ac:dyDescent="0.2"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  <c r="AO645" s="27"/>
      <c r="AP645" s="27"/>
      <c r="AQ645" s="27"/>
      <c r="AR645" s="27"/>
      <c r="AS645" s="27"/>
      <c r="AT645" s="27"/>
      <c r="AU645" s="27"/>
      <c r="AV645" s="27"/>
      <c r="AW645" s="27"/>
      <c r="AX645" s="27"/>
      <c r="AY645" s="27"/>
      <c r="AZ645" s="27"/>
      <c r="BA645" s="27"/>
      <c r="BB645" s="27"/>
      <c r="BC645" s="27"/>
      <c r="BD645" s="27"/>
      <c r="BE645" s="27"/>
      <c r="BF645" s="27"/>
      <c r="BG645" s="27"/>
    </row>
    <row r="646" spans="2:59" ht="15.75" customHeight="1" x14ac:dyDescent="0.2"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  <c r="AO646" s="27"/>
      <c r="AP646" s="27"/>
      <c r="AQ646" s="27"/>
      <c r="AR646" s="27"/>
      <c r="AS646" s="27"/>
      <c r="AT646" s="27"/>
      <c r="AU646" s="27"/>
      <c r="AV646" s="27"/>
      <c r="AW646" s="27"/>
      <c r="AX646" s="27"/>
      <c r="AY646" s="27"/>
      <c r="AZ646" s="27"/>
      <c r="BA646" s="27"/>
      <c r="BB646" s="27"/>
      <c r="BC646" s="27"/>
      <c r="BD646" s="27"/>
      <c r="BE646" s="27"/>
      <c r="BF646" s="27"/>
      <c r="BG646" s="27"/>
    </row>
    <row r="647" spans="2:59" ht="15.75" customHeight="1" x14ac:dyDescent="0.2"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  <c r="AO647" s="27"/>
      <c r="AP647" s="27"/>
      <c r="AQ647" s="27"/>
      <c r="AR647" s="27"/>
      <c r="AS647" s="27"/>
      <c r="AT647" s="27"/>
      <c r="AU647" s="27"/>
      <c r="AV647" s="27"/>
      <c r="AW647" s="27"/>
      <c r="AX647" s="27"/>
      <c r="AY647" s="27"/>
      <c r="AZ647" s="27"/>
      <c r="BA647" s="27"/>
      <c r="BB647" s="27"/>
      <c r="BC647" s="27"/>
      <c r="BD647" s="27"/>
      <c r="BE647" s="27"/>
      <c r="BF647" s="27"/>
      <c r="BG647" s="27"/>
    </row>
    <row r="648" spans="2:59" ht="15.75" customHeight="1" x14ac:dyDescent="0.2"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  <c r="AO648" s="27"/>
      <c r="AP648" s="27"/>
      <c r="AQ648" s="27"/>
      <c r="AR648" s="27"/>
      <c r="AS648" s="27"/>
      <c r="AT648" s="27"/>
      <c r="AU648" s="27"/>
      <c r="AV648" s="27"/>
      <c r="AW648" s="27"/>
      <c r="AX648" s="27"/>
      <c r="AY648" s="27"/>
      <c r="AZ648" s="27"/>
      <c r="BA648" s="27"/>
      <c r="BB648" s="27"/>
      <c r="BC648" s="27"/>
      <c r="BD648" s="27"/>
      <c r="BE648" s="27"/>
      <c r="BF648" s="27"/>
      <c r="BG648" s="27"/>
    </row>
    <row r="649" spans="2:59" ht="15.75" customHeight="1" x14ac:dyDescent="0.2"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  <c r="AO649" s="27"/>
      <c r="AP649" s="27"/>
      <c r="AQ649" s="27"/>
      <c r="AR649" s="27"/>
      <c r="AS649" s="27"/>
      <c r="AT649" s="27"/>
      <c r="AU649" s="27"/>
      <c r="AV649" s="27"/>
      <c r="AW649" s="27"/>
      <c r="AX649" s="27"/>
      <c r="AY649" s="27"/>
      <c r="AZ649" s="27"/>
      <c r="BA649" s="27"/>
      <c r="BB649" s="27"/>
      <c r="BC649" s="27"/>
      <c r="BD649" s="27"/>
      <c r="BE649" s="27"/>
      <c r="BF649" s="27"/>
      <c r="BG649" s="27"/>
    </row>
    <row r="650" spans="2:59" ht="15.75" customHeight="1" x14ac:dyDescent="0.2"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  <c r="AO650" s="27"/>
      <c r="AP650" s="27"/>
      <c r="AQ650" s="27"/>
      <c r="AR650" s="27"/>
      <c r="AS650" s="27"/>
      <c r="AT650" s="27"/>
      <c r="AU650" s="27"/>
      <c r="AV650" s="27"/>
      <c r="AW650" s="27"/>
      <c r="AX650" s="27"/>
      <c r="AY650" s="27"/>
      <c r="AZ650" s="27"/>
      <c r="BA650" s="27"/>
      <c r="BB650" s="27"/>
      <c r="BC650" s="27"/>
      <c r="BD650" s="27"/>
      <c r="BE650" s="27"/>
      <c r="BF650" s="27"/>
      <c r="BG650" s="27"/>
    </row>
    <row r="651" spans="2:59" ht="15.75" customHeight="1" x14ac:dyDescent="0.2"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  <c r="AO651" s="27"/>
      <c r="AP651" s="27"/>
      <c r="AQ651" s="27"/>
      <c r="AR651" s="27"/>
      <c r="AS651" s="27"/>
      <c r="AT651" s="27"/>
      <c r="AU651" s="27"/>
      <c r="AV651" s="27"/>
      <c r="AW651" s="27"/>
      <c r="AX651" s="27"/>
      <c r="AY651" s="27"/>
      <c r="AZ651" s="27"/>
      <c r="BA651" s="27"/>
      <c r="BB651" s="27"/>
      <c r="BC651" s="27"/>
      <c r="BD651" s="27"/>
      <c r="BE651" s="27"/>
      <c r="BF651" s="27"/>
      <c r="BG651" s="27"/>
    </row>
    <row r="652" spans="2:59" ht="15.75" customHeight="1" x14ac:dyDescent="0.2"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  <c r="AO652" s="27"/>
      <c r="AP652" s="27"/>
      <c r="AQ652" s="27"/>
      <c r="AR652" s="27"/>
      <c r="AS652" s="27"/>
      <c r="AT652" s="27"/>
      <c r="AU652" s="27"/>
      <c r="AV652" s="27"/>
      <c r="AW652" s="27"/>
      <c r="AX652" s="27"/>
      <c r="AY652" s="27"/>
      <c r="AZ652" s="27"/>
      <c r="BA652" s="27"/>
      <c r="BB652" s="27"/>
      <c r="BC652" s="27"/>
      <c r="BD652" s="27"/>
      <c r="BE652" s="27"/>
      <c r="BF652" s="27"/>
      <c r="BG652" s="27"/>
    </row>
    <row r="653" spans="2:59" ht="15.75" customHeight="1" x14ac:dyDescent="0.2"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  <c r="AO653" s="27"/>
      <c r="AP653" s="27"/>
      <c r="AQ653" s="27"/>
      <c r="AR653" s="27"/>
      <c r="AS653" s="27"/>
      <c r="AT653" s="27"/>
      <c r="AU653" s="27"/>
      <c r="AV653" s="27"/>
      <c r="AW653" s="27"/>
      <c r="AX653" s="27"/>
      <c r="AY653" s="27"/>
      <c r="AZ653" s="27"/>
      <c r="BA653" s="27"/>
      <c r="BB653" s="27"/>
      <c r="BC653" s="27"/>
      <c r="BD653" s="27"/>
      <c r="BE653" s="27"/>
      <c r="BF653" s="27"/>
      <c r="BG653" s="27"/>
    </row>
    <row r="654" spans="2:59" ht="15.75" customHeight="1" x14ac:dyDescent="0.2"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  <c r="AO654" s="27"/>
      <c r="AP654" s="27"/>
      <c r="AQ654" s="27"/>
      <c r="AR654" s="27"/>
      <c r="AS654" s="27"/>
      <c r="AT654" s="27"/>
      <c r="AU654" s="27"/>
      <c r="AV654" s="27"/>
      <c r="AW654" s="27"/>
      <c r="AX654" s="27"/>
      <c r="AY654" s="27"/>
      <c r="AZ654" s="27"/>
      <c r="BA654" s="27"/>
      <c r="BB654" s="27"/>
      <c r="BC654" s="27"/>
      <c r="BD654" s="27"/>
      <c r="BE654" s="27"/>
      <c r="BF654" s="27"/>
      <c r="BG654" s="27"/>
    </row>
    <row r="655" spans="2:59" ht="15.75" customHeight="1" x14ac:dyDescent="0.2"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  <c r="AO655" s="27"/>
      <c r="AP655" s="27"/>
      <c r="AQ655" s="27"/>
      <c r="AR655" s="27"/>
      <c r="AS655" s="27"/>
      <c r="AT655" s="27"/>
      <c r="AU655" s="27"/>
      <c r="AV655" s="27"/>
      <c r="AW655" s="27"/>
      <c r="AX655" s="27"/>
      <c r="AY655" s="27"/>
      <c r="AZ655" s="27"/>
      <c r="BA655" s="27"/>
      <c r="BB655" s="27"/>
      <c r="BC655" s="27"/>
      <c r="BD655" s="27"/>
      <c r="BE655" s="27"/>
      <c r="BF655" s="27"/>
      <c r="BG655" s="27"/>
    </row>
    <row r="656" spans="2:59" ht="15.75" customHeight="1" x14ac:dyDescent="0.2"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  <c r="AO656" s="27"/>
      <c r="AP656" s="27"/>
      <c r="AQ656" s="27"/>
      <c r="AR656" s="27"/>
      <c r="AS656" s="27"/>
      <c r="AT656" s="27"/>
      <c r="AU656" s="27"/>
      <c r="AV656" s="27"/>
      <c r="AW656" s="27"/>
      <c r="AX656" s="27"/>
      <c r="AY656" s="27"/>
      <c r="AZ656" s="27"/>
      <c r="BA656" s="27"/>
      <c r="BB656" s="27"/>
      <c r="BC656" s="27"/>
      <c r="BD656" s="27"/>
      <c r="BE656" s="27"/>
      <c r="BF656" s="27"/>
      <c r="BG656" s="27"/>
    </row>
    <row r="657" spans="2:59" ht="15.75" customHeight="1" x14ac:dyDescent="0.2"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  <c r="AO657" s="27"/>
      <c r="AP657" s="27"/>
      <c r="AQ657" s="27"/>
      <c r="AR657" s="27"/>
      <c r="AS657" s="27"/>
      <c r="AT657" s="27"/>
      <c r="AU657" s="27"/>
      <c r="AV657" s="27"/>
      <c r="AW657" s="27"/>
      <c r="AX657" s="27"/>
      <c r="AY657" s="27"/>
      <c r="AZ657" s="27"/>
      <c r="BA657" s="27"/>
      <c r="BB657" s="27"/>
      <c r="BC657" s="27"/>
      <c r="BD657" s="27"/>
      <c r="BE657" s="27"/>
      <c r="BF657" s="27"/>
      <c r="BG657" s="27"/>
    </row>
    <row r="658" spans="2:59" ht="15.75" customHeight="1" x14ac:dyDescent="0.2"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  <c r="AO658" s="27"/>
      <c r="AP658" s="27"/>
      <c r="AQ658" s="27"/>
      <c r="AR658" s="27"/>
      <c r="AS658" s="27"/>
      <c r="AT658" s="27"/>
      <c r="AU658" s="27"/>
      <c r="AV658" s="27"/>
      <c r="AW658" s="27"/>
      <c r="AX658" s="27"/>
      <c r="AY658" s="27"/>
      <c r="AZ658" s="27"/>
      <c r="BA658" s="27"/>
      <c r="BB658" s="27"/>
      <c r="BC658" s="27"/>
      <c r="BD658" s="27"/>
      <c r="BE658" s="27"/>
      <c r="BF658" s="27"/>
      <c r="BG658" s="27"/>
    </row>
    <row r="659" spans="2:59" ht="15.75" customHeight="1" x14ac:dyDescent="0.2"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  <c r="AO659" s="27"/>
      <c r="AP659" s="27"/>
      <c r="AQ659" s="27"/>
      <c r="AR659" s="27"/>
      <c r="AS659" s="27"/>
      <c r="AT659" s="27"/>
      <c r="AU659" s="27"/>
      <c r="AV659" s="27"/>
      <c r="AW659" s="27"/>
      <c r="AX659" s="27"/>
      <c r="AY659" s="27"/>
      <c r="AZ659" s="27"/>
      <c r="BA659" s="27"/>
      <c r="BB659" s="27"/>
      <c r="BC659" s="27"/>
      <c r="BD659" s="27"/>
      <c r="BE659" s="27"/>
      <c r="BF659" s="27"/>
      <c r="BG659" s="27"/>
    </row>
    <row r="660" spans="2:59" ht="15.75" customHeight="1" x14ac:dyDescent="0.2"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  <c r="AO660" s="27"/>
      <c r="AP660" s="27"/>
      <c r="AQ660" s="27"/>
      <c r="AR660" s="27"/>
      <c r="AS660" s="27"/>
      <c r="AT660" s="27"/>
      <c r="AU660" s="27"/>
      <c r="AV660" s="27"/>
      <c r="AW660" s="27"/>
      <c r="AX660" s="27"/>
      <c r="AY660" s="27"/>
      <c r="AZ660" s="27"/>
      <c r="BA660" s="27"/>
      <c r="BB660" s="27"/>
      <c r="BC660" s="27"/>
      <c r="BD660" s="27"/>
      <c r="BE660" s="27"/>
      <c r="BF660" s="27"/>
      <c r="BG660" s="27"/>
    </row>
    <row r="661" spans="2:59" ht="15.75" customHeight="1" x14ac:dyDescent="0.2"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  <c r="AO661" s="27"/>
      <c r="AP661" s="27"/>
      <c r="AQ661" s="27"/>
      <c r="AR661" s="27"/>
      <c r="AS661" s="27"/>
      <c r="AT661" s="27"/>
      <c r="AU661" s="27"/>
      <c r="AV661" s="27"/>
      <c r="AW661" s="27"/>
      <c r="AX661" s="27"/>
      <c r="AY661" s="27"/>
      <c r="AZ661" s="27"/>
      <c r="BA661" s="27"/>
      <c r="BB661" s="27"/>
      <c r="BC661" s="27"/>
      <c r="BD661" s="27"/>
      <c r="BE661" s="27"/>
      <c r="BF661" s="27"/>
      <c r="BG661" s="27"/>
    </row>
    <row r="662" spans="2:59" ht="15.75" customHeight="1" x14ac:dyDescent="0.2"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  <c r="AO662" s="27"/>
      <c r="AP662" s="27"/>
      <c r="AQ662" s="27"/>
      <c r="AR662" s="27"/>
      <c r="AS662" s="27"/>
      <c r="AT662" s="27"/>
      <c r="AU662" s="27"/>
      <c r="AV662" s="27"/>
      <c r="AW662" s="27"/>
      <c r="AX662" s="27"/>
      <c r="AY662" s="27"/>
      <c r="AZ662" s="27"/>
      <c r="BA662" s="27"/>
      <c r="BB662" s="27"/>
      <c r="BC662" s="27"/>
      <c r="BD662" s="27"/>
      <c r="BE662" s="27"/>
      <c r="BF662" s="27"/>
      <c r="BG662" s="27"/>
    </row>
    <row r="663" spans="2:59" ht="15.75" customHeight="1" x14ac:dyDescent="0.2"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  <c r="AO663" s="27"/>
      <c r="AP663" s="27"/>
      <c r="AQ663" s="27"/>
      <c r="AR663" s="27"/>
      <c r="AS663" s="27"/>
      <c r="AT663" s="27"/>
      <c r="AU663" s="27"/>
      <c r="AV663" s="27"/>
      <c r="AW663" s="27"/>
      <c r="AX663" s="27"/>
      <c r="AY663" s="27"/>
      <c r="AZ663" s="27"/>
      <c r="BA663" s="27"/>
      <c r="BB663" s="27"/>
      <c r="BC663" s="27"/>
      <c r="BD663" s="27"/>
      <c r="BE663" s="27"/>
      <c r="BF663" s="27"/>
      <c r="BG663" s="27"/>
    </row>
    <row r="664" spans="2:59" ht="15.75" customHeight="1" x14ac:dyDescent="0.2"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  <c r="AO664" s="27"/>
      <c r="AP664" s="27"/>
      <c r="AQ664" s="27"/>
      <c r="AR664" s="27"/>
      <c r="AS664" s="27"/>
      <c r="AT664" s="27"/>
      <c r="AU664" s="27"/>
      <c r="AV664" s="27"/>
      <c r="AW664" s="27"/>
      <c r="AX664" s="27"/>
      <c r="AY664" s="27"/>
      <c r="AZ664" s="27"/>
      <c r="BA664" s="27"/>
      <c r="BB664" s="27"/>
      <c r="BC664" s="27"/>
      <c r="BD664" s="27"/>
      <c r="BE664" s="27"/>
      <c r="BF664" s="27"/>
      <c r="BG664" s="27"/>
    </row>
    <row r="665" spans="2:59" ht="15.75" customHeight="1" x14ac:dyDescent="0.2"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  <c r="AO665" s="27"/>
      <c r="AP665" s="27"/>
      <c r="AQ665" s="27"/>
      <c r="AR665" s="27"/>
      <c r="AS665" s="27"/>
      <c r="AT665" s="27"/>
      <c r="AU665" s="27"/>
      <c r="AV665" s="27"/>
      <c r="AW665" s="27"/>
      <c r="AX665" s="27"/>
      <c r="AY665" s="27"/>
      <c r="AZ665" s="27"/>
      <c r="BA665" s="27"/>
      <c r="BB665" s="27"/>
      <c r="BC665" s="27"/>
      <c r="BD665" s="27"/>
      <c r="BE665" s="27"/>
      <c r="BF665" s="27"/>
      <c r="BG665" s="27"/>
    </row>
    <row r="666" spans="2:59" ht="15.75" customHeight="1" x14ac:dyDescent="0.2"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  <c r="AO666" s="27"/>
      <c r="AP666" s="27"/>
      <c r="AQ666" s="27"/>
      <c r="AR666" s="27"/>
      <c r="AS666" s="27"/>
      <c r="AT666" s="27"/>
      <c r="AU666" s="27"/>
      <c r="AV666" s="27"/>
      <c r="AW666" s="27"/>
      <c r="AX666" s="27"/>
      <c r="AY666" s="27"/>
      <c r="AZ666" s="27"/>
      <c r="BA666" s="27"/>
      <c r="BB666" s="27"/>
      <c r="BC666" s="27"/>
      <c r="BD666" s="27"/>
      <c r="BE666" s="27"/>
      <c r="BF666" s="27"/>
      <c r="BG666" s="27"/>
    </row>
    <row r="667" spans="2:59" ht="15.75" customHeight="1" x14ac:dyDescent="0.2"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  <c r="AO667" s="27"/>
      <c r="AP667" s="27"/>
      <c r="AQ667" s="27"/>
      <c r="AR667" s="27"/>
      <c r="AS667" s="27"/>
      <c r="AT667" s="27"/>
      <c r="AU667" s="27"/>
      <c r="AV667" s="27"/>
      <c r="AW667" s="27"/>
      <c r="AX667" s="27"/>
      <c r="AY667" s="27"/>
      <c r="AZ667" s="27"/>
      <c r="BA667" s="27"/>
      <c r="BB667" s="27"/>
      <c r="BC667" s="27"/>
      <c r="BD667" s="27"/>
      <c r="BE667" s="27"/>
      <c r="BF667" s="27"/>
      <c r="BG667" s="27"/>
    </row>
    <row r="668" spans="2:59" ht="15.75" customHeight="1" x14ac:dyDescent="0.2"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  <c r="AO668" s="27"/>
      <c r="AP668" s="27"/>
      <c r="AQ668" s="27"/>
      <c r="AR668" s="27"/>
      <c r="AS668" s="27"/>
      <c r="AT668" s="27"/>
      <c r="AU668" s="27"/>
      <c r="AV668" s="27"/>
      <c r="AW668" s="27"/>
      <c r="AX668" s="27"/>
      <c r="AY668" s="27"/>
      <c r="AZ668" s="27"/>
      <c r="BA668" s="27"/>
      <c r="BB668" s="27"/>
      <c r="BC668" s="27"/>
      <c r="BD668" s="27"/>
      <c r="BE668" s="27"/>
      <c r="BF668" s="27"/>
      <c r="BG668" s="27"/>
    </row>
    <row r="669" spans="2:59" ht="15.75" customHeight="1" x14ac:dyDescent="0.2"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  <c r="AO669" s="27"/>
      <c r="AP669" s="27"/>
      <c r="AQ669" s="27"/>
      <c r="AR669" s="27"/>
      <c r="AS669" s="27"/>
      <c r="AT669" s="27"/>
      <c r="AU669" s="27"/>
      <c r="AV669" s="27"/>
      <c r="AW669" s="27"/>
      <c r="AX669" s="27"/>
      <c r="AY669" s="27"/>
      <c r="AZ669" s="27"/>
      <c r="BA669" s="27"/>
      <c r="BB669" s="27"/>
      <c r="BC669" s="27"/>
      <c r="BD669" s="27"/>
      <c r="BE669" s="27"/>
      <c r="BF669" s="27"/>
      <c r="BG669" s="27"/>
    </row>
    <row r="670" spans="2:59" ht="15.75" customHeight="1" x14ac:dyDescent="0.2"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  <c r="AO670" s="27"/>
      <c r="AP670" s="27"/>
      <c r="AQ670" s="27"/>
      <c r="AR670" s="27"/>
      <c r="AS670" s="27"/>
      <c r="AT670" s="27"/>
      <c r="AU670" s="27"/>
      <c r="AV670" s="27"/>
      <c r="AW670" s="27"/>
      <c r="AX670" s="27"/>
      <c r="AY670" s="27"/>
      <c r="AZ670" s="27"/>
      <c r="BA670" s="27"/>
      <c r="BB670" s="27"/>
      <c r="BC670" s="27"/>
      <c r="BD670" s="27"/>
      <c r="BE670" s="27"/>
      <c r="BF670" s="27"/>
      <c r="BG670" s="27"/>
    </row>
    <row r="671" spans="2:59" ht="15.75" customHeight="1" x14ac:dyDescent="0.2"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  <c r="AO671" s="27"/>
      <c r="AP671" s="27"/>
      <c r="AQ671" s="27"/>
      <c r="AR671" s="27"/>
      <c r="AS671" s="27"/>
      <c r="AT671" s="27"/>
      <c r="AU671" s="27"/>
      <c r="AV671" s="27"/>
      <c r="AW671" s="27"/>
      <c r="AX671" s="27"/>
      <c r="AY671" s="27"/>
      <c r="AZ671" s="27"/>
      <c r="BA671" s="27"/>
      <c r="BB671" s="27"/>
      <c r="BC671" s="27"/>
      <c r="BD671" s="27"/>
      <c r="BE671" s="27"/>
      <c r="BF671" s="27"/>
      <c r="BG671" s="27"/>
    </row>
    <row r="672" spans="2:59" ht="15.75" customHeight="1" x14ac:dyDescent="0.2"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  <c r="AO672" s="27"/>
      <c r="AP672" s="27"/>
      <c r="AQ672" s="27"/>
      <c r="AR672" s="27"/>
      <c r="AS672" s="27"/>
      <c r="AT672" s="27"/>
      <c r="AU672" s="27"/>
      <c r="AV672" s="27"/>
      <c r="AW672" s="27"/>
      <c r="AX672" s="27"/>
      <c r="AY672" s="27"/>
      <c r="AZ672" s="27"/>
      <c r="BA672" s="27"/>
      <c r="BB672" s="27"/>
      <c r="BC672" s="27"/>
      <c r="BD672" s="27"/>
      <c r="BE672" s="27"/>
      <c r="BF672" s="27"/>
      <c r="BG672" s="27"/>
    </row>
    <row r="673" spans="2:59" ht="15.75" customHeight="1" x14ac:dyDescent="0.2"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  <c r="AO673" s="27"/>
      <c r="AP673" s="27"/>
      <c r="AQ673" s="27"/>
      <c r="AR673" s="27"/>
      <c r="AS673" s="27"/>
      <c r="AT673" s="27"/>
      <c r="AU673" s="27"/>
      <c r="AV673" s="27"/>
      <c r="AW673" s="27"/>
      <c r="AX673" s="27"/>
      <c r="AY673" s="27"/>
      <c r="AZ673" s="27"/>
      <c r="BA673" s="27"/>
      <c r="BB673" s="27"/>
      <c r="BC673" s="27"/>
      <c r="BD673" s="27"/>
      <c r="BE673" s="27"/>
      <c r="BF673" s="27"/>
      <c r="BG673" s="27"/>
    </row>
    <row r="674" spans="2:59" ht="15.75" customHeight="1" x14ac:dyDescent="0.2"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  <c r="AO674" s="27"/>
      <c r="AP674" s="27"/>
      <c r="AQ674" s="27"/>
      <c r="AR674" s="27"/>
      <c r="AS674" s="27"/>
      <c r="AT674" s="27"/>
      <c r="AU674" s="27"/>
      <c r="AV674" s="27"/>
      <c r="AW674" s="27"/>
      <c r="AX674" s="27"/>
      <c r="AY674" s="27"/>
      <c r="AZ674" s="27"/>
      <c r="BA674" s="27"/>
      <c r="BB674" s="27"/>
      <c r="BC674" s="27"/>
      <c r="BD674" s="27"/>
      <c r="BE674" s="27"/>
      <c r="BF674" s="27"/>
      <c r="BG674" s="27"/>
    </row>
    <row r="675" spans="2:59" ht="15.75" customHeight="1" x14ac:dyDescent="0.2"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  <c r="AO675" s="27"/>
      <c r="AP675" s="27"/>
      <c r="AQ675" s="27"/>
      <c r="AR675" s="27"/>
      <c r="AS675" s="27"/>
      <c r="AT675" s="27"/>
      <c r="AU675" s="27"/>
      <c r="AV675" s="27"/>
      <c r="AW675" s="27"/>
      <c r="AX675" s="27"/>
      <c r="AY675" s="27"/>
      <c r="AZ675" s="27"/>
      <c r="BA675" s="27"/>
      <c r="BB675" s="27"/>
      <c r="BC675" s="27"/>
      <c r="BD675" s="27"/>
      <c r="BE675" s="27"/>
      <c r="BF675" s="27"/>
      <c r="BG675" s="27"/>
    </row>
    <row r="676" spans="2:59" ht="15.75" customHeight="1" x14ac:dyDescent="0.2"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  <c r="AO676" s="27"/>
      <c r="AP676" s="27"/>
      <c r="AQ676" s="27"/>
      <c r="AR676" s="27"/>
      <c r="AS676" s="27"/>
      <c r="AT676" s="27"/>
      <c r="AU676" s="27"/>
      <c r="AV676" s="27"/>
      <c r="AW676" s="27"/>
      <c r="AX676" s="27"/>
      <c r="AY676" s="27"/>
      <c r="AZ676" s="27"/>
      <c r="BA676" s="27"/>
      <c r="BB676" s="27"/>
      <c r="BC676" s="27"/>
      <c r="BD676" s="27"/>
      <c r="BE676" s="27"/>
      <c r="BF676" s="27"/>
      <c r="BG676" s="27"/>
    </row>
    <row r="677" spans="2:59" ht="15.75" customHeight="1" x14ac:dyDescent="0.2"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  <c r="AO677" s="27"/>
      <c r="AP677" s="27"/>
      <c r="AQ677" s="27"/>
      <c r="AR677" s="27"/>
      <c r="AS677" s="27"/>
      <c r="AT677" s="27"/>
      <c r="AU677" s="27"/>
      <c r="AV677" s="27"/>
      <c r="AW677" s="27"/>
      <c r="AX677" s="27"/>
      <c r="AY677" s="27"/>
      <c r="AZ677" s="27"/>
      <c r="BA677" s="27"/>
      <c r="BB677" s="27"/>
      <c r="BC677" s="27"/>
      <c r="BD677" s="27"/>
      <c r="BE677" s="27"/>
      <c r="BF677" s="27"/>
      <c r="BG677" s="27"/>
    </row>
    <row r="678" spans="2:59" ht="15.75" customHeight="1" x14ac:dyDescent="0.2"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  <c r="AO678" s="27"/>
      <c r="AP678" s="27"/>
      <c r="AQ678" s="27"/>
      <c r="AR678" s="27"/>
      <c r="AS678" s="27"/>
      <c r="AT678" s="27"/>
      <c r="AU678" s="27"/>
      <c r="AV678" s="27"/>
      <c r="AW678" s="27"/>
      <c r="AX678" s="27"/>
      <c r="AY678" s="27"/>
      <c r="AZ678" s="27"/>
      <c r="BA678" s="27"/>
      <c r="BB678" s="27"/>
      <c r="BC678" s="27"/>
      <c r="BD678" s="27"/>
      <c r="BE678" s="27"/>
      <c r="BF678" s="27"/>
      <c r="BG678" s="27"/>
    </row>
    <row r="679" spans="2:59" ht="15.75" customHeight="1" x14ac:dyDescent="0.2"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  <c r="AO679" s="27"/>
      <c r="AP679" s="27"/>
      <c r="AQ679" s="27"/>
      <c r="AR679" s="27"/>
      <c r="AS679" s="27"/>
      <c r="AT679" s="27"/>
      <c r="AU679" s="27"/>
      <c r="AV679" s="27"/>
      <c r="AW679" s="27"/>
      <c r="AX679" s="27"/>
      <c r="AY679" s="27"/>
      <c r="AZ679" s="27"/>
      <c r="BA679" s="27"/>
      <c r="BB679" s="27"/>
      <c r="BC679" s="27"/>
      <c r="BD679" s="27"/>
      <c r="BE679" s="27"/>
      <c r="BF679" s="27"/>
      <c r="BG679" s="27"/>
    </row>
    <row r="680" spans="2:59" ht="15.75" customHeight="1" x14ac:dyDescent="0.2"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  <c r="AO680" s="27"/>
      <c r="AP680" s="27"/>
      <c r="AQ680" s="27"/>
      <c r="AR680" s="27"/>
      <c r="AS680" s="27"/>
      <c r="AT680" s="27"/>
      <c r="AU680" s="27"/>
      <c r="AV680" s="27"/>
      <c r="AW680" s="27"/>
      <c r="AX680" s="27"/>
      <c r="AY680" s="27"/>
      <c r="AZ680" s="27"/>
      <c r="BA680" s="27"/>
      <c r="BB680" s="27"/>
      <c r="BC680" s="27"/>
      <c r="BD680" s="27"/>
      <c r="BE680" s="27"/>
      <c r="BF680" s="27"/>
      <c r="BG680" s="27"/>
    </row>
    <row r="681" spans="2:59" ht="15.75" customHeight="1" x14ac:dyDescent="0.2"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  <c r="AO681" s="27"/>
      <c r="AP681" s="27"/>
      <c r="AQ681" s="27"/>
      <c r="AR681" s="27"/>
      <c r="AS681" s="27"/>
      <c r="AT681" s="27"/>
      <c r="AU681" s="27"/>
      <c r="AV681" s="27"/>
      <c r="AW681" s="27"/>
      <c r="AX681" s="27"/>
      <c r="AY681" s="27"/>
      <c r="AZ681" s="27"/>
      <c r="BA681" s="27"/>
      <c r="BB681" s="27"/>
      <c r="BC681" s="27"/>
      <c r="BD681" s="27"/>
      <c r="BE681" s="27"/>
      <c r="BF681" s="27"/>
      <c r="BG681" s="27"/>
    </row>
    <row r="682" spans="2:59" ht="15.75" customHeight="1" x14ac:dyDescent="0.2"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  <c r="AO682" s="27"/>
      <c r="AP682" s="27"/>
      <c r="AQ682" s="27"/>
      <c r="AR682" s="27"/>
      <c r="AS682" s="27"/>
      <c r="AT682" s="27"/>
      <c r="AU682" s="27"/>
      <c r="AV682" s="27"/>
      <c r="AW682" s="27"/>
      <c r="AX682" s="27"/>
      <c r="AY682" s="27"/>
      <c r="AZ682" s="27"/>
      <c r="BA682" s="27"/>
      <c r="BB682" s="27"/>
      <c r="BC682" s="27"/>
      <c r="BD682" s="27"/>
      <c r="BE682" s="27"/>
      <c r="BF682" s="27"/>
      <c r="BG682" s="27"/>
    </row>
    <row r="683" spans="2:59" ht="15.75" customHeight="1" x14ac:dyDescent="0.2"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  <c r="AO683" s="27"/>
      <c r="AP683" s="27"/>
      <c r="AQ683" s="27"/>
      <c r="AR683" s="27"/>
      <c r="AS683" s="27"/>
      <c r="AT683" s="27"/>
      <c r="AU683" s="27"/>
      <c r="AV683" s="27"/>
      <c r="AW683" s="27"/>
      <c r="AX683" s="27"/>
      <c r="AY683" s="27"/>
      <c r="AZ683" s="27"/>
      <c r="BA683" s="27"/>
      <c r="BB683" s="27"/>
      <c r="BC683" s="27"/>
      <c r="BD683" s="27"/>
      <c r="BE683" s="27"/>
      <c r="BF683" s="27"/>
      <c r="BG683" s="27"/>
    </row>
    <row r="684" spans="2:59" ht="15.75" customHeight="1" x14ac:dyDescent="0.2"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  <c r="AO684" s="27"/>
      <c r="AP684" s="27"/>
      <c r="AQ684" s="27"/>
      <c r="AR684" s="27"/>
      <c r="AS684" s="27"/>
      <c r="AT684" s="27"/>
      <c r="AU684" s="27"/>
      <c r="AV684" s="27"/>
      <c r="AW684" s="27"/>
      <c r="AX684" s="27"/>
      <c r="AY684" s="27"/>
      <c r="AZ684" s="27"/>
      <c r="BA684" s="27"/>
      <c r="BB684" s="27"/>
      <c r="BC684" s="27"/>
      <c r="BD684" s="27"/>
      <c r="BE684" s="27"/>
      <c r="BF684" s="27"/>
      <c r="BG684" s="27"/>
    </row>
    <row r="685" spans="2:59" ht="15.75" customHeight="1" x14ac:dyDescent="0.2"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  <c r="AO685" s="27"/>
      <c r="AP685" s="27"/>
      <c r="AQ685" s="27"/>
      <c r="AR685" s="27"/>
      <c r="AS685" s="27"/>
      <c r="AT685" s="27"/>
      <c r="AU685" s="27"/>
      <c r="AV685" s="27"/>
      <c r="AW685" s="27"/>
      <c r="AX685" s="27"/>
      <c r="AY685" s="27"/>
      <c r="AZ685" s="27"/>
      <c r="BA685" s="27"/>
      <c r="BB685" s="27"/>
      <c r="BC685" s="27"/>
      <c r="BD685" s="27"/>
      <c r="BE685" s="27"/>
      <c r="BF685" s="27"/>
      <c r="BG685" s="27"/>
    </row>
    <row r="686" spans="2:59" ht="15.75" customHeight="1" x14ac:dyDescent="0.2"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  <c r="AO686" s="27"/>
      <c r="AP686" s="27"/>
      <c r="AQ686" s="27"/>
      <c r="AR686" s="27"/>
      <c r="AS686" s="27"/>
      <c r="AT686" s="27"/>
      <c r="AU686" s="27"/>
      <c r="AV686" s="27"/>
      <c r="AW686" s="27"/>
      <c r="AX686" s="27"/>
      <c r="AY686" s="27"/>
      <c r="AZ686" s="27"/>
      <c r="BA686" s="27"/>
      <c r="BB686" s="27"/>
      <c r="BC686" s="27"/>
      <c r="BD686" s="27"/>
      <c r="BE686" s="27"/>
      <c r="BF686" s="27"/>
      <c r="BG686" s="27"/>
    </row>
    <row r="687" spans="2:59" ht="15.75" customHeight="1" x14ac:dyDescent="0.2"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  <c r="AO687" s="27"/>
      <c r="AP687" s="27"/>
      <c r="AQ687" s="27"/>
      <c r="AR687" s="27"/>
      <c r="AS687" s="27"/>
      <c r="AT687" s="27"/>
      <c r="AU687" s="27"/>
      <c r="AV687" s="27"/>
      <c r="AW687" s="27"/>
      <c r="AX687" s="27"/>
      <c r="AY687" s="27"/>
      <c r="AZ687" s="27"/>
      <c r="BA687" s="27"/>
      <c r="BB687" s="27"/>
      <c r="BC687" s="27"/>
      <c r="BD687" s="27"/>
      <c r="BE687" s="27"/>
      <c r="BF687" s="27"/>
      <c r="BG687" s="27"/>
    </row>
    <row r="688" spans="2:59" ht="15.75" customHeight="1" x14ac:dyDescent="0.2"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  <c r="AO688" s="27"/>
      <c r="AP688" s="27"/>
      <c r="AQ688" s="27"/>
      <c r="AR688" s="27"/>
      <c r="AS688" s="27"/>
      <c r="AT688" s="27"/>
      <c r="AU688" s="27"/>
      <c r="AV688" s="27"/>
      <c r="AW688" s="27"/>
      <c r="AX688" s="27"/>
      <c r="AY688" s="27"/>
      <c r="AZ688" s="27"/>
      <c r="BA688" s="27"/>
      <c r="BB688" s="27"/>
      <c r="BC688" s="27"/>
      <c r="BD688" s="27"/>
      <c r="BE688" s="27"/>
      <c r="BF688" s="27"/>
      <c r="BG688" s="27"/>
    </row>
    <row r="689" spans="2:59" ht="15.75" customHeight="1" x14ac:dyDescent="0.2"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  <c r="AO689" s="27"/>
      <c r="AP689" s="27"/>
      <c r="AQ689" s="27"/>
      <c r="AR689" s="27"/>
      <c r="AS689" s="27"/>
      <c r="AT689" s="27"/>
      <c r="AU689" s="27"/>
      <c r="AV689" s="27"/>
      <c r="AW689" s="27"/>
      <c r="AX689" s="27"/>
      <c r="AY689" s="27"/>
      <c r="AZ689" s="27"/>
      <c r="BA689" s="27"/>
      <c r="BB689" s="27"/>
      <c r="BC689" s="27"/>
      <c r="BD689" s="27"/>
      <c r="BE689" s="27"/>
      <c r="BF689" s="27"/>
      <c r="BG689" s="27"/>
    </row>
    <row r="690" spans="2:59" ht="15.75" customHeight="1" x14ac:dyDescent="0.2"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  <c r="AO690" s="27"/>
      <c r="AP690" s="27"/>
      <c r="AQ690" s="27"/>
      <c r="AR690" s="27"/>
      <c r="AS690" s="27"/>
      <c r="AT690" s="27"/>
      <c r="AU690" s="27"/>
      <c r="AV690" s="27"/>
      <c r="AW690" s="27"/>
      <c r="AX690" s="27"/>
      <c r="AY690" s="27"/>
      <c r="AZ690" s="27"/>
      <c r="BA690" s="27"/>
      <c r="BB690" s="27"/>
      <c r="BC690" s="27"/>
      <c r="BD690" s="27"/>
      <c r="BE690" s="27"/>
      <c r="BF690" s="27"/>
      <c r="BG690" s="27"/>
    </row>
    <row r="691" spans="2:59" ht="15.75" customHeight="1" x14ac:dyDescent="0.2"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  <c r="AO691" s="27"/>
      <c r="AP691" s="27"/>
      <c r="AQ691" s="27"/>
      <c r="AR691" s="27"/>
      <c r="AS691" s="27"/>
      <c r="AT691" s="27"/>
      <c r="AU691" s="27"/>
      <c r="AV691" s="27"/>
      <c r="AW691" s="27"/>
      <c r="AX691" s="27"/>
      <c r="AY691" s="27"/>
      <c r="AZ691" s="27"/>
      <c r="BA691" s="27"/>
      <c r="BB691" s="27"/>
      <c r="BC691" s="27"/>
      <c r="BD691" s="27"/>
      <c r="BE691" s="27"/>
      <c r="BF691" s="27"/>
      <c r="BG691" s="27"/>
    </row>
    <row r="692" spans="2:59" ht="15.75" customHeight="1" x14ac:dyDescent="0.2"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  <c r="AO692" s="27"/>
      <c r="AP692" s="27"/>
      <c r="AQ692" s="27"/>
      <c r="AR692" s="27"/>
      <c r="AS692" s="27"/>
      <c r="AT692" s="27"/>
      <c r="AU692" s="27"/>
      <c r="AV692" s="27"/>
      <c r="AW692" s="27"/>
      <c r="AX692" s="27"/>
      <c r="AY692" s="27"/>
      <c r="AZ692" s="27"/>
      <c r="BA692" s="27"/>
      <c r="BB692" s="27"/>
      <c r="BC692" s="27"/>
      <c r="BD692" s="27"/>
      <c r="BE692" s="27"/>
      <c r="BF692" s="27"/>
      <c r="BG692" s="27"/>
    </row>
    <row r="693" spans="2:59" ht="15.75" customHeight="1" x14ac:dyDescent="0.2"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  <c r="AO693" s="27"/>
      <c r="AP693" s="27"/>
      <c r="AQ693" s="27"/>
      <c r="AR693" s="27"/>
      <c r="AS693" s="27"/>
      <c r="AT693" s="27"/>
      <c r="AU693" s="27"/>
      <c r="AV693" s="27"/>
      <c r="AW693" s="27"/>
      <c r="AX693" s="27"/>
      <c r="AY693" s="27"/>
      <c r="AZ693" s="27"/>
      <c r="BA693" s="27"/>
      <c r="BB693" s="27"/>
      <c r="BC693" s="27"/>
      <c r="BD693" s="27"/>
      <c r="BE693" s="27"/>
      <c r="BF693" s="27"/>
      <c r="BG693" s="27"/>
    </row>
    <row r="694" spans="2:59" ht="15.75" customHeight="1" x14ac:dyDescent="0.2"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  <c r="AO694" s="27"/>
      <c r="AP694" s="27"/>
      <c r="AQ694" s="27"/>
      <c r="AR694" s="27"/>
      <c r="AS694" s="27"/>
      <c r="AT694" s="27"/>
      <c r="AU694" s="27"/>
      <c r="AV694" s="27"/>
      <c r="AW694" s="27"/>
      <c r="AX694" s="27"/>
      <c r="AY694" s="27"/>
      <c r="AZ694" s="27"/>
      <c r="BA694" s="27"/>
      <c r="BB694" s="27"/>
      <c r="BC694" s="27"/>
      <c r="BD694" s="27"/>
      <c r="BE694" s="27"/>
      <c r="BF694" s="27"/>
      <c r="BG694" s="27"/>
    </row>
    <row r="695" spans="2:59" ht="15.75" customHeight="1" x14ac:dyDescent="0.2"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  <c r="AO695" s="27"/>
      <c r="AP695" s="27"/>
      <c r="AQ695" s="27"/>
      <c r="AR695" s="27"/>
      <c r="AS695" s="27"/>
      <c r="AT695" s="27"/>
      <c r="AU695" s="27"/>
      <c r="AV695" s="27"/>
      <c r="AW695" s="27"/>
      <c r="AX695" s="27"/>
      <c r="AY695" s="27"/>
      <c r="AZ695" s="27"/>
      <c r="BA695" s="27"/>
      <c r="BB695" s="27"/>
      <c r="BC695" s="27"/>
      <c r="BD695" s="27"/>
      <c r="BE695" s="27"/>
      <c r="BF695" s="27"/>
      <c r="BG695" s="27"/>
    </row>
    <row r="696" spans="2:59" ht="15.75" customHeight="1" x14ac:dyDescent="0.2"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  <c r="AO696" s="27"/>
      <c r="AP696" s="27"/>
      <c r="AQ696" s="27"/>
      <c r="AR696" s="27"/>
      <c r="AS696" s="27"/>
      <c r="AT696" s="27"/>
      <c r="AU696" s="27"/>
      <c r="AV696" s="27"/>
      <c r="AW696" s="27"/>
      <c r="AX696" s="27"/>
      <c r="AY696" s="27"/>
      <c r="AZ696" s="27"/>
      <c r="BA696" s="27"/>
      <c r="BB696" s="27"/>
      <c r="BC696" s="27"/>
      <c r="BD696" s="27"/>
      <c r="BE696" s="27"/>
      <c r="BF696" s="27"/>
      <c r="BG696" s="27"/>
    </row>
    <row r="697" spans="2:59" ht="15.75" customHeight="1" x14ac:dyDescent="0.2"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  <c r="AO697" s="27"/>
      <c r="AP697" s="27"/>
      <c r="AQ697" s="27"/>
      <c r="AR697" s="27"/>
      <c r="AS697" s="27"/>
      <c r="AT697" s="27"/>
      <c r="AU697" s="27"/>
      <c r="AV697" s="27"/>
      <c r="AW697" s="27"/>
      <c r="AX697" s="27"/>
      <c r="AY697" s="27"/>
      <c r="AZ697" s="27"/>
      <c r="BA697" s="27"/>
      <c r="BB697" s="27"/>
      <c r="BC697" s="27"/>
      <c r="BD697" s="27"/>
      <c r="BE697" s="27"/>
      <c r="BF697" s="27"/>
      <c r="BG697" s="27"/>
    </row>
    <row r="698" spans="2:59" ht="15.75" customHeight="1" x14ac:dyDescent="0.2"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  <c r="AO698" s="27"/>
      <c r="AP698" s="27"/>
      <c r="AQ698" s="27"/>
      <c r="AR698" s="27"/>
      <c r="AS698" s="27"/>
      <c r="AT698" s="27"/>
      <c r="AU698" s="27"/>
      <c r="AV698" s="27"/>
      <c r="AW698" s="27"/>
      <c r="AX698" s="27"/>
      <c r="AY698" s="27"/>
      <c r="AZ698" s="27"/>
      <c r="BA698" s="27"/>
      <c r="BB698" s="27"/>
      <c r="BC698" s="27"/>
      <c r="BD698" s="27"/>
      <c r="BE698" s="27"/>
      <c r="BF698" s="27"/>
      <c r="BG698" s="27"/>
    </row>
    <row r="699" spans="2:59" ht="15.75" customHeight="1" x14ac:dyDescent="0.2"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  <c r="AO699" s="27"/>
      <c r="AP699" s="27"/>
      <c r="AQ699" s="27"/>
      <c r="AR699" s="27"/>
      <c r="AS699" s="27"/>
      <c r="AT699" s="27"/>
      <c r="AU699" s="27"/>
      <c r="AV699" s="27"/>
      <c r="AW699" s="27"/>
      <c r="AX699" s="27"/>
      <c r="AY699" s="27"/>
      <c r="AZ699" s="27"/>
      <c r="BA699" s="27"/>
      <c r="BB699" s="27"/>
      <c r="BC699" s="27"/>
      <c r="BD699" s="27"/>
      <c r="BE699" s="27"/>
      <c r="BF699" s="27"/>
      <c r="BG699" s="27"/>
    </row>
    <row r="700" spans="2:59" ht="15.75" customHeight="1" x14ac:dyDescent="0.2"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  <c r="AO700" s="27"/>
      <c r="AP700" s="27"/>
      <c r="AQ700" s="27"/>
      <c r="AR700" s="27"/>
      <c r="AS700" s="27"/>
      <c r="AT700" s="27"/>
      <c r="AU700" s="27"/>
      <c r="AV700" s="27"/>
      <c r="AW700" s="27"/>
      <c r="AX700" s="27"/>
      <c r="AY700" s="27"/>
      <c r="AZ700" s="27"/>
      <c r="BA700" s="27"/>
      <c r="BB700" s="27"/>
      <c r="BC700" s="27"/>
      <c r="BD700" s="27"/>
      <c r="BE700" s="27"/>
      <c r="BF700" s="27"/>
      <c r="BG700" s="27"/>
    </row>
    <row r="701" spans="2:59" ht="15.75" customHeight="1" x14ac:dyDescent="0.2"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  <c r="AO701" s="27"/>
      <c r="AP701" s="27"/>
      <c r="AQ701" s="27"/>
      <c r="AR701" s="27"/>
      <c r="AS701" s="27"/>
      <c r="AT701" s="27"/>
      <c r="AU701" s="27"/>
      <c r="AV701" s="27"/>
      <c r="AW701" s="27"/>
      <c r="AX701" s="27"/>
      <c r="AY701" s="27"/>
      <c r="AZ701" s="27"/>
      <c r="BA701" s="27"/>
      <c r="BB701" s="27"/>
      <c r="BC701" s="27"/>
      <c r="BD701" s="27"/>
      <c r="BE701" s="27"/>
      <c r="BF701" s="27"/>
      <c r="BG701" s="27"/>
    </row>
    <row r="702" spans="2:59" ht="15.75" customHeight="1" x14ac:dyDescent="0.2"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  <c r="AO702" s="27"/>
      <c r="AP702" s="27"/>
      <c r="AQ702" s="27"/>
      <c r="AR702" s="27"/>
      <c r="AS702" s="27"/>
      <c r="AT702" s="27"/>
      <c r="AU702" s="27"/>
      <c r="AV702" s="27"/>
      <c r="AW702" s="27"/>
      <c r="AX702" s="27"/>
      <c r="AY702" s="27"/>
      <c r="AZ702" s="27"/>
      <c r="BA702" s="27"/>
      <c r="BB702" s="27"/>
      <c r="BC702" s="27"/>
      <c r="BD702" s="27"/>
      <c r="BE702" s="27"/>
      <c r="BF702" s="27"/>
      <c r="BG702" s="27"/>
    </row>
    <row r="703" spans="2:59" ht="15.75" customHeight="1" x14ac:dyDescent="0.2"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  <c r="AO703" s="27"/>
      <c r="AP703" s="27"/>
      <c r="AQ703" s="27"/>
      <c r="AR703" s="27"/>
      <c r="AS703" s="27"/>
      <c r="AT703" s="27"/>
      <c r="AU703" s="27"/>
      <c r="AV703" s="27"/>
      <c r="AW703" s="27"/>
      <c r="AX703" s="27"/>
      <c r="AY703" s="27"/>
      <c r="AZ703" s="27"/>
      <c r="BA703" s="27"/>
      <c r="BB703" s="27"/>
      <c r="BC703" s="27"/>
      <c r="BD703" s="27"/>
      <c r="BE703" s="27"/>
      <c r="BF703" s="27"/>
      <c r="BG703" s="27"/>
    </row>
    <row r="704" spans="2:59" ht="15.75" customHeight="1" x14ac:dyDescent="0.2"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  <c r="AO704" s="27"/>
      <c r="AP704" s="27"/>
      <c r="AQ704" s="27"/>
      <c r="AR704" s="27"/>
      <c r="AS704" s="27"/>
      <c r="AT704" s="27"/>
      <c r="AU704" s="27"/>
      <c r="AV704" s="27"/>
      <c r="AW704" s="27"/>
      <c r="AX704" s="27"/>
      <c r="AY704" s="27"/>
      <c r="AZ704" s="27"/>
      <c r="BA704" s="27"/>
      <c r="BB704" s="27"/>
      <c r="BC704" s="27"/>
      <c r="BD704" s="27"/>
      <c r="BE704" s="27"/>
      <c r="BF704" s="27"/>
      <c r="BG704" s="27"/>
    </row>
    <row r="705" spans="2:59" ht="15.75" customHeight="1" x14ac:dyDescent="0.2"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  <c r="AO705" s="27"/>
      <c r="AP705" s="27"/>
      <c r="AQ705" s="27"/>
      <c r="AR705" s="27"/>
      <c r="AS705" s="27"/>
      <c r="AT705" s="27"/>
      <c r="AU705" s="27"/>
      <c r="AV705" s="27"/>
      <c r="AW705" s="27"/>
      <c r="AX705" s="27"/>
      <c r="AY705" s="27"/>
      <c r="AZ705" s="27"/>
      <c r="BA705" s="27"/>
      <c r="BB705" s="27"/>
      <c r="BC705" s="27"/>
      <c r="BD705" s="27"/>
      <c r="BE705" s="27"/>
      <c r="BF705" s="27"/>
      <c r="BG705" s="27"/>
    </row>
    <row r="706" spans="2:59" ht="15.75" customHeight="1" x14ac:dyDescent="0.2"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  <c r="AO706" s="27"/>
      <c r="AP706" s="27"/>
      <c r="AQ706" s="27"/>
      <c r="AR706" s="27"/>
      <c r="AS706" s="27"/>
      <c r="AT706" s="27"/>
      <c r="AU706" s="27"/>
      <c r="AV706" s="27"/>
      <c r="AW706" s="27"/>
      <c r="AX706" s="27"/>
      <c r="AY706" s="27"/>
      <c r="AZ706" s="27"/>
      <c r="BA706" s="27"/>
      <c r="BB706" s="27"/>
      <c r="BC706" s="27"/>
      <c r="BD706" s="27"/>
      <c r="BE706" s="27"/>
      <c r="BF706" s="27"/>
      <c r="BG706" s="27"/>
    </row>
    <row r="707" spans="2:59" ht="15.75" customHeight="1" x14ac:dyDescent="0.2"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  <c r="AO707" s="27"/>
      <c r="AP707" s="27"/>
      <c r="AQ707" s="27"/>
      <c r="AR707" s="27"/>
      <c r="AS707" s="27"/>
      <c r="AT707" s="27"/>
      <c r="AU707" s="27"/>
      <c r="AV707" s="27"/>
      <c r="AW707" s="27"/>
      <c r="AX707" s="27"/>
      <c r="AY707" s="27"/>
      <c r="AZ707" s="27"/>
      <c r="BA707" s="27"/>
      <c r="BB707" s="27"/>
      <c r="BC707" s="27"/>
      <c r="BD707" s="27"/>
      <c r="BE707" s="27"/>
      <c r="BF707" s="27"/>
      <c r="BG707" s="27"/>
    </row>
    <row r="708" spans="2:59" ht="15.75" customHeight="1" x14ac:dyDescent="0.2"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  <c r="AO708" s="27"/>
      <c r="AP708" s="27"/>
      <c r="AQ708" s="27"/>
      <c r="AR708" s="27"/>
      <c r="AS708" s="27"/>
      <c r="AT708" s="27"/>
      <c r="AU708" s="27"/>
      <c r="AV708" s="27"/>
      <c r="AW708" s="27"/>
      <c r="AX708" s="27"/>
      <c r="AY708" s="27"/>
      <c r="AZ708" s="27"/>
      <c r="BA708" s="27"/>
      <c r="BB708" s="27"/>
      <c r="BC708" s="27"/>
      <c r="BD708" s="27"/>
      <c r="BE708" s="27"/>
      <c r="BF708" s="27"/>
      <c r="BG708" s="27"/>
    </row>
    <row r="709" spans="2:59" ht="15.75" customHeight="1" x14ac:dyDescent="0.2"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  <c r="AO709" s="27"/>
      <c r="AP709" s="27"/>
      <c r="AQ709" s="27"/>
      <c r="AR709" s="27"/>
      <c r="AS709" s="27"/>
      <c r="AT709" s="27"/>
      <c r="AU709" s="27"/>
      <c r="AV709" s="27"/>
      <c r="AW709" s="27"/>
      <c r="AX709" s="27"/>
      <c r="AY709" s="27"/>
      <c r="AZ709" s="27"/>
      <c r="BA709" s="27"/>
      <c r="BB709" s="27"/>
      <c r="BC709" s="27"/>
      <c r="BD709" s="27"/>
      <c r="BE709" s="27"/>
      <c r="BF709" s="27"/>
      <c r="BG709" s="27"/>
    </row>
    <row r="710" spans="2:59" ht="15.75" customHeight="1" x14ac:dyDescent="0.2"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  <c r="AO710" s="27"/>
      <c r="AP710" s="27"/>
      <c r="AQ710" s="27"/>
      <c r="AR710" s="27"/>
      <c r="AS710" s="27"/>
      <c r="AT710" s="27"/>
      <c r="AU710" s="27"/>
      <c r="AV710" s="27"/>
      <c r="AW710" s="27"/>
      <c r="AX710" s="27"/>
      <c r="AY710" s="27"/>
      <c r="AZ710" s="27"/>
      <c r="BA710" s="27"/>
      <c r="BB710" s="27"/>
      <c r="BC710" s="27"/>
      <c r="BD710" s="27"/>
      <c r="BE710" s="27"/>
      <c r="BF710" s="27"/>
      <c r="BG710" s="27"/>
    </row>
    <row r="711" spans="2:59" ht="15.75" customHeight="1" x14ac:dyDescent="0.2"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  <c r="AO711" s="27"/>
      <c r="AP711" s="27"/>
      <c r="AQ711" s="27"/>
      <c r="AR711" s="27"/>
      <c r="AS711" s="27"/>
      <c r="AT711" s="27"/>
      <c r="AU711" s="27"/>
      <c r="AV711" s="27"/>
      <c r="AW711" s="27"/>
      <c r="AX711" s="27"/>
      <c r="AY711" s="27"/>
      <c r="AZ711" s="27"/>
      <c r="BA711" s="27"/>
      <c r="BB711" s="27"/>
      <c r="BC711" s="27"/>
      <c r="BD711" s="27"/>
      <c r="BE711" s="27"/>
      <c r="BF711" s="27"/>
      <c r="BG711" s="27"/>
    </row>
    <row r="712" spans="2:59" ht="15.75" customHeight="1" x14ac:dyDescent="0.2"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  <c r="AO712" s="27"/>
      <c r="AP712" s="27"/>
      <c r="AQ712" s="27"/>
      <c r="AR712" s="27"/>
      <c r="AS712" s="27"/>
      <c r="AT712" s="27"/>
      <c r="AU712" s="27"/>
      <c r="AV712" s="27"/>
      <c r="AW712" s="27"/>
      <c r="AX712" s="27"/>
      <c r="AY712" s="27"/>
      <c r="AZ712" s="27"/>
      <c r="BA712" s="27"/>
      <c r="BB712" s="27"/>
      <c r="BC712" s="27"/>
      <c r="BD712" s="27"/>
      <c r="BE712" s="27"/>
      <c r="BF712" s="27"/>
      <c r="BG712" s="27"/>
    </row>
    <row r="713" spans="2:59" ht="15.75" customHeight="1" x14ac:dyDescent="0.2"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  <c r="AO713" s="27"/>
      <c r="AP713" s="27"/>
      <c r="AQ713" s="27"/>
      <c r="AR713" s="27"/>
      <c r="AS713" s="27"/>
      <c r="AT713" s="27"/>
      <c r="AU713" s="27"/>
      <c r="AV713" s="27"/>
      <c r="AW713" s="27"/>
      <c r="AX713" s="27"/>
      <c r="AY713" s="27"/>
      <c r="AZ713" s="27"/>
      <c r="BA713" s="27"/>
      <c r="BB713" s="27"/>
      <c r="BC713" s="27"/>
      <c r="BD713" s="27"/>
      <c r="BE713" s="27"/>
      <c r="BF713" s="27"/>
      <c r="BG713" s="27"/>
    </row>
    <row r="714" spans="2:59" ht="15.75" customHeight="1" x14ac:dyDescent="0.2"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  <c r="AO714" s="27"/>
      <c r="AP714" s="27"/>
      <c r="AQ714" s="27"/>
      <c r="AR714" s="27"/>
      <c r="AS714" s="27"/>
      <c r="AT714" s="27"/>
      <c r="AU714" s="27"/>
      <c r="AV714" s="27"/>
      <c r="AW714" s="27"/>
      <c r="AX714" s="27"/>
      <c r="AY714" s="27"/>
      <c r="AZ714" s="27"/>
      <c r="BA714" s="27"/>
      <c r="BB714" s="27"/>
      <c r="BC714" s="27"/>
      <c r="BD714" s="27"/>
      <c r="BE714" s="27"/>
      <c r="BF714" s="27"/>
      <c r="BG714" s="27"/>
    </row>
    <row r="715" spans="2:59" ht="15.75" customHeight="1" x14ac:dyDescent="0.2"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  <c r="AO715" s="27"/>
      <c r="AP715" s="27"/>
      <c r="AQ715" s="27"/>
      <c r="AR715" s="27"/>
      <c r="AS715" s="27"/>
      <c r="AT715" s="27"/>
      <c r="AU715" s="27"/>
      <c r="AV715" s="27"/>
      <c r="AW715" s="27"/>
      <c r="AX715" s="27"/>
      <c r="AY715" s="27"/>
      <c r="AZ715" s="27"/>
      <c r="BA715" s="27"/>
      <c r="BB715" s="27"/>
      <c r="BC715" s="27"/>
      <c r="BD715" s="27"/>
      <c r="BE715" s="27"/>
      <c r="BF715" s="27"/>
      <c r="BG715" s="27"/>
    </row>
    <row r="716" spans="2:59" ht="15.75" customHeight="1" x14ac:dyDescent="0.2"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  <c r="AO716" s="27"/>
      <c r="AP716" s="27"/>
      <c r="AQ716" s="27"/>
      <c r="AR716" s="27"/>
      <c r="AS716" s="27"/>
      <c r="AT716" s="27"/>
      <c r="AU716" s="27"/>
      <c r="AV716" s="27"/>
      <c r="AW716" s="27"/>
      <c r="AX716" s="27"/>
      <c r="AY716" s="27"/>
      <c r="AZ716" s="27"/>
      <c r="BA716" s="27"/>
      <c r="BB716" s="27"/>
      <c r="BC716" s="27"/>
      <c r="BD716" s="27"/>
      <c r="BE716" s="27"/>
      <c r="BF716" s="27"/>
      <c r="BG716" s="27"/>
    </row>
    <row r="717" spans="2:59" ht="15.75" customHeight="1" x14ac:dyDescent="0.2"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  <c r="AO717" s="27"/>
      <c r="AP717" s="27"/>
      <c r="AQ717" s="27"/>
      <c r="AR717" s="27"/>
      <c r="AS717" s="27"/>
      <c r="AT717" s="27"/>
      <c r="AU717" s="27"/>
      <c r="AV717" s="27"/>
      <c r="AW717" s="27"/>
      <c r="AX717" s="27"/>
      <c r="AY717" s="27"/>
      <c r="AZ717" s="27"/>
      <c r="BA717" s="27"/>
      <c r="BB717" s="27"/>
      <c r="BC717" s="27"/>
      <c r="BD717" s="27"/>
      <c r="BE717" s="27"/>
      <c r="BF717" s="27"/>
      <c r="BG717" s="27"/>
    </row>
    <row r="718" spans="2:59" ht="15.75" customHeight="1" x14ac:dyDescent="0.2"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  <c r="AO718" s="27"/>
      <c r="AP718" s="27"/>
      <c r="AQ718" s="27"/>
      <c r="AR718" s="27"/>
      <c r="AS718" s="27"/>
      <c r="AT718" s="27"/>
      <c r="AU718" s="27"/>
      <c r="AV718" s="27"/>
      <c r="AW718" s="27"/>
      <c r="AX718" s="27"/>
      <c r="AY718" s="27"/>
      <c r="AZ718" s="27"/>
      <c r="BA718" s="27"/>
      <c r="BB718" s="27"/>
      <c r="BC718" s="27"/>
      <c r="BD718" s="27"/>
      <c r="BE718" s="27"/>
      <c r="BF718" s="27"/>
      <c r="BG718" s="27"/>
    </row>
    <row r="719" spans="2:59" ht="15.75" customHeight="1" x14ac:dyDescent="0.2"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  <c r="AO719" s="27"/>
      <c r="AP719" s="27"/>
      <c r="AQ719" s="27"/>
      <c r="AR719" s="27"/>
      <c r="AS719" s="27"/>
      <c r="AT719" s="27"/>
      <c r="AU719" s="27"/>
      <c r="AV719" s="27"/>
      <c r="AW719" s="27"/>
      <c r="AX719" s="27"/>
      <c r="AY719" s="27"/>
      <c r="AZ719" s="27"/>
      <c r="BA719" s="27"/>
      <c r="BB719" s="27"/>
      <c r="BC719" s="27"/>
      <c r="BD719" s="27"/>
      <c r="BE719" s="27"/>
      <c r="BF719" s="27"/>
      <c r="BG719" s="27"/>
    </row>
    <row r="720" spans="2:59" ht="15.75" customHeight="1" x14ac:dyDescent="0.2"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  <c r="AO720" s="27"/>
      <c r="AP720" s="27"/>
      <c r="AQ720" s="27"/>
      <c r="AR720" s="27"/>
      <c r="AS720" s="27"/>
      <c r="AT720" s="27"/>
      <c r="AU720" s="27"/>
      <c r="AV720" s="27"/>
      <c r="AW720" s="27"/>
      <c r="AX720" s="27"/>
      <c r="AY720" s="27"/>
      <c r="AZ720" s="27"/>
      <c r="BA720" s="27"/>
      <c r="BB720" s="27"/>
      <c r="BC720" s="27"/>
      <c r="BD720" s="27"/>
      <c r="BE720" s="27"/>
      <c r="BF720" s="27"/>
      <c r="BG720" s="27"/>
    </row>
    <row r="721" spans="2:59" ht="15.75" customHeight="1" x14ac:dyDescent="0.2"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  <c r="AO721" s="27"/>
      <c r="AP721" s="27"/>
      <c r="AQ721" s="27"/>
      <c r="AR721" s="27"/>
      <c r="AS721" s="27"/>
      <c r="AT721" s="27"/>
      <c r="AU721" s="27"/>
      <c r="AV721" s="27"/>
      <c r="AW721" s="27"/>
      <c r="AX721" s="27"/>
      <c r="AY721" s="27"/>
      <c r="AZ721" s="27"/>
      <c r="BA721" s="27"/>
      <c r="BB721" s="27"/>
      <c r="BC721" s="27"/>
      <c r="BD721" s="27"/>
      <c r="BE721" s="27"/>
      <c r="BF721" s="27"/>
      <c r="BG721" s="27"/>
    </row>
    <row r="722" spans="2:59" ht="15.75" customHeight="1" x14ac:dyDescent="0.2"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  <c r="AO722" s="27"/>
      <c r="AP722" s="27"/>
      <c r="AQ722" s="27"/>
      <c r="AR722" s="27"/>
      <c r="AS722" s="27"/>
      <c r="AT722" s="27"/>
      <c r="AU722" s="27"/>
      <c r="AV722" s="27"/>
      <c r="AW722" s="27"/>
      <c r="AX722" s="27"/>
      <c r="AY722" s="27"/>
      <c r="AZ722" s="27"/>
      <c r="BA722" s="27"/>
      <c r="BB722" s="27"/>
      <c r="BC722" s="27"/>
      <c r="BD722" s="27"/>
      <c r="BE722" s="27"/>
      <c r="BF722" s="27"/>
      <c r="BG722" s="27"/>
    </row>
    <row r="723" spans="2:59" ht="15.75" customHeight="1" x14ac:dyDescent="0.2"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  <c r="AO723" s="27"/>
      <c r="AP723" s="27"/>
      <c r="AQ723" s="27"/>
      <c r="AR723" s="27"/>
      <c r="AS723" s="27"/>
      <c r="AT723" s="27"/>
      <c r="AU723" s="27"/>
      <c r="AV723" s="27"/>
      <c r="AW723" s="27"/>
      <c r="AX723" s="27"/>
      <c r="AY723" s="27"/>
      <c r="AZ723" s="27"/>
      <c r="BA723" s="27"/>
      <c r="BB723" s="27"/>
      <c r="BC723" s="27"/>
      <c r="BD723" s="27"/>
      <c r="BE723" s="27"/>
      <c r="BF723" s="27"/>
      <c r="BG723" s="27"/>
    </row>
    <row r="724" spans="2:59" ht="15.75" customHeight="1" x14ac:dyDescent="0.2"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  <c r="AO724" s="27"/>
      <c r="AP724" s="27"/>
      <c r="AQ724" s="27"/>
      <c r="AR724" s="27"/>
      <c r="AS724" s="27"/>
      <c r="AT724" s="27"/>
      <c r="AU724" s="27"/>
      <c r="AV724" s="27"/>
      <c r="AW724" s="27"/>
      <c r="AX724" s="27"/>
      <c r="AY724" s="27"/>
      <c r="AZ724" s="27"/>
      <c r="BA724" s="27"/>
      <c r="BB724" s="27"/>
      <c r="BC724" s="27"/>
      <c r="BD724" s="27"/>
      <c r="BE724" s="27"/>
      <c r="BF724" s="27"/>
      <c r="BG724" s="27"/>
    </row>
    <row r="725" spans="2:59" ht="15.75" customHeight="1" x14ac:dyDescent="0.2"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  <c r="AO725" s="27"/>
      <c r="AP725" s="27"/>
      <c r="AQ725" s="27"/>
      <c r="AR725" s="27"/>
      <c r="AS725" s="27"/>
      <c r="AT725" s="27"/>
      <c r="AU725" s="27"/>
      <c r="AV725" s="27"/>
      <c r="AW725" s="27"/>
      <c r="AX725" s="27"/>
      <c r="AY725" s="27"/>
      <c r="AZ725" s="27"/>
      <c r="BA725" s="27"/>
      <c r="BB725" s="27"/>
      <c r="BC725" s="27"/>
      <c r="BD725" s="27"/>
      <c r="BE725" s="27"/>
      <c r="BF725" s="27"/>
      <c r="BG725" s="27"/>
    </row>
    <row r="726" spans="2:59" ht="15.75" customHeight="1" x14ac:dyDescent="0.2"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  <c r="AO726" s="27"/>
      <c r="AP726" s="27"/>
      <c r="AQ726" s="27"/>
      <c r="AR726" s="27"/>
      <c r="AS726" s="27"/>
      <c r="AT726" s="27"/>
      <c r="AU726" s="27"/>
      <c r="AV726" s="27"/>
      <c r="AW726" s="27"/>
      <c r="AX726" s="27"/>
      <c r="AY726" s="27"/>
      <c r="AZ726" s="27"/>
      <c r="BA726" s="27"/>
      <c r="BB726" s="27"/>
      <c r="BC726" s="27"/>
      <c r="BD726" s="27"/>
      <c r="BE726" s="27"/>
      <c r="BF726" s="27"/>
      <c r="BG726" s="27"/>
    </row>
    <row r="727" spans="2:59" ht="15.75" customHeight="1" x14ac:dyDescent="0.2"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  <c r="AO727" s="27"/>
      <c r="AP727" s="27"/>
      <c r="AQ727" s="27"/>
      <c r="AR727" s="27"/>
      <c r="AS727" s="27"/>
      <c r="AT727" s="27"/>
      <c r="AU727" s="27"/>
      <c r="AV727" s="27"/>
      <c r="AW727" s="27"/>
      <c r="AX727" s="27"/>
      <c r="AY727" s="27"/>
      <c r="AZ727" s="27"/>
      <c r="BA727" s="27"/>
      <c r="BB727" s="27"/>
      <c r="BC727" s="27"/>
      <c r="BD727" s="27"/>
      <c r="BE727" s="27"/>
      <c r="BF727" s="27"/>
      <c r="BG727" s="27"/>
    </row>
    <row r="728" spans="2:59" ht="15.75" customHeight="1" x14ac:dyDescent="0.2"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  <c r="AO728" s="27"/>
      <c r="AP728" s="27"/>
      <c r="AQ728" s="27"/>
      <c r="AR728" s="27"/>
      <c r="AS728" s="27"/>
      <c r="AT728" s="27"/>
      <c r="AU728" s="27"/>
      <c r="AV728" s="27"/>
      <c r="AW728" s="27"/>
      <c r="AX728" s="27"/>
      <c r="AY728" s="27"/>
      <c r="AZ728" s="27"/>
      <c r="BA728" s="27"/>
      <c r="BB728" s="27"/>
      <c r="BC728" s="27"/>
      <c r="BD728" s="27"/>
      <c r="BE728" s="27"/>
      <c r="BF728" s="27"/>
      <c r="BG728" s="27"/>
    </row>
    <row r="729" spans="2:59" ht="15.75" customHeight="1" x14ac:dyDescent="0.2"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  <c r="AO729" s="27"/>
      <c r="AP729" s="27"/>
      <c r="AQ729" s="27"/>
      <c r="AR729" s="27"/>
      <c r="AS729" s="27"/>
      <c r="AT729" s="27"/>
      <c r="AU729" s="27"/>
      <c r="AV729" s="27"/>
      <c r="AW729" s="27"/>
      <c r="AX729" s="27"/>
      <c r="AY729" s="27"/>
      <c r="AZ729" s="27"/>
      <c r="BA729" s="27"/>
      <c r="BB729" s="27"/>
      <c r="BC729" s="27"/>
      <c r="BD729" s="27"/>
      <c r="BE729" s="27"/>
      <c r="BF729" s="27"/>
      <c r="BG729" s="27"/>
    </row>
    <row r="730" spans="2:59" ht="15.75" customHeight="1" x14ac:dyDescent="0.2"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  <c r="AO730" s="27"/>
      <c r="AP730" s="27"/>
      <c r="AQ730" s="27"/>
      <c r="AR730" s="27"/>
      <c r="AS730" s="27"/>
      <c r="AT730" s="27"/>
      <c r="AU730" s="27"/>
      <c r="AV730" s="27"/>
      <c r="AW730" s="27"/>
      <c r="AX730" s="27"/>
      <c r="AY730" s="27"/>
      <c r="AZ730" s="27"/>
      <c r="BA730" s="27"/>
      <c r="BB730" s="27"/>
      <c r="BC730" s="27"/>
      <c r="BD730" s="27"/>
      <c r="BE730" s="27"/>
      <c r="BF730" s="27"/>
      <c r="BG730" s="27"/>
    </row>
    <row r="731" spans="2:59" ht="15.75" customHeight="1" x14ac:dyDescent="0.2"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  <c r="AO731" s="27"/>
      <c r="AP731" s="27"/>
      <c r="AQ731" s="27"/>
      <c r="AR731" s="27"/>
      <c r="AS731" s="27"/>
      <c r="AT731" s="27"/>
      <c r="AU731" s="27"/>
      <c r="AV731" s="27"/>
      <c r="AW731" s="27"/>
      <c r="AX731" s="27"/>
      <c r="AY731" s="27"/>
      <c r="AZ731" s="27"/>
      <c r="BA731" s="27"/>
      <c r="BB731" s="27"/>
      <c r="BC731" s="27"/>
      <c r="BD731" s="27"/>
      <c r="BE731" s="27"/>
      <c r="BF731" s="27"/>
      <c r="BG731" s="27"/>
    </row>
    <row r="732" spans="2:59" ht="15.75" customHeight="1" x14ac:dyDescent="0.2"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  <c r="AO732" s="27"/>
      <c r="AP732" s="27"/>
      <c r="AQ732" s="27"/>
      <c r="AR732" s="27"/>
      <c r="AS732" s="27"/>
      <c r="AT732" s="27"/>
      <c r="AU732" s="27"/>
      <c r="AV732" s="27"/>
      <c r="AW732" s="27"/>
      <c r="AX732" s="27"/>
      <c r="AY732" s="27"/>
      <c r="AZ732" s="27"/>
      <c r="BA732" s="27"/>
      <c r="BB732" s="27"/>
      <c r="BC732" s="27"/>
      <c r="BD732" s="27"/>
      <c r="BE732" s="27"/>
      <c r="BF732" s="27"/>
      <c r="BG732" s="27"/>
    </row>
    <row r="733" spans="2:59" ht="15.75" customHeight="1" x14ac:dyDescent="0.2"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  <c r="AO733" s="27"/>
      <c r="AP733" s="27"/>
      <c r="AQ733" s="27"/>
      <c r="AR733" s="27"/>
      <c r="AS733" s="27"/>
      <c r="AT733" s="27"/>
      <c r="AU733" s="27"/>
      <c r="AV733" s="27"/>
      <c r="AW733" s="27"/>
      <c r="AX733" s="27"/>
      <c r="AY733" s="27"/>
      <c r="AZ733" s="27"/>
      <c r="BA733" s="27"/>
      <c r="BB733" s="27"/>
      <c r="BC733" s="27"/>
      <c r="BD733" s="27"/>
      <c r="BE733" s="27"/>
      <c r="BF733" s="27"/>
      <c r="BG733" s="27"/>
    </row>
    <row r="734" spans="2:59" ht="15.75" customHeight="1" x14ac:dyDescent="0.2"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  <c r="AO734" s="27"/>
      <c r="AP734" s="27"/>
      <c r="AQ734" s="27"/>
      <c r="AR734" s="27"/>
      <c r="AS734" s="27"/>
      <c r="AT734" s="27"/>
      <c r="AU734" s="27"/>
      <c r="AV734" s="27"/>
      <c r="AW734" s="27"/>
      <c r="AX734" s="27"/>
      <c r="AY734" s="27"/>
      <c r="AZ734" s="27"/>
      <c r="BA734" s="27"/>
      <c r="BB734" s="27"/>
      <c r="BC734" s="27"/>
      <c r="BD734" s="27"/>
      <c r="BE734" s="27"/>
      <c r="BF734" s="27"/>
      <c r="BG734" s="27"/>
    </row>
    <row r="735" spans="2:59" ht="15.75" customHeight="1" x14ac:dyDescent="0.2"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  <c r="AO735" s="27"/>
      <c r="AP735" s="27"/>
      <c r="AQ735" s="27"/>
      <c r="AR735" s="27"/>
      <c r="AS735" s="27"/>
      <c r="AT735" s="27"/>
      <c r="AU735" s="27"/>
      <c r="AV735" s="27"/>
      <c r="AW735" s="27"/>
      <c r="AX735" s="27"/>
      <c r="AY735" s="27"/>
      <c r="AZ735" s="27"/>
      <c r="BA735" s="27"/>
      <c r="BB735" s="27"/>
      <c r="BC735" s="27"/>
      <c r="BD735" s="27"/>
      <c r="BE735" s="27"/>
      <c r="BF735" s="27"/>
      <c r="BG735" s="27"/>
    </row>
    <row r="736" spans="2:59" ht="15.75" customHeight="1" x14ac:dyDescent="0.2"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  <c r="AO736" s="27"/>
      <c r="AP736" s="27"/>
      <c r="AQ736" s="27"/>
      <c r="AR736" s="27"/>
      <c r="AS736" s="27"/>
      <c r="AT736" s="27"/>
      <c r="AU736" s="27"/>
      <c r="AV736" s="27"/>
      <c r="AW736" s="27"/>
      <c r="AX736" s="27"/>
      <c r="AY736" s="27"/>
      <c r="AZ736" s="27"/>
      <c r="BA736" s="27"/>
      <c r="BB736" s="27"/>
      <c r="BC736" s="27"/>
      <c r="BD736" s="27"/>
      <c r="BE736" s="27"/>
      <c r="BF736" s="27"/>
      <c r="BG736" s="27"/>
    </row>
    <row r="737" spans="2:59" ht="15.75" customHeight="1" x14ac:dyDescent="0.2"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  <c r="AO737" s="27"/>
      <c r="AP737" s="27"/>
      <c r="AQ737" s="27"/>
      <c r="AR737" s="27"/>
      <c r="AS737" s="27"/>
      <c r="AT737" s="27"/>
      <c r="AU737" s="27"/>
      <c r="AV737" s="27"/>
      <c r="AW737" s="27"/>
      <c r="AX737" s="27"/>
      <c r="AY737" s="27"/>
      <c r="AZ737" s="27"/>
      <c r="BA737" s="27"/>
      <c r="BB737" s="27"/>
      <c r="BC737" s="27"/>
      <c r="BD737" s="27"/>
      <c r="BE737" s="27"/>
      <c r="BF737" s="27"/>
      <c r="BG737" s="27"/>
    </row>
    <row r="738" spans="2:59" ht="15.75" customHeight="1" x14ac:dyDescent="0.2"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  <c r="AO738" s="27"/>
      <c r="AP738" s="27"/>
      <c r="AQ738" s="27"/>
      <c r="AR738" s="27"/>
      <c r="AS738" s="27"/>
      <c r="AT738" s="27"/>
      <c r="AU738" s="27"/>
      <c r="AV738" s="27"/>
      <c r="AW738" s="27"/>
      <c r="AX738" s="27"/>
      <c r="AY738" s="27"/>
      <c r="AZ738" s="27"/>
      <c r="BA738" s="27"/>
      <c r="BB738" s="27"/>
      <c r="BC738" s="27"/>
      <c r="BD738" s="27"/>
      <c r="BE738" s="27"/>
      <c r="BF738" s="27"/>
      <c r="BG738" s="27"/>
    </row>
    <row r="739" spans="2:59" ht="15.75" customHeight="1" x14ac:dyDescent="0.2"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  <c r="AO739" s="27"/>
      <c r="AP739" s="27"/>
      <c r="AQ739" s="27"/>
      <c r="AR739" s="27"/>
      <c r="AS739" s="27"/>
      <c r="AT739" s="27"/>
      <c r="AU739" s="27"/>
      <c r="AV739" s="27"/>
      <c r="AW739" s="27"/>
      <c r="AX739" s="27"/>
      <c r="AY739" s="27"/>
      <c r="AZ739" s="27"/>
      <c r="BA739" s="27"/>
      <c r="BB739" s="27"/>
      <c r="BC739" s="27"/>
      <c r="BD739" s="27"/>
      <c r="BE739" s="27"/>
      <c r="BF739" s="27"/>
      <c r="BG739" s="27"/>
    </row>
    <row r="740" spans="2:59" ht="15.75" customHeight="1" x14ac:dyDescent="0.2"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  <c r="AO740" s="27"/>
      <c r="AP740" s="27"/>
      <c r="AQ740" s="27"/>
      <c r="AR740" s="27"/>
      <c r="AS740" s="27"/>
      <c r="AT740" s="27"/>
      <c r="AU740" s="27"/>
      <c r="AV740" s="27"/>
      <c r="AW740" s="27"/>
      <c r="AX740" s="27"/>
      <c r="AY740" s="27"/>
      <c r="AZ740" s="27"/>
      <c r="BA740" s="27"/>
      <c r="BB740" s="27"/>
      <c r="BC740" s="27"/>
      <c r="BD740" s="27"/>
      <c r="BE740" s="27"/>
      <c r="BF740" s="27"/>
      <c r="BG740" s="27"/>
    </row>
    <row r="741" spans="2:59" ht="15.75" customHeight="1" x14ac:dyDescent="0.2"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  <c r="AO741" s="27"/>
      <c r="AP741" s="27"/>
      <c r="AQ741" s="27"/>
      <c r="AR741" s="27"/>
      <c r="AS741" s="27"/>
      <c r="AT741" s="27"/>
      <c r="AU741" s="27"/>
      <c r="AV741" s="27"/>
      <c r="AW741" s="27"/>
      <c r="AX741" s="27"/>
      <c r="AY741" s="27"/>
      <c r="AZ741" s="27"/>
      <c r="BA741" s="27"/>
      <c r="BB741" s="27"/>
      <c r="BC741" s="27"/>
      <c r="BD741" s="27"/>
      <c r="BE741" s="27"/>
      <c r="BF741" s="27"/>
      <c r="BG741" s="27"/>
    </row>
    <row r="742" spans="2:59" ht="15.75" customHeight="1" x14ac:dyDescent="0.2"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  <c r="AO742" s="27"/>
      <c r="AP742" s="27"/>
      <c r="AQ742" s="27"/>
      <c r="AR742" s="27"/>
      <c r="AS742" s="27"/>
      <c r="AT742" s="27"/>
      <c r="AU742" s="27"/>
      <c r="AV742" s="27"/>
      <c r="AW742" s="27"/>
      <c r="AX742" s="27"/>
      <c r="AY742" s="27"/>
      <c r="AZ742" s="27"/>
      <c r="BA742" s="27"/>
      <c r="BB742" s="27"/>
      <c r="BC742" s="27"/>
      <c r="BD742" s="27"/>
      <c r="BE742" s="27"/>
      <c r="BF742" s="27"/>
      <c r="BG742" s="27"/>
    </row>
    <row r="743" spans="2:59" ht="15.75" customHeight="1" x14ac:dyDescent="0.2"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  <c r="AO743" s="27"/>
      <c r="AP743" s="27"/>
      <c r="AQ743" s="27"/>
      <c r="AR743" s="27"/>
      <c r="AS743" s="27"/>
      <c r="AT743" s="27"/>
      <c r="AU743" s="27"/>
      <c r="AV743" s="27"/>
      <c r="AW743" s="27"/>
      <c r="AX743" s="27"/>
      <c r="AY743" s="27"/>
      <c r="AZ743" s="27"/>
      <c r="BA743" s="27"/>
      <c r="BB743" s="27"/>
      <c r="BC743" s="27"/>
      <c r="BD743" s="27"/>
      <c r="BE743" s="27"/>
      <c r="BF743" s="27"/>
      <c r="BG743" s="27"/>
    </row>
    <row r="744" spans="2:59" ht="15.75" customHeight="1" x14ac:dyDescent="0.2"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  <c r="AO744" s="27"/>
      <c r="AP744" s="27"/>
      <c r="AQ744" s="27"/>
      <c r="AR744" s="27"/>
      <c r="AS744" s="27"/>
      <c r="AT744" s="27"/>
      <c r="AU744" s="27"/>
      <c r="AV744" s="27"/>
      <c r="AW744" s="27"/>
      <c r="AX744" s="27"/>
      <c r="AY744" s="27"/>
      <c r="AZ744" s="27"/>
      <c r="BA744" s="27"/>
      <c r="BB744" s="27"/>
      <c r="BC744" s="27"/>
      <c r="BD744" s="27"/>
      <c r="BE744" s="27"/>
      <c r="BF744" s="27"/>
      <c r="BG744" s="27"/>
    </row>
    <row r="745" spans="2:59" ht="15.75" customHeight="1" x14ac:dyDescent="0.2"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  <c r="AO745" s="27"/>
      <c r="AP745" s="27"/>
      <c r="AQ745" s="27"/>
      <c r="AR745" s="27"/>
      <c r="AS745" s="27"/>
      <c r="AT745" s="27"/>
      <c r="AU745" s="27"/>
      <c r="AV745" s="27"/>
      <c r="AW745" s="27"/>
      <c r="AX745" s="27"/>
      <c r="AY745" s="27"/>
      <c r="AZ745" s="27"/>
      <c r="BA745" s="27"/>
      <c r="BB745" s="27"/>
      <c r="BC745" s="27"/>
      <c r="BD745" s="27"/>
      <c r="BE745" s="27"/>
      <c r="BF745" s="27"/>
      <c r="BG745" s="27"/>
    </row>
    <row r="746" spans="2:59" ht="15.75" customHeight="1" x14ac:dyDescent="0.2"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  <c r="AO746" s="27"/>
      <c r="AP746" s="27"/>
      <c r="AQ746" s="27"/>
      <c r="AR746" s="27"/>
      <c r="AS746" s="27"/>
      <c r="AT746" s="27"/>
      <c r="AU746" s="27"/>
      <c r="AV746" s="27"/>
      <c r="AW746" s="27"/>
      <c r="AX746" s="27"/>
      <c r="AY746" s="27"/>
      <c r="AZ746" s="27"/>
      <c r="BA746" s="27"/>
      <c r="BB746" s="27"/>
      <c r="BC746" s="27"/>
      <c r="BD746" s="27"/>
      <c r="BE746" s="27"/>
      <c r="BF746" s="27"/>
      <c r="BG746" s="27"/>
    </row>
    <row r="747" spans="2:59" ht="15.75" customHeight="1" x14ac:dyDescent="0.2"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  <c r="AO747" s="27"/>
      <c r="AP747" s="27"/>
      <c r="AQ747" s="27"/>
      <c r="AR747" s="27"/>
      <c r="AS747" s="27"/>
      <c r="AT747" s="27"/>
      <c r="AU747" s="27"/>
      <c r="AV747" s="27"/>
      <c r="AW747" s="27"/>
      <c r="AX747" s="27"/>
      <c r="AY747" s="27"/>
      <c r="AZ747" s="27"/>
      <c r="BA747" s="27"/>
      <c r="BB747" s="27"/>
      <c r="BC747" s="27"/>
      <c r="BD747" s="27"/>
      <c r="BE747" s="27"/>
      <c r="BF747" s="27"/>
      <c r="BG747" s="27"/>
    </row>
    <row r="748" spans="2:59" ht="15.75" customHeight="1" x14ac:dyDescent="0.2"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  <c r="AO748" s="27"/>
      <c r="AP748" s="27"/>
      <c r="AQ748" s="27"/>
      <c r="AR748" s="27"/>
      <c r="AS748" s="27"/>
      <c r="AT748" s="27"/>
      <c r="AU748" s="27"/>
      <c r="AV748" s="27"/>
      <c r="AW748" s="27"/>
      <c r="AX748" s="27"/>
      <c r="AY748" s="27"/>
      <c r="AZ748" s="27"/>
      <c r="BA748" s="27"/>
      <c r="BB748" s="27"/>
      <c r="BC748" s="27"/>
      <c r="BD748" s="27"/>
      <c r="BE748" s="27"/>
      <c r="BF748" s="27"/>
      <c r="BG748" s="27"/>
    </row>
    <row r="749" spans="2:59" ht="15.75" customHeight="1" x14ac:dyDescent="0.2"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  <c r="AO749" s="27"/>
      <c r="AP749" s="27"/>
      <c r="AQ749" s="27"/>
      <c r="AR749" s="27"/>
      <c r="AS749" s="27"/>
      <c r="AT749" s="27"/>
      <c r="AU749" s="27"/>
      <c r="AV749" s="27"/>
      <c r="AW749" s="27"/>
      <c r="AX749" s="27"/>
      <c r="AY749" s="27"/>
      <c r="AZ749" s="27"/>
      <c r="BA749" s="27"/>
      <c r="BB749" s="27"/>
      <c r="BC749" s="27"/>
      <c r="BD749" s="27"/>
      <c r="BE749" s="27"/>
      <c r="BF749" s="27"/>
      <c r="BG749" s="27"/>
    </row>
    <row r="750" spans="2:59" ht="15.75" customHeight="1" x14ac:dyDescent="0.2"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  <c r="AO750" s="27"/>
      <c r="AP750" s="27"/>
      <c r="AQ750" s="27"/>
      <c r="AR750" s="27"/>
      <c r="AS750" s="27"/>
      <c r="AT750" s="27"/>
      <c r="AU750" s="27"/>
      <c r="AV750" s="27"/>
      <c r="AW750" s="27"/>
      <c r="AX750" s="27"/>
      <c r="AY750" s="27"/>
      <c r="AZ750" s="27"/>
      <c r="BA750" s="27"/>
      <c r="BB750" s="27"/>
      <c r="BC750" s="27"/>
      <c r="BD750" s="27"/>
      <c r="BE750" s="27"/>
      <c r="BF750" s="27"/>
      <c r="BG750" s="27"/>
    </row>
    <row r="751" spans="2:59" ht="15.75" customHeight="1" x14ac:dyDescent="0.2"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  <c r="AO751" s="27"/>
      <c r="AP751" s="27"/>
      <c r="AQ751" s="27"/>
      <c r="AR751" s="27"/>
      <c r="AS751" s="27"/>
      <c r="AT751" s="27"/>
      <c r="AU751" s="27"/>
      <c r="AV751" s="27"/>
      <c r="AW751" s="27"/>
      <c r="AX751" s="27"/>
      <c r="AY751" s="27"/>
      <c r="AZ751" s="27"/>
      <c r="BA751" s="27"/>
      <c r="BB751" s="27"/>
      <c r="BC751" s="27"/>
      <c r="BD751" s="27"/>
      <c r="BE751" s="27"/>
      <c r="BF751" s="27"/>
      <c r="BG751" s="27"/>
    </row>
    <row r="752" spans="2:59" ht="15.75" customHeight="1" x14ac:dyDescent="0.2"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  <c r="AO752" s="27"/>
      <c r="AP752" s="27"/>
      <c r="AQ752" s="27"/>
      <c r="AR752" s="27"/>
      <c r="AS752" s="27"/>
      <c r="AT752" s="27"/>
      <c r="AU752" s="27"/>
      <c r="AV752" s="27"/>
      <c r="AW752" s="27"/>
      <c r="AX752" s="27"/>
      <c r="AY752" s="27"/>
      <c r="AZ752" s="27"/>
      <c r="BA752" s="27"/>
      <c r="BB752" s="27"/>
      <c r="BC752" s="27"/>
      <c r="BD752" s="27"/>
      <c r="BE752" s="27"/>
      <c r="BF752" s="27"/>
      <c r="BG752" s="27"/>
    </row>
    <row r="753" spans="2:59" ht="15.75" customHeight="1" x14ac:dyDescent="0.2"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  <c r="AO753" s="27"/>
      <c r="AP753" s="27"/>
      <c r="AQ753" s="27"/>
      <c r="AR753" s="27"/>
      <c r="AS753" s="27"/>
      <c r="AT753" s="27"/>
      <c r="AU753" s="27"/>
      <c r="AV753" s="27"/>
      <c r="AW753" s="27"/>
      <c r="AX753" s="27"/>
      <c r="AY753" s="27"/>
      <c r="AZ753" s="27"/>
      <c r="BA753" s="27"/>
      <c r="BB753" s="27"/>
      <c r="BC753" s="27"/>
      <c r="BD753" s="27"/>
      <c r="BE753" s="27"/>
      <c r="BF753" s="27"/>
      <c r="BG753" s="27"/>
    </row>
    <row r="754" spans="2:59" ht="15.75" customHeight="1" x14ac:dyDescent="0.2"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  <c r="AO754" s="27"/>
      <c r="AP754" s="27"/>
      <c r="AQ754" s="27"/>
      <c r="AR754" s="27"/>
      <c r="AS754" s="27"/>
      <c r="AT754" s="27"/>
      <c r="AU754" s="27"/>
      <c r="AV754" s="27"/>
      <c r="AW754" s="27"/>
      <c r="AX754" s="27"/>
      <c r="AY754" s="27"/>
      <c r="AZ754" s="27"/>
      <c r="BA754" s="27"/>
      <c r="BB754" s="27"/>
      <c r="BC754" s="27"/>
      <c r="BD754" s="27"/>
      <c r="BE754" s="27"/>
      <c r="BF754" s="27"/>
      <c r="BG754" s="27"/>
    </row>
    <row r="755" spans="2:59" ht="15.75" customHeight="1" x14ac:dyDescent="0.2"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  <c r="AO755" s="27"/>
      <c r="AP755" s="27"/>
      <c r="AQ755" s="27"/>
      <c r="AR755" s="27"/>
      <c r="AS755" s="27"/>
      <c r="AT755" s="27"/>
      <c r="AU755" s="27"/>
      <c r="AV755" s="27"/>
      <c r="AW755" s="27"/>
      <c r="AX755" s="27"/>
      <c r="AY755" s="27"/>
      <c r="AZ755" s="27"/>
      <c r="BA755" s="27"/>
      <c r="BB755" s="27"/>
      <c r="BC755" s="27"/>
      <c r="BD755" s="27"/>
      <c r="BE755" s="27"/>
      <c r="BF755" s="27"/>
      <c r="BG755" s="27"/>
    </row>
    <row r="756" spans="2:59" ht="15.75" customHeight="1" x14ac:dyDescent="0.2"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  <c r="AO756" s="27"/>
      <c r="AP756" s="27"/>
      <c r="AQ756" s="27"/>
      <c r="AR756" s="27"/>
      <c r="AS756" s="27"/>
      <c r="AT756" s="27"/>
      <c r="AU756" s="27"/>
      <c r="AV756" s="27"/>
      <c r="AW756" s="27"/>
      <c r="AX756" s="27"/>
      <c r="AY756" s="27"/>
      <c r="AZ756" s="27"/>
      <c r="BA756" s="27"/>
      <c r="BB756" s="27"/>
      <c r="BC756" s="27"/>
      <c r="BD756" s="27"/>
      <c r="BE756" s="27"/>
      <c r="BF756" s="27"/>
      <c r="BG756" s="27"/>
    </row>
    <row r="757" spans="2:59" ht="15.75" customHeight="1" x14ac:dyDescent="0.2"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  <c r="AO757" s="27"/>
      <c r="AP757" s="27"/>
      <c r="AQ757" s="27"/>
      <c r="AR757" s="27"/>
      <c r="AS757" s="27"/>
      <c r="AT757" s="27"/>
      <c r="AU757" s="27"/>
      <c r="AV757" s="27"/>
      <c r="AW757" s="27"/>
      <c r="AX757" s="27"/>
      <c r="AY757" s="27"/>
      <c r="AZ757" s="27"/>
      <c r="BA757" s="27"/>
      <c r="BB757" s="27"/>
      <c r="BC757" s="27"/>
      <c r="BD757" s="27"/>
      <c r="BE757" s="27"/>
      <c r="BF757" s="27"/>
      <c r="BG757" s="27"/>
    </row>
    <row r="758" spans="2:59" ht="15.75" customHeight="1" x14ac:dyDescent="0.2"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  <c r="AO758" s="27"/>
      <c r="AP758" s="27"/>
      <c r="AQ758" s="27"/>
      <c r="AR758" s="27"/>
      <c r="AS758" s="27"/>
      <c r="AT758" s="27"/>
      <c r="AU758" s="27"/>
      <c r="AV758" s="27"/>
      <c r="AW758" s="27"/>
      <c r="AX758" s="27"/>
      <c r="AY758" s="27"/>
      <c r="AZ758" s="27"/>
      <c r="BA758" s="27"/>
      <c r="BB758" s="27"/>
      <c r="BC758" s="27"/>
      <c r="BD758" s="27"/>
      <c r="BE758" s="27"/>
      <c r="BF758" s="27"/>
      <c r="BG758" s="27"/>
    </row>
    <row r="759" spans="2:59" ht="15.75" customHeight="1" x14ac:dyDescent="0.2"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  <c r="AO759" s="27"/>
      <c r="AP759" s="27"/>
      <c r="AQ759" s="27"/>
      <c r="AR759" s="27"/>
      <c r="AS759" s="27"/>
      <c r="AT759" s="27"/>
      <c r="AU759" s="27"/>
      <c r="AV759" s="27"/>
      <c r="AW759" s="27"/>
      <c r="AX759" s="27"/>
      <c r="AY759" s="27"/>
      <c r="AZ759" s="27"/>
      <c r="BA759" s="27"/>
      <c r="BB759" s="27"/>
      <c r="BC759" s="27"/>
      <c r="BD759" s="27"/>
      <c r="BE759" s="27"/>
      <c r="BF759" s="27"/>
      <c r="BG759" s="27"/>
    </row>
    <row r="760" spans="2:59" ht="15.75" customHeight="1" x14ac:dyDescent="0.2"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  <c r="AO760" s="27"/>
      <c r="AP760" s="27"/>
      <c r="AQ760" s="27"/>
      <c r="AR760" s="27"/>
      <c r="AS760" s="27"/>
      <c r="AT760" s="27"/>
      <c r="AU760" s="27"/>
      <c r="AV760" s="27"/>
      <c r="AW760" s="27"/>
      <c r="AX760" s="27"/>
      <c r="AY760" s="27"/>
      <c r="AZ760" s="27"/>
      <c r="BA760" s="27"/>
      <c r="BB760" s="27"/>
      <c r="BC760" s="27"/>
      <c r="BD760" s="27"/>
      <c r="BE760" s="27"/>
      <c r="BF760" s="27"/>
      <c r="BG760" s="27"/>
    </row>
    <row r="761" spans="2:59" ht="15.75" customHeight="1" x14ac:dyDescent="0.2"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  <c r="AO761" s="27"/>
      <c r="AP761" s="27"/>
      <c r="AQ761" s="27"/>
      <c r="AR761" s="27"/>
      <c r="AS761" s="27"/>
      <c r="AT761" s="27"/>
      <c r="AU761" s="27"/>
      <c r="AV761" s="27"/>
      <c r="AW761" s="27"/>
      <c r="AX761" s="27"/>
      <c r="AY761" s="27"/>
      <c r="AZ761" s="27"/>
      <c r="BA761" s="27"/>
      <c r="BB761" s="27"/>
      <c r="BC761" s="27"/>
      <c r="BD761" s="27"/>
      <c r="BE761" s="27"/>
      <c r="BF761" s="27"/>
      <c r="BG761" s="27"/>
    </row>
    <row r="762" spans="2:59" ht="15.75" customHeight="1" x14ac:dyDescent="0.2"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  <c r="AO762" s="27"/>
      <c r="AP762" s="27"/>
      <c r="AQ762" s="27"/>
      <c r="AR762" s="27"/>
      <c r="AS762" s="27"/>
      <c r="AT762" s="27"/>
      <c r="AU762" s="27"/>
      <c r="AV762" s="27"/>
      <c r="AW762" s="27"/>
      <c r="AX762" s="27"/>
      <c r="AY762" s="27"/>
      <c r="AZ762" s="27"/>
      <c r="BA762" s="27"/>
      <c r="BB762" s="27"/>
      <c r="BC762" s="27"/>
      <c r="BD762" s="27"/>
      <c r="BE762" s="27"/>
      <c r="BF762" s="27"/>
      <c r="BG762" s="27"/>
    </row>
    <row r="763" spans="2:59" ht="15.75" customHeight="1" x14ac:dyDescent="0.2"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  <c r="AO763" s="27"/>
      <c r="AP763" s="27"/>
      <c r="AQ763" s="27"/>
      <c r="AR763" s="27"/>
      <c r="AS763" s="27"/>
      <c r="AT763" s="27"/>
      <c r="AU763" s="27"/>
      <c r="AV763" s="27"/>
      <c r="AW763" s="27"/>
      <c r="AX763" s="27"/>
      <c r="AY763" s="27"/>
      <c r="AZ763" s="27"/>
      <c r="BA763" s="27"/>
      <c r="BB763" s="27"/>
      <c r="BC763" s="27"/>
      <c r="BD763" s="27"/>
      <c r="BE763" s="27"/>
      <c r="BF763" s="27"/>
      <c r="BG763" s="27"/>
    </row>
    <row r="764" spans="2:59" ht="15.75" customHeight="1" x14ac:dyDescent="0.2"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  <c r="AO764" s="27"/>
      <c r="AP764" s="27"/>
      <c r="AQ764" s="27"/>
      <c r="AR764" s="27"/>
      <c r="AS764" s="27"/>
      <c r="AT764" s="27"/>
      <c r="AU764" s="27"/>
      <c r="AV764" s="27"/>
      <c r="AW764" s="27"/>
      <c r="AX764" s="27"/>
      <c r="AY764" s="27"/>
      <c r="AZ764" s="27"/>
      <c r="BA764" s="27"/>
      <c r="BB764" s="27"/>
      <c r="BC764" s="27"/>
      <c r="BD764" s="27"/>
      <c r="BE764" s="27"/>
      <c r="BF764" s="27"/>
      <c r="BG764" s="27"/>
    </row>
    <row r="765" spans="2:59" ht="15.75" customHeight="1" x14ac:dyDescent="0.2"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  <c r="AO765" s="27"/>
      <c r="AP765" s="27"/>
      <c r="AQ765" s="27"/>
      <c r="AR765" s="27"/>
      <c r="AS765" s="27"/>
      <c r="AT765" s="27"/>
      <c r="AU765" s="27"/>
      <c r="AV765" s="27"/>
      <c r="AW765" s="27"/>
      <c r="AX765" s="27"/>
      <c r="AY765" s="27"/>
      <c r="AZ765" s="27"/>
      <c r="BA765" s="27"/>
      <c r="BB765" s="27"/>
      <c r="BC765" s="27"/>
      <c r="BD765" s="27"/>
      <c r="BE765" s="27"/>
      <c r="BF765" s="27"/>
      <c r="BG765" s="27"/>
    </row>
    <row r="766" spans="2:59" ht="15.75" customHeight="1" x14ac:dyDescent="0.2"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  <c r="AO766" s="27"/>
      <c r="AP766" s="27"/>
      <c r="AQ766" s="27"/>
      <c r="AR766" s="27"/>
      <c r="AS766" s="27"/>
      <c r="AT766" s="27"/>
      <c r="AU766" s="27"/>
      <c r="AV766" s="27"/>
      <c r="AW766" s="27"/>
      <c r="AX766" s="27"/>
      <c r="AY766" s="27"/>
      <c r="AZ766" s="27"/>
      <c r="BA766" s="27"/>
      <c r="BB766" s="27"/>
      <c r="BC766" s="27"/>
      <c r="BD766" s="27"/>
      <c r="BE766" s="27"/>
      <c r="BF766" s="27"/>
      <c r="BG766" s="27"/>
    </row>
    <row r="767" spans="2:59" ht="15.75" customHeight="1" x14ac:dyDescent="0.2"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  <c r="AO767" s="27"/>
      <c r="AP767" s="27"/>
      <c r="AQ767" s="27"/>
      <c r="AR767" s="27"/>
      <c r="AS767" s="27"/>
      <c r="AT767" s="27"/>
      <c r="AU767" s="27"/>
      <c r="AV767" s="27"/>
      <c r="AW767" s="27"/>
      <c r="AX767" s="27"/>
      <c r="AY767" s="27"/>
      <c r="AZ767" s="27"/>
      <c r="BA767" s="27"/>
      <c r="BB767" s="27"/>
      <c r="BC767" s="27"/>
      <c r="BD767" s="27"/>
      <c r="BE767" s="27"/>
      <c r="BF767" s="27"/>
      <c r="BG767" s="27"/>
    </row>
    <row r="768" spans="2:59" ht="15.75" customHeight="1" x14ac:dyDescent="0.2"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  <c r="AO768" s="27"/>
      <c r="AP768" s="27"/>
      <c r="AQ768" s="27"/>
      <c r="AR768" s="27"/>
      <c r="AS768" s="27"/>
      <c r="AT768" s="27"/>
      <c r="AU768" s="27"/>
      <c r="AV768" s="27"/>
      <c r="AW768" s="27"/>
      <c r="AX768" s="27"/>
      <c r="AY768" s="27"/>
      <c r="AZ768" s="27"/>
      <c r="BA768" s="27"/>
      <c r="BB768" s="27"/>
      <c r="BC768" s="27"/>
      <c r="BD768" s="27"/>
      <c r="BE768" s="27"/>
      <c r="BF768" s="27"/>
      <c r="BG768" s="27"/>
    </row>
    <row r="769" spans="2:59" ht="15.75" customHeight="1" x14ac:dyDescent="0.2"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  <c r="AO769" s="27"/>
      <c r="AP769" s="27"/>
      <c r="AQ769" s="27"/>
      <c r="AR769" s="27"/>
      <c r="AS769" s="27"/>
      <c r="AT769" s="27"/>
      <c r="AU769" s="27"/>
      <c r="AV769" s="27"/>
      <c r="AW769" s="27"/>
      <c r="AX769" s="27"/>
      <c r="AY769" s="27"/>
      <c r="AZ769" s="27"/>
      <c r="BA769" s="27"/>
      <c r="BB769" s="27"/>
      <c r="BC769" s="27"/>
      <c r="BD769" s="27"/>
      <c r="BE769" s="27"/>
      <c r="BF769" s="27"/>
      <c r="BG769" s="27"/>
    </row>
    <row r="770" spans="2:59" ht="15.75" customHeight="1" x14ac:dyDescent="0.2"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  <c r="AO770" s="27"/>
      <c r="AP770" s="27"/>
      <c r="AQ770" s="27"/>
      <c r="AR770" s="27"/>
      <c r="AS770" s="27"/>
      <c r="AT770" s="27"/>
      <c r="AU770" s="27"/>
      <c r="AV770" s="27"/>
      <c r="AW770" s="27"/>
      <c r="AX770" s="27"/>
      <c r="AY770" s="27"/>
      <c r="AZ770" s="27"/>
      <c r="BA770" s="27"/>
      <c r="BB770" s="27"/>
      <c r="BC770" s="27"/>
      <c r="BD770" s="27"/>
      <c r="BE770" s="27"/>
      <c r="BF770" s="27"/>
      <c r="BG770" s="27"/>
    </row>
    <row r="771" spans="2:59" ht="15.75" customHeight="1" x14ac:dyDescent="0.2"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  <c r="AO771" s="27"/>
      <c r="AP771" s="27"/>
      <c r="AQ771" s="27"/>
      <c r="AR771" s="27"/>
      <c r="AS771" s="27"/>
      <c r="AT771" s="27"/>
      <c r="AU771" s="27"/>
      <c r="AV771" s="27"/>
      <c r="AW771" s="27"/>
      <c r="AX771" s="27"/>
      <c r="AY771" s="27"/>
      <c r="AZ771" s="27"/>
      <c r="BA771" s="27"/>
      <c r="BB771" s="27"/>
      <c r="BC771" s="27"/>
      <c r="BD771" s="27"/>
      <c r="BE771" s="27"/>
      <c r="BF771" s="27"/>
      <c r="BG771" s="27"/>
    </row>
    <row r="772" spans="2:59" ht="15.75" customHeight="1" x14ac:dyDescent="0.2"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  <c r="AO772" s="27"/>
      <c r="AP772" s="27"/>
      <c r="AQ772" s="27"/>
      <c r="AR772" s="27"/>
      <c r="AS772" s="27"/>
      <c r="AT772" s="27"/>
      <c r="AU772" s="27"/>
      <c r="AV772" s="27"/>
      <c r="AW772" s="27"/>
      <c r="AX772" s="27"/>
      <c r="AY772" s="27"/>
      <c r="AZ772" s="27"/>
      <c r="BA772" s="27"/>
      <c r="BB772" s="27"/>
      <c r="BC772" s="27"/>
      <c r="BD772" s="27"/>
      <c r="BE772" s="27"/>
      <c r="BF772" s="27"/>
      <c r="BG772" s="27"/>
    </row>
    <row r="773" spans="2:59" ht="15.75" customHeight="1" x14ac:dyDescent="0.2"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  <c r="AO773" s="27"/>
      <c r="AP773" s="27"/>
      <c r="AQ773" s="27"/>
      <c r="AR773" s="27"/>
      <c r="AS773" s="27"/>
      <c r="AT773" s="27"/>
      <c r="AU773" s="27"/>
      <c r="AV773" s="27"/>
      <c r="AW773" s="27"/>
      <c r="AX773" s="27"/>
      <c r="AY773" s="27"/>
      <c r="AZ773" s="27"/>
      <c r="BA773" s="27"/>
      <c r="BB773" s="27"/>
      <c r="BC773" s="27"/>
      <c r="BD773" s="27"/>
      <c r="BE773" s="27"/>
      <c r="BF773" s="27"/>
      <c r="BG773" s="27"/>
    </row>
    <row r="774" spans="2:59" ht="15.75" customHeight="1" x14ac:dyDescent="0.2"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  <c r="AO774" s="27"/>
      <c r="AP774" s="27"/>
      <c r="AQ774" s="27"/>
      <c r="AR774" s="27"/>
      <c r="AS774" s="27"/>
      <c r="AT774" s="27"/>
      <c r="AU774" s="27"/>
      <c r="AV774" s="27"/>
      <c r="AW774" s="27"/>
      <c r="AX774" s="27"/>
      <c r="AY774" s="27"/>
      <c r="AZ774" s="27"/>
      <c r="BA774" s="27"/>
      <c r="BB774" s="27"/>
      <c r="BC774" s="27"/>
      <c r="BD774" s="27"/>
      <c r="BE774" s="27"/>
      <c r="BF774" s="27"/>
      <c r="BG774" s="27"/>
    </row>
    <row r="775" spans="2:59" ht="15.75" customHeight="1" x14ac:dyDescent="0.2"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  <c r="AO775" s="27"/>
      <c r="AP775" s="27"/>
      <c r="AQ775" s="27"/>
      <c r="AR775" s="27"/>
      <c r="AS775" s="27"/>
      <c r="AT775" s="27"/>
      <c r="AU775" s="27"/>
      <c r="AV775" s="27"/>
      <c r="AW775" s="27"/>
      <c r="AX775" s="27"/>
      <c r="AY775" s="27"/>
      <c r="AZ775" s="27"/>
      <c r="BA775" s="27"/>
      <c r="BB775" s="27"/>
      <c r="BC775" s="27"/>
      <c r="BD775" s="27"/>
      <c r="BE775" s="27"/>
      <c r="BF775" s="27"/>
      <c r="BG775" s="27"/>
    </row>
    <row r="776" spans="2:59" ht="15.75" customHeight="1" x14ac:dyDescent="0.2"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  <c r="AO776" s="27"/>
      <c r="AP776" s="27"/>
      <c r="AQ776" s="27"/>
      <c r="AR776" s="27"/>
      <c r="AS776" s="27"/>
      <c r="AT776" s="27"/>
      <c r="AU776" s="27"/>
      <c r="AV776" s="27"/>
      <c r="AW776" s="27"/>
      <c r="AX776" s="27"/>
      <c r="AY776" s="27"/>
      <c r="AZ776" s="27"/>
      <c r="BA776" s="27"/>
      <c r="BB776" s="27"/>
      <c r="BC776" s="27"/>
      <c r="BD776" s="27"/>
      <c r="BE776" s="27"/>
      <c r="BF776" s="27"/>
      <c r="BG776" s="27"/>
    </row>
    <row r="777" spans="2:59" ht="15.75" customHeight="1" x14ac:dyDescent="0.2"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  <c r="AO777" s="27"/>
      <c r="AP777" s="27"/>
      <c r="AQ777" s="27"/>
      <c r="AR777" s="27"/>
      <c r="AS777" s="27"/>
      <c r="AT777" s="27"/>
      <c r="AU777" s="27"/>
      <c r="AV777" s="27"/>
      <c r="AW777" s="27"/>
      <c r="AX777" s="27"/>
      <c r="AY777" s="27"/>
      <c r="AZ777" s="27"/>
      <c r="BA777" s="27"/>
      <c r="BB777" s="27"/>
      <c r="BC777" s="27"/>
      <c r="BD777" s="27"/>
      <c r="BE777" s="27"/>
      <c r="BF777" s="27"/>
      <c r="BG777" s="27"/>
    </row>
    <row r="778" spans="2:59" ht="15.75" customHeight="1" x14ac:dyDescent="0.2"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  <c r="AO778" s="27"/>
      <c r="AP778" s="27"/>
      <c r="AQ778" s="27"/>
      <c r="AR778" s="27"/>
      <c r="AS778" s="27"/>
      <c r="AT778" s="27"/>
      <c r="AU778" s="27"/>
      <c r="AV778" s="27"/>
      <c r="AW778" s="27"/>
      <c r="AX778" s="27"/>
      <c r="AY778" s="27"/>
      <c r="AZ778" s="27"/>
      <c r="BA778" s="27"/>
      <c r="BB778" s="27"/>
      <c r="BC778" s="27"/>
      <c r="BD778" s="27"/>
      <c r="BE778" s="27"/>
      <c r="BF778" s="27"/>
      <c r="BG778" s="27"/>
    </row>
    <row r="779" spans="2:59" ht="15.75" customHeight="1" x14ac:dyDescent="0.2"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  <c r="AO779" s="27"/>
      <c r="AP779" s="27"/>
      <c r="AQ779" s="27"/>
      <c r="AR779" s="27"/>
      <c r="AS779" s="27"/>
      <c r="AT779" s="27"/>
      <c r="AU779" s="27"/>
      <c r="AV779" s="27"/>
      <c r="AW779" s="27"/>
      <c r="AX779" s="27"/>
      <c r="AY779" s="27"/>
      <c r="AZ779" s="27"/>
      <c r="BA779" s="27"/>
      <c r="BB779" s="27"/>
      <c r="BC779" s="27"/>
      <c r="BD779" s="27"/>
      <c r="BE779" s="27"/>
      <c r="BF779" s="27"/>
      <c r="BG779" s="27"/>
    </row>
    <row r="780" spans="2:59" ht="15.75" customHeight="1" x14ac:dyDescent="0.2"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  <c r="AO780" s="27"/>
      <c r="AP780" s="27"/>
      <c r="AQ780" s="27"/>
      <c r="AR780" s="27"/>
      <c r="AS780" s="27"/>
      <c r="AT780" s="27"/>
      <c r="AU780" s="27"/>
      <c r="AV780" s="27"/>
      <c r="AW780" s="27"/>
      <c r="AX780" s="27"/>
      <c r="AY780" s="27"/>
      <c r="AZ780" s="27"/>
      <c r="BA780" s="27"/>
      <c r="BB780" s="27"/>
      <c r="BC780" s="27"/>
      <c r="BD780" s="27"/>
      <c r="BE780" s="27"/>
      <c r="BF780" s="27"/>
      <c r="BG780" s="27"/>
    </row>
    <row r="781" spans="2:59" ht="15.75" customHeight="1" x14ac:dyDescent="0.2"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  <c r="AO781" s="27"/>
      <c r="AP781" s="27"/>
      <c r="AQ781" s="27"/>
      <c r="AR781" s="27"/>
      <c r="AS781" s="27"/>
      <c r="AT781" s="27"/>
      <c r="AU781" s="27"/>
      <c r="AV781" s="27"/>
      <c r="AW781" s="27"/>
      <c r="AX781" s="27"/>
      <c r="AY781" s="27"/>
      <c r="AZ781" s="27"/>
      <c r="BA781" s="27"/>
      <c r="BB781" s="27"/>
      <c r="BC781" s="27"/>
      <c r="BD781" s="27"/>
      <c r="BE781" s="27"/>
      <c r="BF781" s="27"/>
      <c r="BG781" s="27"/>
    </row>
    <row r="782" spans="2:59" ht="15.75" customHeight="1" x14ac:dyDescent="0.2"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  <c r="AO782" s="27"/>
      <c r="AP782" s="27"/>
      <c r="AQ782" s="27"/>
      <c r="AR782" s="27"/>
      <c r="AS782" s="27"/>
      <c r="AT782" s="27"/>
      <c r="AU782" s="27"/>
      <c r="AV782" s="27"/>
      <c r="AW782" s="27"/>
      <c r="AX782" s="27"/>
      <c r="AY782" s="27"/>
      <c r="AZ782" s="27"/>
      <c r="BA782" s="27"/>
      <c r="BB782" s="27"/>
      <c r="BC782" s="27"/>
      <c r="BD782" s="27"/>
      <c r="BE782" s="27"/>
      <c r="BF782" s="27"/>
      <c r="BG782" s="27"/>
    </row>
    <row r="783" spans="2:59" ht="15.75" customHeight="1" x14ac:dyDescent="0.2"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  <c r="AO783" s="27"/>
      <c r="AP783" s="27"/>
      <c r="AQ783" s="27"/>
      <c r="AR783" s="27"/>
      <c r="AS783" s="27"/>
      <c r="AT783" s="27"/>
      <c r="AU783" s="27"/>
      <c r="AV783" s="27"/>
      <c r="AW783" s="27"/>
      <c r="AX783" s="27"/>
      <c r="AY783" s="27"/>
      <c r="AZ783" s="27"/>
      <c r="BA783" s="27"/>
      <c r="BB783" s="27"/>
      <c r="BC783" s="27"/>
      <c r="BD783" s="27"/>
      <c r="BE783" s="27"/>
      <c r="BF783" s="27"/>
      <c r="BG783" s="27"/>
    </row>
    <row r="784" spans="2:59" ht="15.75" customHeight="1" x14ac:dyDescent="0.2"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  <c r="AO784" s="27"/>
      <c r="AP784" s="27"/>
      <c r="AQ784" s="27"/>
      <c r="AR784" s="27"/>
      <c r="AS784" s="27"/>
      <c r="AT784" s="27"/>
      <c r="AU784" s="27"/>
      <c r="AV784" s="27"/>
      <c r="AW784" s="27"/>
      <c r="AX784" s="27"/>
      <c r="AY784" s="27"/>
      <c r="AZ784" s="27"/>
      <c r="BA784" s="27"/>
      <c r="BB784" s="27"/>
      <c r="BC784" s="27"/>
      <c r="BD784" s="27"/>
      <c r="BE784" s="27"/>
      <c r="BF784" s="27"/>
      <c r="BG784" s="27"/>
    </row>
    <row r="785" spans="2:59" ht="15.75" customHeight="1" x14ac:dyDescent="0.2"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  <c r="AO785" s="27"/>
      <c r="AP785" s="27"/>
      <c r="AQ785" s="27"/>
      <c r="AR785" s="27"/>
      <c r="AS785" s="27"/>
      <c r="AT785" s="27"/>
      <c r="AU785" s="27"/>
      <c r="AV785" s="27"/>
      <c r="AW785" s="27"/>
      <c r="AX785" s="27"/>
      <c r="AY785" s="27"/>
      <c r="AZ785" s="27"/>
      <c r="BA785" s="27"/>
      <c r="BB785" s="27"/>
      <c r="BC785" s="27"/>
      <c r="BD785" s="27"/>
      <c r="BE785" s="27"/>
      <c r="BF785" s="27"/>
      <c r="BG785" s="27"/>
    </row>
    <row r="786" spans="2:59" ht="15.75" customHeight="1" x14ac:dyDescent="0.2"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  <c r="AO786" s="27"/>
      <c r="AP786" s="27"/>
      <c r="AQ786" s="27"/>
      <c r="AR786" s="27"/>
      <c r="AS786" s="27"/>
      <c r="AT786" s="27"/>
      <c r="AU786" s="27"/>
      <c r="AV786" s="27"/>
      <c r="AW786" s="27"/>
      <c r="AX786" s="27"/>
      <c r="AY786" s="27"/>
      <c r="AZ786" s="27"/>
      <c r="BA786" s="27"/>
      <c r="BB786" s="27"/>
      <c r="BC786" s="27"/>
      <c r="BD786" s="27"/>
      <c r="BE786" s="27"/>
      <c r="BF786" s="27"/>
      <c r="BG786" s="27"/>
    </row>
    <row r="787" spans="2:59" ht="15.75" customHeight="1" x14ac:dyDescent="0.2"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  <c r="AO787" s="27"/>
      <c r="AP787" s="27"/>
      <c r="AQ787" s="27"/>
      <c r="AR787" s="27"/>
      <c r="AS787" s="27"/>
      <c r="AT787" s="27"/>
      <c r="AU787" s="27"/>
      <c r="AV787" s="27"/>
      <c r="AW787" s="27"/>
      <c r="AX787" s="27"/>
      <c r="AY787" s="27"/>
      <c r="AZ787" s="27"/>
      <c r="BA787" s="27"/>
      <c r="BB787" s="27"/>
      <c r="BC787" s="27"/>
      <c r="BD787" s="27"/>
      <c r="BE787" s="27"/>
      <c r="BF787" s="27"/>
      <c r="BG787" s="27"/>
    </row>
    <row r="788" spans="2:59" ht="15.75" customHeight="1" x14ac:dyDescent="0.2"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  <c r="AO788" s="27"/>
      <c r="AP788" s="27"/>
      <c r="AQ788" s="27"/>
      <c r="AR788" s="27"/>
      <c r="AS788" s="27"/>
      <c r="AT788" s="27"/>
      <c r="AU788" s="27"/>
      <c r="AV788" s="27"/>
      <c r="AW788" s="27"/>
      <c r="AX788" s="27"/>
      <c r="AY788" s="27"/>
      <c r="AZ788" s="27"/>
      <c r="BA788" s="27"/>
      <c r="BB788" s="27"/>
      <c r="BC788" s="27"/>
      <c r="BD788" s="27"/>
      <c r="BE788" s="27"/>
      <c r="BF788" s="27"/>
      <c r="BG788" s="27"/>
    </row>
    <row r="789" spans="2:59" ht="15.75" customHeight="1" x14ac:dyDescent="0.2"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  <c r="AO789" s="27"/>
      <c r="AP789" s="27"/>
      <c r="AQ789" s="27"/>
      <c r="AR789" s="27"/>
      <c r="AS789" s="27"/>
      <c r="AT789" s="27"/>
      <c r="AU789" s="27"/>
      <c r="AV789" s="27"/>
      <c r="AW789" s="27"/>
      <c r="AX789" s="27"/>
      <c r="AY789" s="27"/>
      <c r="AZ789" s="27"/>
      <c r="BA789" s="27"/>
      <c r="BB789" s="27"/>
      <c r="BC789" s="27"/>
      <c r="BD789" s="27"/>
      <c r="BE789" s="27"/>
      <c r="BF789" s="27"/>
      <c r="BG789" s="27"/>
    </row>
    <row r="790" spans="2:59" ht="15.75" customHeight="1" x14ac:dyDescent="0.2"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  <c r="AO790" s="27"/>
      <c r="AP790" s="27"/>
      <c r="AQ790" s="27"/>
      <c r="AR790" s="27"/>
      <c r="AS790" s="27"/>
      <c r="AT790" s="27"/>
      <c r="AU790" s="27"/>
      <c r="AV790" s="27"/>
      <c r="AW790" s="27"/>
      <c r="AX790" s="27"/>
      <c r="AY790" s="27"/>
      <c r="AZ790" s="27"/>
      <c r="BA790" s="27"/>
      <c r="BB790" s="27"/>
      <c r="BC790" s="27"/>
      <c r="BD790" s="27"/>
      <c r="BE790" s="27"/>
      <c r="BF790" s="27"/>
      <c r="BG790" s="27"/>
    </row>
    <row r="791" spans="2:59" ht="15.75" customHeight="1" x14ac:dyDescent="0.2"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  <c r="AO791" s="27"/>
      <c r="AP791" s="27"/>
      <c r="AQ791" s="27"/>
      <c r="AR791" s="27"/>
      <c r="AS791" s="27"/>
      <c r="AT791" s="27"/>
      <c r="AU791" s="27"/>
      <c r="AV791" s="27"/>
      <c r="AW791" s="27"/>
      <c r="AX791" s="27"/>
      <c r="AY791" s="27"/>
      <c r="AZ791" s="27"/>
      <c r="BA791" s="27"/>
      <c r="BB791" s="27"/>
      <c r="BC791" s="27"/>
      <c r="BD791" s="27"/>
      <c r="BE791" s="27"/>
      <c r="BF791" s="27"/>
      <c r="BG791" s="27"/>
    </row>
    <row r="792" spans="2:59" ht="15.75" customHeight="1" x14ac:dyDescent="0.2"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  <c r="AO792" s="27"/>
      <c r="AP792" s="27"/>
      <c r="AQ792" s="27"/>
      <c r="AR792" s="27"/>
      <c r="AS792" s="27"/>
      <c r="AT792" s="27"/>
      <c r="AU792" s="27"/>
      <c r="AV792" s="27"/>
      <c r="AW792" s="27"/>
      <c r="AX792" s="27"/>
      <c r="AY792" s="27"/>
      <c r="AZ792" s="27"/>
      <c r="BA792" s="27"/>
      <c r="BB792" s="27"/>
      <c r="BC792" s="27"/>
      <c r="BD792" s="27"/>
      <c r="BE792" s="27"/>
      <c r="BF792" s="27"/>
      <c r="BG792" s="27"/>
    </row>
    <row r="793" spans="2:59" ht="15.75" customHeight="1" x14ac:dyDescent="0.2"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  <c r="AO793" s="27"/>
      <c r="AP793" s="27"/>
      <c r="AQ793" s="27"/>
      <c r="AR793" s="27"/>
      <c r="AS793" s="27"/>
      <c r="AT793" s="27"/>
      <c r="AU793" s="27"/>
      <c r="AV793" s="27"/>
      <c r="AW793" s="27"/>
      <c r="AX793" s="27"/>
      <c r="AY793" s="27"/>
      <c r="AZ793" s="27"/>
      <c r="BA793" s="27"/>
      <c r="BB793" s="27"/>
      <c r="BC793" s="27"/>
      <c r="BD793" s="27"/>
      <c r="BE793" s="27"/>
      <c r="BF793" s="27"/>
      <c r="BG793" s="27"/>
    </row>
    <row r="794" spans="2:59" ht="15.75" customHeight="1" x14ac:dyDescent="0.2"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  <c r="AO794" s="27"/>
      <c r="AP794" s="27"/>
      <c r="AQ794" s="27"/>
      <c r="AR794" s="27"/>
      <c r="AS794" s="27"/>
      <c r="AT794" s="27"/>
      <c r="AU794" s="27"/>
      <c r="AV794" s="27"/>
      <c r="AW794" s="27"/>
      <c r="AX794" s="27"/>
      <c r="AY794" s="27"/>
      <c r="AZ794" s="27"/>
      <c r="BA794" s="27"/>
      <c r="BB794" s="27"/>
      <c r="BC794" s="27"/>
      <c r="BD794" s="27"/>
      <c r="BE794" s="27"/>
      <c r="BF794" s="27"/>
      <c r="BG794" s="27"/>
    </row>
    <row r="795" spans="2:59" ht="15.75" customHeight="1" x14ac:dyDescent="0.2"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  <c r="AO795" s="27"/>
      <c r="AP795" s="27"/>
      <c r="AQ795" s="27"/>
      <c r="AR795" s="27"/>
      <c r="AS795" s="27"/>
      <c r="AT795" s="27"/>
      <c r="AU795" s="27"/>
      <c r="AV795" s="27"/>
      <c r="AW795" s="27"/>
      <c r="AX795" s="27"/>
      <c r="AY795" s="27"/>
      <c r="AZ795" s="27"/>
      <c r="BA795" s="27"/>
      <c r="BB795" s="27"/>
      <c r="BC795" s="27"/>
      <c r="BD795" s="27"/>
      <c r="BE795" s="27"/>
      <c r="BF795" s="27"/>
      <c r="BG795" s="27"/>
    </row>
    <row r="796" spans="2:59" ht="15.75" customHeight="1" x14ac:dyDescent="0.2"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  <c r="AO796" s="27"/>
      <c r="AP796" s="27"/>
      <c r="AQ796" s="27"/>
      <c r="AR796" s="27"/>
      <c r="AS796" s="27"/>
      <c r="AT796" s="27"/>
      <c r="AU796" s="27"/>
      <c r="AV796" s="27"/>
      <c r="AW796" s="27"/>
      <c r="AX796" s="27"/>
      <c r="AY796" s="27"/>
      <c r="AZ796" s="27"/>
      <c r="BA796" s="27"/>
      <c r="BB796" s="27"/>
      <c r="BC796" s="27"/>
      <c r="BD796" s="27"/>
      <c r="BE796" s="27"/>
      <c r="BF796" s="27"/>
      <c r="BG796" s="27"/>
    </row>
    <row r="797" spans="2:59" ht="15.75" customHeight="1" x14ac:dyDescent="0.2"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  <c r="AO797" s="27"/>
      <c r="AP797" s="27"/>
      <c r="AQ797" s="27"/>
      <c r="AR797" s="27"/>
      <c r="AS797" s="27"/>
      <c r="AT797" s="27"/>
      <c r="AU797" s="27"/>
      <c r="AV797" s="27"/>
      <c r="AW797" s="27"/>
      <c r="AX797" s="27"/>
      <c r="AY797" s="27"/>
      <c r="AZ797" s="27"/>
      <c r="BA797" s="27"/>
      <c r="BB797" s="27"/>
      <c r="BC797" s="27"/>
      <c r="BD797" s="27"/>
      <c r="BE797" s="27"/>
      <c r="BF797" s="27"/>
      <c r="BG797" s="27"/>
    </row>
    <row r="798" spans="2:59" ht="15.75" customHeight="1" x14ac:dyDescent="0.2"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  <c r="AO798" s="27"/>
      <c r="AP798" s="27"/>
      <c r="AQ798" s="27"/>
      <c r="AR798" s="27"/>
      <c r="AS798" s="27"/>
      <c r="AT798" s="27"/>
      <c r="AU798" s="27"/>
      <c r="AV798" s="27"/>
      <c r="AW798" s="27"/>
      <c r="AX798" s="27"/>
      <c r="AY798" s="27"/>
      <c r="AZ798" s="27"/>
      <c r="BA798" s="27"/>
      <c r="BB798" s="27"/>
      <c r="BC798" s="27"/>
      <c r="BD798" s="27"/>
      <c r="BE798" s="27"/>
      <c r="BF798" s="27"/>
      <c r="BG798" s="27"/>
    </row>
    <row r="799" spans="2:59" ht="15.75" customHeight="1" x14ac:dyDescent="0.2"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  <c r="AO799" s="27"/>
      <c r="AP799" s="27"/>
      <c r="AQ799" s="27"/>
      <c r="AR799" s="27"/>
      <c r="AS799" s="27"/>
      <c r="AT799" s="27"/>
      <c r="AU799" s="27"/>
      <c r="AV799" s="27"/>
      <c r="AW799" s="27"/>
      <c r="AX799" s="27"/>
      <c r="AY799" s="27"/>
      <c r="AZ799" s="27"/>
      <c r="BA799" s="27"/>
      <c r="BB799" s="27"/>
      <c r="BC799" s="27"/>
      <c r="BD799" s="27"/>
      <c r="BE799" s="27"/>
      <c r="BF799" s="27"/>
      <c r="BG799" s="27"/>
    </row>
    <row r="800" spans="2:59" ht="15.75" customHeight="1" x14ac:dyDescent="0.2"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  <c r="AO800" s="27"/>
      <c r="AP800" s="27"/>
      <c r="AQ800" s="27"/>
      <c r="AR800" s="27"/>
      <c r="AS800" s="27"/>
      <c r="AT800" s="27"/>
      <c r="AU800" s="27"/>
      <c r="AV800" s="27"/>
      <c r="AW800" s="27"/>
      <c r="AX800" s="27"/>
      <c r="AY800" s="27"/>
      <c r="AZ800" s="27"/>
      <c r="BA800" s="27"/>
      <c r="BB800" s="27"/>
      <c r="BC800" s="27"/>
      <c r="BD800" s="27"/>
      <c r="BE800" s="27"/>
      <c r="BF800" s="27"/>
      <c r="BG800" s="27"/>
    </row>
    <row r="801" spans="2:59" ht="15.75" customHeight="1" x14ac:dyDescent="0.2"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  <c r="AO801" s="27"/>
      <c r="AP801" s="27"/>
      <c r="AQ801" s="27"/>
      <c r="AR801" s="27"/>
      <c r="AS801" s="27"/>
      <c r="AT801" s="27"/>
      <c r="AU801" s="27"/>
      <c r="AV801" s="27"/>
      <c r="AW801" s="27"/>
      <c r="AX801" s="27"/>
      <c r="AY801" s="27"/>
      <c r="AZ801" s="27"/>
      <c r="BA801" s="27"/>
      <c r="BB801" s="27"/>
      <c r="BC801" s="27"/>
      <c r="BD801" s="27"/>
      <c r="BE801" s="27"/>
      <c r="BF801" s="27"/>
      <c r="BG801" s="27"/>
    </row>
    <row r="802" spans="2:59" ht="15.75" customHeight="1" x14ac:dyDescent="0.2"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  <c r="AO802" s="27"/>
      <c r="AP802" s="27"/>
      <c r="AQ802" s="27"/>
      <c r="AR802" s="27"/>
      <c r="AS802" s="27"/>
      <c r="AT802" s="27"/>
      <c r="AU802" s="27"/>
      <c r="AV802" s="27"/>
      <c r="AW802" s="27"/>
      <c r="AX802" s="27"/>
      <c r="AY802" s="27"/>
      <c r="AZ802" s="27"/>
      <c r="BA802" s="27"/>
      <c r="BB802" s="27"/>
      <c r="BC802" s="27"/>
      <c r="BD802" s="27"/>
      <c r="BE802" s="27"/>
      <c r="BF802" s="27"/>
      <c r="BG802" s="27"/>
    </row>
    <row r="803" spans="2:59" ht="15.75" customHeight="1" x14ac:dyDescent="0.2"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  <c r="AO803" s="27"/>
      <c r="AP803" s="27"/>
      <c r="AQ803" s="27"/>
      <c r="AR803" s="27"/>
      <c r="AS803" s="27"/>
      <c r="AT803" s="27"/>
      <c r="AU803" s="27"/>
      <c r="AV803" s="27"/>
      <c r="AW803" s="27"/>
      <c r="AX803" s="27"/>
      <c r="AY803" s="27"/>
      <c r="AZ803" s="27"/>
      <c r="BA803" s="27"/>
      <c r="BB803" s="27"/>
      <c r="BC803" s="27"/>
      <c r="BD803" s="27"/>
      <c r="BE803" s="27"/>
      <c r="BF803" s="27"/>
      <c r="BG803" s="27"/>
    </row>
    <row r="804" spans="2:59" ht="15.75" customHeight="1" x14ac:dyDescent="0.2"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  <c r="AO804" s="27"/>
      <c r="AP804" s="27"/>
      <c r="AQ804" s="27"/>
      <c r="AR804" s="27"/>
      <c r="AS804" s="27"/>
      <c r="AT804" s="27"/>
      <c r="AU804" s="27"/>
      <c r="AV804" s="27"/>
      <c r="AW804" s="27"/>
      <c r="AX804" s="27"/>
      <c r="AY804" s="27"/>
      <c r="AZ804" s="27"/>
      <c r="BA804" s="27"/>
      <c r="BB804" s="27"/>
      <c r="BC804" s="27"/>
      <c r="BD804" s="27"/>
      <c r="BE804" s="27"/>
      <c r="BF804" s="27"/>
      <c r="BG804" s="27"/>
    </row>
    <row r="805" spans="2:59" ht="15.75" customHeight="1" x14ac:dyDescent="0.2"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  <c r="AO805" s="27"/>
      <c r="AP805" s="27"/>
      <c r="AQ805" s="27"/>
      <c r="AR805" s="27"/>
      <c r="AS805" s="27"/>
      <c r="AT805" s="27"/>
      <c r="AU805" s="27"/>
      <c r="AV805" s="27"/>
      <c r="AW805" s="27"/>
      <c r="AX805" s="27"/>
      <c r="AY805" s="27"/>
      <c r="AZ805" s="27"/>
      <c r="BA805" s="27"/>
      <c r="BB805" s="27"/>
      <c r="BC805" s="27"/>
      <c r="BD805" s="27"/>
      <c r="BE805" s="27"/>
      <c r="BF805" s="27"/>
      <c r="BG805" s="27"/>
    </row>
    <row r="806" spans="2:59" ht="15.75" customHeight="1" x14ac:dyDescent="0.2"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  <c r="AO806" s="27"/>
      <c r="AP806" s="27"/>
      <c r="AQ806" s="27"/>
      <c r="AR806" s="27"/>
      <c r="AS806" s="27"/>
      <c r="AT806" s="27"/>
      <c r="AU806" s="27"/>
      <c r="AV806" s="27"/>
      <c r="AW806" s="27"/>
      <c r="AX806" s="27"/>
      <c r="AY806" s="27"/>
      <c r="AZ806" s="27"/>
      <c r="BA806" s="27"/>
      <c r="BB806" s="27"/>
      <c r="BC806" s="27"/>
      <c r="BD806" s="27"/>
      <c r="BE806" s="27"/>
      <c r="BF806" s="27"/>
      <c r="BG806" s="27"/>
    </row>
    <row r="807" spans="2:59" ht="15.75" customHeight="1" x14ac:dyDescent="0.2"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  <c r="AO807" s="27"/>
      <c r="AP807" s="27"/>
      <c r="AQ807" s="27"/>
      <c r="AR807" s="27"/>
      <c r="AS807" s="27"/>
      <c r="AT807" s="27"/>
      <c r="AU807" s="27"/>
      <c r="AV807" s="27"/>
      <c r="AW807" s="27"/>
      <c r="AX807" s="27"/>
      <c r="AY807" s="27"/>
      <c r="AZ807" s="27"/>
      <c r="BA807" s="27"/>
      <c r="BB807" s="27"/>
      <c r="BC807" s="27"/>
      <c r="BD807" s="27"/>
      <c r="BE807" s="27"/>
      <c r="BF807" s="27"/>
      <c r="BG807" s="27"/>
    </row>
    <row r="808" spans="2:59" ht="15.75" customHeight="1" x14ac:dyDescent="0.2"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  <c r="AO808" s="27"/>
      <c r="AP808" s="27"/>
      <c r="AQ808" s="27"/>
      <c r="AR808" s="27"/>
      <c r="AS808" s="27"/>
      <c r="AT808" s="27"/>
      <c r="AU808" s="27"/>
      <c r="AV808" s="27"/>
      <c r="AW808" s="27"/>
      <c r="AX808" s="27"/>
      <c r="AY808" s="27"/>
      <c r="AZ808" s="27"/>
      <c r="BA808" s="27"/>
      <c r="BB808" s="27"/>
      <c r="BC808" s="27"/>
      <c r="BD808" s="27"/>
      <c r="BE808" s="27"/>
      <c r="BF808" s="27"/>
      <c r="BG808" s="27"/>
    </row>
    <row r="809" spans="2:59" ht="15.75" customHeight="1" x14ac:dyDescent="0.2"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  <c r="AO809" s="27"/>
      <c r="AP809" s="27"/>
      <c r="AQ809" s="27"/>
      <c r="AR809" s="27"/>
      <c r="AS809" s="27"/>
      <c r="AT809" s="27"/>
      <c r="AU809" s="27"/>
      <c r="AV809" s="27"/>
      <c r="AW809" s="27"/>
      <c r="AX809" s="27"/>
      <c r="AY809" s="27"/>
      <c r="AZ809" s="27"/>
      <c r="BA809" s="27"/>
      <c r="BB809" s="27"/>
      <c r="BC809" s="27"/>
      <c r="BD809" s="27"/>
      <c r="BE809" s="27"/>
      <c r="BF809" s="27"/>
      <c r="BG809" s="27"/>
    </row>
    <row r="810" spans="2:59" ht="15.75" customHeight="1" x14ac:dyDescent="0.2"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  <c r="AO810" s="27"/>
      <c r="AP810" s="27"/>
      <c r="AQ810" s="27"/>
      <c r="AR810" s="27"/>
      <c r="AS810" s="27"/>
      <c r="AT810" s="27"/>
      <c r="AU810" s="27"/>
      <c r="AV810" s="27"/>
      <c r="AW810" s="27"/>
      <c r="AX810" s="27"/>
      <c r="AY810" s="27"/>
      <c r="AZ810" s="27"/>
      <c r="BA810" s="27"/>
      <c r="BB810" s="27"/>
      <c r="BC810" s="27"/>
      <c r="BD810" s="27"/>
      <c r="BE810" s="27"/>
      <c r="BF810" s="27"/>
      <c r="BG810" s="27"/>
    </row>
    <row r="811" spans="2:59" ht="15.75" customHeight="1" x14ac:dyDescent="0.2"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  <c r="AO811" s="27"/>
      <c r="AP811" s="27"/>
      <c r="AQ811" s="27"/>
      <c r="AR811" s="27"/>
      <c r="AS811" s="27"/>
      <c r="AT811" s="27"/>
      <c r="AU811" s="27"/>
      <c r="AV811" s="27"/>
      <c r="AW811" s="27"/>
      <c r="AX811" s="27"/>
      <c r="AY811" s="27"/>
      <c r="AZ811" s="27"/>
      <c r="BA811" s="27"/>
      <c r="BB811" s="27"/>
      <c r="BC811" s="27"/>
      <c r="BD811" s="27"/>
      <c r="BE811" s="27"/>
      <c r="BF811" s="27"/>
      <c r="BG811" s="27"/>
    </row>
    <row r="812" spans="2:59" ht="15.75" customHeight="1" x14ac:dyDescent="0.2"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  <c r="AO812" s="27"/>
      <c r="AP812" s="27"/>
      <c r="AQ812" s="27"/>
      <c r="AR812" s="27"/>
      <c r="AS812" s="27"/>
      <c r="AT812" s="27"/>
      <c r="AU812" s="27"/>
      <c r="AV812" s="27"/>
      <c r="AW812" s="27"/>
      <c r="AX812" s="27"/>
      <c r="AY812" s="27"/>
      <c r="AZ812" s="27"/>
      <c r="BA812" s="27"/>
      <c r="BB812" s="27"/>
      <c r="BC812" s="27"/>
      <c r="BD812" s="27"/>
      <c r="BE812" s="27"/>
      <c r="BF812" s="27"/>
      <c r="BG812" s="27"/>
    </row>
    <row r="813" spans="2:59" ht="15.75" customHeight="1" x14ac:dyDescent="0.2"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  <c r="AO813" s="27"/>
      <c r="AP813" s="27"/>
      <c r="AQ813" s="27"/>
      <c r="AR813" s="27"/>
      <c r="AS813" s="27"/>
      <c r="AT813" s="27"/>
      <c r="AU813" s="27"/>
      <c r="AV813" s="27"/>
      <c r="AW813" s="27"/>
      <c r="AX813" s="27"/>
      <c r="AY813" s="27"/>
      <c r="AZ813" s="27"/>
      <c r="BA813" s="27"/>
      <c r="BB813" s="27"/>
      <c r="BC813" s="27"/>
      <c r="BD813" s="27"/>
      <c r="BE813" s="27"/>
      <c r="BF813" s="27"/>
      <c r="BG813" s="27"/>
    </row>
    <row r="814" spans="2:59" ht="15.75" customHeight="1" x14ac:dyDescent="0.2"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  <c r="AO814" s="27"/>
      <c r="AP814" s="27"/>
      <c r="AQ814" s="27"/>
      <c r="AR814" s="27"/>
      <c r="AS814" s="27"/>
      <c r="AT814" s="27"/>
      <c r="AU814" s="27"/>
      <c r="AV814" s="27"/>
      <c r="AW814" s="27"/>
      <c r="AX814" s="27"/>
      <c r="AY814" s="27"/>
      <c r="AZ814" s="27"/>
      <c r="BA814" s="27"/>
      <c r="BB814" s="27"/>
      <c r="BC814" s="27"/>
      <c r="BD814" s="27"/>
      <c r="BE814" s="27"/>
      <c r="BF814" s="27"/>
      <c r="BG814" s="27"/>
    </row>
    <row r="815" spans="2:59" ht="15.75" customHeight="1" x14ac:dyDescent="0.2"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  <c r="AO815" s="27"/>
      <c r="AP815" s="27"/>
      <c r="AQ815" s="27"/>
      <c r="AR815" s="27"/>
      <c r="AS815" s="27"/>
      <c r="AT815" s="27"/>
      <c r="AU815" s="27"/>
      <c r="AV815" s="27"/>
      <c r="AW815" s="27"/>
      <c r="AX815" s="27"/>
      <c r="AY815" s="27"/>
      <c r="AZ815" s="27"/>
      <c r="BA815" s="27"/>
      <c r="BB815" s="27"/>
      <c r="BC815" s="27"/>
      <c r="BD815" s="27"/>
      <c r="BE815" s="27"/>
      <c r="BF815" s="27"/>
      <c r="BG815" s="27"/>
    </row>
    <row r="816" spans="2:59" ht="15.75" customHeight="1" x14ac:dyDescent="0.2"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  <c r="AO816" s="27"/>
      <c r="AP816" s="27"/>
      <c r="AQ816" s="27"/>
      <c r="AR816" s="27"/>
      <c r="AS816" s="27"/>
      <c r="AT816" s="27"/>
      <c r="AU816" s="27"/>
      <c r="AV816" s="27"/>
      <c r="AW816" s="27"/>
      <c r="AX816" s="27"/>
      <c r="AY816" s="27"/>
      <c r="AZ816" s="27"/>
      <c r="BA816" s="27"/>
      <c r="BB816" s="27"/>
      <c r="BC816" s="27"/>
      <c r="BD816" s="27"/>
      <c r="BE816" s="27"/>
      <c r="BF816" s="27"/>
      <c r="BG816" s="27"/>
    </row>
    <row r="817" spans="2:59" ht="15.75" customHeight="1" x14ac:dyDescent="0.2"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  <c r="AO817" s="27"/>
      <c r="AP817" s="27"/>
      <c r="AQ817" s="27"/>
      <c r="AR817" s="27"/>
      <c r="AS817" s="27"/>
      <c r="AT817" s="27"/>
      <c r="AU817" s="27"/>
      <c r="AV817" s="27"/>
      <c r="AW817" s="27"/>
      <c r="AX817" s="27"/>
      <c r="AY817" s="27"/>
      <c r="AZ817" s="27"/>
      <c r="BA817" s="27"/>
      <c r="BB817" s="27"/>
      <c r="BC817" s="27"/>
      <c r="BD817" s="27"/>
      <c r="BE817" s="27"/>
      <c r="BF817" s="27"/>
      <c r="BG817" s="27"/>
    </row>
    <row r="818" spans="2:59" ht="15.75" customHeight="1" x14ac:dyDescent="0.2"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  <c r="AO818" s="27"/>
      <c r="AP818" s="27"/>
      <c r="AQ818" s="27"/>
      <c r="AR818" s="27"/>
      <c r="AS818" s="27"/>
      <c r="AT818" s="27"/>
      <c r="AU818" s="27"/>
      <c r="AV818" s="27"/>
      <c r="AW818" s="27"/>
      <c r="AX818" s="27"/>
      <c r="AY818" s="27"/>
      <c r="AZ818" s="27"/>
      <c r="BA818" s="27"/>
      <c r="BB818" s="27"/>
      <c r="BC818" s="27"/>
      <c r="BD818" s="27"/>
      <c r="BE818" s="27"/>
      <c r="BF818" s="27"/>
      <c r="BG818" s="27"/>
    </row>
    <row r="819" spans="2:59" ht="15.75" customHeight="1" x14ac:dyDescent="0.2"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  <c r="AO819" s="27"/>
      <c r="AP819" s="27"/>
      <c r="AQ819" s="27"/>
      <c r="AR819" s="27"/>
      <c r="AS819" s="27"/>
      <c r="AT819" s="27"/>
      <c r="AU819" s="27"/>
      <c r="AV819" s="27"/>
      <c r="AW819" s="27"/>
      <c r="AX819" s="27"/>
      <c r="AY819" s="27"/>
      <c r="AZ819" s="27"/>
      <c r="BA819" s="27"/>
      <c r="BB819" s="27"/>
      <c r="BC819" s="27"/>
      <c r="BD819" s="27"/>
      <c r="BE819" s="27"/>
      <c r="BF819" s="27"/>
      <c r="BG819" s="27"/>
    </row>
    <row r="820" spans="2:59" ht="15.75" customHeight="1" x14ac:dyDescent="0.2"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  <c r="AO820" s="27"/>
      <c r="AP820" s="27"/>
      <c r="AQ820" s="27"/>
      <c r="AR820" s="27"/>
      <c r="AS820" s="27"/>
      <c r="AT820" s="27"/>
      <c r="AU820" s="27"/>
      <c r="AV820" s="27"/>
      <c r="AW820" s="27"/>
      <c r="AX820" s="27"/>
      <c r="AY820" s="27"/>
      <c r="AZ820" s="27"/>
      <c r="BA820" s="27"/>
      <c r="BB820" s="27"/>
      <c r="BC820" s="27"/>
      <c r="BD820" s="27"/>
      <c r="BE820" s="27"/>
      <c r="BF820" s="27"/>
      <c r="BG820" s="27"/>
    </row>
    <row r="821" spans="2:59" ht="15.75" customHeight="1" x14ac:dyDescent="0.2"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  <c r="AO821" s="27"/>
      <c r="AP821" s="27"/>
      <c r="AQ821" s="27"/>
      <c r="AR821" s="27"/>
      <c r="AS821" s="27"/>
      <c r="AT821" s="27"/>
      <c r="AU821" s="27"/>
      <c r="AV821" s="27"/>
      <c r="AW821" s="27"/>
      <c r="AX821" s="27"/>
      <c r="AY821" s="27"/>
      <c r="AZ821" s="27"/>
      <c r="BA821" s="27"/>
      <c r="BB821" s="27"/>
      <c r="BC821" s="27"/>
      <c r="BD821" s="27"/>
      <c r="BE821" s="27"/>
      <c r="BF821" s="27"/>
      <c r="BG821" s="27"/>
    </row>
    <row r="822" spans="2:59" ht="15.75" customHeight="1" x14ac:dyDescent="0.2"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  <c r="AO822" s="27"/>
      <c r="AP822" s="27"/>
      <c r="AQ822" s="27"/>
      <c r="AR822" s="27"/>
      <c r="AS822" s="27"/>
      <c r="AT822" s="27"/>
      <c r="AU822" s="27"/>
      <c r="AV822" s="27"/>
      <c r="AW822" s="27"/>
      <c r="AX822" s="27"/>
      <c r="AY822" s="27"/>
      <c r="AZ822" s="27"/>
      <c r="BA822" s="27"/>
      <c r="BB822" s="27"/>
      <c r="BC822" s="27"/>
      <c r="BD822" s="27"/>
      <c r="BE822" s="27"/>
      <c r="BF822" s="27"/>
      <c r="BG822" s="27"/>
    </row>
    <row r="823" spans="2:59" ht="15.75" customHeight="1" x14ac:dyDescent="0.2"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  <c r="AO823" s="27"/>
      <c r="AP823" s="27"/>
      <c r="AQ823" s="27"/>
      <c r="AR823" s="27"/>
      <c r="AS823" s="27"/>
      <c r="AT823" s="27"/>
      <c r="AU823" s="27"/>
      <c r="AV823" s="27"/>
      <c r="AW823" s="27"/>
      <c r="AX823" s="27"/>
      <c r="AY823" s="27"/>
      <c r="AZ823" s="27"/>
      <c r="BA823" s="27"/>
      <c r="BB823" s="27"/>
      <c r="BC823" s="27"/>
      <c r="BD823" s="27"/>
      <c r="BE823" s="27"/>
      <c r="BF823" s="27"/>
      <c r="BG823" s="27"/>
    </row>
    <row r="824" spans="2:59" ht="15.75" customHeight="1" x14ac:dyDescent="0.2"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  <c r="AO824" s="27"/>
      <c r="AP824" s="27"/>
      <c r="AQ824" s="27"/>
      <c r="AR824" s="27"/>
      <c r="AS824" s="27"/>
      <c r="AT824" s="27"/>
      <c r="AU824" s="27"/>
      <c r="AV824" s="27"/>
      <c r="AW824" s="27"/>
      <c r="AX824" s="27"/>
      <c r="AY824" s="27"/>
      <c r="AZ824" s="27"/>
      <c r="BA824" s="27"/>
      <c r="BB824" s="27"/>
      <c r="BC824" s="27"/>
      <c r="BD824" s="27"/>
      <c r="BE824" s="27"/>
      <c r="BF824" s="27"/>
      <c r="BG824" s="27"/>
    </row>
    <row r="825" spans="2:59" ht="15.75" customHeight="1" x14ac:dyDescent="0.2"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  <c r="AO825" s="27"/>
      <c r="AP825" s="27"/>
      <c r="AQ825" s="27"/>
      <c r="AR825" s="27"/>
      <c r="AS825" s="27"/>
      <c r="AT825" s="27"/>
      <c r="AU825" s="27"/>
      <c r="AV825" s="27"/>
      <c r="AW825" s="27"/>
      <c r="AX825" s="27"/>
      <c r="AY825" s="27"/>
      <c r="AZ825" s="27"/>
      <c r="BA825" s="27"/>
      <c r="BB825" s="27"/>
      <c r="BC825" s="27"/>
      <c r="BD825" s="27"/>
      <c r="BE825" s="27"/>
      <c r="BF825" s="27"/>
      <c r="BG825" s="27"/>
    </row>
    <row r="826" spans="2:59" ht="15.75" customHeight="1" x14ac:dyDescent="0.2"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  <c r="AO826" s="27"/>
      <c r="AP826" s="27"/>
      <c r="AQ826" s="27"/>
      <c r="AR826" s="27"/>
      <c r="AS826" s="27"/>
      <c r="AT826" s="27"/>
      <c r="AU826" s="27"/>
      <c r="AV826" s="27"/>
      <c r="AW826" s="27"/>
      <c r="AX826" s="27"/>
      <c r="AY826" s="27"/>
      <c r="AZ826" s="27"/>
      <c r="BA826" s="27"/>
      <c r="BB826" s="27"/>
      <c r="BC826" s="27"/>
      <c r="BD826" s="27"/>
      <c r="BE826" s="27"/>
      <c r="BF826" s="27"/>
      <c r="BG826" s="27"/>
    </row>
    <row r="827" spans="2:59" ht="15.75" customHeight="1" x14ac:dyDescent="0.2"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  <c r="AO827" s="27"/>
      <c r="AP827" s="27"/>
      <c r="AQ827" s="27"/>
      <c r="AR827" s="27"/>
      <c r="AS827" s="27"/>
      <c r="AT827" s="27"/>
      <c r="AU827" s="27"/>
      <c r="AV827" s="27"/>
      <c r="AW827" s="27"/>
      <c r="AX827" s="27"/>
      <c r="AY827" s="27"/>
      <c r="AZ827" s="27"/>
      <c r="BA827" s="27"/>
      <c r="BB827" s="27"/>
      <c r="BC827" s="27"/>
      <c r="BD827" s="27"/>
      <c r="BE827" s="27"/>
      <c r="BF827" s="27"/>
      <c r="BG827" s="27"/>
    </row>
    <row r="828" spans="2:59" ht="15.75" customHeight="1" x14ac:dyDescent="0.2"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  <c r="AO828" s="27"/>
      <c r="AP828" s="27"/>
      <c r="AQ828" s="27"/>
      <c r="AR828" s="27"/>
      <c r="AS828" s="27"/>
      <c r="AT828" s="27"/>
      <c r="AU828" s="27"/>
      <c r="AV828" s="27"/>
      <c r="AW828" s="27"/>
      <c r="AX828" s="27"/>
      <c r="AY828" s="27"/>
      <c r="AZ828" s="27"/>
      <c r="BA828" s="27"/>
      <c r="BB828" s="27"/>
      <c r="BC828" s="27"/>
      <c r="BD828" s="27"/>
      <c r="BE828" s="27"/>
      <c r="BF828" s="27"/>
      <c r="BG828" s="27"/>
    </row>
    <row r="829" spans="2:59" ht="15.75" customHeight="1" x14ac:dyDescent="0.2"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  <c r="AO829" s="27"/>
      <c r="AP829" s="27"/>
      <c r="AQ829" s="27"/>
      <c r="AR829" s="27"/>
      <c r="AS829" s="27"/>
      <c r="AT829" s="27"/>
      <c r="AU829" s="27"/>
      <c r="AV829" s="27"/>
      <c r="AW829" s="27"/>
      <c r="AX829" s="27"/>
      <c r="AY829" s="27"/>
      <c r="AZ829" s="27"/>
      <c r="BA829" s="27"/>
      <c r="BB829" s="27"/>
      <c r="BC829" s="27"/>
      <c r="BD829" s="27"/>
      <c r="BE829" s="27"/>
      <c r="BF829" s="27"/>
      <c r="BG829" s="27"/>
    </row>
    <row r="830" spans="2:59" ht="15.75" customHeight="1" x14ac:dyDescent="0.2"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  <c r="AO830" s="27"/>
      <c r="AP830" s="27"/>
      <c r="AQ830" s="27"/>
      <c r="AR830" s="27"/>
      <c r="AS830" s="27"/>
      <c r="AT830" s="27"/>
      <c r="AU830" s="27"/>
      <c r="AV830" s="27"/>
      <c r="AW830" s="27"/>
      <c r="AX830" s="27"/>
      <c r="AY830" s="27"/>
      <c r="AZ830" s="27"/>
      <c r="BA830" s="27"/>
      <c r="BB830" s="27"/>
      <c r="BC830" s="27"/>
      <c r="BD830" s="27"/>
      <c r="BE830" s="27"/>
      <c r="BF830" s="27"/>
      <c r="BG830" s="27"/>
    </row>
    <row r="831" spans="2:59" ht="15.75" customHeight="1" x14ac:dyDescent="0.2"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  <c r="AO831" s="27"/>
      <c r="AP831" s="27"/>
      <c r="AQ831" s="27"/>
      <c r="AR831" s="27"/>
      <c r="AS831" s="27"/>
      <c r="AT831" s="27"/>
      <c r="AU831" s="27"/>
      <c r="AV831" s="27"/>
      <c r="AW831" s="27"/>
      <c r="AX831" s="27"/>
      <c r="AY831" s="27"/>
      <c r="AZ831" s="27"/>
      <c r="BA831" s="27"/>
      <c r="BB831" s="27"/>
      <c r="BC831" s="27"/>
      <c r="BD831" s="27"/>
      <c r="BE831" s="27"/>
      <c r="BF831" s="27"/>
      <c r="BG831" s="27"/>
    </row>
    <row r="832" spans="2:59" ht="15.75" customHeight="1" x14ac:dyDescent="0.2"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  <c r="AO832" s="27"/>
      <c r="AP832" s="27"/>
      <c r="AQ832" s="27"/>
      <c r="AR832" s="27"/>
      <c r="AS832" s="27"/>
      <c r="AT832" s="27"/>
      <c r="AU832" s="27"/>
      <c r="AV832" s="27"/>
      <c r="AW832" s="27"/>
      <c r="AX832" s="27"/>
      <c r="AY832" s="27"/>
      <c r="AZ832" s="27"/>
      <c r="BA832" s="27"/>
      <c r="BB832" s="27"/>
      <c r="BC832" s="27"/>
      <c r="BD832" s="27"/>
      <c r="BE832" s="27"/>
      <c r="BF832" s="27"/>
      <c r="BG832" s="27"/>
    </row>
    <row r="833" spans="2:59" ht="15.75" customHeight="1" x14ac:dyDescent="0.2"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  <c r="AO833" s="27"/>
      <c r="AP833" s="27"/>
      <c r="AQ833" s="27"/>
      <c r="AR833" s="27"/>
      <c r="AS833" s="27"/>
      <c r="AT833" s="27"/>
      <c r="AU833" s="27"/>
      <c r="AV833" s="27"/>
      <c r="AW833" s="27"/>
      <c r="AX833" s="27"/>
      <c r="AY833" s="27"/>
      <c r="AZ833" s="27"/>
      <c r="BA833" s="27"/>
      <c r="BB833" s="27"/>
      <c r="BC833" s="27"/>
      <c r="BD833" s="27"/>
      <c r="BE833" s="27"/>
      <c r="BF833" s="27"/>
      <c r="BG833" s="27"/>
    </row>
    <row r="834" spans="2:59" ht="15.75" customHeight="1" x14ac:dyDescent="0.2"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  <c r="AO834" s="27"/>
      <c r="AP834" s="27"/>
      <c r="AQ834" s="27"/>
      <c r="AR834" s="27"/>
      <c r="AS834" s="27"/>
      <c r="AT834" s="27"/>
      <c r="AU834" s="27"/>
      <c r="AV834" s="27"/>
      <c r="AW834" s="27"/>
      <c r="AX834" s="27"/>
      <c r="AY834" s="27"/>
      <c r="AZ834" s="27"/>
      <c r="BA834" s="27"/>
      <c r="BB834" s="27"/>
      <c r="BC834" s="27"/>
      <c r="BD834" s="27"/>
      <c r="BE834" s="27"/>
      <c r="BF834" s="27"/>
      <c r="BG834" s="27"/>
    </row>
    <row r="835" spans="2:59" ht="15.75" customHeight="1" x14ac:dyDescent="0.2"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  <c r="AO835" s="27"/>
      <c r="AP835" s="27"/>
      <c r="AQ835" s="27"/>
      <c r="AR835" s="27"/>
      <c r="AS835" s="27"/>
      <c r="AT835" s="27"/>
      <c r="AU835" s="27"/>
      <c r="AV835" s="27"/>
      <c r="AW835" s="27"/>
      <c r="AX835" s="27"/>
      <c r="AY835" s="27"/>
      <c r="AZ835" s="27"/>
      <c r="BA835" s="27"/>
      <c r="BB835" s="27"/>
      <c r="BC835" s="27"/>
      <c r="BD835" s="27"/>
      <c r="BE835" s="27"/>
      <c r="BF835" s="27"/>
      <c r="BG835" s="27"/>
    </row>
    <row r="836" spans="2:59" ht="15.75" customHeight="1" x14ac:dyDescent="0.2"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  <c r="AO836" s="27"/>
      <c r="AP836" s="27"/>
      <c r="AQ836" s="27"/>
      <c r="AR836" s="27"/>
      <c r="AS836" s="27"/>
      <c r="AT836" s="27"/>
      <c r="AU836" s="27"/>
      <c r="AV836" s="27"/>
      <c r="AW836" s="27"/>
      <c r="AX836" s="27"/>
      <c r="AY836" s="27"/>
      <c r="AZ836" s="27"/>
      <c r="BA836" s="27"/>
      <c r="BB836" s="27"/>
      <c r="BC836" s="27"/>
      <c r="BD836" s="27"/>
      <c r="BE836" s="27"/>
      <c r="BF836" s="27"/>
      <c r="BG836" s="27"/>
    </row>
    <row r="837" spans="2:59" ht="15.75" customHeight="1" x14ac:dyDescent="0.2"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  <c r="AO837" s="27"/>
      <c r="AP837" s="27"/>
      <c r="AQ837" s="27"/>
      <c r="AR837" s="27"/>
      <c r="AS837" s="27"/>
      <c r="AT837" s="27"/>
      <c r="AU837" s="27"/>
      <c r="AV837" s="27"/>
      <c r="AW837" s="27"/>
      <c r="AX837" s="27"/>
      <c r="AY837" s="27"/>
      <c r="AZ837" s="27"/>
      <c r="BA837" s="27"/>
      <c r="BB837" s="27"/>
      <c r="BC837" s="27"/>
      <c r="BD837" s="27"/>
      <c r="BE837" s="27"/>
      <c r="BF837" s="27"/>
      <c r="BG837" s="27"/>
    </row>
    <row r="838" spans="2:59" ht="15.75" customHeight="1" x14ac:dyDescent="0.2"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  <c r="AO838" s="27"/>
      <c r="AP838" s="27"/>
      <c r="AQ838" s="27"/>
      <c r="AR838" s="27"/>
      <c r="AS838" s="27"/>
      <c r="AT838" s="27"/>
      <c r="AU838" s="27"/>
      <c r="AV838" s="27"/>
      <c r="AW838" s="27"/>
      <c r="AX838" s="27"/>
      <c r="AY838" s="27"/>
      <c r="AZ838" s="27"/>
      <c r="BA838" s="27"/>
      <c r="BB838" s="27"/>
      <c r="BC838" s="27"/>
      <c r="BD838" s="27"/>
      <c r="BE838" s="27"/>
      <c r="BF838" s="27"/>
      <c r="BG838" s="27"/>
    </row>
    <row r="839" spans="2:59" ht="15.75" customHeight="1" x14ac:dyDescent="0.2"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  <c r="AO839" s="27"/>
      <c r="AP839" s="27"/>
      <c r="AQ839" s="27"/>
      <c r="AR839" s="27"/>
      <c r="AS839" s="27"/>
      <c r="AT839" s="27"/>
      <c r="AU839" s="27"/>
      <c r="AV839" s="27"/>
      <c r="AW839" s="27"/>
      <c r="AX839" s="27"/>
      <c r="AY839" s="27"/>
      <c r="AZ839" s="27"/>
      <c r="BA839" s="27"/>
      <c r="BB839" s="27"/>
      <c r="BC839" s="27"/>
      <c r="BD839" s="27"/>
      <c r="BE839" s="27"/>
      <c r="BF839" s="27"/>
      <c r="BG839" s="27"/>
    </row>
    <row r="840" spans="2:59" ht="15.75" customHeight="1" x14ac:dyDescent="0.2"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  <c r="AO840" s="27"/>
      <c r="AP840" s="27"/>
      <c r="AQ840" s="27"/>
      <c r="AR840" s="27"/>
      <c r="AS840" s="27"/>
      <c r="AT840" s="27"/>
      <c r="AU840" s="27"/>
      <c r="AV840" s="27"/>
      <c r="AW840" s="27"/>
      <c r="AX840" s="27"/>
      <c r="AY840" s="27"/>
      <c r="AZ840" s="27"/>
      <c r="BA840" s="27"/>
      <c r="BB840" s="27"/>
      <c r="BC840" s="27"/>
      <c r="BD840" s="27"/>
      <c r="BE840" s="27"/>
      <c r="BF840" s="27"/>
      <c r="BG840" s="27"/>
    </row>
    <row r="841" spans="2:59" ht="15.75" customHeight="1" x14ac:dyDescent="0.2"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  <c r="AO841" s="27"/>
      <c r="AP841" s="27"/>
      <c r="AQ841" s="27"/>
      <c r="AR841" s="27"/>
      <c r="AS841" s="27"/>
      <c r="AT841" s="27"/>
      <c r="AU841" s="27"/>
      <c r="AV841" s="27"/>
      <c r="AW841" s="27"/>
      <c r="AX841" s="27"/>
      <c r="AY841" s="27"/>
      <c r="AZ841" s="27"/>
      <c r="BA841" s="27"/>
      <c r="BB841" s="27"/>
      <c r="BC841" s="27"/>
      <c r="BD841" s="27"/>
      <c r="BE841" s="27"/>
      <c r="BF841" s="27"/>
      <c r="BG841" s="27"/>
    </row>
    <row r="842" spans="2:59" ht="15.75" customHeight="1" x14ac:dyDescent="0.2"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  <c r="AO842" s="27"/>
      <c r="AP842" s="27"/>
      <c r="AQ842" s="27"/>
      <c r="AR842" s="27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7"/>
      <c r="BF842" s="27"/>
      <c r="BG842" s="27"/>
    </row>
    <row r="843" spans="2:59" ht="15.75" customHeight="1" x14ac:dyDescent="0.2"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  <c r="AO843" s="27"/>
      <c r="AP843" s="27"/>
      <c r="AQ843" s="27"/>
      <c r="AR843" s="27"/>
      <c r="AS843" s="27"/>
      <c r="AT843" s="27"/>
      <c r="AU843" s="27"/>
      <c r="AV843" s="27"/>
      <c r="AW843" s="27"/>
      <c r="AX843" s="27"/>
      <c r="AY843" s="27"/>
      <c r="AZ843" s="27"/>
      <c r="BA843" s="27"/>
      <c r="BB843" s="27"/>
      <c r="BC843" s="27"/>
      <c r="BD843" s="27"/>
      <c r="BE843" s="27"/>
      <c r="BF843" s="27"/>
      <c r="BG843" s="27"/>
    </row>
    <row r="844" spans="2:59" ht="15.75" customHeight="1" x14ac:dyDescent="0.2"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  <c r="AO844" s="27"/>
      <c r="AP844" s="27"/>
      <c r="AQ844" s="27"/>
      <c r="AR844" s="27"/>
      <c r="AS844" s="27"/>
      <c r="AT844" s="27"/>
      <c r="AU844" s="27"/>
      <c r="AV844" s="27"/>
      <c r="AW844" s="27"/>
      <c r="AX844" s="27"/>
      <c r="AY844" s="27"/>
      <c r="AZ844" s="27"/>
      <c r="BA844" s="27"/>
      <c r="BB844" s="27"/>
      <c r="BC844" s="27"/>
      <c r="BD844" s="27"/>
      <c r="BE844" s="27"/>
      <c r="BF844" s="27"/>
      <c r="BG844" s="27"/>
    </row>
    <row r="845" spans="2:59" ht="15.75" customHeight="1" x14ac:dyDescent="0.2"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  <c r="AO845" s="27"/>
      <c r="AP845" s="27"/>
      <c r="AQ845" s="27"/>
      <c r="AR845" s="27"/>
      <c r="AS845" s="27"/>
      <c r="AT845" s="27"/>
      <c r="AU845" s="27"/>
      <c r="AV845" s="27"/>
      <c r="AW845" s="27"/>
      <c r="AX845" s="27"/>
      <c r="AY845" s="27"/>
      <c r="AZ845" s="27"/>
      <c r="BA845" s="27"/>
      <c r="BB845" s="27"/>
      <c r="BC845" s="27"/>
      <c r="BD845" s="27"/>
      <c r="BE845" s="27"/>
      <c r="BF845" s="27"/>
      <c r="BG845" s="27"/>
    </row>
    <row r="846" spans="2:59" ht="15.75" customHeight="1" x14ac:dyDescent="0.2"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  <c r="AO846" s="27"/>
      <c r="AP846" s="27"/>
      <c r="AQ846" s="27"/>
      <c r="AR846" s="27"/>
      <c r="AS846" s="27"/>
      <c r="AT846" s="27"/>
      <c r="AU846" s="27"/>
      <c r="AV846" s="27"/>
      <c r="AW846" s="27"/>
      <c r="AX846" s="27"/>
      <c r="AY846" s="27"/>
      <c r="AZ846" s="27"/>
      <c r="BA846" s="27"/>
      <c r="BB846" s="27"/>
      <c r="BC846" s="27"/>
      <c r="BD846" s="27"/>
      <c r="BE846" s="27"/>
      <c r="BF846" s="27"/>
      <c r="BG846" s="27"/>
    </row>
    <row r="847" spans="2:59" ht="15.75" customHeight="1" x14ac:dyDescent="0.2"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  <c r="AO847" s="27"/>
      <c r="AP847" s="27"/>
      <c r="AQ847" s="27"/>
      <c r="AR847" s="27"/>
      <c r="AS847" s="27"/>
      <c r="AT847" s="27"/>
      <c r="AU847" s="27"/>
      <c r="AV847" s="27"/>
      <c r="AW847" s="27"/>
      <c r="AX847" s="27"/>
      <c r="AY847" s="27"/>
      <c r="AZ847" s="27"/>
      <c r="BA847" s="27"/>
      <c r="BB847" s="27"/>
      <c r="BC847" s="27"/>
      <c r="BD847" s="27"/>
      <c r="BE847" s="27"/>
      <c r="BF847" s="27"/>
      <c r="BG847" s="27"/>
    </row>
    <row r="848" spans="2:59" ht="15.75" customHeight="1" x14ac:dyDescent="0.2"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  <c r="AO848" s="27"/>
      <c r="AP848" s="27"/>
      <c r="AQ848" s="27"/>
      <c r="AR848" s="27"/>
      <c r="AS848" s="27"/>
      <c r="AT848" s="27"/>
      <c r="AU848" s="27"/>
      <c r="AV848" s="27"/>
      <c r="AW848" s="27"/>
      <c r="AX848" s="27"/>
      <c r="AY848" s="27"/>
      <c r="AZ848" s="27"/>
      <c r="BA848" s="27"/>
      <c r="BB848" s="27"/>
      <c r="BC848" s="27"/>
      <c r="BD848" s="27"/>
      <c r="BE848" s="27"/>
      <c r="BF848" s="27"/>
      <c r="BG848" s="27"/>
    </row>
    <row r="849" spans="2:59" ht="15.75" customHeight="1" x14ac:dyDescent="0.2"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  <c r="AO849" s="27"/>
      <c r="AP849" s="27"/>
      <c r="AQ849" s="27"/>
      <c r="AR849" s="27"/>
      <c r="AS849" s="27"/>
      <c r="AT849" s="27"/>
      <c r="AU849" s="27"/>
      <c r="AV849" s="27"/>
      <c r="AW849" s="27"/>
      <c r="AX849" s="27"/>
      <c r="AY849" s="27"/>
      <c r="AZ849" s="27"/>
      <c r="BA849" s="27"/>
      <c r="BB849" s="27"/>
      <c r="BC849" s="27"/>
      <c r="BD849" s="27"/>
      <c r="BE849" s="27"/>
      <c r="BF849" s="27"/>
      <c r="BG849" s="27"/>
    </row>
    <row r="850" spans="2:59" ht="15.75" customHeight="1" x14ac:dyDescent="0.2"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  <c r="AO850" s="27"/>
      <c r="AP850" s="27"/>
      <c r="AQ850" s="27"/>
      <c r="AR850" s="27"/>
      <c r="AS850" s="27"/>
      <c r="AT850" s="27"/>
      <c r="AU850" s="27"/>
      <c r="AV850" s="27"/>
      <c r="AW850" s="27"/>
      <c r="AX850" s="27"/>
      <c r="AY850" s="27"/>
      <c r="AZ850" s="27"/>
      <c r="BA850" s="27"/>
      <c r="BB850" s="27"/>
      <c r="BC850" s="27"/>
      <c r="BD850" s="27"/>
      <c r="BE850" s="27"/>
      <c r="BF850" s="27"/>
      <c r="BG850" s="27"/>
    </row>
    <row r="851" spans="2:59" ht="15.75" customHeight="1" x14ac:dyDescent="0.2"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  <c r="AO851" s="27"/>
      <c r="AP851" s="27"/>
      <c r="AQ851" s="27"/>
      <c r="AR851" s="27"/>
      <c r="AS851" s="27"/>
      <c r="AT851" s="27"/>
      <c r="AU851" s="27"/>
      <c r="AV851" s="27"/>
      <c r="AW851" s="27"/>
      <c r="AX851" s="27"/>
      <c r="AY851" s="27"/>
      <c r="AZ851" s="27"/>
      <c r="BA851" s="27"/>
      <c r="BB851" s="27"/>
      <c r="BC851" s="27"/>
      <c r="BD851" s="27"/>
      <c r="BE851" s="27"/>
      <c r="BF851" s="27"/>
      <c r="BG851" s="27"/>
    </row>
    <row r="852" spans="2:59" ht="15.75" customHeight="1" x14ac:dyDescent="0.2"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  <c r="AO852" s="27"/>
      <c r="AP852" s="27"/>
      <c r="AQ852" s="27"/>
      <c r="AR852" s="27"/>
      <c r="AS852" s="27"/>
      <c r="AT852" s="27"/>
      <c r="AU852" s="27"/>
      <c r="AV852" s="27"/>
      <c r="AW852" s="27"/>
      <c r="AX852" s="27"/>
      <c r="AY852" s="27"/>
      <c r="AZ852" s="27"/>
      <c r="BA852" s="27"/>
      <c r="BB852" s="27"/>
      <c r="BC852" s="27"/>
      <c r="BD852" s="27"/>
      <c r="BE852" s="27"/>
      <c r="BF852" s="27"/>
      <c r="BG852" s="27"/>
    </row>
    <row r="853" spans="2:59" ht="15.75" customHeight="1" x14ac:dyDescent="0.2"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  <c r="AO853" s="27"/>
      <c r="AP853" s="27"/>
      <c r="AQ853" s="27"/>
      <c r="AR853" s="27"/>
      <c r="AS853" s="27"/>
      <c r="AT853" s="27"/>
      <c r="AU853" s="27"/>
      <c r="AV853" s="27"/>
      <c r="AW853" s="27"/>
      <c r="AX853" s="27"/>
      <c r="AY853" s="27"/>
      <c r="AZ853" s="27"/>
      <c r="BA853" s="27"/>
      <c r="BB853" s="27"/>
      <c r="BC853" s="27"/>
      <c r="BD853" s="27"/>
      <c r="BE853" s="27"/>
      <c r="BF853" s="27"/>
      <c r="BG853" s="27"/>
    </row>
    <row r="854" spans="2:59" ht="15.75" customHeight="1" x14ac:dyDescent="0.2"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  <c r="AO854" s="27"/>
      <c r="AP854" s="27"/>
      <c r="AQ854" s="27"/>
      <c r="AR854" s="27"/>
      <c r="AS854" s="27"/>
      <c r="AT854" s="27"/>
      <c r="AU854" s="27"/>
      <c r="AV854" s="27"/>
      <c r="AW854" s="27"/>
      <c r="AX854" s="27"/>
      <c r="AY854" s="27"/>
      <c r="AZ854" s="27"/>
      <c r="BA854" s="27"/>
      <c r="BB854" s="27"/>
      <c r="BC854" s="27"/>
      <c r="BD854" s="27"/>
      <c r="BE854" s="27"/>
      <c r="BF854" s="27"/>
      <c r="BG854" s="27"/>
    </row>
    <row r="855" spans="2:59" ht="15.75" customHeight="1" x14ac:dyDescent="0.2"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  <c r="AO855" s="27"/>
      <c r="AP855" s="27"/>
      <c r="AQ855" s="27"/>
      <c r="AR855" s="27"/>
      <c r="AS855" s="27"/>
      <c r="AT855" s="27"/>
      <c r="AU855" s="27"/>
      <c r="AV855" s="27"/>
      <c r="AW855" s="27"/>
      <c r="AX855" s="27"/>
      <c r="AY855" s="27"/>
      <c r="AZ855" s="27"/>
      <c r="BA855" s="27"/>
      <c r="BB855" s="27"/>
      <c r="BC855" s="27"/>
      <c r="BD855" s="27"/>
      <c r="BE855" s="27"/>
      <c r="BF855" s="27"/>
      <c r="BG855" s="27"/>
    </row>
    <row r="856" spans="2:59" ht="15.75" customHeight="1" x14ac:dyDescent="0.2"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  <c r="AO856" s="27"/>
      <c r="AP856" s="27"/>
      <c r="AQ856" s="27"/>
      <c r="AR856" s="27"/>
      <c r="AS856" s="27"/>
      <c r="AT856" s="27"/>
      <c r="AU856" s="27"/>
      <c r="AV856" s="27"/>
      <c r="AW856" s="27"/>
      <c r="AX856" s="27"/>
      <c r="AY856" s="27"/>
      <c r="AZ856" s="27"/>
      <c r="BA856" s="27"/>
      <c r="BB856" s="27"/>
      <c r="BC856" s="27"/>
      <c r="BD856" s="27"/>
      <c r="BE856" s="27"/>
      <c r="BF856" s="27"/>
      <c r="BG856" s="27"/>
    </row>
    <row r="857" spans="2:59" ht="15.75" customHeight="1" x14ac:dyDescent="0.2"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  <c r="AO857" s="27"/>
      <c r="AP857" s="27"/>
      <c r="AQ857" s="27"/>
      <c r="AR857" s="27"/>
      <c r="AS857" s="27"/>
      <c r="AT857" s="27"/>
      <c r="AU857" s="27"/>
      <c r="AV857" s="27"/>
      <c r="AW857" s="27"/>
      <c r="AX857" s="27"/>
      <c r="AY857" s="27"/>
      <c r="AZ857" s="27"/>
      <c r="BA857" s="27"/>
      <c r="BB857" s="27"/>
      <c r="BC857" s="27"/>
      <c r="BD857" s="27"/>
      <c r="BE857" s="27"/>
      <c r="BF857" s="27"/>
      <c r="BG857" s="27"/>
    </row>
    <row r="858" spans="2:59" ht="15.75" customHeight="1" x14ac:dyDescent="0.2"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  <c r="AO858" s="27"/>
      <c r="AP858" s="27"/>
      <c r="AQ858" s="27"/>
      <c r="AR858" s="27"/>
      <c r="AS858" s="27"/>
      <c r="AT858" s="27"/>
      <c r="AU858" s="27"/>
      <c r="AV858" s="27"/>
      <c r="AW858" s="27"/>
      <c r="AX858" s="27"/>
      <c r="AY858" s="27"/>
      <c r="AZ858" s="27"/>
      <c r="BA858" s="27"/>
      <c r="BB858" s="27"/>
      <c r="BC858" s="27"/>
      <c r="BD858" s="27"/>
      <c r="BE858" s="27"/>
      <c r="BF858" s="27"/>
      <c r="BG858" s="27"/>
    </row>
    <row r="859" spans="2:59" ht="15.75" customHeight="1" x14ac:dyDescent="0.2"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  <c r="AO859" s="27"/>
      <c r="AP859" s="27"/>
      <c r="AQ859" s="27"/>
      <c r="AR859" s="27"/>
      <c r="AS859" s="27"/>
      <c r="AT859" s="27"/>
      <c r="AU859" s="27"/>
      <c r="AV859" s="27"/>
      <c r="AW859" s="27"/>
      <c r="AX859" s="27"/>
      <c r="AY859" s="27"/>
      <c r="AZ859" s="27"/>
      <c r="BA859" s="27"/>
      <c r="BB859" s="27"/>
      <c r="BC859" s="27"/>
      <c r="BD859" s="27"/>
      <c r="BE859" s="27"/>
      <c r="BF859" s="27"/>
      <c r="BG859" s="27"/>
    </row>
    <row r="860" spans="2:59" ht="15.75" customHeight="1" x14ac:dyDescent="0.2"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  <c r="AO860" s="27"/>
      <c r="AP860" s="27"/>
      <c r="AQ860" s="27"/>
      <c r="AR860" s="27"/>
      <c r="AS860" s="27"/>
      <c r="AT860" s="27"/>
      <c r="AU860" s="27"/>
      <c r="AV860" s="27"/>
      <c r="AW860" s="27"/>
      <c r="AX860" s="27"/>
      <c r="AY860" s="27"/>
      <c r="AZ860" s="27"/>
      <c r="BA860" s="27"/>
      <c r="BB860" s="27"/>
      <c r="BC860" s="27"/>
      <c r="BD860" s="27"/>
      <c r="BE860" s="27"/>
      <c r="BF860" s="27"/>
      <c r="BG860" s="27"/>
    </row>
    <row r="861" spans="2:59" ht="15.75" customHeight="1" x14ac:dyDescent="0.2"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  <c r="AO861" s="27"/>
      <c r="AP861" s="27"/>
      <c r="AQ861" s="27"/>
      <c r="AR861" s="27"/>
      <c r="AS861" s="27"/>
      <c r="AT861" s="27"/>
      <c r="AU861" s="27"/>
      <c r="AV861" s="27"/>
      <c r="AW861" s="27"/>
      <c r="AX861" s="27"/>
      <c r="AY861" s="27"/>
      <c r="AZ861" s="27"/>
      <c r="BA861" s="27"/>
      <c r="BB861" s="27"/>
      <c r="BC861" s="27"/>
      <c r="BD861" s="27"/>
      <c r="BE861" s="27"/>
      <c r="BF861" s="27"/>
      <c r="BG861" s="27"/>
    </row>
    <row r="862" spans="2:59" ht="15.75" customHeight="1" x14ac:dyDescent="0.2"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  <c r="AO862" s="27"/>
      <c r="AP862" s="27"/>
      <c r="AQ862" s="27"/>
      <c r="AR862" s="27"/>
      <c r="AS862" s="27"/>
      <c r="AT862" s="27"/>
      <c r="AU862" s="27"/>
      <c r="AV862" s="27"/>
      <c r="AW862" s="27"/>
      <c r="AX862" s="27"/>
      <c r="AY862" s="27"/>
      <c r="AZ862" s="27"/>
      <c r="BA862" s="27"/>
      <c r="BB862" s="27"/>
      <c r="BC862" s="27"/>
      <c r="BD862" s="27"/>
      <c r="BE862" s="27"/>
      <c r="BF862" s="27"/>
      <c r="BG862" s="27"/>
    </row>
    <row r="863" spans="2:59" ht="15.75" customHeight="1" x14ac:dyDescent="0.2"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  <c r="AO863" s="27"/>
      <c r="AP863" s="27"/>
      <c r="AQ863" s="27"/>
      <c r="AR863" s="27"/>
      <c r="AS863" s="27"/>
      <c r="AT863" s="27"/>
      <c r="AU863" s="27"/>
      <c r="AV863" s="27"/>
      <c r="AW863" s="27"/>
      <c r="AX863" s="27"/>
      <c r="AY863" s="27"/>
      <c r="AZ863" s="27"/>
      <c r="BA863" s="27"/>
      <c r="BB863" s="27"/>
      <c r="BC863" s="27"/>
      <c r="BD863" s="27"/>
      <c r="BE863" s="27"/>
      <c r="BF863" s="27"/>
      <c r="BG863" s="27"/>
    </row>
    <row r="864" spans="2:59" ht="15.75" customHeight="1" x14ac:dyDescent="0.2"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  <c r="AO864" s="27"/>
      <c r="AP864" s="27"/>
      <c r="AQ864" s="27"/>
      <c r="AR864" s="27"/>
      <c r="AS864" s="27"/>
      <c r="AT864" s="27"/>
      <c r="AU864" s="27"/>
      <c r="AV864" s="27"/>
      <c r="AW864" s="27"/>
      <c r="AX864" s="27"/>
      <c r="AY864" s="27"/>
      <c r="AZ864" s="27"/>
      <c r="BA864" s="27"/>
      <c r="BB864" s="27"/>
      <c r="BC864" s="27"/>
      <c r="BD864" s="27"/>
      <c r="BE864" s="27"/>
      <c r="BF864" s="27"/>
      <c r="BG864" s="27"/>
    </row>
    <row r="865" spans="2:59" ht="15.75" customHeight="1" x14ac:dyDescent="0.2"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  <c r="AO865" s="27"/>
      <c r="AP865" s="27"/>
      <c r="AQ865" s="27"/>
      <c r="AR865" s="27"/>
      <c r="AS865" s="27"/>
      <c r="AT865" s="27"/>
      <c r="AU865" s="27"/>
      <c r="AV865" s="27"/>
      <c r="AW865" s="27"/>
      <c r="AX865" s="27"/>
      <c r="AY865" s="27"/>
      <c r="AZ865" s="27"/>
      <c r="BA865" s="27"/>
      <c r="BB865" s="27"/>
      <c r="BC865" s="27"/>
      <c r="BD865" s="27"/>
      <c r="BE865" s="27"/>
      <c r="BF865" s="27"/>
      <c r="BG865" s="27"/>
    </row>
    <row r="866" spans="2:59" ht="15.75" customHeight="1" x14ac:dyDescent="0.2"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  <c r="AO866" s="27"/>
      <c r="AP866" s="27"/>
      <c r="AQ866" s="27"/>
      <c r="AR866" s="27"/>
      <c r="AS866" s="27"/>
      <c r="AT866" s="27"/>
      <c r="AU866" s="27"/>
      <c r="AV866" s="27"/>
      <c r="AW866" s="27"/>
      <c r="AX866" s="27"/>
      <c r="AY866" s="27"/>
      <c r="AZ866" s="27"/>
      <c r="BA866" s="27"/>
      <c r="BB866" s="27"/>
      <c r="BC866" s="27"/>
      <c r="BD866" s="27"/>
      <c r="BE866" s="27"/>
      <c r="BF866" s="27"/>
      <c r="BG866" s="27"/>
    </row>
    <row r="867" spans="2:59" ht="15.75" customHeight="1" x14ac:dyDescent="0.2"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  <c r="AO867" s="27"/>
      <c r="AP867" s="27"/>
      <c r="AQ867" s="27"/>
      <c r="AR867" s="27"/>
      <c r="AS867" s="27"/>
      <c r="AT867" s="27"/>
      <c r="AU867" s="27"/>
      <c r="AV867" s="27"/>
      <c r="AW867" s="27"/>
      <c r="AX867" s="27"/>
      <c r="AY867" s="27"/>
      <c r="AZ867" s="27"/>
      <c r="BA867" s="27"/>
      <c r="BB867" s="27"/>
      <c r="BC867" s="27"/>
      <c r="BD867" s="27"/>
      <c r="BE867" s="27"/>
      <c r="BF867" s="27"/>
      <c r="BG867" s="27"/>
    </row>
    <row r="868" spans="2:59" ht="15.75" customHeight="1" x14ac:dyDescent="0.2"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  <c r="AO868" s="27"/>
      <c r="AP868" s="27"/>
      <c r="AQ868" s="27"/>
      <c r="AR868" s="27"/>
      <c r="AS868" s="27"/>
      <c r="AT868" s="27"/>
      <c r="AU868" s="27"/>
      <c r="AV868" s="27"/>
      <c r="AW868" s="27"/>
      <c r="AX868" s="27"/>
      <c r="AY868" s="27"/>
      <c r="AZ868" s="27"/>
      <c r="BA868" s="27"/>
      <c r="BB868" s="27"/>
      <c r="BC868" s="27"/>
      <c r="BD868" s="27"/>
      <c r="BE868" s="27"/>
      <c r="BF868" s="27"/>
      <c r="BG868" s="27"/>
    </row>
    <row r="869" spans="2:59" ht="15.75" customHeight="1" x14ac:dyDescent="0.2"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  <c r="AO869" s="27"/>
      <c r="AP869" s="27"/>
      <c r="AQ869" s="27"/>
      <c r="AR869" s="27"/>
      <c r="AS869" s="27"/>
      <c r="AT869" s="27"/>
      <c r="AU869" s="27"/>
      <c r="AV869" s="27"/>
      <c r="AW869" s="27"/>
      <c r="AX869" s="27"/>
      <c r="AY869" s="27"/>
      <c r="AZ869" s="27"/>
      <c r="BA869" s="27"/>
      <c r="BB869" s="27"/>
      <c r="BC869" s="27"/>
      <c r="BD869" s="27"/>
      <c r="BE869" s="27"/>
      <c r="BF869" s="27"/>
      <c r="BG869" s="27"/>
    </row>
    <row r="870" spans="2:59" ht="15.75" customHeight="1" x14ac:dyDescent="0.2"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  <c r="AO870" s="27"/>
      <c r="AP870" s="27"/>
      <c r="AQ870" s="27"/>
      <c r="AR870" s="27"/>
      <c r="AS870" s="27"/>
      <c r="AT870" s="27"/>
      <c r="AU870" s="27"/>
      <c r="AV870" s="27"/>
      <c r="AW870" s="27"/>
      <c r="AX870" s="27"/>
      <c r="AY870" s="27"/>
      <c r="AZ870" s="27"/>
      <c r="BA870" s="27"/>
      <c r="BB870" s="27"/>
      <c r="BC870" s="27"/>
      <c r="BD870" s="27"/>
      <c r="BE870" s="27"/>
      <c r="BF870" s="27"/>
      <c r="BG870" s="27"/>
    </row>
    <row r="871" spans="2:59" ht="15.75" customHeight="1" x14ac:dyDescent="0.2"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  <c r="AO871" s="27"/>
      <c r="AP871" s="27"/>
      <c r="AQ871" s="27"/>
      <c r="AR871" s="27"/>
      <c r="AS871" s="27"/>
      <c r="AT871" s="27"/>
      <c r="AU871" s="27"/>
      <c r="AV871" s="27"/>
      <c r="AW871" s="27"/>
      <c r="AX871" s="27"/>
      <c r="AY871" s="27"/>
      <c r="AZ871" s="27"/>
      <c r="BA871" s="27"/>
      <c r="BB871" s="27"/>
      <c r="BC871" s="27"/>
      <c r="BD871" s="27"/>
      <c r="BE871" s="27"/>
      <c r="BF871" s="27"/>
      <c r="BG871" s="27"/>
    </row>
    <row r="872" spans="2:59" ht="15.75" customHeight="1" x14ac:dyDescent="0.2"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  <c r="AO872" s="27"/>
      <c r="AP872" s="27"/>
      <c r="AQ872" s="27"/>
      <c r="AR872" s="27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7"/>
      <c r="BF872" s="27"/>
      <c r="BG872" s="27"/>
    </row>
    <row r="873" spans="2:59" ht="15.75" customHeight="1" x14ac:dyDescent="0.2"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  <c r="AO873" s="27"/>
      <c r="AP873" s="27"/>
      <c r="AQ873" s="27"/>
      <c r="AR873" s="27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7"/>
      <c r="BF873" s="27"/>
      <c r="BG873" s="27"/>
    </row>
    <row r="874" spans="2:59" ht="15.75" customHeight="1" x14ac:dyDescent="0.2"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  <c r="AO874" s="27"/>
      <c r="AP874" s="27"/>
      <c r="AQ874" s="27"/>
      <c r="AR874" s="27"/>
      <c r="AS874" s="27"/>
      <c r="AT874" s="27"/>
      <c r="AU874" s="27"/>
      <c r="AV874" s="27"/>
      <c r="AW874" s="27"/>
      <c r="AX874" s="27"/>
      <c r="AY874" s="27"/>
      <c r="AZ874" s="27"/>
      <c r="BA874" s="27"/>
      <c r="BB874" s="27"/>
      <c r="BC874" s="27"/>
      <c r="BD874" s="27"/>
      <c r="BE874" s="27"/>
      <c r="BF874" s="27"/>
      <c r="BG874" s="27"/>
    </row>
    <row r="875" spans="2:59" ht="15.75" customHeight="1" x14ac:dyDescent="0.2"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  <c r="AO875" s="27"/>
      <c r="AP875" s="27"/>
      <c r="AQ875" s="27"/>
      <c r="AR875" s="27"/>
      <c r="AS875" s="27"/>
      <c r="AT875" s="27"/>
      <c r="AU875" s="27"/>
      <c r="AV875" s="27"/>
      <c r="AW875" s="27"/>
      <c r="AX875" s="27"/>
      <c r="AY875" s="27"/>
      <c r="AZ875" s="27"/>
      <c r="BA875" s="27"/>
      <c r="BB875" s="27"/>
      <c r="BC875" s="27"/>
      <c r="BD875" s="27"/>
      <c r="BE875" s="27"/>
      <c r="BF875" s="27"/>
      <c r="BG875" s="27"/>
    </row>
    <row r="876" spans="2:59" ht="15.75" customHeight="1" x14ac:dyDescent="0.2"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  <c r="AO876" s="27"/>
      <c r="AP876" s="27"/>
      <c r="AQ876" s="27"/>
      <c r="AR876" s="27"/>
      <c r="AS876" s="27"/>
      <c r="AT876" s="27"/>
      <c r="AU876" s="27"/>
      <c r="AV876" s="27"/>
      <c r="AW876" s="27"/>
      <c r="AX876" s="27"/>
      <c r="AY876" s="27"/>
      <c r="AZ876" s="27"/>
      <c r="BA876" s="27"/>
      <c r="BB876" s="27"/>
      <c r="BC876" s="27"/>
      <c r="BD876" s="27"/>
      <c r="BE876" s="27"/>
      <c r="BF876" s="27"/>
      <c r="BG876" s="27"/>
    </row>
    <row r="877" spans="2:59" ht="15.75" customHeight="1" x14ac:dyDescent="0.2"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  <c r="AO877" s="27"/>
      <c r="AP877" s="27"/>
      <c r="AQ877" s="27"/>
      <c r="AR877" s="27"/>
      <c r="AS877" s="27"/>
      <c r="AT877" s="27"/>
      <c r="AU877" s="27"/>
      <c r="AV877" s="27"/>
      <c r="AW877" s="27"/>
      <c r="AX877" s="27"/>
      <c r="AY877" s="27"/>
      <c r="AZ877" s="27"/>
      <c r="BA877" s="27"/>
      <c r="BB877" s="27"/>
      <c r="BC877" s="27"/>
      <c r="BD877" s="27"/>
      <c r="BE877" s="27"/>
      <c r="BF877" s="27"/>
      <c r="BG877" s="27"/>
    </row>
    <row r="878" spans="2:59" ht="15.75" customHeight="1" x14ac:dyDescent="0.2"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  <c r="AO878" s="27"/>
      <c r="AP878" s="27"/>
      <c r="AQ878" s="27"/>
      <c r="AR878" s="27"/>
      <c r="AS878" s="27"/>
      <c r="AT878" s="27"/>
      <c r="AU878" s="27"/>
      <c r="AV878" s="27"/>
      <c r="AW878" s="27"/>
      <c r="AX878" s="27"/>
      <c r="AY878" s="27"/>
      <c r="AZ878" s="27"/>
      <c r="BA878" s="27"/>
      <c r="BB878" s="27"/>
      <c r="BC878" s="27"/>
      <c r="BD878" s="27"/>
      <c r="BE878" s="27"/>
      <c r="BF878" s="27"/>
      <c r="BG878" s="27"/>
    </row>
    <row r="879" spans="2:59" ht="15.75" customHeight="1" x14ac:dyDescent="0.2"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  <c r="AO879" s="27"/>
      <c r="AP879" s="27"/>
      <c r="AQ879" s="27"/>
      <c r="AR879" s="27"/>
      <c r="AS879" s="27"/>
      <c r="AT879" s="27"/>
      <c r="AU879" s="27"/>
      <c r="AV879" s="27"/>
      <c r="AW879" s="27"/>
      <c r="AX879" s="27"/>
      <c r="AY879" s="27"/>
      <c r="AZ879" s="27"/>
      <c r="BA879" s="27"/>
      <c r="BB879" s="27"/>
      <c r="BC879" s="27"/>
      <c r="BD879" s="27"/>
      <c r="BE879" s="27"/>
      <c r="BF879" s="27"/>
      <c r="BG879" s="27"/>
    </row>
    <row r="880" spans="2:59" ht="15.75" customHeight="1" x14ac:dyDescent="0.2"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  <c r="AO880" s="27"/>
      <c r="AP880" s="27"/>
      <c r="AQ880" s="27"/>
      <c r="AR880" s="27"/>
      <c r="AS880" s="27"/>
      <c r="AT880" s="27"/>
      <c r="AU880" s="27"/>
      <c r="AV880" s="27"/>
      <c r="AW880" s="27"/>
      <c r="AX880" s="27"/>
      <c r="AY880" s="27"/>
      <c r="AZ880" s="27"/>
      <c r="BA880" s="27"/>
      <c r="BB880" s="27"/>
      <c r="BC880" s="27"/>
      <c r="BD880" s="27"/>
      <c r="BE880" s="27"/>
      <c r="BF880" s="27"/>
      <c r="BG880" s="27"/>
    </row>
    <row r="881" spans="2:59" ht="15.75" customHeight="1" x14ac:dyDescent="0.2"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  <c r="AO881" s="27"/>
      <c r="AP881" s="27"/>
      <c r="AQ881" s="27"/>
      <c r="AR881" s="27"/>
      <c r="AS881" s="27"/>
      <c r="AT881" s="27"/>
      <c r="AU881" s="27"/>
      <c r="AV881" s="27"/>
      <c r="AW881" s="27"/>
      <c r="AX881" s="27"/>
      <c r="AY881" s="27"/>
      <c r="AZ881" s="27"/>
      <c r="BA881" s="27"/>
      <c r="BB881" s="27"/>
      <c r="BC881" s="27"/>
      <c r="BD881" s="27"/>
      <c r="BE881" s="27"/>
      <c r="BF881" s="27"/>
      <c r="BG881" s="27"/>
    </row>
    <row r="882" spans="2:59" ht="15.75" customHeight="1" x14ac:dyDescent="0.2"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  <c r="AO882" s="27"/>
      <c r="AP882" s="27"/>
      <c r="AQ882" s="27"/>
      <c r="AR882" s="27"/>
      <c r="AS882" s="27"/>
      <c r="AT882" s="27"/>
      <c r="AU882" s="27"/>
      <c r="AV882" s="27"/>
      <c r="AW882" s="27"/>
      <c r="AX882" s="27"/>
      <c r="AY882" s="27"/>
      <c r="AZ882" s="27"/>
      <c r="BA882" s="27"/>
      <c r="BB882" s="27"/>
      <c r="BC882" s="27"/>
      <c r="BD882" s="27"/>
      <c r="BE882" s="27"/>
      <c r="BF882" s="27"/>
      <c r="BG882" s="27"/>
    </row>
    <row r="883" spans="2:59" ht="15.75" customHeight="1" x14ac:dyDescent="0.2"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  <c r="AO883" s="27"/>
      <c r="AP883" s="27"/>
      <c r="AQ883" s="27"/>
      <c r="AR883" s="27"/>
      <c r="AS883" s="27"/>
      <c r="AT883" s="27"/>
      <c r="AU883" s="27"/>
      <c r="AV883" s="27"/>
      <c r="AW883" s="27"/>
      <c r="AX883" s="27"/>
      <c r="AY883" s="27"/>
      <c r="AZ883" s="27"/>
      <c r="BA883" s="27"/>
      <c r="BB883" s="27"/>
      <c r="BC883" s="27"/>
      <c r="BD883" s="27"/>
      <c r="BE883" s="27"/>
      <c r="BF883" s="27"/>
      <c r="BG883" s="27"/>
    </row>
    <row r="884" spans="2:59" ht="15.75" customHeight="1" x14ac:dyDescent="0.2"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  <c r="AO884" s="27"/>
      <c r="AP884" s="27"/>
      <c r="AQ884" s="27"/>
      <c r="AR884" s="27"/>
      <c r="AS884" s="27"/>
      <c r="AT884" s="27"/>
      <c r="AU884" s="27"/>
      <c r="AV884" s="27"/>
      <c r="AW884" s="27"/>
      <c r="AX884" s="27"/>
      <c r="AY884" s="27"/>
      <c r="AZ884" s="27"/>
      <c r="BA884" s="27"/>
      <c r="BB884" s="27"/>
      <c r="BC884" s="27"/>
      <c r="BD884" s="27"/>
      <c r="BE884" s="27"/>
      <c r="BF884" s="27"/>
      <c r="BG884" s="27"/>
    </row>
    <row r="885" spans="2:59" ht="15.75" customHeight="1" x14ac:dyDescent="0.2"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  <c r="AO885" s="27"/>
      <c r="AP885" s="27"/>
      <c r="AQ885" s="27"/>
      <c r="AR885" s="27"/>
      <c r="AS885" s="27"/>
      <c r="AT885" s="27"/>
      <c r="AU885" s="27"/>
      <c r="AV885" s="27"/>
      <c r="AW885" s="27"/>
      <c r="AX885" s="27"/>
      <c r="AY885" s="27"/>
      <c r="AZ885" s="27"/>
      <c r="BA885" s="27"/>
      <c r="BB885" s="27"/>
      <c r="BC885" s="27"/>
      <c r="BD885" s="27"/>
      <c r="BE885" s="27"/>
      <c r="BF885" s="27"/>
      <c r="BG885" s="27"/>
    </row>
    <row r="886" spans="2:59" ht="15.75" customHeight="1" x14ac:dyDescent="0.2"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  <c r="AO886" s="27"/>
      <c r="AP886" s="27"/>
      <c r="AQ886" s="27"/>
      <c r="AR886" s="27"/>
      <c r="AS886" s="27"/>
      <c r="AT886" s="27"/>
      <c r="AU886" s="27"/>
      <c r="AV886" s="27"/>
      <c r="AW886" s="27"/>
      <c r="AX886" s="27"/>
      <c r="AY886" s="27"/>
      <c r="AZ886" s="27"/>
      <c r="BA886" s="27"/>
      <c r="BB886" s="27"/>
      <c r="BC886" s="27"/>
      <c r="BD886" s="27"/>
      <c r="BE886" s="27"/>
      <c r="BF886" s="27"/>
      <c r="BG886" s="27"/>
    </row>
    <row r="887" spans="2:59" ht="15.75" customHeight="1" x14ac:dyDescent="0.2"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  <c r="AO887" s="27"/>
      <c r="AP887" s="27"/>
      <c r="AQ887" s="27"/>
      <c r="AR887" s="27"/>
      <c r="AS887" s="27"/>
      <c r="AT887" s="27"/>
      <c r="AU887" s="27"/>
      <c r="AV887" s="27"/>
      <c r="AW887" s="27"/>
      <c r="AX887" s="27"/>
      <c r="AY887" s="27"/>
      <c r="AZ887" s="27"/>
      <c r="BA887" s="27"/>
      <c r="BB887" s="27"/>
      <c r="BC887" s="27"/>
      <c r="BD887" s="27"/>
      <c r="BE887" s="27"/>
      <c r="BF887" s="27"/>
      <c r="BG887" s="27"/>
    </row>
    <row r="888" spans="2:59" ht="15.75" customHeight="1" x14ac:dyDescent="0.2"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  <c r="AO888" s="27"/>
      <c r="AP888" s="27"/>
      <c r="AQ888" s="27"/>
      <c r="AR888" s="27"/>
      <c r="AS888" s="27"/>
      <c r="AT888" s="27"/>
      <c r="AU888" s="27"/>
      <c r="AV888" s="27"/>
      <c r="AW888" s="27"/>
      <c r="AX888" s="27"/>
      <c r="AY888" s="27"/>
      <c r="AZ888" s="27"/>
      <c r="BA888" s="27"/>
      <c r="BB888" s="27"/>
      <c r="BC888" s="27"/>
      <c r="BD888" s="27"/>
      <c r="BE888" s="27"/>
      <c r="BF888" s="27"/>
      <c r="BG888" s="27"/>
    </row>
    <row r="889" spans="2:59" ht="15.75" customHeight="1" x14ac:dyDescent="0.2"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  <c r="AO889" s="27"/>
      <c r="AP889" s="27"/>
      <c r="AQ889" s="27"/>
      <c r="AR889" s="27"/>
      <c r="AS889" s="27"/>
      <c r="AT889" s="27"/>
      <c r="AU889" s="27"/>
      <c r="AV889" s="27"/>
      <c r="AW889" s="27"/>
      <c r="AX889" s="27"/>
      <c r="AY889" s="27"/>
      <c r="AZ889" s="27"/>
      <c r="BA889" s="27"/>
      <c r="BB889" s="27"/>
      <c r="BC889" s="27"/>
      <c r="BD889" s="27"/>
      <c r="BE889" s="27"/>
      <c r="BF889" s="27"/>
      <c r="BG889" s="27"/>
    </row>
    <row r="890" spans="2:59" ht="15.75" customHeight="1" x14ac:dyDescent="0.2"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  <c r="AO890" s="27"/>
      <c r="AP890" s="27"/>
      <c r="AQ890" s="27"/>
      <c r="AR890" s="27"/>
      <c r="AS890" s="27"/>
      <c r="AT890" s="27"/>
      <c r="AU890" s="27"/>
      <c r="AV890" s="27"/>
      <c r="AW890" s="27"/>
      <c r="AX890" s="27"/>
      <c r="AY890" s="27"/>
      <c r="AZ890" s="27"/>
      <c r="BA890" s="27"/>
      <c r="BB890" s="27"/>
      <c r="BC890" s="27"/>
      <c r="BD890" s="27"/>
      <c r="BE890" s="27"/>
      <c r="BF890" s="27"/>
      <c r="BG890" s="27"/>
    </row>
    <row r="891" spans="2:59" ht="15.75" customHeight="1" x14ac:dyDescent="0.2"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  <c r="AO891" s="27"/>
      <c r="AP891" s="27"/>
      <c r="AQ891" s="27"/>
      <c r="AR891" s="27"/>
      <c r="AS891" s="27"/>
      <c r="AT891" s="27"/>
      <c r="AU891" s="27"/>
      <c r="AV891" s="27"/>
      <c r="AW891" s="27"/>
      <c r="AX891" s="27"/>
      <c r="AY891" s="27"/>
      <c r="AZ891" s="27"/>
      <c r="BA891" s="27"/>
      <c r="BB891" s="27"/>
      <c r="BC891" s="27"/>
      <c r="BD891" s="27"/>
      <c r="BE891" s="27"/>
      <c r="BF891" s="27"/>
      <c r="BG891" s="27"/>
    </row>
    <row r="892" spans="2:59" ht="15.75" customHeight="1" x14ac:dyDescent="0.2"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  <c r="AO892" s="27"/>
      <c r="AP892" s="27"/>
      <c r="AQ892" s="27"/>
      <c r="AR892" s="27"/>
      <c r="AS892" s="27"/>
      <c r="AT892" s="27"/>
      <c r="AU892" s="27"/>
      <c r="AV892" s="27"/>
      <c r="AW892" s="27"/>
      <c r="AX892" s="27"/>
      <c r="AY892" s="27"/>
      <c r="AZ892" s="27"/>
      <c r="BA892" s="27"/>
      <c r="BB892" s="27"/>
      <c r="BC892" s="27"/>
      <c r="BD892" s="27"/>
      <c r="BE892" s="27"/>
      <c r="BF892" s="27"/>
      <c r="BG892" s="27"/>
    </row>
    <row r="893" spans="2:59" ht="15.75" customHeight="1" x14ac:dyDescent="0.2"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  <c r="AO893" s="27"/>
      <c r="AP893" s="27"/>
      <c r="AQ893" s="27"/>
      <c r="AR893" s="27"/>
      <c r="AS893" s="27"/>
      <c r="AT893" s="27"/>
      <c r="AU893" s="27"/>
      <c r="AV893" s="27"/>
      <c r="AW893" s="27"/>
      <c r="AX893" s="27"/>
      <c r="AY893" s="27"/>
      <c r="AZ893" s="27"/>
      <c r="BA893" s="27"/>
      <c r="BB893" s="27"/>
      <c r="BC893" s="27"/>
      <c r="BD893" s="27"/>
      <c r="BE893" s="27"/>
      <c r="BF893" s="27"/>
      <c r="BG893" s="27"/>
    </row>
    <row r="894" spans="2:59" ht="15.75" customHeight="1" x14ac:dyDescent="0.2"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  <c r="AO894" s="27"/>
      <c r="AP894" s="27"/>
      <c r="AQ894" s="27"/>
      <c r="AR894" s="27"/>
      <c r="AS894" s="27"/>
      <c r="AT894" s="27"/>
      <c r="AU894" s="27"/>
      <c r="AV894" s="27"/>
      <c r="AW894" s="27"/>
      <c r="AX894" s="27"/>
      <c r="AY894" s="27"/>
      <c r="AZ894" s="27"/>
      <c r="BA894" s="27"/>
      <c r="BB894" s="27"/>
      <c r="BC894" s="27"/>
      <c r="BD894" s="27"/>
      <c r="BE894" s="27"/>
      <c r="BF894" s="27"/>
      <c r="BG894" s="27"/>
    </row>
    <row r="895" spans="2:59" ht="15.75" customHeight="1" x14ac:dyDescent="0.2"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  <c r="AO895" s="27"/>
      <c r="AP895" s="27"/>
      <c r="AQ895" s="27"/>
      <c r="AR895" s="27"/>
      <c r="AS895" s="27"/>
      <c r="AT895" s="27"/>
      <c r="AU895" s="27"/>
      <c r="AV895" s="27"/>
      <c r="AW895" s="27"/>
      <c r="AX895" s="27"/>
      <c r="AY895" s="27"/>
      <c r="AZ895" s="27"/>
      <c r="BA895" s="27"/>
      <c r="BB895" s="27"/>
      <c r="BC895" s="27"/>
      <c r="BD895" s="27"/>
      <c r="BE895" s="27"/>
      <c r="BF895" s="27"/>
      <c r="BG895" s="27"/>
    </row>
    <row r="896" spans="2:59" ht="15.75" customHeight="1" x14ac:dyDescent="0.2"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  <c r="AO896" s="27"/>
      <c r="AP896" s="27"/>
      <c r="AQ896" s="27"/>
      <c r="AR896" s="27"/>
      <c r="AS896" s="27"/>
      <c r="AT896" s="27"/>
      <c r="AU896" s="27"/>
      <c r="AV896" s="27"/>
      <c r="AW896" s="27"/>
      <c r="AX896" s="27"/>
      <c r="AY896" s="27"/>
      <c r="AZ896" s="27"/>
      <c r="BA896" s="27"/>
      <c r="BB896" s="27"/>
      <c r="BC896" s="27"/>
      <c r="BD896" s="27"/>
      <c r="BE896" s="27"/>
      <c r="BF896" s="27"/>
      <c r="BG896" s="27"/>
    </row>
    <row r="897" spans="2:59" ht="15.75" customHeight="1" x14ac:dyDescent="0.2"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  <c r="AO897" s="27"/>
      <c r="AP897" s="27"/>
      <c r="AQ897" s="27"/>
      <c r="AR897" s="27"/>
      <c r="AS897" s="27"/>
      <c r="AT897" s="27"/>
      <c r="AU897" s="27"/>
      <c r="AV897" s="27"/>
      <c r="AW897" s="27"/>
      <c r="AX897" s="27"/>
      <c r="AY897" s="27"/>
      <c r="AZ897" s="27"/>
      <c r="BA897" s="27"/>
      <c r="BB897" s="27"/>
      <c r="BC897" s="27"/>
      <c r="BD897" s="27"/>
      <c r="BE897" s="27"/>
      <c r="BF897" s="27"/>
      <c r="BG897" s="27"/>
    </row>
    <row r="898" spans="2:59" ht="15.75" customHeight="1" x14ac:dyDescent="0.2"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  <c r="AO898" s="27"/>
      <c r="AP898" s="27"/>
      <c r="AQ898" s="27"/>
      <c r="AR898" s="27"/>
      <c r="AS898" s="27"/>
      <c r="AT898" s="27"/>
      <c r="AU898" s="27"/>
      <c r="AV898" s="27"/>
      <c r="AW898" s="27"/>
      <c r="AX898" s="27"/>
      <c r="AY898" s="27"/>
      <c r="AZ898" s="27"/>
      <c r="BA898" s="27"/>
      <c r="BB898" s="27"/>
      <c r="BC898" s="27"/>
      <c r="BD898" s="27"/>
      <c r="BE898" s="27"/>
      <c r="BF898" s="27"/>
      <c r="BG898" s="27"/>
    </row>
    <row r="899" spans="2:59" ht="15.75" customHeight="1" x14ac:dyDescent="0.2"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  <c r="AO899" s="27"/>
      <c r="AP899" s="27"/>
      <c r="AQ899" s="27"/>
      <c r="AR899" s="27"/>
      <c r="AS899" s="27"/>
      <c r="AT899" s="27"/>
      <c r="AU899" s="27"/>
      <c r="AV899" s="27"/>
      <c r="AW899" s="27"/>
      <c r="AX899" s="27"/>
      <c r="AY899" s="27"/>
      <c r="AZ899" s="27"/>
      <c r="BA899" s="27"/>
      <c r="BB899" s="27"/>
      <c r="BC899" s="27"/>
      <c r="BD899" s="27"/>
      <c r="BE899" s="27"/>
      <c r="BF899" s="27"/>
      <c r="BG899" s="27"/>
    </row>
    <row r="900" spans="2:59" ht="15.75" customHeight="1" x14ac:dyDescent="0.2"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  <c r="AO900" s="27"/>
      <c r="AP900" s="27"/>
      <c r="AQ900" s="27"/>
      <c r="AR900" s="27"/>
      <c r="AS900" s="27"/>
      <c r="AT900" s="27"/>
      <c r="AU900" s="27"/>
      <c r="AV900" s="27"/>
      <c r="AW900" s="27"/>
      <c r="AX900" s="27"/>
      <c r="AY900" s="27"/>
      <c r="AZ900" s="27"/>
      <c r="BA900" s="27"/>
      <c r="BB900" s="27"/>
      <c r="BC900" s="27"/>
      <c r="BD900" s="27"/>
      <c r="BE900" s="27"/>
      <c r="BF900" s="27"/>
      <c r="BG900" s="27"/>
    </row>
    <row r="901" spans="2:59" ht="15.75" customHeight="1" x14ac:dyDescent="0.2"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  <c r="AO901" s="27"/>
      <c r="AP901" s="27"/>
      <c r="AQ901" s="27"/>
      <c r="AR901" s="27"/>
      <c r="AS901" s="27"/>
      <c r="AT901" s="27"/>
      <c r="AU901" s="27"/>
      <c r="AV901" s="27"/>
      <c r="AW901" s="27"/>
      <c r="AX901" s="27"/>
      <c r="AY901" s="27"/>
      <c r="AZ901" s="27"/>
      <c r="BA901" s="27"/>
      <c r="BB901" s="27"/>
      <c r="BC901" s="27"/>
      <c r="BD901" s="27"/>
      <c r="BE901" s="27"/>
      <c r="BF901" s="27"/>
      <c r="BG901" s="27"/>
    </row>
    <row r="902" spans="2:59" ht="15.75" customHeight="1" x14ac:dyDescent="0.2"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  <c r="AO902" s="27"/>
      <c r="AP902" s="27"/>
      <c r="AQ902" s="27"/>
      <c r="AR902" s="27"/>
      <c r="AS902" s="27"/>
      <c r="AT902" s="27"/>
      <c r="AU902" s="27"/>
      <c r="AV902" s="27"/>
      <c r="AW902" s="27"/>
      <c r="AX902" s="27"/>
      <c r="AY902" s="27"/>
      <c r="AZ902" s="27"/>
      <c r="BA902" s="27"/>
      <c r="BB902" s="27"/>
      <c r="BC902" s="27"/>
      <c r="BD902" s="27"/>
      <c r="BE902" s="27"/>
      <c r="BF902" s="27"/>
      <c r="BG902" s="27"/>
    </row>
    <row r="903" spans="2:59" ht="15.75" customHeight="1" x14ac:dyDescent="0.2"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  <c r="AO903" s="27"/>
      <c r="AP903" s="27"/>
      <c r="AQ903" s="27"/>
      <c r="AR903" s="27"/>
      <c r="AS903" s="27"/>
      <c r="AT903" s="27"/>
      <c r="AU903" s="27"/>
      <c r="AV903" s="27"/>
      <c r="AW903" s="27"/>
      <c r="AX903" s="27"/>
      <c r="AY903" s="27"/>
      <c r="AZ903" s="27"/>
      <c r="BA903" s="27"/>
      <c r="BB903" s="27"/>
      <c r="BC903" s="27"/>
      <c r="BD903" s="27"/>
      <c r="BE903" s="27"/>
      <c r="BF903" s="27"/>
      <c r="BG903" s="27"/>
    </row>
    <row r="904" spans="2:59" ht="15.75" customHeight="1" x14ac:dyDescent="0.2"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  <c r="AO904" s="27"/>
      <c r="AP904" s="27"/>
      <c r="AQ904" s="27"/>
      <c r="AR904" s="27"/>
      <c r="AS904" s="27"/>
      <c r="AT904" s="27"/>
      <c r="AU904" s="27"/>
      <c r="AV904" s="27"/>
      <c r="AW904" s="27"/>
      <c r="AX904" s="27"/>
      <c r="AY904" s="27"/>
      <c r="AZ904" s="27"/>
      <c r="BA904" s="27"/>
      <c r="BB904" s="27"/>
      <c r="BC904" s="27"/>
      <c r="BD904" s="27"/>
      <c r="BE904" s="27"/>
      <c r="BF904" s="27"/>
      <c r="BG904" s="27"/>
    </row>
    <row r="905" spans="2:59" ht="15.75" customHeight="1" x14ac:dyDescent="0.2"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  <c r="AO905" s="27"/>
      <c r="AP905" s="27"/>
      <c r="AQ905" s="27"/>
      <c r="AR905" s="27"/>
      <c r="AS905" s="27"/>
      <c r="AT905" s="27"/>
      <c r="AU905" s="27"/>
      <c r="AV905" s="27"/>
      <c r="AW905" s="27"/>
      <c r="AX905" s="27"/>
      <c r="AY905" s="27"/>
      <c r="AZ905" s="27"/>
      <c r="BA905" s="27"/>
      <c r="BB905" s="27"/>
      <c r="BC905" s="27"/>
      <c r="BD905" s="27"/>
      <c r="BE905" s="27"/>
      <c r="BF905" s="27"/>
      <c r="BG905" s="27"/>
    </row>
    <row r="906" spans="2:59" ht="15.75" customHeight="1" x14ac:dyDescent="0.2"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  <c r="AO906" s="27"/>
      <c r="AP906" s="27"/>
      <c r="AQ906" s="27"/>
      <c r="AR906" s="27"/>
      <c r="AS906" s="27"/>
      <c r="AT906" s="27"/>
      <c r="AU906" s="27"/>
      <c r="AV906" s="27"/>
      <c r="AW906" s="27"/>
      <c r="AX906" s="27"/>
      <c r="AY906" s="27"/>
      <c r="AZ906" s="27"/>
      <c r="BA906" s="27"/>
      <c r="BB906" s="27"/>
      <c r="BC906" s="27"/>
      <c r="BD906" s="27"/>
      <c r="BE906" s="27"/>
      <c r="BF906" s="27"/>
      <c r="BG906" s="27"/>
    </row>
    <row r="907" spans="2:59" ht="15.75" customHeight="1" x14ac:dyDescent="0.2"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  <c r="AO907" s="27"/>
      <c r="AP907" s="27"/>
      <c r="AQ907" s="27"/>
      <c r="AR907" s="27"/>
      <c r="AS907" s="27"/>
      <c r="AT907" s="27"/>
      <c r="AU907" s="27"/>
      <c r="AV907" s="27"/>
      <c r="AW907" s="27"/>
      <c r="AX907" s="27"/>
      <c r="AY907" s="27"/>
      <c r="AZ907" s="27"/>
      <c r="BA907" s="27"/>
      <c r="BB907" s="27"/>
      <c r="BC907" s="27"/>
      <c r="BD907" s="27"/>
      <c r="BE907" s="27"/>
      <c r="BF907" s="27"/>
      <c r="BG907" s="27"/>
    </row>
    <row r="908" spans="2:59" ht="15.75" customHeight="1" x14ac:dyDescent="0.2"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  <c r="AO908" s="27"/>
      <c r="AP908" s="27"/>
      <c r="AQ908" s="27"/>
      <c r="AR908" s="27"/>
      <c r="AS908" s="27"/>
      <c r="AT908" s="27"/>
      <c r="AU908" s="27"/>
      <c r="AV908" s="27"/>
      <c r="AW908" s="27"/>
      <c r="AX908" s="27"/>
      <c r="AY908" s="27"/>
      <c r="AZ908" s="27"/>
      <c r="BA908" s="27"/>
      <c r="BB908" s="27"/>
      <c r="BC908" s="27"/>
      <c r="BD908" s="27"/>
      <c r="BE908" s="27"/>
      <c r="BF908" s="27"/>
      <c r="BG908" s="27"/>
    </row>
    <row r="909" spans="2:59" ht="15.75" customHeight="1" x14ac:dyDescent="0.2"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  <c r="AO909" s="27"/>
      <c r="AP909" s="27"/>
      <c r="AQ909" s="27"/>
      <c r="AR909" s="27"/>
      <c r="AS909" s="27"/>
      <c r="AT909" s="27"/>
      <c r="AU909" s="27"/>
      <c r="AV909" s="27"/>
      <c r="AW909" s="27"/>
      <c r="AX909" s="27"/>
      <c r="AY909" s="27"/>
      <c r="AZ909" s="27"/>
      <c r="BA909" s="27"/>
      <c r="BB909" s="27"/>
      <c r="BC909" s="27"/>
      <c r="BD909" s="27"/>
      <c r="BE909" s="27"/>
      <c r="BF909" s="27"/>
      <c r="BG909" s="27"/>
    </row>
    <row r="910" spans="2:59" ht="15.75" customHeight="1" x14ac:dyDescent="0.2"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  <c r="AO910" s="27"/>
      <c r="AP910" s="27"/>
      <c r="AQ910" s="27"/>
      <c r="AR910" s="27"/>
      <c r="AS910" s="27"/>
      <c r="AT910" s="27"/>
      <c r="AU910" s="27"/>
      <c r="AV910" s="27"/>
      <c r="AW910" s="27"/>
      <c r="AX910" s="27"/>
      <c r="AY910" s="27"/>
      <c r="AZ910" s="27"/>
      <c r="BA910" s="27"/>
      <c r="BB910" s="27"/>
      <c r="BC910" s="27"/>
      <c r="BD910" s="27"/>
      <c r="BE910" s="27"/>
      <c r="BF910" s="27"/>
      <c r="BG910" s="27"/>
    </row>
    <row r="911" spans="2:59" ht="15.75" customHeight="1" x14ac:dyDescent="0.2"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  <c r="AO911" s="27"/>
      <c r="AP911" s="27"/>
      <c r="AQ911" s="27"/>
      <c r="AR911" s="27"/>
      <c r="AS911" s="27"/>
      <c r="AT911" s="27"/>
      <c r="AU911" s="27"/>
      <c r="AV911" s="27"/>
      <c r="AW911" s="27"/>
      <c r="AX911" s="27"/>
      <c r="AY911" s="27"/>
      <c r="AZ911" s="27"/>
      <c r="BA911" s="27"/>
      <c r="BB911" s="27"/>
      <c r="BC911" s="27"/>
      <c r="BD911" s="27"/>
      <c r="BE911" s="27"/>
      <c r="BF911" s="27"/>
      <c r="BG911" s="27"/>
    </row>
    <row r="912" spans="2:59" ht="15.75" customHeight="1" x14ac:dyDescent="0.2"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  <c r="AO912" s="27"/>
      <c r="AP912" s="27"/>
      <c r="AQ912" s="27"/>
      <c r="AR912" s="27"/>
      <c r="AS912" s="27"/>
      <c r="AT912" s="27"/>
      <c r="AU912" s="27"/>
      <c r="AV912" s="27"/>
      <c r="AW912" s="27"/>
      <c r="AX912" s="27"/>
      <c r="AY912" s="27"/>
      <c r="AZ912" s="27"/>
      <c r="BA912" s="27"/>
      <c r="BB912" s="27"/>
      <c r="BC912" s="27"/>
      <c r="BD912" s="27"/>
      <c r="BE912" s="27"/>
      <c r="BF912" s="27"/>
      <c r="BG912" s="27"/>
    </row>
    <row r="913" spans="2:59" ht="15.75" customHeight="1" x14ac:dyDescent="0.2"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  <c r="AO913" s="27"/>
      <c r="AP913" s="27"/>
      <c r="AQ913" s="27"/>
      <c r="AR913" s="27"/>
      <c r="AS913" s="27"/>
      <c r="AT913" s="27"/>
      <c r="AU913" s="27"/>
      <c r="AV913" s="27"/>
      <c r="AW913" s="27"/>
      <c r="AX913" s="27"/>
      <c r="AY913" s="27"/>
      <c r="AZ913" s="27"/>
      <c r="BA913" s="27"/>
      <c r="BB913" s="27"/>
      <c r="BC913" s="27"/>
      <c r="BD913" s="27"/>
      <c r="BE913" s="27"/>
      <c r="BF913" s="27"/>
      <c r="BG913" s="27"/>
    </row>
    <row r="914" spans="2:59" ht="15.75" customHeight="1" x14ac:dyDescent="0.2"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  <c r="AO914" s="27"/>
      <c r="AP914" s="27"/>
      <c r="AQ914" s="27"/>
      <c r="AR914" s="27"/>
      <c r="AS914" s="27"/>
      <c r="AT914" s="27"/>
      <c r="AU914" s="27"/>
      <c r="AV914" s="27"/>
      <c r="AW914" s="27"/>
      <c r="AX914" s="27"/>
      <c r="AY914" s="27"/>
      <c r="AZ914" s="27"/>
      <c r="BA914" s="27"/>
      <c r="BB914" s="27"/>
      <c r="BC914" s="27"/>
      <c r="BD914" s="27"/>
      <c r="BE914" s="27"/>
      <c r="BF914" s="27"/>
      <c r="BG914" s="27"/>
    </row>
    <row r="915" spans="2:59" ht="15.75" customHeight="1" x14ac:dyDescent="0.2"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  <c r="AO915" s="27"/>
      <c r="AP915" s="27"/>
      <c r="AQ915" s="27"/>
      <c r="AR915" s="27"/>
      <c r="AS915" s="27"/>
      <c r="AT915" s="27"/>
      <c r="AU915" s="27"/>
      <c r="AV915" s="27"/>
      <c r="AW915" s="27"/>
      <c r="AX915" s="27"/>
      <c r="AY915" s="27"/>
      <c r="AZ915" s="27"/>
      <c r="BA915" s="27"/>
      <c r="BB915" s="27"/>
      <c r="BC915" s="27"/>
      <c r="BD915" s="27"/>
      <c r="BE915" s="27"/>
      <c r="BF915" s="27"/>
      <c r="BG915" s="27"/>
    </row>
    <row r="916" spans="2:59" ht="15.75" customHeight="1" x14ac:dyDescent="0.2"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  <c r="AO916" s="27"/>
      <c r="AP916" s="27"/>
      <c r="AQ916" s="27"/>
      <c r="AR916" s="27"/>
      <c r="AS916" s="27"/>
      <c r="AT916" s="27"/>
      <c r="AU916" s="27"/>
      <c r="AV916" s="27"/>
      <c r="AW916" s="27"/>
      <c r="AX916" s="27"/>
      <c r="AY916" s="27"/>
      <c r="AZ916" s="27"/>
      <c r="BA916" s="27"/>
      <c r="BB916" s="27"/>
      <c r="BC916" s="27"/>
      <c r="BD916" s="27"/>
      <c r="BE916" s="27"/>
      <c r="BF916" s="27"/>
      <c r="BG916" s="27"/>
    </row>
    <row r="917" spans="2:59" ht="15.75" customHeight="1" x14ac:dyDescent="0.2"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  <c r="AO917" s="27"/>
      <c r="AP917" s="27"/>
      <c r="AQ917" s="27"/>
      <c r="AR917" s="27"/>
      <c r="AS917" s="27"/>
      <c r="AT917" s="27"/>
      <c r="AU917" s="27"/>
      <c r="AV917" s="27"/>
      <c r="AW917" s="27"/>
      <c r="AX917" s="27"/>
      <c r="AY917" s="27"/>
      <c r="AZ917" s="27"/>
      <c r="BA917" s="27"/>
      <c r="BB917" s="27"/>
      <c r="BC917" s="27"/>
      <c r="BD917" s="27"/>
      <c r="BE917" s="27"/>
      <c r="BF917" s="27"/>
      <c r="BG917" s="27"/>
    </row>
    <row r="918" spans="2:59" ht="15.75" customHeight="1" x14ac:dyDescent="0.2"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  <c r="AO918" s="27"/>
      <c r="AP918" s="27"/>
      <c r="AQ918" s="27"/>
      <c r="AR918" s="27"/>
      <c r="AS918" s="27"/>
      <c r="AT918" s="27"/>
      <c r="AU918" s="27"/>
      <c r="AV918" s="27"/>
      <c r="AW918" s="27"/>
      <c r="AX918" s="27"/>
      <c r="AY918" s="27"/>
      <c r="AZ918" s="27"/>
      <c r="BA918" s="27"/>
      <c r="BB918" s="27"/>
      <c r="BC918" s="27"/>
      <c r="BD918" s="27"/>
      <c r="BE918" s="27"/>
      <c r="BF918" s="27"/>
      <c r="BG918" s="27"/>
    </row>
    <row r="919" spans="2:59" ht="15.75" customHeight="1" x14ac:dyDescent="0.2"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  <c r="AO919" s="27"/>
      <c r="AP919" s="27"/>
      <c r="AQ919" s="27"/>
      <c r="AR919" s="27"/>
      <c r="AS919" s="27"/>
      <c r="AT919" s="27"/>
      <c r="AU919" s="27"/>
      <c r="AV919" s="27"/>
      <c r="AW919" s="27"/>
      <c r="AX919" s="27"/>
      <c r="AY919" s="27"/>
      <c r="AZ919" s="27"/>
      <c r="BA919" s="27"/>
      <c r="BB919" s="27"/>
      <c r="BC919" s="27"/>
      <c r="BD919" s="27"/>
      <c r="BE919" s="27"/>
      <c r="BF919" s="27"/>
      <c r="BG919" s="27"/>
    </row>
    <row r="920" spans="2:59" ht="15.75" customHeight="1" x14ac:dyDescent="0.2"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  <c r="AO920" s="27"/>
      <c r="AP920" s="27"/>
      <c r="AQ920" s="27"/>
      <c r="AR920" s="27"/>
      <c r="AS920" s="27"/>
      <c r="AT920" s="27"/>
      <c r="AU920" s="27"/>
      <c r="AV920" s="27"/>
      <c r="AW920" s="27"/>
      <c r="AX920" s="27"/>
      <c r="AY920" s="27"/>
      <c r="AZ920" s="27"/>
      <c r="BA920" s="27"/>
      <c r="BB920" s="27"/>
      <c r="BC920" s="27"/>
      <c r="BD920" s="27"/>
      <c r="BE920" s="27"/>
      <c r="BF920" s="27"/>
      <c r="BG920" s="27"/>
    </row>
    <row r="921" spans="2:59" ht="15.75" customHeight="1" x14ac:dyDescent="0.2"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  <c r="AO921" s="27"/>
      <c r="AP921" s="27"/>
      <c r="AQ921" s="27"/>
      <c r="AR921" s="27"/>
      <c r="AS921" s="27"/>
      <c r="AT921" s="27"/>
      <c r="AU921" s="27"/>
      <c r="AV921" s="27"/>
      <c r="AW921" s="27"/>
      <c r="AX921" s="27"/>
      <c r="AY921" s="27"/>
      <c r="AZ921" s="27"/>
      <c r="BA921" s="27"/>
      <c r="BB921" s="27"/>
      <c r="BC921" s="27"/>
      <c r="BD921" s="27"/>
      <c r="BE921" s="27"/>
      <c r="BF921" s="27"/>
      <c r="BG921" s="27"/>
    </row>
    <row r="922" spans="2:59" ht="15.75" customHeight="1" x14ac:dyDescent="0.2"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  <c r="AO922" s="27"/>
      <c r="AP922" s="27"/>
      <c r="AQ922" s="27"/>
      <c r="AR922" s="27"/>
      <c r="AS922" s="27"/>
      <c r="AT922" s="27"/>
      <c r="AU922" s="27"/>
      <c r="AV922" s="27"/>
      <c r="AW922" s="27"/>
      <c r="AX922" s="27"/>
      <c r="AY922" s="27"/>
      <c r="AZ922" s="27"/>
      <c r="BA922" s="27"/>
      <c r="BB922" s="27"/>
      <c r="BC922" s="27"/>
      <c r="BD922" s="27"/>
      <c r="BE922" s="27"/>
      <c r="BF922" s="27"/>
      <c r="BG922" s="27"/>
    </row>
    <row r="923" spans="2:59" ht="15.75" customHeight="1" x14ac:dyDescent="0.2"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  <c r="AO923" s="27"/>
      <c r="AP923" s="27"/>
      <c r="AQ923" s="27"/>
      <c r="AR923" s="27"/>
      <c r="AS923" s="27"/>
      <c r="AT923" s="27"/>
      <c r="AU923" s="27"/>
      <c r="AV923" s="27"/>
      <c r="AW923" s="27"/>
      <c r="AX923" s="27"/>
      <c r="AY923" s="27"/>
      <c r="AZ923" s="27"/>
      <c r="BA923" s="27"/>
      <c r="BB923" s="27"/>
      <c r="BC923" s="27"/>
      <c r="BD923" s="27"/>
      <c r="BE923" s="27"/>
      <c r="BF923" s="27"/>
      <c r="BG923" s="27"/>
    </row>
    <row r="924" spans="2:59" ht="15.75" customHeight="1" x14ac:dyDescent="0.2"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  <c r="AO924" s="27"/>
      <c r="AP924" s="27"/>
      <c r="AQ924" s="27"/>
      <c r="AR924" s="27"/>
      <c r="AS924" s="27"/>
      <c r="AT924" s="27"/>
      <c r="AU924" s="27"/>
      <c r="AV924" s="27"/>
      <c r="AW924" s="27"/>
      <c r="AX924" s="27"/>
      <c r="AY924" s="27"/>
      <c r="AZ924" s="27"/>
      <c r="BA924" s="27"/>
      <c r="BB924" s="27"/>
      <c r="BC924" s="27"/>
      <c r="BD924" s="27"/>
      <c r="BE924" s="27"/>
      <c r="BF924" s="27"/>
      <c r="BG924" s="27"/>
    </row>
    <row r="925" spans="2:59" ht="15.75" customHeight="1" x14ac:dyDescent="0.2"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  <c r="AO925" s="27"/>
      <c r="AP925" s="27"/>
      <c r="AQ925" s="27"/>
      <c r="AR925" s="27"/>
      <c r="AS925" s="27"/>
      <c r="AT925" s="27"/>
      <c r="AU925" s="27"/>
      <c r="AV925" s="27"/>
      <c r="AW925" s="27"/>
      <c r="AX925" s="27"/>
      <c r="AY925" s="27"/>
      <c r="AZ925" s="27"/>
      <c r="BA925" s="27"/>
      <c r="BB925" s="27"/>
      <c r="BC925" s="27"/>
      <c r="BD925" s="27"/>
      <c r="BE925" s="27"/>
      <c r="BF925" s="27"/>
      <c r="BG925" s="27"/>
    </row>
    <row r="926" spans="2:59" ht="15.75" customHeight="1" x14ac:dyDescent="0.2"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  <c r="AO926" s="27"/>
      <c r="AP926" s="27"/>
      <c r="AQ926" s="27"/>
      <c r="AR926" s="27"/>
      <c r="AS926" s="27"/>
      <c r="AT926" s="27"/>
      <c r="AU926" s="27"/>
      <c r="AV926" s="27"/>
      <c r="AW926" s="27"/>
      <c r="AX926" s="27"/>
      <c r="AY926" s="27"/>
      <c r="AZ926" s="27"/>
      <c r="BA926" s="27"/>
      <c r="BB926" s="27"/>
      <c r="BC926" s="27"/>
      <c r="BD926" s="27"/>
      <c r="BE926" s="27"/>
      <c r="BF926" s="27"/>
      <c r="BG926" s="27"/>
    </row>
    <row r="927" spans="2:59" ht="15.75" customHeight="1" x14ac:dyDescent="0.2"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  <c r="AO927" s="27"/>
      <c r="AP927" s="27"/>
      <c r="AQ927" s="27"/>
      <c r="AR927" s="27"/>
      <c r="AS927" s="27"/>
      <c r="AT927" s="27"/>
      <c r="AU927" s="27"/>
      <c r="AV927" s="27"/>
      <c r="AW927" s="27"/>
      <c r="AX927" s="27"/>
      <c r="AY927" s="27"/>
      <c r="AZ927" s="27"/>
      <c r="BA927" s="27"/>
      <c r="BB927" s="27"/>
      <c r="BC927" s="27"/>
      <c r="BD927" s="27"/>
      <c r="BE927" s="27"/>
      <c r="BF927" s="27"/>
      <c r="BG927" s="27"/>
    </row>
    <row r="928" spans="2:59" ht="15.75" customHeight="1" x14ac:dyDescent="0.2"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  <c r="AO928" s="27"/>
      <c r="AP928" s="27"/>
      <c r="AQ928" s="27"/>
      <c r="AR928" s="27"/>
      <c r="AS928" s="27"/>
      <c r="AT928" s="27"/>
      <c r="AU928" s="27"/>
      <c r="AV928" s="27"/>
      <c r="AW928" s="27"/>
      <c r="AX928" s="27"/>
      <c r="AY928" s="27"/>
      <c r="AZ928" s="27"/>
      <c r="BA928" s="27"/>
      <c r="BB928" s="27"/>
      <c r="BC928" s="27"/>
      <c r="BD928" s="27"/>
      <c r="BE928" s="27"/>
      <c r="BF928" s="27"/>
      <c r="BG928" s="27"/>
    </row>
    <row r="929" spans="2:59" ht="15.75" customHeight="1" x14ac:dyDescent="0.2"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  <c r="AO929" s="27"/>
      <c r="AP929" s="27"/>
      <c r="AQ929" s="27"/>
      <c r="AR929" s="27"/>
      <c r="AS929" s="27"/>
      <c r="AT929" s="27"/>
      <c r="AU929" s="27"/>
      <c r="AV929" s="27"/>
      <c r="AW929" s="27"/>
      <c r="AX929" s="27"/>
      <c r="AY929" s="27"/>
      <c r="AZ929" s="27"/>
      <c r="BA929" s="27"/>
      <c r="BB929" s="27"/>
      <c r="BC929" s="27"/>
      <c r="BD929" s="27"/>
      <c r="BE929" s="27"/>
      <c r="BF929" s="27"/>
      <c r="BG929" s="27"/>
    </row>
    <row r="930" spans="2:59" ht="15.75" customHeight="1" x14ac:dyDescent="0.2"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  <c r="AO930" s="27"/>
      <c r="AP930" s="27"/>
      <c r="AQ930" s="27"/>
      <c r="AR930" s="27"/>
      <c r="AS930" s="27"/>
      <c r="AT930" s="27"/>
      <c r="AU930" s="27"/>
      <c r="AV930" s="27"/>
      <c r="AW930" s="27"/>
      <c r="AX930" s="27"/>
      <c r="AY930" s="27"/>
      <c r="AZ930" s="27"/>
      <c r="BA930" s="27"/>
      <c r="BB930" s="27"/>
      <c r="BC930" s="27"/>
      <c r="BD930" s="27"/>
      <c r="BE930" s="27"/>
      <c r="BF930" s="27"/>
      <c r="BG930" s="27"/>
    </row>
    <row r="931" spans="2:59" ht="15.75" customHeight="1" x14ac:dyDescent="0.2"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  <c r="AO931" s="27"/>
      <c r="AP931" s="27"/>
      <c r="AQ931" s="27"/>
      <c r="AR931" s="27"/>
      <c r="AS931" s="27"/>
      <c r="AT931" s="27"/>
      <c r="AU931" s="27"/>
      <c r="AV931" s="27"/>
      <c r="AW931" s="27"/>
      <c r="AX931" s="27"/>
      <c r="AY931" s="27"/>
      <c r="AZ931" s="27"/>
      <c r="BA931" s="27"/>
      <c r="BB931" s="27"/>
      <c r="BC931" s="27"/>
      <c r="BD931" s="27"/>
      <c r="BE931" s="27"/>
      <c r="BF931" s="27"/>
      <c r="BG931" s="27"/>
    </row>
    <row r="932" spans="2:59" ht="15.75" customHeight="1" x14ac:dyDescent="0.2"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  <c r="AO932" s="27"/>
      <c r="AP932" s="27"/>
      <c r="AQ932" s="27"/>
      <c r="AR932" s="27"/>
      <c r="AS932" s="27"/>
      <c r="AT932" s="27"/>
      <c r="AU932" s="27"/>
      <c r="AV932" s="27"/>
      <c r="AW932" s="27"/>
      <c r="AX932" s="27"/>
      <c r="AY932" s="27"/>
      <c r="AZ932" s="27"/>
      <c r="BA932" s="27"/>
      <c r="BB932" s="27"/>
      <c r="BC932" s="27"/>
      <c r="BD932" s="27"/>
      <c r="BE932" s="27"/>
      <c r="BF932" s="27"/>
      <c r="BG932" s="27"/>
    </row>
    <row r="933" spans="2:59" ht="15.75" customHeight="1" x14ac:dyDescent="0.2"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  <c r="AO933" s="27"/>
      <c r="AP933" s="27"/>
      <c r="AQ933" s="27"/>
      <c r="AR933" s="27"/>
      <c r="AS933" s="27"/>
      <c r="AT933" s="27"/>
      <c r="AU933" s="27"/>
      <c r="AV933" s="27"/>
      <c r="AW933" s="27"/>
      <c r="AX933" s="27"/>
      <c r="AY933" s="27"/>
      <c r="AZ933" s="27"/>
      <c r="BA933" s="27"/>
      <c r="BB933" s="27"/>
      <c r="BC933" s="27"/>
      <c r="BD933" s="27"/>
      <c r="BE933" s="27"/>
      <c r="BF933" s="27"/>
      <c r="BG933" s="27"/>
    </row>
    <row r="934" spans="2:59" ht="15.75" customHeight="1" x14ac:dyDescent="0.2"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  <c r="AO934" s="27"/>
      <c r="AP934" s="27"/>
      <c r="AQ934" s="27"/>
      <c r="AR934" s="27"/>
      <c r="AS934" s="27"/>
      <c r="AT934" s="27"/>
      <c r="AU934" s="27"/>
      <c r="AV934" s="27"/>
      <c r="AW934" s="27"/>
      <c r="AX934" s="27"/>
      <c r="AY934" s="27"/>
      <c r="AZ934" s="27"/>
      <c r="BA934" s="27"/>
      <c r="BB934" s="27"/>
      <c r="BC934" s="27"/>
      <c r="BD934" s="27"/>
      <c r="BE934" s="27"/>
      <c r="BF934" s="27"/>
      <c r="BG934" s="27"/>
    </row>
    <row r="935" spans="2:59" ht="15.75" customHeight="1" x14ac:dyDescent="0.2"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  <c r="AO935" s="27"/>
      <c r="AP935" s="27"/>
      <c r="AQ935" s="27"/>
      <c r="AR935" s="27"/>
      <c r="AS935" s="27"/>
      <c r="AT935" s="27"/>
      <c r="AU935" s="27"/>
      <c r="AV935" s="27"/>
      <c r="AW935" s="27"/>
      <c r="AX935" s="27"/>
      <c r="AY935" s="27"/>
      <c r="AZ935" s="27"/>
      <c r="BA935" s="27"/>
      <c r="BB935" s="27"/>
      <c r="BC935" s="27"/>
      <c r="BD935" s="27"/>
      <c r="BE935" s="27"/>
      <c r="BF935" s="27"/>
      <c r="BG935" s="27"/>
    </row>
    <row r="936" spans="2:59" ht="15.75" customHeight="1" x14ac:dyDescent="0.2"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  <c r="AO936" s="27"/>
      <c r="AP936" s="27"/>
      <c r="AQ936" s="27"/>
      <c r="AR936" s="27"/>
      <c r="AS936" s="27"/>
      <c r="AT936" s="27"/>
      <c r="AU936" s="27"/>
      <c r="AV936" s="27"/>
      <c r="AW936" s="27"/>
      <c r="AX936" s="27"/>
      <c r="AY936" s="27"/>
      <c r="AZ936" s="27"/>
      <c r="BA936" s="27"/>
      <c r="BB936" s="27"/>
      <c r="BC936" s="27"/>
      <c r="BD936" s="27"/>
      <c r="BE936" s="27"/>
      <c r="BF936" s="27"/>
      <c r="BG936" s="27"/>
    </row>
    <row r="937" spans="2:59" ht="15.75" customHeight="1" x14ac:dyDescent="0.2"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  <c r="AO937" s="27"/>
      <c r="AP937" s="27"/>
      <c r="AQ937" s="27"/>
      <c r="AR937" s="27"/>
      <c r="AS937" s="27"/>
      <c r="AT937" s="27"/>
      <c r="AU937" s="27"/>
      <c r="AV937" s="27"/>
      <c r="AW937" s="27"/>
      <c r="AX937" s="27"/>
      <c r="AY937" s="27"/>
      <c r="AZ937" s="27"/>
      <c r="BA937" s="27"/>
      <c r="BB937" s="27"/>
      <c r="BC937" s="27"/>
      <c r="BD937" s="27"/>
      <c r="BE937" s="27"/>
      <c r="BF937" s="27"/>
      <c r="BG937" s="27"/>
    </row>
    <row r="938" spans="2:59" ht="15.75" customHeight="1" x14ac:dyDescent="0.2"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  <c r="AO938" s="27"/>
      <c r="AP938" s="27"/>
      <c r="AQ938" s="27"/>
      <c r="AR938" s="27"/>
      <c r="AS938" s="27"/>
      <c r="AT938" s="27"/>
      <c r="AU938" s="27"/>
      <c r="AV938" s="27"/>
      <c r="AW938" s="27"/>
      <c r="AX938" s="27"/>
      <c r="AY938" s="27"/>
      <c r="AZ938" s="27"/>
      <c r="BA938" s="27"/>
      <c r="BB938" s="27"/>
      <c r="BC938" s="27"/>
      <c r="BD938" s="27"/>
      <c r="BE938" s="27"/>
      <c r="BF938" s="27"/>
      <c r="BG938" s="27"/>
    </row>
    <row r="939" spans="2:59" ht="15.75" customHeight="1" x14ac:dyDescent="0.2"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  <c r="AO939" s="27"/>
      <c r="AP939" s="27"/>
      <c r="AQ939" s="27"/>
      <c r="AR939" s="27"/>
      <c r="AS939" s="27"/>
      <c r="AT939" s="27"/>
      <c r="AU939" s="27"/>
      <c r="AV939" s="27"/>
      <c r="AW939" s="27"/>
      <c r="AX939" s="27"/>
      <c r="AY939" s="27"/>
      <c r="AZ939" s="27"/>
      <c r="BA939" s="27"/>
      <c r="BB939" s="27"/>
      <c r="BC939" s="27"/>
      <c r="BD939" s="27"/>
      <c r="BE939" s="27"/>
      <c r="BF939" s="27"/>
      <c r="BG939" s="27"/>
    </row>
    <row r="940" spans="2:59" ht="15.75" customHeight="1" x14ac:dyDescent="0.2"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  <c r="AO940" s="27"/>
      <c r="AP940" s="27"/>
      <c r="AQ940" s="27"/>
      <c r="AR940" s="27"/>
      <c r="AS940" s="27"/>
      <c r="AT940" s="27"/>
      <c r="AU940" s="27"/>
      <c r="AV940" s="27"/>
      <c r="AW940" s="27"/>
      <c r="AX940" s="27"/>
      <c r="AY940" s="27"/>
      <c r="AZ940" s="27"/>
      <c r="BA940" s="27"/>
      <c r="BB940" s="27"/>
      <c r="BC940" s="27"/>
      <c r="BD940" s="27"/>
      <c r="BE940" s="27"/>
      <c r="BF940" s="27"/>
      <c r="BG940" s="27"/>
    </row>
    <row r="941" spans="2:59" ht="15.75" customHeight="1" x14ac:dyDescent="0.2"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  <c r="AO941" s="27"/>
      <c r="AP941" s="27"/>
      <c r="AQ941" s="27"/>
      <c r="AR941" s="27"/>
      <c r="AS941" s="27"/>
      <c r="AT941" s="27"/>
      <c r="AU941" s="27"/>
      <c r="AV941" s="27"/>
      <c r="AW941" s="27"/>
      <c r="AX941" s="27"/>
      <c r="AY941" s="27"/>
      <c r="AZ941" s="27"/>
      <c r="BA941" s="27"/>
      <c r="BB941" s="27"/>
      <c r="BC941" s="27"/>
      <c r="BD941" s="27"/>
      <c r="BE941" s="27"/>
      <c r="BF941" s="27"/>
      <c r="BG941" s="27"/>
    </row>
    <row r="942" spans="2:59" ht="15.75" customHeight="1" x14ac:dyDescent="0.2"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  <c r="AO942" s="27"/>
      <c r="AP942" s="27"/>
      <c r="AQ942" s="27"/>
      <c r="AR942" s="27"/>
      <c r="AS942" s="27"/>
      <c r="AT942" s="27"/>
      <c r="AU942" s="27"/>
      <c r="AV942" s="27"/>
      <c r="AW942" s="27"/>
      <c r="AX942" s="27"/>
      <c r="AY942" s="27"/>
      <c r="AZ942" s="27"/>
      <c r="BA942" s="27"/>
      <c r="BB942" s="27"/>
      <c r="BC942" s="27"/>
      <c r="BD942" s="27"/>
      <c r="BE942" s="27"/>
      <c r="BF942" s="27"/>
      <c r="BG942" s="27"/>
    </row>
    <row r="943" spans="2:59" ht="15.75" customHeight="1" x14ac:dyDescent="0.2"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  <c r="AO943" s="27"/>
      <c r="AP943" s="27"/>
      <c r="AQ943" s="27"/>
      <c r="AR943" s="27"/>
      <c r="AS943" s="27"/>
      <c r="AT943" s="27"/>
      <c r="AU943" s="27"/>
      <c r="AV943" s="27"/>
      <c r="AW943" s="27"/>
      <c r="AX943" s="27"/>
      <c r="AY943" s="27"/>
      <c r="AZ943" s="27"/>
      <c r="BA943" s="27"/>
      <c r="BB943" s="27"/>
      <c r="BC943" s="27"/>
      <c r="BD943" s="27"/>
      <c r="BE943" s="27"/>
      <c r="BF943" s="27"/>
      <c r="BG943" s="27"/>
    </row>
    <row r="944" spans="2:59" ht="15.75" customHeight="1" x14ac:dyDescent="0.2"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  <c r="AO944" s="27"/>
      <c r="AP944" s="27"/>
      <c r="AQ944" s="27"/>
      <c r="AR944" s="27"/>
      <c r="AS944" s="27"/>
      <c r="AT944" s="27"/>
      <c r="AU944" s="27"/>
      <c r="AV944" s="27"/>
      <c r="AW944" s="27"/>
      <c r="AX944" s="27"/>
      <c r="AY944" s="27"/>
      <c r="AZ944" s="27"/>
      <c r="BA944" s="27"/>
      <c r="BB944" s="27"/>
      <c r="BC944" s="27"/>
      <c r="BD944" s="27"/>
      <c r="BE944" s="27"/>
      <c r="BF944" s="27"/>
      <c r="BG944" s="27"/>
    </row>
    <row r="945" spans="2:59" ht="15.75" customHeight="1" x14ac:dyDescent="0.2"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  <c r="AO945" s="27"/>
      <c r="AP945" s="27"/>
      <c r="AQ945" s="27"/>
      <c r="AR945" s="27"/>
      <c r="AS945" s="27"/>
      <c r="AT945" s="27"/>
      <c r="AU945" s="27"/>
      <c r="AV945" s="27"/>
      <c r="AW945" s="27"/>
      <c r="AX945" s="27"/>
      <c r="AY945" s="27"/>
      <c r="AZ945" s="27"/>
      <c r="BA945" s="27"/>
      <c r="BB945" s="27"/>
      <c r="BC945" s="27"/>
      <c r="BD945" s="27"/>
      <c r="BE945" s="27"/>
      <c r="BF945" s="27"/>
      <c r="BG945" s="27"/>
    </row>
    <row r="946" spans="2:59" ht="15.75" customHeight="1" x14ac:dyDescent="0.2"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  <c r="AO946" s="27"/>
      <c r="AP946" s="27"/>
      <c r="AQ946" s="27"/>
      <c r="AR946" s="27"/>
      <c r="AS946" s="27"/>
      <c r="AT946" s="27"/>
      <c r="AU946" s="27"/>
      <c r="AV946" s="27"/>
      <c r="AW946" s="27"/>
      <c r="AX946" s="27"/>
      <c r="AY946" s="27"/>
      <c r="AZ946" s="27"/>
      <c r="BA946" s="27"/>
      <c r="BB946" s="27"/>
      <c r="BC946" s="27"/>
      <c r="BD946" s="27"/>
      <c r="BE946" s="27"/>
      <c r="BF946" s="27"/>
      <c r="BG946" s="27"/>
    </row>
    <row r="947" spans="2:59" ht="15.75" customHeight="1" x14ac:dyDescent="0.2"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  <c r="AO947" s="27"/>
      <c r="AP947" s="27"/>
      <c r="AQ947" s="27"/>
      <c r="AR947" s="27"/>
      <c r="AS947" s="27"/>
      <c r="AT947" s="27"/>
      <c r="AU947" s="27"/>
      <c r="AV947" s="27"/>
      <c r="AW947" s="27"/>
      <c r="AX947" s="27"/>
      <c r="AY947" s="27"/>
      <c r="AZ947" s="27"/>
      <c r="BA947" s="27"/>
      <c r="BB947" s="27"/>
      <c r="BC947" s="27"/>
      <c r="BD947" s="27"/>
      <c r="BE947" s="27"/>
      <c r="BF947" s="27"/>
      <c r="BG947" s="27"/>
    </row>
    <row r="948" spans="2:59" ht="15.75" customHeight="1" x14ac:dyDescent="0.2"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  <c r="AO948" s="27"/>
      <c r="AP948" s="27"/>
      <c r="AQ948" s="27"/>
      <c r="AR948" s="27"/>
      <c r="AS948" s="27"/>
      <c r="AT948" s="27"/>
      <c r="AU948" s="27"/>
      <c r="AV948" s="27"/>
      <c r="AW948" s="27"/>
      <c r="AX948" s="27"/>
      <c r="AY948" s="27"/>
      <c r="AZ948" s="27"/>
      <c r="BA948" s="27"/>
      <c r="BB948" s="27"/>
      <c r="BC948" s="27"/>
      <c r="BD948" s="27"/>
      <c r="BE948" s="27"/>
      <c r="BF948" s="27"/>
      <c r="BG948" s="27"/>
    </row>
    <row r="949" spans="2:59" ht="15.75" customHeight="1" x14ac:dyDescent="0.2"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  <c r="AO949" s="27"/>
      <c r="AP949" s="27"/>
      <c r="AQ949" s="27"/>
      <c r="AR949" s="27"/>
      <c r="AS949" s="27"/>
      <c r="AT949" s="27"/>
      <c r="AU949" s="27"/>
      <c r="AV949" s="27"/>
      <c r="AW949" s="27"/>
      <c r="AX949" s="27"/>
      <c r="AY949" s="27"/>
      <c r="AZ949" s="27"/>
      <c r="BA949" s="27"/>
      <c r="BB949" s="27"/>
      <c r="BC949" s="27"/>
      <c r="BD949" s="27"/>
      <c r="BE949" s="27"/>
      <c r="BF949" s="27"/>
      <c r="BG949" s="27"/>
    </row>
    <row r="950" spans="2:59" ht="15.75" customHeight="1" x14ac:dyDescent="0.2"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  <c r="AO950" s="27"/>
      <c r="AP950" s="27"/>
      <c r="AQ950" s="27"/>
      <c r="AR950" s="27"/>
      <c r="AS950" s="27"/>
      <c r="AT950" s="27"/>
      <c r="AU950" s="27"/>
      <c r="AV950" s="27"/>
      <c r="AW950" s="27"/>
      <c r="AX950" s="27"/>
      <c r="AY950" s="27"/>
      <c r="AZ950" s="27"/>
      <c r="BA950" s="27"/>
      <c r="BB950" s="27"/>
      <c r="BC950" s="27"/>
      <c r="BD950" s="27"/>
      <c r="BE950" s="27"/>
      <c r="BF950" s="27"/>
      <c r="BG950" s="27"/>
    </row>
    <row r="951" spans="2:59" ht="15.75" customHeight="1" x14ac:dyDescent="0.2"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  <c r="AO951" s="27"/>
      <c r="AP951" s="27"/>
      <c r="AQ951" s="27"/>
      <c r="AR951" s="27"/>
      <c r="AS951" s="27"/>
      <c r="AT951" s="27"/>
      <c r="AU951" s="27"/>
      <c r="AV951" s="27"/>
      <c r="AW951" s="27"/>
      <c r="AX951" s="27"/>
      <c r="AY951" s="27"/>
      <c r="AZ951" s="27"/>
      <c r="BA951" s="27"/>
      <c r="BB951" s="27"/>
      <c r="BC951" s="27"/>
      <c r="BD951" s="27"/>
      <c r="BE951" s="27"/>
      <c r="BF951" s="27"/>
      <c r="BG951" s="27"/>
    </row>
    <row r="952" spans="2:59" ht="15.75" customHeight="1" x14ac:dyDescent="0.2"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  <c r="AO952" s="27"/>
      <c r="AP952" s="27"/>
      <c r="AQ952" s="27"/>
      <c r="AR952" s="27"/>
      <c r="AS952" s="27"/>
      <c r="AT952" s="27"/>
      <c r="AU952" s="27"/>
      <c r="AV952" s="27"/>
      <c r="AW952" s="27"/>
      <c r="AX952" s="27"/>
      <c r="AY952" s="27"/>
      <c r="AZ952" s="27"/>
      <c r="BA952" s="27"/>
      <c r="BB952" s="27"/>
      <c r="BC952" s="27"/>
      <c r="BD952" s="27"/>
      <c r="BE952" s="27"/>
      <c r="BF952" s="27"/>
      <c r="BG952" s="27"/>
    </row>
    <row r="953" spans="2:59" ht="15.75" customHeight="1" x14ac:dyDescent="0.2"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  <c r="AO953" s="27"/>
      <c r="AP953" s="27"/>
      <c r="AQ953" s="27"/>
      <c r="AR953" s="27"/>
      <c r="AS953" s="27"/>
      <c r="AT953" s="27"/>
      <c r="AU953" s="27"/>
      <c r="AV953" s="27"/>
      <c r="AW953" s="27"/>
      <c r="AX953" s="27"/>
      <c r="AY953" s="27"/>
      <c r="AZ953" s="27"/>
      <c r="BA953" s="27"/>
      <c r="BB953" s="27"/>
      <c r="BC953" s="27"/>
      <c r="BD953" s="27"/>
      <c r="BE953" s="27"/>
      <c r="BF953" s="27"/>
      <c r="BG953" s="27"/>
    </row>
    <row r="954" spans="2:59" ht="15.75" customHeight="1" x14ac:dyDescent="0.2"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  <c r="AO954" s="27"/>
      <c r="AP954" s="27"/>
      <c r="AQ954" s="27"/>
      <c r="AR954" s="27"/>
      <c r="AS954" s="27"/>
      <c r="AT954" s="27"/>
      <c r="AU954" s="27"/>
      <c r="AV954" s="27"/>
      <c r="AW954" s="27"/>
      <c r="AX954" s="27"/>
      <c r="AY954" s="27"/>
      <c r="AZ954" s="27"/>
      <c r="BA954" s="27"/>
      <c r="BB954" s="27"/>
      <c r="BC954" s="27"/>
      <c r="BD954" s="27"/>
      <c r="BE954" s="27"/>
      <c r="BF954" s="27"/>
      <c r="BG954" s="27"/>
    </row>
    <row r="955" spans="2:59" ht="15.75" customHeight="1" x14ac:dyDescent="0.2"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  <c r="AO955" s="27"/>
      <c r="AP955" s="27"/>
      <c r="AQ955" s="27"/>
      <c r="AR955" s="27"/>
      <c r="AS955" s="27"/>
      <c r="AT955" s="27"/>
      <c r="AU955" s="27"/>
      <c r="AV955" s="27"/>
      <c r="AW955" s="27"/>
      <c r="AX955" s="27"/>
      <c r="AY955" s="27"/>
      <c r="AZ955" s="27"/>
      <c r="BA955" s="27"/>
      <c r="BB955" s="27"/>
      <c r="BC955" s="27"/>
      <c r="BD955" s="27"/>
      <c r="BE955" s="27"/>
      <c r="BF955" s="27"/>
      <c r="BG955" s="27"/>
    </row>
    <row r="956" spans="2:59" ht="15.75" customHeight="1" x14ac:dyDescent="0.2"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  <c r="AO956" s="27"/>
      <c r="AP956" s="27"/>
      <c r="AQ956" s="27"/>
      <c r="AR956" s="27"/>
      <c r="AS956" s="27"/>
      <c r="AT956" s="27"/>
      <c r="AU956" s="27"/>
      <c r="AV956" s="27"/>
      <c r="AW956" s="27"/>
      <c r="AX956" s="27"/>
      <c r="AY956" s="27"/>
      <c r="AZ956" s="27"/>
      <c r="BA956" s="27"/>
      <c r="BB956" s="27"/>
      <c r="BC956" s="27"/>
      <c r="BD956" s="27"/>
      <c r="BE956" s="27"/>
      <c r="BF956" s="27"/>
      <c r="BG956" s="27"/>
    </row>
    <row r="957" spans="2:59" ht="15.75" customHeight="1" x14ac:dyDescent="0.2"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  <c r="AO957" s="27"/>
      <c r="AP957" s="27"/>
      <c r="AQ957" s="27"/>
      <c r="AR957" s="27"/>
      <c r="AS957" s="27"/>
      <c r="AT957" s="27"/>
      <c r="AU957" s="27"/>
      <c r="AV957" s="27"/>
      <c r="AW957" s="27"/>
      <c r="AX957" s="27"/>
      <c r="AY957" s="27"/>
      <c r="AZ957" s="27"/>
      <c r="BA957" s="27"/>
      <c r="BB957" s="27"/>
      <c r="BC957" s="27"/>
      <c r="BD957" s="27"/>
      <c r="BE957" s="27"/>
      <c r="BF957" s="27"/>
      <c r="BG957" s="27"/>
    </row>
    <row r="958" spans="2:59" ht="15.75" customHeight="1" x14ac:dyDescent="0.2"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  <c r="AO958" s="27"/>
      <c r="AP958" s="27"/>
      <c r="AQ958" s="27"/>
      <c r="AR958" s="27"/>
      <c r="AS958" s="27"/>
      <c r="AT958" s="27"/>
      <c r="AU958" s="27"/>
      <c r="AV958" s="27"/>
      <c r="AW958" s="27"/>
      <c r="AX958" s="27"/>
      <c r="AY958" s="27"/>
      <c r="AZ958" s="27"/>
      <c r="BA958" s="27"/>
      <c r="BB958" s="27"/>
      <c r="BC958" s="27"/>
      <c r="BD958" s="27"/>
      <c r="BE958" s="27"/>
      <c r="BF958" s="27"/>
      <c r="BG958" s="27"/>
    </row>
    <row r="959" spans="2:59" ht="15.75" customHeight="1" x14ac:dyDescent="0.2"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  <c r="AO959" s="27"/>
      <c r="AP959" s="27"/>
      <c r="AQ959" s="27"/>
      <c r="AR959" s="27"/>
      <c r="AS959" s="27"/>
      <c r="AT959" s="27"/>
      <c r="AU959" s="27"/>
      <c r="AV959" s="27"/>
      <c r="AW959" s="27"/>
      <c r="AX959" s="27"/>
      <c r="AY959" s="27"/>
      <c r="AZ959" s="27"/>
      <c r="BA959" s="27"/>
      <c r="BB959" s="27"/>
      <c r="BC959" s="27"/>
      <c r="BD959" s="27"/>
      <c r="BE959" s="27"/>
      <c r="BF959" s="27"/>
      <c r="BG959" s="27"/>
    </row>
    <row r="960" spans="2:59" ht="15.75" customHeight="1" x14ac:dyDescent="0.2"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  <c r="AO960" s="27"/>
      <c r="AP960" s="27"/>
      <c r="AQ960" s="27"/>
      <c r="AR960" s="27"/>
      <c r="AS960" s="27"/>
      <c r="AT960" s="27"/>
      <c r="AU960" s="27"/>
      <c r="AV960" s="27"/>
      <c r="AW960" s="27"/>
      <c r="AX960" s="27"/>
      <c r="AY960" s="27"/>
      <c r="AZ960" s="27"/>
      <c r="BA960" s="27"/>
      <c r="BB960" s="27"/>
      <c r="BC960" s="27"/>
      <c r="BD960" s="27"/>
      <c r="BE960" s="27"/>
      <c r="BF960" s="27"/>
      <c r="BG960" s="27"/>
    </row>
    <row r="961" spans="2:59" ht="15.75" customHeight="1" x14ac:dyDescent="0.2"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  <c r="AO961" s="27"/>
      <c r="AP961" s="27"/>
      <c r="AQ961" s="27"/>
      <c r="AR961" s="27"/>
      <c r="AS961" s="27"/>
      <c r="AT961" s="27"/>
      <c r="AU961" s="27"/>
      <c r="AV961" s="27"/>
      <c r="AW961" s="27"/>
      <c r="AX961" s="27"/>
      <c r="AY961" s="27"/>
      <c r="AZ961" s="27"/>
      <c r="BA961" s="27"/>
      <c r="BB961" s="27"/>
      <c r="BC961" s="27"/>
      <c r="BD961" s="27"/>
      <c r="BE961" s="27"/>
      <c r="BF961" s="27"/>
      <c r="BG961" s="27"/>
    </row>
    <row r="962" spans="2:59" ht="15.75" customHeight="1" x14ac:dyDescent="0.2"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  <c r="AO962" s="27"/>
      <c r="AP962" s="27"/>
      <c r="AQ962" s="27"/>
      <c r="AR962" s="27"/>
      <c r="AS962" s="27"/>
      <c r="AT962" s="27"/>
      <c r="AU962" s="27"/>
      <c r="AV962" s="27"/>
      <c r="AW962" s="27"/>
      <c r="AX962" s="27"/>
      <c r="AY962" s="27"/>
      <c r="AZ962" s="27"/>
      <c r="BA962" s="27"/>
      <c r="BB962" s="27"/>
      <c r="BC962" s="27"/>
      <c r="BD962" s="27"/>
      <c r="BE962" s="27"/>
      <c r="BF962" s="27"/>
      <c r="BG962" s="27"/>
    </row>
    <row r="963" spans="2:59" ht="15.75" customHeight="1" x14ac:dyDescent="0.2"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  <c r="AO963" s="27"/>
      <c r="AP963" s="27"/>
      <c r="AQ963" s="27"/>
      <c r="AR963" s="27"/>
      <c r="AS963" s="27"/>
      <c r="AT963" s="27"/>
      <c r="AU963" s="27"/>
      <c r="AV963" s="27"/>
      <c r="AW963" s="27"/>
      <c r="AX963" s="27"/>
      <c r="AY963" s="27"/>
      <c r="AZ963" s="27"/>
      <c r="BA963" s="27"/>
      <c r="BB963" s="27"/>
      <c r="BC963" s="27"/>
      <c r="BD963" s="27"/>
      <c r="BE963" s="27"/>
      <c r="BF963" s="27"/>
      <c r="BG963" s="27"/>
    </row>
    <row r="964" spans="2:59" ht="15.75" customHeight="1" x14ac:dyDescent="0.2"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  <c r="AO964" s="27"/>
      <c r="AP964" s="27"/>
      <c r="AQ964" s="27"/>
      <c r="AR964" s="27"/>
      <c r="AS964" s="27"/>
      <c r="AT964" s="27"/>
      <c r="AU964" s="27"/>
      <c r="AV964" s="27"/>
      <c r="AW964" s="27"/>
      <c r="AX964" s="27"/>
      <c r="AY964" s="27"/>
      <c r="AZ964" s="27"/>
      <c r="BA964" s="27"/>
      <c r="BB964" s="27"/>
      <c r="BC964" s="27"/>
      <c r="BD964" s="27"/>
      <c r="BE964" s="27"/>
      <c r="BF964" s="27"/>
      <c r="BG964" s="27"/>
    </row>
    <row r="965" spans="2:59" ht="15.75" customHeight="1" x14ac:dyDescent="0.2"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  <c r="AO965" s="27"/>
      <c r="AP965" s="27"/>
      <c r="AQ965" s="27"/>
      <c r="AR965" s="27"/>
      <c r="AS965" s="27"/>
      <c r="AT965" s="27"/>
      <c r="AU965" s="27"/>
      <c r="AV965" s="27"/>
      <c r="AW965" s="27"/>
      <c r="AX965" s="27"/>
      <c r="AY965" s="27"/>
      <c r="AZ965" s="27"/>
      <c r="BA965" s="27"/>
      <c r="BB965" s="27"/>
      <c r="BC965" s="27"/>
      <c r="BD965" s="27"/>
      <c r="BE965" s="27"/>
      <c r="BF965" s="27"/>
      <c r="BG965" s="27"/>
    </row>
    <row r="966" spans="2:59" ht="15.75" customHeight="1" x14ac:dyDescent="0.2"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  <c r="AO966" s="27"/>
      <c r="AP966" s="27"/>
      <c r="AQ966" s="27"/>
      <c r="AR966" s="27"/>
      <c r="AS966" s="27"/>
      <c r="AT966" s="27"/>
      <c r="AU966" s="27"/>
      <c r="AV966" s="27"/>
      <c r="AW966" s="27"/>
      <c r="AX966" s="27"/>
      <c r="AY966" s="27"/>
      <c r="AZ966" s="27"/>
      <c r="BA966" s="27"/>
      <c r="BB966" s="27"/>
      <c r="BC966" s="27"/>
      <c r="BD966" s="27"/>
      <c r="BE966" s="27"/>
      <c r="BF966" s="27"/>
      <c r="BG966" s="27"/>
    </row>
    <row r="967" spans="2:59" ht="15.75" customHeight="1" x14ac:dyDescent="0.2"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  <c r="AO967" s="27"/>
      <c r="AP967" s="27"/>
      <c r="AQ967" s="27"/>
      <c r="AR967" s="27"/>
      <c r="AS967" s="27"/>
      <c r="AT967" s="27"/>
      <c r="AU967" s="27"/>
      <c r="AV967" s="27"/>
      <c r="AW967" s="27"/>
      <c r="AX967" s="27"/>
      <c r="AY967" s="27"/>
      <c r="AZ967" s="27"/>
      <c r="BA967" s="27"/>
      <c r="BB967" s="27"/>
      <c r="BC967" s="27"/>
      <c r="BD967" s="27"/>
      <c r="BE967" s="27"/>
      <c r="BF967" s="27"/>
      <c r="BG967" s="27"/>
    </row>
    <row r="968" spans="2:59" ht="15.75" customHeight="1" x14ac:dyDescent="0.2"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  <c r="AO968" s="27"/>
      <c r="AP968" s="27"/>
      <c r="AQ968" s="27"/>
      <c r="AR968" s="27"/>
      <c r="AS968" s="27"/>
      <c r="AT968" s="27"/>
      <c r="AU968" s="27"/>
      <c r="AV968" s="27"/>
      <c r="AW968" s="27"/>
      <c r="AX968" s="27"/>
      <c r="AY968" s="27"/>
      <c r="AZ968" s="27"/>
      <c r="BA968" s="27"/>
      <c r="BB968" s="27"/>
      <c r="BC968" s="27"/>
      <c r="BD968" s="27"/>
      <c r="BE968" s="27"/>
      <c r="BF968" s="27"/>
      <c r="BG968" s="27"/>
    </row>
    <row r="969" spans="2:59" ht="15.75" customHeight="1" x14ac:dyDescent="0.2"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  <c r="AO969" s="27"/>
      <c r="AP969" s="27"/>
      <c r="AQ969" s="27"/>
      <c r="AR969" s="27"/>
      <c r="AS969" s="27"/>
      <c r="AT969" s="27"/>
      <c r="AU969" s="27"/>
      <c r="AV969" s="27"/>
      <c r="AW969" s="27"/>
      <c r="AX969" s="27"/>
      <c r="AY969" s="27"/>
      <c r="AZ969" s="27"/>
      <c r="BA969" s="27"/>
      <c r="BB969" s="27"/>
      <c r="BC969" s="27"/>
      <c r="BD969" s="27"/>
      <c r="BE969" s="27"/>
      <c r="BF969" s="27"/>
      <c r="BG969" s="27"/>
    </row>
    <row r="970" spans="2:59" ht="15.75" customHeight="1" x14ac:dyDescent="0.2"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  <c r="AO970" s="27"/>
      <c r="AP970" s="27"/>
      <c r="AQ970" s="27"/>
      <c r="AR970" s="27"/>
      <c r="AS970" s="27"/>
      <c r="AT970" s="27"/>
      <c r="AU970" s="27"/>
      <c r="AV970" s="27"/>
      <c r="AW970" s="27"/>
      <c r="AX970" s="27"/>
      <c r="AY970" s="27"/>
      <c r="AZ970" s="27"/>
      <c r="BA970" s="27"/>
      <c r="BB970" s="27"/>
      <c r="BC970" s="27"/>
      <c r="BD970" s="27"/>
      <c r="BE970" s="27"/>
      <c r="BF970" s="27"/>
      <c r="BG970" s="27"/>
    </row>
    <row r="971" spans="2:59" ht="15.75" customHeight="1" x14ac:dyDescent="0.2"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  <c r="AO971" s="27"/>
      <c r="AP971" s="27"/>
      <c r="AQ971" s="27"/>
      <c r="AR971" s="27"/>
      <c r="AS971" s="27"/>
      <c r="AT971" s="27"/>
      <c r="AU971" s="27"/>
      <c r="AV971" s="27"/>
      <c r="AW971" s="27"/>
      <c r="AX971" s="27"/>
      <c r="AY971" s="27"/>
      <c r="AZ971" s="27"/>
      <c r="BA971" s="27"/>
      <c r="BB971" s="27"/>
      <c r="BC971" s="27"/>
      <c r="BD971" s="27"/>
      <c r="BE971" s="27"/>
      <c r="BF971" s="27"/>
      <c r="BG971" s="27"/>
    </row>
    <row r="972" spans="2:59" ht="15.75" customHeight="1" x14ac:dyDescent="0.2"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  <c r="AO972" s="27"/>
      <c r="AP972" s="27"/>
      <c r="AQ972" s="27"/>
      <c r="AR972" s="27"/>
      <c r="AS972" s="27"/>
      <c r="AT972" s="27"/>
      <c r="AU972" s="27"/>
      <c r="AV972" s="27"/>
      <c r="AW972" s="27"/>
      <c r="AX972" s="27"/>
      <c r="AY972" s="27"/>
      <c r="AZ972" s="27"/>
      <c r="BA972" s="27"/>
      <c r="BB972" s="27"/>
      <c r="BC972" s="27"/>
      <c r="BD972" s="27"/>
      <c r="BE972" s="27"/>
      <c r="BF972" s="27"/>
      <c r="BG972" s="27"/>
    </row>
    <row r="973" spans="2:59" ht="15.75" customHeight="1" x14ac:dyDescent="0.2"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  <c r="AO973" s="27"/>
      <c r="AP973" s="27"/>
      <c r="AQ973" s="27"/>
      <c r="AR973" s="27"/>
      <c r="AS973" s="27"/>
      <c r="AT973" s="27"/>
      <c r="AU973" s="27"/>
      <c r="AV973" s="27"/>
      <c r="AW973" s="27"/>
      <c r="AX973" s="27"/>
      <c r="AY973" s="27"/>
      <c r="AZ973" s="27"/>
      <c r="BA973" s="27"/>
      <c r="BB973" s="27"/>
      <c r="BC973" s="27"/>
      <c r="BD973" s="27"/>
      <c r="BE973" s="27"/>
      <c r="BF973" s="27"/>
      <c r="BG973" s="27"/>
    </row>
    <row r="974" spans="2:59" ht="15.75" customHeight="1" x14ac:dyDescent="0.2"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  <c r="AO974" s="27"/>
      <c r="AP974" s="27"/>
      <c r="AQ974" s="27"/>
      <c r="AR974" s="27"/>
      <c r="AS974" s="27"/>
      <c r="AT974" s="27"/>
      <c r="AU974" s="27"/>
      <c r="AV974" s="27"/>
      <c r="AW974" s="27"/>
      <c r="AX974" s="27"/>
      <c r="AY974" s="27"/>
      <c r="AZ974" s="27"/>
      <c r="BA974" s="27"/>
      <c r="BB974" s="27"/>
      <c r="BC974" s="27"/>
      <c r="BD974" s="27"/>
      <c r="BE974" s="27"/>
      <c r="BF974" s="27"/>
      <c r="BG974" s="27"/>
    </row>
    <row r="975" spans="2:59" ht="15.75" customHeight="1" x14ac:dyDescent="0.2"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  <c r="AO975" s="27"/>
      <c r="AP975" s="27"/>
      <c r="AQ975" s="27"/>
      <c r="AR975" s="27"/>
      <c r="AS975" s="27"/>
      <c r="AT975" s="27"/>
      <c r="AU975" s="27"/>
      <c r="AV975" s="27"/>
      <c r="AW975" s="27"/>
      <c r="AX975" s="27"/>
      <c r="AY975" s="27"/>
      <c r="AZ975" s="27"/>
      <c r="BA975" s="27"/>
      <c r="BB975" s="27"/>
      <c r="BC975" s="27"/>
      <c r="BD975" s="27"/>
      <c r="BE975" s="27"/>
      <c r="BF975" s="27"/>
      <c r="BG975" s="27"/>
    </row>
    <row r="976" spans="2:59" ht="15.75" customHeight="1" x14ac:dyDescent="0.2"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  <c r="AO976" s="27"/>
      <c r="AP976" s="27"/>
      <c r="AQ976" s="27"/>
      <c r="AR976" s="27"/>
      <c r="AS976" s="27"/>
      <c r="AT976" s="27"/>
      <c r="AU976" s="27"/>
      <c r="AV976" s="27"/>
      <c r="AW976" s="27"/>
      <c r="AX976" s="27"/>
      <c r="AY976" s="27"/>
      <c r="AZ976" s="27"/>
      <c r="BA976" s="27"/>
      <c r="BB976" s="27"/>
      <c r="BC976" s="27"/>
      <c r="BD976" s="27"/>
      <c r="BE976" s="27"/>
      <c r="BF976" s="27"/>
      <c r="BG976" s="27"/>
    </row>
    <row r="977" spans="2:59" ht="15.75" customHeight="1" x14ac:dyDescent="0.2"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  <c r="AO977" s="27"/>
      <c r="AP977" s="27"/>
      <c r="AQ977" s="27"/>
      <c r="AR977" s="27"/>
      <c r="AS977" s="27"/>
      <c r="AT977" s="27"/>
      <c r="AU977" s="27"/>
      <c r="AV977" s="27"/>
      <c r="AW977" s="27"/>
      <c r="AX977" s="27"/>
      <c r="AY977" s="27"/>
      <c r="AZ977" s="27"/>
      <c r="BA977" s="27"/>
      <c r="BB977" s="27"/>
      <c r="BC977" s="27"/>
      <c r="BD977" s="27"/>
      <c r="BE977" s="27"/>
      <c r="BF977" s="27"/>
      <c r="BG977" s="27"/>
    </row>
    <row r="978" spans="2:59" ht="15.75" customHeight="1" x14ac:dyDescent="0.2"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  <c r="AO978" s="27"/>
      <c r="AP978" s="27"/>
      <c r="AQ978" s="27"/>
      <c r="AR978" s="27"/>
      <c r="AS978" s="27"/>
      <c r="AT978" s="27"/>
      <c r="AU978" s="27"/>
      <c r="AV978" s="27"/>
      <c r="AW978" s="27"/>
      <c r="AX978" s="27"/>
      <c r="AY978" s="27"/>
      <c r="AZ978" s="27"/>
      <c r="BA978" s="27"/>
      <c r="BB978" s="27"/>
      <c r="BC978" s="27"/>
      <c r="BD978" s="27"/>
      <c r="BE978" s="27"/>
      <c r="BF978" s="27"/>
      <c r="BG978" s="27"/>
    </row>
    <row r="979" spans="2:59" ht="15.75" customHeight="1" x14ac:dyDescent="0.2"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  <c r="AO979" s="27"/>
      <c r="AP979" s="27"/>
      <c r="AQ979" s="27"/>
      <c r="AR979" s="27"/>
      <c r="AS979" s="27"/>
      <c r="AT979" s="27"/>
      <c r="AU979" s="27"/>
      <c r="AV979" s="27"/>
      <c r="AW979" s="27"/>
      <c r="AX979" s="27"/>
      <c r="AY979" s="27"/>
      <c r="AZ979" s="27"/>
      <c r="BA979" s="27"/>
      <c r="BB979" s="27"/>
      <c r="BC979" s="27"/>
      <c r="BD979" s="27"/>
      <c r="BE979" s="27"/>
      <c r="BF979" s="27"/>
      <c r="BG979" s="27"/>
    </row>
    <row r="980" spans="2:59" ht="15.75" customHeight="1" x14ac:dyDescent="0.2"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  <c r="AO980" s="27"/>
      <c r="AP980" s="27"/>
      <c r="AQ980" s="27"/>
      <c r="AR980" s="27"/>
      <c r="AS980" s="27"/>
      <c r="AT980" s="27"/>
      <c r="AU980" s="27"/>
      <c r="AV980" s="27"/>
      <c r="AW980" s="27"/>
      <c r="AX980" s="27"/>
      <c r="AY980" s="27"/>
      <c r="AZ980" s="27"/>
      <c r="BA980" s="27"/>
      <c r="BB980" s="27"/>
      <c r="BC980" s="27"/>
      <c r="BD980" s="27"/>
      <c r="BE980" s="27"/>
      <c r="BF980" s="27"/>
      <c r="BG980" s="27"/>
    </row>
    <row r="981" spans="2:59" ht="15.75" customHeight="1" x14ac:dyDescent="0.2"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  <c r="AO981" s="27"/>
      <c r="AP981" s="27"/>
      <c r="AQ981" s="27"/>
      <c r="AR981" s="27"/>
      <c r="AS981" s="27"/>
      <c r="AT981" s="27"/>
      <c r="AU981" s="27"/>
      <c r="AV981" s="27"/>
      <c r="AW981" s="27"/>
      <c r="AX981" s="27"/>
      <c r="AY981" s="27"/>
      <c r="AZ981" s="27"/>
      <c r="BA981" s="27"/>
      <c r="BB981" s="27"/>
      <c r="BC981" s="27"/>
      <c r="BD981" s="27"/>
      <c r="BE981" s="27"/>
      <c r="BF981" s="27"/>
      <c r="BG981" s="27"/>
    </row>
    <row r="982" spans="2:59" ht="15.75" customHeight="1" x14ac:dyDescent="0.2"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  <c r="AO982" s="27"/>
      <c r="AP982" s="27"/>
      <c r="AQ982" s="27"/>
      <c r="AR982" s="27"/>
      <c r="AS982" s="27"/>
      <c r="AT982" s="27"/>
      <c r="AU982" s="27"/>
      <c r="AV982" s="27"/>
      <c r="AW982" s="27"/>
      <c r="AX982" s="27"/>
      <c r="AY982" s="27"/>
      <c r="AZ982" s="27"/>
      <c r="BA982" s="27"/>
      <c r="BB982" s="27"/>
      <c r="BC982" s="27"/>
      <c r="BD982" s="27"/>
      <c r="BE982" s="27"/>
      <c r="BF982" s="27"/>
      <c r="BG982" s="27"/>
    </row>
    <row r="983" spans="2:59" ht="15.75" customHeight="1" x14ac:dyDescent="0.2"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  <c r="AO983" s="27"/>
      <c r="AP983" s="27"/>
      <c r="AQ983" s="27"/>
      <c r="AR983" s="27"/>
      <c r="AS983" s="27"/>
      <c r="AT983" s="27"/>
      <c r="AU983" s="27"/>
      <c r="AV983" s="27"/>
      <c r="AW983" s="27"/>
      <c r="AX983" s="27"/>
      <c r="AY983" s="27"/>
      <c r="AZ983" s="27"/>
      <c r="BA983" s="27"/>
      <c r="BB983" s="27"/>
      <c r="BC983" s="27"/>
      <c r="BD983" s="27"/>
      <c r="BE983" s="27"/>
      <c r="BF983" s="27"/>
      <c r="BG983" s="27"/>
    </row>
  </sheetData>
  <mergeCells count="6">
    <mergeCell ref="P28:U28"/>
    <mergeCell ref="B3:C3"/>
    <mergeCell ref="E3:F3"/>
    <mergeCell ref="P15:S15"/>
    <mergeCell ref="P20:S20"/>
    <mergeCell ref="P26:R26"/>
  </mergeCells>
  <pageMargins left="0.7" right="0.7" top="0.75" bottom="0.75" header="0" footer="0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1F3864"/>
  </sheetPr>
  <dimension ref="A1:BG983"/>
  <sheetViews>
    <sheetView showGridLines="0" workbookViewId="0"/>
  </sheetViews>
  <sheetFormatPr baseColWidth="10" defaultColWidth="14.5" defaultRowHeight="15" customHeight="1" outlineLevelCol="1" x14ac:dyDescent="0.2"/>
  <cols>
    <col min="1" max="1" width="9.5" customWidth="1"/>
    <col min="2" max="2" width="24.6640625" customWidth="1"/>
    <col min="3" max="3" width="20.6640625" customWidth="1"/>
    <col min="4" max="4" width="15.5" customWidth="1"/>
    <col min="5" max="5" width="17.1640625" customWidth="1"/>
    <col min="6" max="7" width="15.5" customWidth="1"/>
    <col min="8" max="8" width="17.5" customWidth="1"/>
    <col min="9" max="12" width="15.5" customWidth="1"/>
    <col min="13" max="13" width="49.33203125" customWidth="1"/>
    <col min="14" max="17" width="9.1640625" customWidth="1"/>
    <col min="18" max="18" width="13.5" customWidth="1"/>
    <col min="19" max="19" width="15.5" customWidth="1"/>
    <col min="20" max="20" width="19.33203125" customWidth="1"/>
    <col min="21" max="21" width="16.5" customWidth="1"/>
    <col min="22" max="23" width="13.5" customWidth="1"/>
    <col min="24" max="24" width="11.83203125" customWidth="1"/>
    <col min="25" max="26" width="9.1640625" customWidth="1"/>
    <col min="27" max="27" width="9.6640625" customWidth="1"/>
    <col min="28" max="41" width="11.5" customWidth="1"/>
    <col min="42" max="46" width="11.5" customWidth="1" outlineLevel="1"/>
    <col min="47" max="59" width="9.1640625" customWidth="1" outlineLevel="1"/>
  </cols>
  <sheetData>
    <row r="1" spans="1:59" ht="39" customHeight="1" x14ac:dyDescent="0.2">
      <c r="A1" s="3"/>
      <c r="B1" s="4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</row>
    <row r="2" spans="1:59" ht="24.75" customHeight="1" x14ac:dyDescent="0.2">
      <c r="A2" s="6"/>
      <c r="B2" s="7"/>
      <c r="C2" s="6"/>
      <c r="D2" s="6"/>
      <c r="E2" s="6"/>
      <c r="F2" s="6"/>
      <c r="G2" s="6"/>
      <c r="H2" s="8"/>
      <c r="I2" s="8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</row>
    <row r="3" spans="1:59" ht="21.75" customHeight="1" x14ac:dyDescent="0.2">
      <c r="A3" s="6"/>
      <c r="B3" s="512" t="s">
        <v>2</v>
      </c>
      <c r="C3" s="513"/>
      <c r="D3" s="6"/>
      <c r="E3" s="512" t="s">
        <v>3</v>
      </c>
      <c r="F3" s="513"/>
      <c r="G3" s="9"/>
      <c r="H3" s="8"/>
      <c r="I3" s="8"/>
      <c r="J3" s="10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</row>
    <row r="4" spans="1:59" x14ac:dyDescent="0.2">
      <c r="A4" s="6"/>
      <c r="B4" s="11" t="s">
        <v>4</v>
      </c>
      <c r="C4" s="12" t="s">
        <v>0</v>
      </c>
      <c r="D4" s="9"/>
      <c r="E4" s="11" t="s">
        <v>52</v>
      </c>
      <c r="F4" s="12">
        <v>6.2E-2</v>
      </c>
      <c r="G4" s="10"/>
      <c r="H4" s="8"/>
      <c r="I4" s="8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</row>
    <row r="5" spans="1:59" x14ac:dyDescent="0.2">
      <c r="A5" s="6"/>
      <c r="B5" s="14" t="s">
        <v>6</v>
      </c>
      <c r="C5" s="15" t="s">
        <v>7</v>
      </c>
      <c r="D5" s="9"/>
      <c r="E5" s="21" t="s">
        <v>12</v>
      </c>
      <c r="F5" s="249">
        <f>F4*1.5</f>
        <v>9.2999999999999999E-2</v>
      </c>
      <c r="G5" s="10"/>
      <c r="H5" s="8"/>
      <c r="I5" s="8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</row>
    <row r="6" spans="1:59" x14ac:dyDescent="0.2">
      <c r="A6" s="6"/>
      <c r="B6" s="14" t="s">
        <v>9</v>
      </c>
      <c r="C6" s="18">
        <v>45292</v>
      </c>
      <c r="D6" s="6"/>
      <c r="E6" s="216"/>
      <c r="F6" s="216"/>
      <c r="G6" s="6"/>
      <c r="H6" s="8"/>
      <c r="I6" s="8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</row>
    <row r="7" spans="1:59" x14ac:dyDescent="0.2">
      <c r="A7" s="6"/>
      <c r="B7" s="21" t="s">
        <v>11</v>
      </c>
      <c r="C7" s="22">
        <f>D16</f>
        <v>750000000</v>
      </c>
      <c r="D7" s="6"/>
      <c r="E7" s="6"/>
      <c r="F7" s="6"/>
      <c r="G7" s="6"/>
      <c r="H7" s="8"/>
      <c r="I7" s="8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</row>
    <row r="8" spans="1:59" x14ac:dyDescent="0.2">
      <c r="A8" s="6"/>
      <c r="B8" s="6"/>
      <c r="C8" s="6"/>
      <c r="D8" s="6"/>
      <c r="E8" s="6"/>
      <c r="F8" s="6"/>
      <c r="G8" s="6"/>
      <c r="H8" s="8"/>
      <c r="I8" s="8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</row>
    <row r="9" spans="1:59" x14ac:dyDescent="0.2">
      <c r="A9" s="6"/>
      <c r="B9" s="6"/>
      <c r="C9" s="6"/>
      <c r="D9" s="6"/>
      <c r="E9" s="6"/>
      <c r="F9" s="6"/>
      <c r="G9" s="6"/>
      <c r="H9" s="8"/>
      <c r="I9" s="8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</row>
    <row r="10" spans="1:59" x14ac:dyDescent="0.2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</row>
    <row r="11" spans="1:59" x14ac:dyDescent="0.2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</row>
    <row r="12" spans="1:59" ht="19.5" customHeight="1" x14ac:dyDescent="0.2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</row>
    <row r="13" spans="1:59" ht="39" customHeight="1" x14ac:dyDescent="0.2">
      <c r="A13" s="25"/>
      <c r="B13" s="26" t="s">
        <v>13</v>
      </c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6" t="s">
        <v>14</v>
      </c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</row>
    <row r="14" spans="1:59" ht="20.25" customHeight="1" x14ac:dyDescent="0.2"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</row>
    <row r="15" spans="1:59" ht="35.25" customHeight="1" x14ac:dyDescent="0.2">
      <c r="B15" s="28"/>
      <c r="C15" s="28"/>
      <c r="D15" s="29" t="s">
        <v>15</v>
      </c>
      <c r="E15" s="30" t="s">
        <v>87</v>
      </c>
      <c r="F15" s="29" t="s">
        <v>54</v>
      </c>
      <c r="G15" s="30" t="s">
        <v>88</v>
      </c>
      <c r="H15" s="30" t="s">
        <v>89</v>
      </c>
      <c r="I15" s="30" t="s">
        <v>20</v>
      </c>
      <c r="J15" s="31" t="s">
        <v>21</v>
      </c>
      <c r="K15" s="31" t="s">
        <v>22</v>
      </c>
      <c r="L15" s="30" t="s">
        <v>57</v>
      </c>
      <c r="M15" s="31" t="s">
        <v>24</v>
      </c>
      <c r="N15" s="27"/>
      <c r="O15" s="27"/>
      <c r="P15" s="514" t="s">
        <v>58</v>
      </c>
      <c r="Q15" s="515"/>
      <c r="R15" s="515"/>
      <c r="S15" s="513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</row>
    <row r="16" spans="1:59" ht="18.75" customHeight="1" x14ac:dyDescent="0.2">
      <c r="B16" s="32" t="s">
        <v>26</v>
      </c>
      <c r="C16" s="33">
        <f>SUM(C17:C32)</f>
        <v>1</v>
      </c>
      <c r="D16" s="34">
        <v>750000000</v>
      </c>
      <c r="E16" s="35"/>
      <c r="F16" s="35"/>
      <c r="G16" s="36"/>
      <c r="H16" s="37"/>
      <c r="I16" s="37"/>
      <c r="J16" s="38"/>
      <c r="K16" s="38"/>
      <c r="L16" s="37">
        <f>D16*$F$5</f>
        <v>69750000</v>
      </c>
      <c r="M16" s="37"/>
      <c r="N16" s="27"/>
      <c r="O16" s="27"/>
      <c r="P16" s="217" t="s">
        <v>59</v>
      </c>
      <c r="Q16" s="218"/>
      <c r="R16" s="218"/>
      <c r="S16" s="219" t="str">
        <f>+C5</f>
        <v>PISC</v>
      </c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</row>
    <row r="17" spans="2:59" x14ac:dyDescent="0.2">
      <c r="B17" s="11" t="s">
        <v>60</v>
      </c>
      <c r="C17" s="220">
        <v>0.1</v>
      </c>
      <c r="D17" s="44">
        <f t="shared" ref="D17:D32" si="0">IF(C17="","",+C17*$D$16)</f>
        <v>75000000</v>
      </c>
      <c r="E17" s="221">
        <v>36</v>
      </c>
      <c r="F17" s="221">
        <v>9</v>
      </c>
      <c r="G17" s="44">
        <f>IFERROR(IF(D17="","",D17/E17),0)</f>
        <v>2083333.3333333333</v>
      </c>
      <c r="H17" s="44">
        <f>IFERROR(+G17*F17,"")</f>
        <v>18750000</v>
      </c>
      <c r="I17" s="44" t="str">
        <f>IFERROR(VLOOKUP(B17,$E$4:$F$6,2,FALSE),"")</f>
        <v/>
      </c>
      <c r="J17" s="222"/>
      <c r="K17" s="222"/>
      <c r="L17" s="44">
        <f t="shared" ref="L17:L22" si="1">IFERROR(D17*$F$5,"")</f>
        <v>6975000</v>
      </c>
      <c r="M17" s="223" t="s">
        <v>61</v>
      </c>
      <c r="N17" s="27"/>
      <c r="O17" s="27"/>
      <c r="P17" s="224" t="s">
        <v>62</v>
      </c>
      <c r="Q17" s="225"/>
      <c r="R17" s="225"/>
      <c r="S17" s="226">
        <f>+I4</f>
        <v>0</v>
      </c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</row>
    <row r="18" spans="2:59" x14ac:dyDescent="0.2">
      <c r="B18" s="14" t="s">
        <v>52</v>
      </c>
      <c r="C18" s="99">
        <v>0.15</v>
      </c>
      <c r="D18" s="54">
        <f t="shared" si="0"/>
        <v>112500000</v>
      </c>
      <c r="E18" s="100">
        <v>36</v>
      </c>
      <c r="F18" s="100">
        <v>9</v>
      </c>
      <c r="G18" s="54">
        <f>IFERROR(IF(D18="","",D18/(E18-F18+1)),0)</f>
        <v>4017857.1428571427</v>
      </c>
      <c r="H18" s="54">
        <v>0</v>
      </c>
      <c r="I18" s="101">
        <f>F4</f>
        <v>6.2E-2</v>
      </c>
      <c r="J18" s="228">
        <f>1-I18/F5</f>
        <v>0.33333333333333337</v>
      </c>
      <c r="K18" s="103">
        <f>IFERROR(I18*D18,"")</f>
        <v>6975000</v>
      </c>
      <c r="L18" s="54">
        <f t="shared" si="1"/>
        <v>10462500</v>
      </c>
      <c r="M18" s="104" t="s">
        <v>63</v>
      </c>
      <c r="N18" s="27"/>
      <c r="O18" s="27"/>
      <c r="P18" s="229" t="s">
        <v>64</v>
      </c>
      <c r="Q18" s="230"/>
      <c r="R18" s="230"/>
      <c r="S18" s="231">
        <f>+I9</f>
        <v>0</v>
      </c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</row>
    <row r="19" spans="2:59" x14ac:dyDescent="0.2">
      <c r="B19" s="14" t="s">
        <v>31</v>
      </c>
      <c r="C19" s="99">
        <v>0.05</v>
      </c>
      <c r="D19" s="54">
        <f t="shared" si="0"/>
        <v>37500000</v>
      </c>
      <c r="E19" s="100">
        <v>24</v>
      </c>
      <c r="F19" s="100">
        <v>0</v>
      </c>
      <c r="G19" s="54">
        <f t="shared" ref="G19:G20" si="2">IFERROR(IF(D19="","",D19/E19),0)</f>
        <v>1562500</v>
      </c>
      <c r="H19" s="54">
        <f t="shared" ref="H19:H20" si="3">IFERROR(+G19*F19,"")</f>
        <v>0</v>
      </c>
      <c r="I19" s="101" t="str">
        <f t="shared" ref="I19:I20" si="4">IFERROR(VLOOKUP(B19,$E$4:$F$6,2,FALSE),"")</f>
        <v/>
      </c>
      <c r="J19" s="102"/>
      <c r="K19" s="103"/>
      <c r="L19" s="54">
        <f t="shared" si="1"/>
        <v>3487500</v>
      </c>
      <c r="M19" s="104" t="s">
        <v>84</v>
      </c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</row>
    <row r="20" spans="2:59" x14ac:dyDescent="0.2">
      <c r="B20" s="14" t="s">
        <v>34</v>
      </c>
      <c r="C20" s="99">
        <v>0.5</v>
      </c>
      <c r="D20" s="54">
        <f t="shared" si="0"/>
        <v>375000000</v>
      </c>
      <c r="E20" s="100">
        <v>0</v>
      </c>
      <c r="F20" s="100">
        <v>0</v>
      </c>
      <c r="G20" s="54">
        <f t="shared" si="2"/>
        <v>0</v>
      </c>
      <c r="H20" s="54">
        <f t="shared" si="3"/>
        <v>0</v>
      </c>
      <c r="I20" s="101" t="str">
        <f t="shared" si="4"/>
        <v/>
      </c>
      <c r="J20" s="102" t="str">
        <f>IFERROR(1-I20/$F$6,"")</f>
        <v/>
      </c>
      <c r="K20" s="103"/>
      <c r="L20" s="54">
        <f t="shared" si="1"/>
        <v>34875000</v>
      </c>
      <c r="M20" s="104" t="s">
        <v>90</v>
      </c>
      <c r="N20" s="27"/>
      <c r="O20" s="27"/>
      <c r="P20" s="514" t="s">
        <v>12</v>
      </c>
      <c r="Q20" s="515"/>
      <c r="R20" s="515"/>
      <c r="S20" s="513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</row>
    <row r="21" spans="2:59" ht="15.75" customHeight="1" x14ac:dyDescent="0.2">
      <c r="B21" s="14" t="s">
        <v>68</v>
      </c>
      <c r="C21" s="99">
        <v>0.05</v>
      </c>
      <c r="D21" s="54">
        <f t="shared" si="0"/>
        <v>37500000</v>
      </c>
      <c r="E21" s="100">
        <v>0</v>
      </c>
      <c r="F21" s="100">
        <v>0</v>
      </c>
      <c r="G21" s="54"/>
      <c r="H21" s="54"/>
      <c r="I21" s="101"/>
      <c r="J21" s="102"/>
      <c r="K21" s="103"/>
      <c r="L21" s="54">
        <f t="shared" si="1"/>
        <v>3487500</v>
      </c>
      <c r="M21" s="104"/>
      <c r="N21" s="27"/>
      <c r="O21" s="27"/>
      <c r="P21" s="40" t="s">
        <v>69</v>
      </c>
      <c r="Q21" s="41"/>
      <c r="R21" s="42"/>
      <c r="S21" s="232">
        <f t="shared" ref="S21:S22" si="5">+C6</f>
        <v>45292</v>
      </c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</row>
    <row r="22" spans="2:59" ht="15.75" customHeight="1" x14ac:dyDescent="0.2">
      <c r="B22" s="14" t="s">
        <v>85</v>
      </c>
      <c r="C22" s="99">
        <v>0.15</v>
      </c>
      <c r="D22" s="54">
        <f t="shared" si="0"/>
        <v>112500000</v>
      </c>
      <c r="E22" s="100">
        <v>36</v>
      </c>
      <c r="F22" s="100">
        <v>0</v>
      </c>
      <c r="G22" s="54"/>
      <c r="H22" s="54"/>
      <c r="I22" s="54"/>
      <c r="J22" s="103"/>
      <c r="K22" s="103"/>
      <c r="L22" s="54">
        <f t="shared" si="1"/>
        <v>10462500</v>
      </c>
      <c r="M22" s="104" t="s">
        <v>66</v>
      </c>
      <c r="N22" s="27"/>
      <c r="O22" s="27"/>
      <c r="P22" s="50" t="s">
        <v>11</v>
      </c>
      <c r="Q22" s="51"/>
      <c r="R22" s="52"/>
      <c r="S22" s="80">
        <f t="shared" si="5"/>
        <v>750000000</v>
      </c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</row>
    <row r="23" spans="2:59" ht="15.75" customHeight="1" x14ac:dyDescent="0.2">
      <c r="B23" s="14"/>
      <c r="C23" s="99"/>
      <c r="D23" s="54" t="str">
        <f t="shared" si="0"/>
        <v/>
      </c>
      <c r="E23" s="100"/>
      <c r="F23" s="100"/>
      <c r="G23" s="54"/>
      <c r="H23" s="54"/>
      <c r="I23" s="54"/>
      <c r="J23" s="103"/>
      <c r="K23" s="103"/>
      <c r="L23" s="54"/>
      <c r="M23" s="105"/>
      <c r="N23" s="27"/>
      <c r="O23" s="27"/>
      <c r="P23" s="50" t="s">
        <v>70</v>
      </c>
      <c r="Q23" s="51"/>
      <c r="R23" s="52"/>
      <c r="S23" s="71">
        <f>+I5</f>
        <v>0</v>
      </c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</row>
    <row r="24" spans="2:59" ht="15.75" customHeight="1" x14ac:dyDescent="0.2">
      <c r="B24" s="14"/>
      <c r="C24" s="99"/>
      <c r="D24" s="54" t="str">
        <f t="shared" si="0"/>
        <v/>
      </c>
      <c r="E24" s="100"/>
      <c r="F24" s="100"/>
      <c r="G24" s="54"/>
      <c r="H24" s="54"/>
      <c r="I24" s="54"/>
      <c r="J24" s="103"/>
      <c r="K24" s="103"/>
      <c r="L24" s="54"/>
      <c r="M24" s="105"/>
      <c r="N24" s="27"/>
      <c r="O24" s="27"/>
      <c r="P24" s="50" t="s">
        <v>71</v>
      </c>
      <c r="Q24" s="51"/>
      <c r="R24" s="52"/>
      <c r="S24" s="71">
        <f>+I16</f>
        <v>0</v>
      </c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</row>
    <row r="25" spans="2:59" ht="15.75" customHeight="1" x14ac:dyDescent="0.2">
      <c r="B25" s="14"/>
      <c r="C25" s="99"/>
      <c r="D25" s="54" t="str">
        <f t="shared" si="0"/>
        <v/>
      </c>
      <c r="E25" s="100"/>
      <c r="F25" s="100"/>
      <c r="G25" s="54"/>
      <c r="H25" s="54"/>
      <c r="I25" s="54"/>
      <c r="J25" s="103"/>
      <c r="K25" s="103"/>
      <c r="L25" s="54"/>
      <c r="M25" s="105"/>
      <c r="N25" s="27"/>
      <c r="O25" s="27"/>
      <c r="P25" s="50" t="s">
        <v>72</v>
      </c>
      <c r="Q25" s="51"/>
      <c r="R25" s="52"/>
      <c r="S25" s="80">
        <f>+SUMIFS(D17:D32,B17:B32,"Seed")+SUMIFS(D17:D32,B17:B32,"Private")+SUMIFS(D17:D32,B17:B32,"Public")</f>
        <v>0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</row>
    <row r="26" spans="2:59" ht="15.75" customHeight="1" x14ac:dyDescent="0.2">
      <c r="B26" s="14"/>
      <c r="C26" s="99"/>
      <c r="D26" s="54" t="str">
        <f t="shared" si="0"/>
        <v/>
      </c>
      <c r="E26" s="100"/>
      <c r="F26" s="100"/>
      <c r="G26" s="54"/>
      <c r="H26" s="54"/>
      <c r="I26" s="54"/>
      <c r="J26" s="103"/>
      <c r="K26" s="103"/>
      <c r="L26" s="54"/>
      <c r="M26" s="105"/>
      <c r="N26" s="27"/>
      <c r="O26" s="27"/>
      <c r="P26" s="519" t="s">
        <v>73</v>
      </c>
      <c r="Q26" s="520"/>
      <c r="R26" s="521"/>
      <c r="S26" s="90">
        <f>+SUMIFS(C17:C32,B17:B32,"Seed")+SUMIFS(C17:C32,B17:B32,"Private")+SUMIFS(C17:C32,B17:B32,"Public")</f>
        <v>0</v>
      </c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</row>
    <row r="27" spans="2:59" ht="15.75" customHeight="1" x14ac:dyDescent="0.2">
      <c r="B27" s="14"/>
      <c r="C27" s="99"/>
      <c r="D27" s="54" t="str">
        <f t="shared" si="0"/>
        <v/>
      </c>
      <c r="E27" s="100"/>
      <c r="F27" s="100"/>
      <c r="G27" s="54"/>
      <c r="H27" s="54"/>
      <c r="I27" s="54"/>
      <c r="J27" s="103"/>
      <c r="K27" s="103"/>
      <c r="L27" s="54"/>
      <c r="M27" s="105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</row>
    <row r="28" spans="2:59" ht="15.75" customHeight="1" x14ac:dyDescent="0.2">
      <c r="B28" s="14"/>
      <c r="C28" s="99"/>
      <c r="D28" s="54" t="str">
        <f t="shared" si="0"/>
        <v/>
      </c>
      <c r="E28" s="100"/>
      <c r="F28" s="100"/>
      <c r="G28" s="54"/>
      <c r="H28" s="54"/>
      <c r="I28" s="54"/>
      <c r="J28" s="103"/>
      <c r="K28" s="103"/>
      <c r="L28" s="54"/>
      <c r="M28" s="105"/>
      <c r="N28" s="27"/>
      <c r="O28" s="27"/>
      <c r="P28" s="514" t="s">
        <v>74</v>
      </c>
      <c r="Q28" s="515"/>
      <c r="R28" s="515"/>
      <c r="S28" s="515"/>
      <c r="T28" s="515"/>
      <c r="U28" s="513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</row>
    <row r="29" spans="2:59" ht="15.75" customHeight="1" x14ac:dyDescent="0.2">
      <c r="B29" s="14"/>
      <c r="C29" s="99"/>
      <c r="D29" s="54" t="str">
        <f t="shared" si="0"/>
        <v/>
      </c>
      <c r="E29" s="100"/>
      <c r="F29" s="100"/>
      <c r="G29" s="54"/>
      <c r="H29" s="54"/>
      <c r="I29" s="54"/>
      <c r="J29" s="103"/>
      <c r="K29" s="103"/>
      <c r="L29" s="54"/>
      <c r="M29" s="105"/>
      <c r="N29" s="27"/>
      <c r="O29" s="27"/>
      <c r="P29" s="198" t="s">
        <v>75</v>
      </c>
      <c r="Q29" s="199"/>
      <c r="R29" s="199" t="s">
        <v>76</v>
      </c>
      <c r="S29" s="199" t="s">
        <v>77</v>
      </c>
      <c r="T29" s="199" t="s">
        <v>78</v>
      </c>
      <c r="U29" s="233" t="s">
        <v>57</v>
      </c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</row>
    <row r="30" spans="2:59" ht="15.75" customHeight="1" x14ac:dyDescent="0.2">
      <c r="B30" s="14"/>
      <c r="C30" s="99"/>
      <c r="D30" s="54" t="str">
        <f t="shared" si="0"/>
        <v/>
      </c>
      <c r="E30" s="100"/>
      <c r="F30" s="100"/>
      <c r="G30" s="54"/>
      <c r="H30" s="54"/>
      <c r="I30" s="54"/>
      <c r="J30" s="103"/>
      <c r="K30" s="103"/>
      <c r="L30" s="54"/>
      <c r="M30" s="105"/>
      <c r="N30" s="27"/>
      <c r="O30" s="27"/>
      <c r="P30" s="40" t="s">
        <v>5</v>
      </c>
      <c r="Q30" s="202"/>
      <c r="R30" s="234">
        <f t="shared" ref="R30:R32" si="6">+F4</f>
        <v>6.2E-2</v>
      </c>
      <c r="S30" s="235" t="e">
        <f t="shared" ref="S30:S32" si="7">VLOOKUP(P30,$B$17:$D$32,3,FALSE)</f>
        <v>#N/A</v>
      </c>
      <c r="T30" s="235" t="e">
        <f t="shared" ref="T30:T32" si="8">VLOOKUP(P30,$B$17:$K$32,10,FALSE)</f>
        <v>#N/A</v>
      </c>
      <c r="U30" s="236" t="e">
        <f t="shared" ref="U30:U32" si="9">VLOOKUP(P30,$B$17:$L$32,11,FALSE)</f>
        <v>#N/A</v>
      </c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</row>
    <row r="31" spans="2:59" ht="15.75" customHeight="1" x14ac:dyDescent="0.2">
      <c r="B31" s="14"/>
      <c r="C31" s="99"/>
      <c r="D31" s="54" t="str">
        <f t="shared" si="0"/>
        <v/>
      </c>
      <c r="E31" s="100"/>
      <c r="F31" s="100"/>
      <c r="G31" s="54"/>
      <c r="H31" s="54"/>
      <c r="I31" s="54"/>
      <c r="J31" s="103"/>
      <c r="K31" s="103"/>
      <c r="L31" s="54"/>
      <c r="M31" s="105"/>
      <c r="N31" s="27"/>
      <c r="O31" s="27"/>
      <c r="P31" s="50" t="s">
        <v>8</v>
      </c>
      <c r="Q31" s="205"/>
      <c r="R31" s="250">
        <f t="shared" si="6"/>
        <v>9.2999999999999999E-2</v>
      </c>
      <c r="S31" s="238" t="e">
        <f t="shared" si="7"/>
        <v>#N/A</v>
      </c>
      <c r="T31" s="239" t="e">
        <f t="shared" si="8"/>
        <v>#N/A</v>
      </c>
      <c r="U31" s="240" t="e">
        <f t="shared" si="9"/>
        <v>#N/A</v>
      </c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</row>
    <row r="32" spans="2:59" ht="15.75" customHeight="1" x14ac:dyDescent="0.2">
      <c r="B32" s="21"/>
      <c r="C32" s="106"/>
      <c r="D32" s="107" t="str">
        <f t="shared" si="0"/>
        <v/>
      </c>
      <c r="E32" s="108"/>
      <c r="F32" s="108"/>
      <c r="G32" s="109"/>
      <c r="H32" s="109"/>
      <c r="I32" s="109"/>
      <c r="J32" s="110"/>
      <c r="K32" s="111"/>
      <c r="L32" s="107"/>
      <c r="M32" s="112"/>
      <c r="N32" s="27"/>
      <c r="O32" s="27"/>
      <c r="P32" s="89" t="s">
        <v>79</v>
      </c>
      <c r="Q32" s="209"/>
      <c r="R32" s="241">
        <f t="shared" si="6"/>
        <v>0</v>
      </c>
      <c r="S32" s="242" t="e">
        <f t="shared" si="7"/>
        <v>#N/A</v>
      </c>
      <c r="T32" s="243" t="e">
        <f t="shared" si="8"/>
        <v>#N/A</v>
      </c>
      <c r="U32" s="244" t="e">
        <f t="shared" si="9"/>
        <v>#N/A</v>
      </c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</row>
    <row r="33" spans="1:59" ht="15.75" customHeight="1" x14ac:dyDescent="0.2">
      <c r="B33" s="113" t="s">
        <v>36</v>
      </c>
      <c r="C33" s="114" t="str">
        <f t="shared" ref="C33:D33" si="10">IF(SUM(C17:C32)-C16=0,"OK","Error")</f>
        <v>OK</v>
      </c>
      <c r="D33" s="115" t="str">
        <f t="shared" si="10"/>
        <v>OK</v>
      </c>
      <c r="E33" s="116"/>
      <c r="F33" s="116"/>
      <c r="G33" s="117"/>
      <c r="H33" s="117"/>
      <c r="I33" s="117"/>
      <c r="J33" s="118"/>
      <c r="K33" s="118"/>
      <c r="L33" s="119"/>
      <c r="M33" s="117"/>
      <c r="N33" s="27"/>
      <c r="O33" s="27"/>
      <c r="P33" s="245" t="s">
        <v>26</v>
      </c>
      <c r="Q33" s="246"/>
      <c r="R33" s="246"/>
      <c r="S33" s="247" t="e">
        <f t="shared" ref="S33:T33" si="11">SUM(S30:S32)</f>
        <v>#N/A</v>
      </c>
      <c r="T33" s="247" t="e">
        <f t="shared" si="11"/>
        <v>#N/A</v>
      </c>
      <c r="U33" s="248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</row>
    <row r="34" spans="1:59" ht="21" customHeight="1" x14ac:dyDescent="0.2">
      <c r="B34" s="120"/>
      <c r="C34" s="121"/>
      <c r="D34" s="119"/>
      <c r="E34" s="116"/>
      <c r="F34" s="116"/>
      <c r="G34" s="117"/>
      <c r="H34" s="117"/>
      <c r="I34" s="117"/>
      <c r="J34" s="118"/>
      <c r="K34" s="118"/>
      <c r="L34" s="119"/>
      <c r="M34" s="11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</row>
    <row r="35" spans="1:59" ht="39" customHeight="1" x14ac:dyDescent="0.2">
      <c r="A35" s="25"/>
      <c r="B35" s="26" t="s">
        <v>37</v>
      </c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122" t="s">
        <v>38</v>
      </c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</row>
    <row r="36" spans="1:59" ht="15.75" customHeight="1" x14ac:dyDescent="0.2">
      <c r="B36" s="120"/>
      <c r="C36" s="121"/>
      <c r="D36" s="119"/>
      <c r="E36" s="116"/>
      <c r="F36" s="116"/>
      <c r="G36" s="117"/>
      <c r="H36" s="117"/>
      <c r="I36" s="117"/>
      <c r="J36" s="118"/>
      <c r="K36" s="118"/>
      <c r="L36" s="119"/>
      <c r="M36" s="11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</row>
    <row r="37" spans="1:59" ht="37.5" customHeight="1" x14ac:dyDescent="0.2">
      <c r="B37" s="123" t="s">
        <v>39</v>
      </c>
      <c r="C37" s="124" t="str">
        <f>+B17</f>
        <v>Team</v>
      </c>
      <c r="D37" s="125" t="str">
        <f>+B18</f>
        <v>First Batch</v>
      </c>
      <c r="E37" s="125" t="str">
        <f>+B19</f>
        <v>Marketing/Airdrops</v>
      </c>
      <c r="F37" s="125" t="str">
        <f>+B20</f>
        <v>Future Reserves*</v>
      </c>
      <c r="G37" s="125" t="str">
        <f>+B21</f>
        <v>Launchpad</v>
      </c>
      <c r="H37" s="125" t="str">
        <f>+B22</f>
        <v>Treasury &amp; Property Buyer Reserves</v>
      </c>
      <c r="I37" s="125">
        <f>+B23</f>
        <v>0</v>
      </c>
      <c r="J37" s="125">
        <f>+B24</f>
        <v>0</v>
      </c>
      <c r="K37" s="125">
        <f>+B25</f>
        <v>0</v>
      </c>
      <c r="L37" s="125" t="str">
        <f>IF(B26="","")</f>
        <v/>
      </c>
      <c r="M37" s="125" t="str">
        <f>IF(B27="","")</f>
        <v/>
      </c>
      <c r="N37" s="125" t="str">
        <f>IF(B28="","")</f>
        <v/>
      </c>
      <c r="O37" s="125" t="str">
        <f>IF(B29="","")</f>
        <v/>
      </c>
      <c r="P37" s="125" t="str">
        <f>IF(B30="","")</f>
        <v/>
      </c>
      <c r="Q37" s="125" t="str">
        <f>IF(B31="","")</f>
        <v/>
      </c>
      <c r="R37" s="126" t="str">
        <f>IF(B32="","")</f>
        <v/>
      </c>
      <c r="S37" s="127" t="s">
        <v>26</v>
      </c>
      <c r="T37" s="128" t="s">
        <v>40</v>
      </c>
      <c r="U37" s="129" t="s">
        <v>41</v>
      </c>
      <c r="V37" s="129" t="s">
        <v>42</v>
      </c>
      <c r="W37" s="130" t="s">
        <v>43</v>
      </c>
      <c r="X37" s="130" t="s">
        <v>44</v>
      </c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131"/>
      <c r="AQ37" s="132" t="s">
        <v>39</v>
      </c>
      <c r="AR37" s="133" t="str">
        <f t="shared" ref="AR37:BG37" si="12">+C37</f>
        <v>Team</v>
      </c>
      <c r="AS37" s="134" t="str">
        <f t="shared" si="12"/>
        <v>First Batch</v>
      </c>
      <c r="AT37" s="134" t="str">
        <f t="shared" si="12"/>
        <v>Marketing/Airdrops</v>
      </c>
      <c r="AU37" s="134" t="str">
        <f t="shared" si="12"/>
        <v>Future Reserves*</v>
      </c>
      <c r="AV37" s="134" t="str">
        <f t="shared" si="12"/>
        <v>Launchpad</v>
      </c>
      <c r="AW37" s="135" t="str">
        <f t="shared" si="12"/>
        <v>Treasury &amp; Property Buyer Reserves</v>
      </c>
      <c r="AX37" s="135">
        <f t="shared" si="12"/>
        <v>0</v>
      </c>
      <c r="AY37" s="135">
        <f t="shared" si="12"/>
        <v>0</v>
      </c>
      <c r="AZ37" s="135">
        <f t="shared" si="12"/>
        <v>0</v>
      </c>
      <c r="BA37" s="135" t="str">
        <f t="shared" si="12"/>
        <v/>
      </c>
      <c r="BB37" s="135" t="str">
        <f t="shared" si="12"/>
        <v/>
      </c>
      <c r="BC37" s="135" t="str">
        <f t="shared" si="12"/>
        <v/>
      </c>
      <c r="BD37" s="135" t="str">
        <f t="shared" si="12"/>
        <v/>
      </c>
      <c r="BE37" s="135" t="str">
        <f t="shared" si="12"/>
        <v/>
      </c>
      <c r="BF37" s="135" t="str">
        <f t="shared" si="12"/>
        <v/>
      </c>
      <c r="BG37" s="136" t="str">
        <f t="shared" si="12"/>
        <v/>
      </c>
    </row>
    <row r="38" spans="1:59" ht="15" customHeight="1" x14ac:dyDescent="0.2">
      <c r="B38" s="137" t="s">
        <v>12</v>
      </c>
      <c r="C38" s="138"/>
      <c r="D38" s="139"/>
      <c r="E38" s="139">
        <f>6%*D19</f>
        <v>2250000</v>
      </c>
      <c r="F38" s="139"/>
      <c r="G38" s="139"/>
      <c r="H38" s="139">
        <f>20%*D22</f>
        <v>22500000</v>
      </c>
      <c r="I38" s="140"/>
      <c r="J38" s="139" t="str">
        <f>+D24</f>
        <v/>
      </c>
      <c r="K38" s="140"/>
      <c r="L38" s="140"/>
      <c r="M38" s="140"/>
      <c r="N38" s="140"/>
      <c r="O38" s="140"/>
      <c r="P38" s="140"/>
      <c r="Q38" s="140"/>
      <c r="R38" s="141"/>
      <c r="S38" s="142">
        <f t="shared" ref="S38:S88" si="13">SUM(C38:R38)</f>
        <v>24750000</v>
      </c>
      <c r="T38" s="143">
        <f>+S38</f>
        <v>24750000</v>
      </c>
      <c r="U38" s="48">
        <f>T38*F5</f>
        <v>2301750</v>
      </c>
      <c r="V38" s="144"/>
      <c r="W38" s="144"/>
      <c r="X38" s="144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131"/>
      <c r="AQ38" s="145" t="s">
        <v>12</v>
      </c>
      <c r="AR38" s="146">
        <f t="shared" ref="AR38:BG38" si="14">+C38</f>
        <v>0</v>
      </c>
      <c r="AS38" s="147">
        <f t="shared" si="14"/>
        <v>0</v>
      </c>
      <c r="AT38" s="147">
        <f t="shared" si="14"/>
        <v>2250000</v>
      </c>
      <c r="AU38" s="147">
        <f t="shared" si="14"/>
        <v>0</v>
      </c>
      <c r="AV38" s="147">
        <f t="shared" si="14"/>
        <v>0</v>
      </c>
      <c r="AW38" s="147">
        <f t="shared" si="14"/>
        <v>22500000</v>
      </c>
      <c r="AX38" s="147">
        <f t="shared" si="14"/>
        <v>0</v>
      </c>
      <c r="AY38" s="147" t="str">
        <f t="shared" si="14"/>
        <v/>
      </c>
      <c r="AZ38" s="147">
        <f t="shared" si="14"/>
        <v>0</v>
      </c>
      <c r="BA38" s="147">
        <f t="shared" si="14"/>
        <v>0</v>
      </c>
      <c r="BB38" s="147">
        <f t="shared" si="14"/>
        <v>0</v>
      </c>
      <c r="BC38" s="147">
        <f t="shared" si="14"/>
        <v>0</v>
      </c>
      <c r="BD38" s="147">
        <f t="shared" si="14"/>
        <v>0</v>
      </c>
      <c r="BE38" s="147">
        <f t="shared" si="14"/>
        <v>0</v>
      </c>
      <c r="BF38" s="147">
        <f t="shared" si="14"/>
        <v>0</v>
      </c>
      <c r="BG38" s="148">
        <f t="shared" si="14"/>
        <v>0</v>
      </c>
    </row>
    <row r="39" spans="1:59" ht="15" customHeight="1" x14ac:dyDescent="0.2">
      <c r="B39" s="145">
        <f>+C6</f>
        <v>45292</v>
      </c>
      <c r="C39" s="149"/>
      <c r="D39" s="150"/>
      <c r="E39" s="150">
        <f>(D19-E38)/E19</f>
        <v>1468750</v>
      </c>
      <c r="F39" s="150"/>
      <c r="G39" s="150"/>
      <c r="H39" s="150">
        <f>(D22-H38)/36</f>
        <v>2500000</v>
      </c>
      <c r="I39" s="151"/>
      <c r="J39" s="151"/>
      <c r="K39" s="150"/>
      <c r="L39" s="151"/>
      <c r="M39" s="151"/>
      <c r="N39" s="151"/>
      <c r="O39" s="151"/>
      <c r="P39" s="151"/>
      <c r="Q39" s="151"/>
      <c r="R39" s="152"/>
      <c r="S39" s="153">
        <f t="shared" si="13"/>
        <v>3968750</v>
      </c>
      <c r="T39" s="143">
        <f>+S39+T38</f>
        <v>28718750</v>
      </c>
      <c r="U39" s="48">
        <f t="shared" ref="U39:U86" si="15">T39*$F$5</f>
        <v>2670843.75</v>
      </c>
      <c r="V39" s="144">
        <f t="shared" ref="V39:V86" si="16">+T39/$T$86</f>
        <v>7.3533072546230469E-2</v>
      </c>
      <c r="W39" s="144">
        <f t="shared" ref="W39:W86" si="17">S39/$S$87</f>
        <v>1.016180654338549E-2</v>
      </c>
      <c r="X39" s="144">
        <f t="shared" ref="X39:X86" si="18">+T39/T38-1</f>
        <v>0.16035353535353525</v>
      </c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131"/>
      <c r="AQ39" s="145">
        <f>+B39</f>
        <v>45292</v>
      </c>
      <c r="AR39" s="154">
        <f t="shared" ref="AR39:BG39" si="19">+C39+AR38</f>
        <v>0</v>
      </c>
      <c r="AS39" s="155">
        <f t="shared" si="19"/>
        <v>0</v>
      </c>
      <c r="AT39" s="155">
        <f t="shared" si="19"/>
        <v>3718750</v>
      </c>
      <c r="AU39" s="155">
        <f t="shared" si="19"/>
        <v>0</v>
      </c>
      <c r="AV39" s="155">
        <f t="shared" si="19"/>
        <v>0</v>
      </c>
      <c r="AW39" s="155">
        <f t="shared" si="19"/>
        <v>25000000</v>
      </c>
      <c r="AX39" s="155">
        <f t="shared" si="19"/>
        <v>0</v>
      </c>
      <c r="AY39" s="155" t="e">
        <f t="shared" si="19"/>
        <v>#VALUE!</v>
      </c>
      <c r="AZ39" s="155">
        <f t="shared" si="19"/>
        <v>0</v>
      </c>
      <c r="BA39" s="155">
        <f t="shared" si="19"/>
        <v>0</v>
      </c>
      <c r="BB39" s="155">
        <f t="shared" si="19"/>
        <v>0</v>
      </c>
      <c r="BC39" s="155">
        <f t="shared" si="19"/>
        <v>0</v>
      </c>
      <c r="BD39" s="155">
        <f t="shared" si="19"/>
        <v>0</v>
      </c>
      <c r="BE39" s="155">
        <f t="shared" si="19"/>
        <v>0</v>
      </c>
      <c r="BF39" s="155">
        <f t="shared" si="19"/>
        <v>0</v>
      </c>
      <c r="BG39" s="156">
        <f t="shared" si="19"/>
        <v>0</v>
      </c>
    </row>
    <row r="40" spans="1:59" ht="15" customHeight="1" x14ac:dyDescent="0.2">
      <c r="B40" s="157">
        <f t="shared" ref="B40:B86" si="20">EOMONTH(B39,1)</f>
        <v>45351</v>
      </c>
      <c r="C40" s="158"/>
      <c r="D40" s="159"/>
      <c r="E40" s="159">
        <f t="shared" ref="E40:F40" si="21">E39</f>
        <v>1468750</v>
      </c>
      <c r="F40" s="159">
        <f t="shared" si="21"/>
        <v>0</v>
      </c>
      <c r="G40" s="159">
        <f>+D21</f>
        <v>37500000</v>
      </c>
      <c r="H40" s="159">
        <f>H39</f>
        <v>2500000</v>
      </c>
      <c r="I40" s="160"/>
      <c r="J40" s="160"/>
      <c r="K40" s="159"/>
      <c r="L40" s="160"/>
      <c r="M40" s="160"/>
      <c r="N40" s="160"/>
      <c r="O40" s="160"/>
      <c r="P40" s="160"/>
      <c r="Q40" s="160"/>
      <c r="R40" s="161"/>
      <c r="S40" s="153">
        <f t="shared" si="13"/>
        <v>41468750</v>
      </c>
      <c r="T40" s="162">
        <f t="shared" ref="T40:T86" si="22">+T39+S40</f>
        <v>70187500</v>
      </c>
      <c r="U40" s="163">
        <f t="shared" si="15"/>
        <v>6527437.5</v>
      </c>
      <c r="V40" s="164">
        <f t="shared" si="16"/>
        <v>0.17971194879089622</v>
      </c>
      <c r="W40" s="164">
        <f t="shared" si="17"/>
        <v>0.10617887624466571</v>
      </c>
      <c r="X40" s="164">
        <f t="shared" si="18"/>
        <v>1.4439608269858542</v>
      </c>
      <c r="Y40" s="165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131"/>
      <c r="AQ40" s="157">
        <f t="shared" ref="AQ40:AQ86" si="23">EOMONTH(AQ39,1)</f>
        <v>45351</v>
      </c>
      <c r="AR40" s="154">
        <f t="shared" ref="AR40:BG40" si="24">+C40+AR39</f>
        <v>0</v>
      </c>
      <c r="AS40" s="155">
        <f t="shared" si="24"/>
        <v>0</v>
      </c>
      <c r="AT40" s="155">
        <f t="shared" si="24"/>
        <v>5187500</v>
      </c>
      <c r="AU40" s="155">
        <f t="shared" si="24"/>
        <v>0</v>
      </c>
      <c r="AV40" s="155">
        <f t="shared" si="24"/>
        <v>37500000</v>
      </c>
      <c r="AW40" s="155">
        <f t="shared" si="24"/>
        <v>27500000</v>
      </c>
      <c r="AX40" s="155">
        <f t="shared" si="24"/>
        <v>0</v>
      </c>
      <c r="AY40" s="155" t="e">
        <f t="shared" si="24"/>
        <v>#VALUE!</v>
      </c>
      <c r="AZ40" s="155">
        <f t="shared" si="24"/>
        <v>0</v>
      </c>
      <c r="BA40" s="155">
        <f t="shared" si="24"/>
        <v>0</v>
      </c>
      <c r="BB40" s="155">
        <f t="shared" si="24"/>
        <v>0</v>
      </c>
      <c r="BC40" s="155">
        <f t="shared" si="24"/>
        <v>0</v>
      </c>
      <c r="BD40" s="155">
        <f t="shared" si="24"/>
        <v>0</v>
      </c>
      <c r="BE40" s="155">
        <f t="shared" si="24"/>
        <v>0</v>
      </c>
      <c r="BF40" s="155">
        <f t="shared" si="24"/>
        <v>0</v>
      </c>
      <c r="BG40" s="156">
        <f t="shared" si="24"/>
        <v>0</v>
      </c>
    </row>
    <row r="41" spans="1:59" ht="15" customHeight="1" x14ac:dyDescent="0.2">
      <c r="B41" s="157">
        <f t="shared" si="20"/>
        <v>45382</v>
      </c>
      <c r="C41" s="158"/>
      <c r="D41" s="159"/>
      <c r="E41" s="159">
        <f t="shared" ref="E41:F41" si="25">E40</f>
        <v>1468750</v>
      </c>
      <c r="F41" s="159">
        <f t="shared" si="25"/>
        <v>0</v>
      </c>
      <c r="G41" s="159"/>
      <c r="H41" s="159">
        <v>2222222.222222222</v>
      </c>
      <c r="I41" s="159"/>
      <c r="J41" s="159"/>
      <c r="K41" s="159"/>
      <c r="L41" s="159"/>
      <c r="M41" s="159"/>
      <c r="N41" s="159"/>
      <c r="O41" s="159"/>
      <c r="P41" s="159"/>
      <c r="Q41" s="159"/>
      <c r="R41" s="166"/>
      <c r="S41" s="153">
        <f t="shared" si="13"/>
        <v>3690972.222222222</v>
      </c>
      <c r="T41" s="162">
        <f t="shared" si="22"/>
        <v>73878472.222222224</v>
      </c>
      <c r="U41" s="163">
        <f t="shared" si="15"/>
        <v>6870697.916666667</v>
      </c>
      <c r="V41" s="164">
        <f t="shared" si="16"/>
        <v>0.1891625177809389</v>
      </c>
      <c r="W41" s="164">
        <f t="shared" si="17"/>
        <v>9.4505689900426723E-3</v>
      </c>
      <c r="X41" s="164">
        <f t="shared" si="18"/>
        <v>5.2587315721777106E-2</v>
      </c>
      <c r="Y41" s="165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131"/>
      <c r="AQ41" s="157">
        <f t="shared" si="23"/>
        <v>45382</v>
      </c>
      <c r="AR41" s="154">
        <f t="shared" ref="AR41:BG41" si="26">+C41+AR40</f>
        <v>0</v>
      </c>
      <c r="AS41" s="155">
        <f t="shared" si="26"/>
        <v>0</v>
      </c>
      <c r="AT41" s="155">
        <f t="shared" si="26"/>
        <v>6656250</v>
      </c>
      <c r="AU41" s="155">
        <f t="shared" si="26"/>
        <v>0</v>
      </c>
      <c r="AV41" s="155">
        <f t="shared" si="26"/>
        <v>37500000</v>
      </c>
      <c r="AW41" s="155">
        <f t="shared" si="26"/>
        <v>29722222.222222224</v>
      </c>
      <c r="AX41" s="155">
        <f t="shared" si="26"/>
        <v>0</v>
      </c>
      <c r="AY41" s="155" t="e">
        <f t="shared" si="26"/>
        <v>#VALUE!</v>
      </c>
      <c r="AZ41" s="155">
        <f t="shared" si="26"/>
        <v>0</v>
      </c>
      <c r="BA41" s="155">
        <f t="shared" si="26"/>
        <v>0</v>
      </c>
      <c r="BB41" s="155">
        <f t="shared" si="26"/>
        <v>0</v>
      </c>
      <c r="BC41" s="155">
        <f t="shared" si="26"/>
        <v>0</v>
      </c>
      <c r="BD41" s="155">
        <f t="shared" si="26"/>
        <v>0</v>
      </c>
      <c r="BE41" s="155">
        <f t="shared" si="26"/>
        <v>0</v>
      </c>
      <c r="BF41" s="155">
        <f t="shared" si="26"/>
        <v>0</v>
      </c>
      <c r="BG41" s="156">
        <f t="shared" si="26"/>
        <v>0</v>
      </c>
    </row>
    <row r="42" spans="1:59" ht="15" customHeight="1" x14ac:dyDescent="0.2">
      <c r="B42" s="157">
        <f t="shared" si="20"/>
        <v>45412</v>
      </c>
      <c r="C42" s="158"/>
      <c r="D42" s="159"/>
      <c r="E42" s="159">
        <f t="shared" ref="E42:F42" si="27">E41</f>
        <v>1468750</v>
      </c>
      <c r="F42" s="159">
        <f t="shared" si="27"/>
        <v>0</v>
      </c>
      <c r="G42" s="159"/>
      <c r="H42" s="159">
        <v>2222222.222222222</v>
      </c>
      <c r="I42" s="159"/>
      <c r="J42" s="159"/>
      <c r="K42" s="159"/>
      <c r="L42" s="159"/>
      <c r="M42" s="159"/>
      <c r="N42" s="159"/>
      <c r="O42" s="159"/>
      <c r="P42" s="159"/>
      <c r="Q42" s="159"/>
      <c r="R42" s="166"/>
      <c r="S42" s="153">
        <f t="shared" si="13"/>
        <v>3690972.222222222</v>
      </c>
      <c r="T42" s="162">
        <f t="shared" si="22"/>
        <v>77569444.444444448</v>
      </c>
      <c r="U42" s="163">
        <f t="shared" si="15"/>
        <v>7213958.333333334</v>
      </c>
      <c r="V42" s="164">
        <f t="shared" si="16"/>
        <v>0.19861308677098161</v>
      </c>
      <c r="W42" s="164">
        <f t="shared" si="17"/>
        <v>9.4505689900426723E-3</v>
      </c>
      <c r="X42" s="164">
        <f t="shared" si="18"/>
        <v>4.9960050759035646E-2</v>
      </c>
      <c r="Y42" s="165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131"/>
      <c r="AQ42" s="157">
        <f t="shared" si="23"/>
        <v>45412</v>
      </c>
      <c r="AR42" s="154">
        <f t="shared" ref="AR42:BG42" si="28">+C42+AR41</f>
        <v>0</v>
      </c>
      <c r="AS42" s="155">
        <f t="shared" si="28"/>
        <v>0</v>
      </c>
      <c r="AT42" s="155">
        <f t="shared" si="28"/>
        <v>8125000</v>
      </c>
      <c r="AU42" s="155">
        <f t="shared" si="28"/>
        <v>0</v>
      </c>
      <c r="AV42" s="155">
        <f t="shared" si="28"/>
        <v>37500000</v>
      </c>
      <c r="AW42" s="155">
        <f t="shared" si="28"/>
        <v>31944444.444444448</v>
      </c>
      <c r="AX42" s="155">
        <f t="shared" si="28"/>
        <v>0</v>
      </c>
      <c r="AY42" s="155" t="e">
        <f t="shared" si="28"/>
        <v>#VALUE!</v>
      </c>
      <c r="AZ42" s="155">
        <f t="shared" si="28"/>
        <v>0</v>
      </c>
      <c r="BA42" s="155">
        <f t="shared" si="28"/>
        <v>0</v>
      </c>
      <c r="BB42" s="155">
        <f t="shared" si="28"/>
        <v>0</v>
      </c>
      <c r="BC42" s="155">
        <f t="shared" si="28"/>
        <v>0</v>
      </c>
      <c r="BD42" s="155">
        <f t="shared" si="28"/>
        <v>0</v>
      </c>
      <c r="BE42" s="155">
        <f t="shared" si="28"/>
        <v>0</v>
      </c>
      <c r="BF42" s="155">
        <f t="shared" si="28"/>
        <v>0</v>
      </c>
      <c r="BG42" s="156">
        <f t="shared" si="28"/>
        <v>0</v>
      </c>
    </row>
    <row r="43" spans="1:59" ht="15" customHeight="1" x14ac:dyDescent="0.2">
      <c r="B43" s="157">
        <f t="shared" si="20"/>
        <v>45443</v>
      </c>
      <c r="C43" s="158"/>
      <c r="D43" s="159"/>
      <c r="E43" s="159">
        <f t="shared" ref="E43:F43" si="29">E42</f>
        <v>1468750</v>
      </c>
      <c r="F43" s="159">
        <f t="shared" si="29"/>
        <v>0</v>
      </c>
      <c r="G43" s="159"/>
      <c r="H43" s="159">
        <v>2222222.222222222</v>
      </c>
      <c r="I43" s="159"/>
      <c r="J43" s="159"/>
      <c r="K43" s="159"/>
      <c r="L43" s="159"/>
      <c r="M43" s="159"/>
      <c r="N43" s="159"/>
      <c r="O43" s="159"/>
      <c r="P43" s="159"/>
      <c r="Q43" s="159"/>
      <c r="R43" s="166"/>
      <c r="S43" s="153">
        <f t="shared" si="13"/>
        <v>3690972.222222222</v>
      </c>
      <c r="T43" s="162">
        <f t="shared" si="22"/>
        <v>81260416.666666672</v>
      </c>
      <c r="U43" s="163">
        <f t="shared" si="15"/>
        <v>7557218.75</v>
      </c>
      <c r="V43" s="164">
        <f t="shared" si="16"/>
        <v>0.20806365576102429</v>
      </c>
      <c r="W43" s="164">
        <f t="shared" si="17"/>
        <v>9.4505689900426723E-3</v>
      </c>
      <c r="X43" s="164">
        <f t="shared" si="18"/>
        <v>4.7582811101163802E-2</v>
      </c>
      <c r="Y43" s="165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131"/>
      <c r="AQ43" s="157">
        <f t="shared" si="23"/>
        <v>45443</v>
      </c>
      <c r="AR43" s="154">
        <f t="shared" ref="AR43:BG43" si="30">+C43+AR42</f>
        <v>0</v>
      </c>
      <c r="AS43" s="155">
        <f t="shared" si="30"/>
        <v>0</v>
      </c>
      <c r="AT43" s="155">
        <f t="shared" si="30"/>
        <v>9593750</v>
      </c>
      <c r="AU43" s="155">
        <f t="shared" si="30"/>
        <v>0</v>
      </c>
      <c r="AV43" s="155">
        <f t="shared" si="30"/>
        <v>37500000</v>
      </c>
      <c r="AW43" s="155">
        <f t="shared" si="30"/>
        <v>34166666.666666672</v>
      </c>
      <c r="AX43" s="155">
        <f t="shared" si="30"/>
        <v>0</v>
      </c>
      <c r="AY43" s="155" t="e">
        <f t="shared" si="30"/>
        <v>#VALUE!</v>
      </c>
      <c r="AZ43" s="155">
        <f t="shared" si="30"/>
        <v>0</v>
      </c>
      <c r="BA43" s="155">
        <f t="shared" si="30"/>
        <v>0</v>
      </c>
      <c r="BB43" s="155">
        <f t="shared" si="30"/>
        <v>0</v>
      </c>
      <c r="BC43" s="155">
        <f t="shared" si="30"/>
        <v>0</v>
      </c>
      <c r="BD43" s="155">
        <f t="shared" si="30"/>
        <v>0</v>
      </c>
      <c r="BE43" s="155">
        <f t="shared" si="30"/>
        <v>0</v>
      </c>
      <c r="BF43" s="155">
        <f t="shared" si="30"/>
        <v>0</v>
      </c>
      <c r="BG43" s="156">
        <f t="shared" si="30"/>
        <v>0</v>
      </c>
    </row>
    <row r="44" spans="1:59" ht="15" customHeight="1" x14ac:dyDescent="0.2">
      <c r="B44" s="157">
        <f t="shared" si="20"/>
        <v>45473</v>
      </c>
      <c r="C44" s="158"/>
      <c r="D44" s="159"/>
      <c r="E44" s="159">
        <f t="shared" ref="E44:F44" si="31">E43</f>
        <v>1468750</v>
      </c>
      <c r="F44" s="159">
        <f t="shared" si="31"/>
        <v>0</v>
      </c>
      <c r="H44" s="159">
        <v>2222222.222222222</v>
      </c>
      <c r="I44" s="159"/>
      <c r="J44" s="159"/>
      <c r="K44" s="159"/>
      <c r="L44" s="159"/>
      <c r="M44" s="159"/>
      <c r="N44" s="159"/>
      <c r="O44" s="159"/>
      <c r="P44" s="159"/>
      <c r="Q44" s="159"/>
      <c r="R44" s="166"/>
      <c r="S44" s="153">
        <f t="shared" si="13"/>
        <v>3690972.222222222</v>
      </c>
      <c r="T44" s="162">
        <f t="shared" si="22"/>
        <v>84951388.888888896</v>
      </c>
      <c r="U44" s="163">
        <f t="shared" si="15"/>
        <v>7900479.166666667</v>
      </c>
      <c r="V44" s="164">
        <f t="shared" si="16"/>
        <v>0.21751422475106696</v>
      </c>
      <c r="W44" s="164">
        <f t="shared" si="17"/>
        <v>9.4505689900426723E-3</v>
      </c>
      <c r="X44" s="164">
        <f t="shared" si="18"/>
        <v>4.5421527154638319E-2</v>
      </c>
      <c r="Y44" s="165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131"/>
      <c r="AQ44" s="157">
        <f t="shared" si="23"/>
        <v>45473</v>
      </c>
      <c r="AR44" s="154">
        <f t="shared" ref="AR44:BG44" si="32">+C44+AR43</f>
        <v>0</v>
      </c>
      <c r="AS44" s="155">
        <f t="shared" si="32"/>
        <v>0</v>
      </c>
      <c r="AT44" s="155">
        <f t="shared" si="32"/>
        <v>11062500</v>
      </c>
      <c r="AU44" s="155">
        <f t="shared" si="32"/>
        <v>0</v>
      </c>
      <c r="AV44" s="155">
        <f t="shared" si="32"/>
        <v>37500000</v>
      </c>
      <c r="AW44" s="155">
        <f t="shared" si="32"/>
        <v>36388888.888888896</v>
      </c>
      <c r="AX44" s="155">
        <f t="shared" si="32"/>
        <v>0</v>
      </c>
      <c r="AY44" s="155" t="e">
        <f t="shared" si="32"/>
        <v>#VALUE!</v>
      </c>
      <c r="AZ44" s="155">
        <f t="shared" si="32"/>
        <v>0</v>
      </c>
      <c r="BA44" s="155">
        <f t="shared" si="32"/>
        <v>0</v>
      </c>
      <c r="BB44" s="155">
        <f t="shared" si="32"/>
        <v>0</v>
      </c>
      <c r="BC44" s="155">
        <f t="shared" si="32"/>
        <v>0</v>
      </c>
      <c r="BD44" s="155">
        <f t="shared" si="32"/>
        <v>0</v>
      </c>
      <c r="BE44" s="155">
        <f t="shared" si="32"/>
        <v>0</v>
      </c>
      <c r="BF44" s="155">
        <f t="shared" si="32"/>
        <v>0</v>
      </c>
      <c r="BG44" s="156">
        <f t="shared" si="32"/>
        <v>0</v>
      </c>
    </row>
    <row r="45" spans="1:59" ht="15" customHeight="1" x14ac:dyDescent="0.2">
      <c r="B45" s="157">
        <f t="shared" si="20"/>
        <v>45504</v>
      </c>
      <c r="C45" s="158"/>
      <c r="D45" s="159"/>
      <c r="E45" s="159">
        <f t="shared" ref="E45:F45" si="33">E44</f>
        <v>1468750</v>
      </c>
      <c r="F45" s="159">
        <f t="shared" si="33"/>
        <v>0</v>
      </c>
      <c r="G45" s="159"/>
      <c r="H45" s="159">
        <v>2222222.222222222</v>
      </c>
      <c r="I45" s="159"/>
      <c r="J45" s="159"/>
      <c r="K45" s="159"/>
      <c r="L45" s="159"/>
      <c r="M45" s="159"/>
      <c r="N45" s="159"/>
      <c r="O45" s="159"/>
      <c r="P45" s="159"/>
      <c r="Q45" s="159"/>
      <c r="R45" s="166"/>
      <c r="S45" s="153">
        <f t="shared" si="13"/>
        <v>3690972.222222222</v>
      </c>
      <c r="T45" s="162">
        <f t="shared" si="22"/>
        <v>88642361.111111119</v>
      </c>
      <c r="U45" s="163">
        <f t="shared" si="15"/>
        <v>8243739.583333334</v>
      </c>
      <c r="V45" s="164">
        <f t="shared" si="16"/>
        <v>0.22696479374110964</v>
      </c>
      <c r="W45" s="164">
        <f t="shared" si="17"/>
        <v>9.4505689900426723E-3</v>
      </c>
      <c r="X45" s="164">
        <f t="shared" si="18"/>
        <v>4.3448050355595624E-2</v>
      </c>
      <c r="Y45" s="165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131"/>
      <c r="AQ45" s="157">
        <f t="shared" si="23"/>
        <v>45504</v>
      </c>
      <c r="AR45" s="154">
        <f t="shared" ref="AR45:AT45" si="34">+C45+AR44</f>
        <v>0</v>
      </c>
      <c r="AS45" s="155">
        <f t="shared" si="34"/>
        <v>0</v>
      </c>
      <c r="AT45" s="155">
        <f t="shared" si="34"/>
        <v>12531250</v>
      </c>
      <c r="AU45" s="155" t="s">
        <v>86</v>
      </c>
      <c r="AV45" s="155">
        <f t="shared" ref="AV45:BG45" si="35">+G45+AV44</f>
        <v>37500000</v>
      </c>
      <c r="AW45" s="155">
        <f t="shared" si="35"/>
        <v>38611111.111111119</v>
      </c>
      <c r="AX45" s="155">
        <f t="shared" si="35"/>
        <v>0</v>
      </c>
      <c r="AY45" s="155" t="e">
        <f t="shared" si="35"/>
        <v>#VALUE!</v>
      </c>
      <c r="AZ45" s="155">
        <f t="shared" si="35"/>
        <v>0</v>
      </c>
      <c r="BA45" s="155">
        <f t="shared" si="35"/>
        <v>0</v>
      </c>
      <c r="BB45" s="155">
        <f t="shared" si="35"/>
        <v>0</v>
      </c>
      <c r="BC45" s="155">
        <f t="shared" si="35"/>
        <v>0</v>
      </c>
      <c r="BD45" s="155">
        <f t="shared" si="35"/>
        <v>0</v>
      </c>
      <c r="BE45" s="155">
        <f t="shared" si="35"/>
        <v>0</v>
      </c>
      <c r="BF45" s="155">
        <f t="shared" si="35"/>
        <v>0</v>
      </c>
      <c r="BG45" s="156">
        <f t="shared" si="35"/>
        <v>0</v>
      </c>
    </row>
    <row r="46" spans="1:59" ht="15" customHeight="1" x14ac:dyDescent="0.2">
      <c r="B46" s="157">
        <f t="shared" si="20"/>
        <v>45535</v>
      </c>
      <c r="C46" s="158"/>
      <c r="D46" s="159"/>
      <c r="E46" s="159">
        <f t="shared" ref="E46:F46" si="36">E45</f>
        <v>1468750</v>
      </c>
      <c r="F46" s="159">
        <f t="shared" si="36"/>
        <v>0</v>
      </c>
      <c r="G46" s="159"/>
      <c r="H46" s="159">
        <v>2222222.222222222</v>
      </c>
      <c r="I46" s="159"/>
      <c r="J46" s="159"/>
      <c r="K46" s="159"/>
      <c r="L46" s="159"/>
      <c r="M46" s="159"/>
      <c r="N46" s="159"/>
      <c r="O46" s="159"/>
      <c r="P46" s="159"/>
      <c r="Q46" s="159"/>
      <c r="R46" s="166"/>
      <c r="S46" s="153">
        <f t="shared" si="13"/>
        <v>3690972.222222222</v>
      </c>
      <c r="T46" s="162">
        <f t="shared" si="22"/>
        <v>92333333.333333343</v>
      </c>
      <c r="U46" s="163">
        <f t="shared" si="15"/>
        <v>8587000</v>
      </c>
      <c r="V46" s="164">
        <f t="shared" si="16"/>
        <v>0.23641536273115232</v>
      </c>
      <c r="W46" s="164">
        <f t="shared" si="17"/>
        <v>9.4505689900426723E-3</v>
      </c>
      <c r="X46" s="164">
        <f t="shared" si="18"/>
        <v>4.1638920443417327E-2</v>
      </c>
      <c r="Y46" s="165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131"/>
      <c r="AQ46" s="157">
        <f t="shared" si="23"/>
        <v>45535</v>
      </c>
      <c r="AR46" s="154">
        <f t="shared" ref="AR46:BG46" si="37">+C46+AR45</f>
        <v>0</v>
      </c>
      <c r="AS46" s="155">
        <f t="shared" si="37"/>
        <v>0</v>
      </c>
      <c r="AT46" s="155">
        <f t="shared" si="37"/>
        <v>14000000</v>
      </c>
      <c r="AU46" s="155" t="e">
        <f t="shared" si="37"/>
        <v>#VALUE!</v>
      </c>
      <c r="AV46" s="155">
        <f t="shared" si="37"/>
        <v>37500000</v>
      </c>
      <c r="AW46" s="155">
        <f t="shared" si="37"/>
        <v>40833333.333333343</v>
      </c>
      <c r="AX46" s="155">
        <f t="shared" si="37"/>
        <v>0</v>
      </c>
      <c r="AY46" s="155" t="e">
        <f t="shared" si="37"/>
        <v>#VALUE!</v>
      </c>
      <c r="AZ46" s="155">
        <f t="shared" si="37"/>
        <v>0</v>
      </c>
      <c r="BA46" s="155">
        <f t="shared" si="37"/>
        <v>0</v>
      </c>
      <c r="BB46" s="155">
        <f t="shared" si="37"/>
        <v>0</v>
      </c>
      <c r="BC46" s="155">
        <f t="shared" si="37"/>
        <v>0</v>
      </c>
      <c r="BD46" s="155">
        <f t="shared" si="37"/>
        <v>0</v>
      </c>
      <c r="BE46" s="155">
        <f t="shared" si="37"/>
        <v>0</v>
      </c>
      <c r="BF46" s="155">
        <f t="shared" si="37"/>
        <v>0</v>
      </c>
      <c r="BG46" s="156">
        <f t="shared" si="37"/>
        <v>0</v>
      </c>
    </row>
    <row r="47" spans="1:59" ht="15" customHeight="1" x14ac:dyDescent="0.2">
      <c r="B47" s="157">
        <f t="shared" si="20"/>
        <v>45565</v>
      </c>
      <c r="C47" s="158">
        <f>H17</f>
        <v>18750000</v>
      </c>
      <c r="D47" s="159">
        <f>D48</f>
        <v>4017857.1428571427</v>
      </c>
      <c r="E47" s="159">
        <f t="shared" ref="E47:F47" si="38">E46</f>
        <v>1468750</v>
      </c>
      <c r="F47" s="159">
        <f t="shared" si="38"/>
        <v>0</v>
      </c>
      <c r="G47" s="159"/>
      <c r="H47" s="159">
        <v>2222222.222222222</v>
      </c>
      <c r="I47" s="159"/>
      <c r="J47" s="159"/>
      <c r="K47" s="159"/>
      <c r="L47" s="159"/>
      <c r="M47" s="159"/>
      <c r="N47" s="159"/>
      <c r="O47" s="159"/>
      <c r="P47" s="159"/>
      <c r="Q47" s="159"/>
      <c r="R47" s="166"/>
      <c r="S47" s="153">
        <f t="shared" si="13"/>
        <v>26458829.365079366</v>
      </c>
      <c r="T47" s="162">
        <f t="shared" si="22"/>
        <v>118792162.69841272</v>
      </c>
      <c r="U47" s="163">
        <f t="shared" si="15"/>
        <v>11047671.130952382</v>
      </c>
      <c r="V47" s="164">
        <f t="shared" si="16"/>
        <v>0.30416200975411517</v>
      </c>
      <c r="W47" s="164">
        <f t="shared" si="17"/>
        <v>6.7746647022962805E-2</v>
      </c>
      <c r="X47" s="164">
        <f t="shared" si="18"/>
        <v>0.28655771875537228</v>
      </c>
      <c r="Y47" s="165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131"/>
      <c r="AQ47" s="157">
        <f t="shared" si="23"/>
        <v>45565</v>
      </c>
      <c r="AR47" s="154">
        <f t="shared" ref="AR47:BG47" si="39">+C47+AR46</f>
        <v>18750000</v>
      </c>
      <c r="AS47" s="155">
        <f t="shared" si="39"/>
        <v>4017857.1428571427</v>
      </c>
      <c r="AT47" s="155">
        <f t="shared" si="39"/>
        <v>15468750</v>
      </c>
      <c r="AU47" s="155" t="e">
        <f t="shared" si="39"/>
        <v>#VALUE!</v>
      </c>
      <c r="AV47" s="155">
        <f t="shared" si="39"/>
        <v>37500000</v>
      </c>
      <c r="AW47" s="155">
        <f t="shared" si="39"/>
        <v>43055555.555555567</v>
      </c>
      <c r="AX47" s="155">
        <f t="shared" si="39"/>
        <v>0</v>
      </c>
      <c r="AY47" s="155" t="e">
        <f t="shared" si="39"/>
        <v>#VALUE!</v>
      </c>
      <c r="AZ47" s="155">
        <f t="shared" si="39"/>
        <v>0</v>
      </c>
      <c r="BA47" s="155">
        <f t="shared" si="39"/>
        <v>0</v>
      </c>
      <c r="BB47" s="155">
        <f t="shared" si="39"/>
        <v>0</v>
      </c>
      <c r="BC47" s="155">
        <f t="shared" si="39"/>
        <v>0</v>
      </c>
      <c r="BD47" s="155">
        <f t="shared" si="39"/>
        <v>0</v>
      </c>
      <c r="BE47" s="155">
        <f t="shared" si="39"/>
        <v>0</v>
      </c>
      <c r="BF47" s="155">
        <f t="shared" si="39"/>
        <v>0</v>
      </c>
      <c r="BG47" s="156">
        <f t="shared" si="39"/>
        <v>0</v>
      </c>
    </row>
    <row r="48" spans="1:59" ht="15" customHeight="1" x14ac:dyDescent="0.2">
      <c r="B48" s="157">
        <f t="shared" si="20"/>
        <v>45596</v>
      </c>
      <c r="C48" s="158">
        <f>G17</f>
        <v>2083333.3333333333</v>
      </c>
      <c r="D48" s="159">
        <f>G18</f>
        <v>4017857.1428571427</v>
      </c>
      <c r="E48" s="159">
        <f t="shared" ref="E48:F48" si="40">E47</f>
        <v>1468750</v>
      </c>
      <c r="F48" s="159">
        <f t="shared" si="40"/>
        <v>0</v>
      </c>
      <c r="G48" s="159"/>
      <c r="H48" s="159">
        <v>2222222.222222222</v>
      </c>
      <c r="I48" s="159"/>
      <c r="J48" s="159"/>
      <c r="K48" s="159"/>
      <c r="L48" s="159"/>
      <c r="M48" s="159"/>
      <c r="N48" s="159"/>
      <c r="O48" s="159"/>
      <c r="P48" s="159"/>
      <c r="Q48" s="159"/>
      <c r="R48" s="166"/>
      <c r="S48" s="153">
        <f t="shared" si="13"/>
        <v>9792162.6984126978</v>
      </c>
      <c r="T48" s="162">
        <f t="shared" si="22"/>
        <v>128584325.39682542</v>
      </c>
      <c r="U48" s="163">
        <f t="shared" si="15"/>
        <v>11958342.261904763</v>
      </c>
      <c r="V48" s="164">
        <f t="shared" si="16"/>
        <v>0.32923440357650902</v>
      </c>
      <c r="W48" s="164">
        <f t="shared" si="17"/>
        <v>2.5072393822393818E-2</v>
      </c>
      <c r="X48" s="164">
        <f t="shared" si="18"/>
        <v>8.2431049961375402E-2</v>
      </c>
      <c r="Y48" s="165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131"/>
      <c r="AQ48" s="157">
        <f t="shared" si="23"/>
        <v>45596</v>
      </c>
      <c r="AR48" s="154">
        <f t="shared" ref="AR48:BG48" si="41">+C48+AR47</f>
        <v>20833333.333333332</v>
      </c>
      <c r="AS48" s="155">
        <f t="shared" si="41"/>
        <v>8035714.2857142854</v>
      </c>
      <c r="AT48" s="155">
        <f t="shared" si="41"/>
        <v>16937500</v>
      </c>
      <c r="AU48" s="155" t="e">
        <f t="shared" si="41"/>
        <v>#VALUE!</v>
      </c>
      <c r="AV48" s="155">
        <f t="shared" si="41"/>
        <v>37500000</v>
      </c>
      <c r="AW48" s="155">
        <f t="shared" si="41"/>
        <v>45277777.777777791</v>
      </c>
      <c r="AX48" s="155">
        <f t="shared" si="41"/>
        <v>0</v>
      </c>
      <c r="AY48" s="155" t="e">
        <f t="shared" si="41"/>
        <v>#VALUE!</v>
      </c>
      <c r="AZ48" s="155">
        <f t="shared" si="41"/>
        <v>0</v>
      </c>
      <c r="BA48" s="155">
        <f t="shared" si="41"/>
        <v>0</v>
      </c>
      <c r="BB48" s="155">
        <f t="shared" si="41"/>
        <v>0</v>
      </c>
      <c r="BC48" s="155">
        <f t="shared" si="41"/>
        <v>0</v>
      </c>
      <c r="BD48" s="155">
        <f t="shared" si="41"/>
        <v>0</v>
      </c>
      <c r="BE48" s="155">
        <f t="shared" si="41"/>
        <v>0</v>
      </c>
      <c r="BF48" s="155">
        <f t="shared" si="41"/>
        <v>0</v>
      </c>
      <c r="BG48" s="156">
        <f t="shared" si="41"/>
        <v>0</v>
      </c>
    </row>
    <row r="49" spans="1:59" ht="15" customHeight="1" x14ac:dyDescent="0.2">
      <c r="B49" s="157">
        <f t="shared" si="20"/>
        <v>45626</v>
      </c>
      <c r="C49" s="158">
        <f t="shared" ref="C49:F49" si="42">C48</f>
        <v>2083333.3333333333</v>
      </c>
      <c r="D49" s="159">
        <f t="shared" si="42"/>
        <v>4017857.1428571427</v>
      </c>
      <c r="E49" s="159">
        <f t="shared" si="42"/>
        <v>1468750</v>
      </c>
      <c r="F49" s="159">
        <f t="shared" si="42"/>
        <v>0</v>
      </c>
      <c r="G49" s="159"/>
      <c r="H49" s="159">
        <v>2222222.222222222</v>
      </c>
      <c r="I49" s="159"/>
      <c r="J49" s="159"/>
      <c r="K49" s="159"/>
      <c r="L49" s="159"/>
      <c r="M49" s="159"/>
      <c r="N49" s="159"/>
      <c r="O49" s="159"/>
      <c r="P49" s="159"/>
      <c r="Q49" s="159"/>
      <c r="R49" s="166"/>
      <c r="S49" s="153">
        <f t="shared" si="13"/>
        <v>9792162.6984126978</v>
      </c>
      <c r="T49" s="162">
        <f t="shared" si="22"/>
        <v>138376488.09523812</v>
      </c>
      <c r="U49" s="163">
        <f t="shared" si="15"/>
        <v>12869013.392857146</v>
      </c>
      <c r="V49" s="164">
        <f t="shared" si="16"/>
        <v>0.35430679739890286</v>
      </c>
      <c r="W49" s="164">
        <f t="shared" si="17"/>
        <v>2.5072393822393818E-2</v>
      </c>
      <c r="X49" s="164">
        <f t="shared" si="18"/>
        <v>7.6153626565236499E-2</v>
      </c>
      <c r="Y49" s="165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131"/>
      <c r="AQ49" s="157">
        <f t="shared" si="23"/>
        <v>45626</v>
      </c>
      <c r="AR49" s="154">
        <f t="shared" ref="AR49:BG49" si="43">+C49+AR48</f>
        <v>22916666.666666664</v>
      </c>
      <c r="AS49" s="155">
        <f t="shared" si="43"/>
        <v>12053571.428571429</v>
      </c>
      <c r="AT49" s="155">
        <f t="shared" si="43"/>
        <v>18406250</v>
      </c>
      <c r="AU49" s="155" t="e">
        <f t="shared" si="43"/>
        <v>#VALUE!</v>
      </c>
      <c r="AV49" s="155">
        <f t="shared" si="43"/>
        <v>37500000</v>
      </c>
      <c r="AW49" s="155">
        <f t="shared" si="43"/>
        <v>47500000.000000015</v>
      </c>
      <c r="AX49" s="155">
        <f t="shared" si="43"/>
        <v>0</v>
      </c>
      <c r="AY49" s="155" t="e">
        <f t="shared" si="43"/>
        <v>#VALUE!</v>
      </c>
      <c r="AZ49" s="155">
        <f t="shared" si="43"/>
        <v>0</v>
      </c>
      <c r="BA49" s="155">
        <f t="shared" si="43"/>
        <v>0</v>
      </c>
      <c r="BB49" s="155">
        <f t="shared" si="43"/>
        <v>0</v>
      </c>
      <c r="BC49" s="155">
        <f t="shared" si="43"/>
        <v>0</v>
      </c>
      <c r="BD49" s="155">
        <f t="shared" si="43"/>
        <v>0</v>
      </c>
      <c r="BE49" s="155">
        <f t="shared" si="43"/>
        <v>0</v>
      </c>
      <c r="BF49" s="155">
        <f t="shared" si="43"/>
        <v>0</v>
      </c>
      <c r="BG49" s="156">
        <f t="shared" si="43"/>
        <v>0</v>
      </c>
    </row>
    <row r="50" spans="1:59" ht="15" customHeight="1" x14ac:dyDescent="0.2">
      <c r="A50" s="167">
        <v>1</v>
      </c>
      <c r="B50" s="168">
        <f t="shared" si="20"/>
        <v>45657</v>
      </c>
      <c r="C50" s="169">
        <f t="shared" ref="C50:F50" si="44">C49</f>
        <v>2083333.3333333333</v>
      </c>
      <c r="D50" s="170">
        <f t="shared" si="44"/>
        <v>4017857.1428571427</v>
      </c>
      <c r="E50" s="170">
        <f t="shared" si="44"/>
        <v>1468750</v>
      </c>
      <c r="F50" s="170">
        <f t="shared" si="44"/>
        <v>0</v>
      </c>
      <c r="G50" s="170"/>
      <c r="H50" s="170">
        <v>2222222.222222222</v>
      </c>
      <c r="I50" s="170"/>
      <c r="J50" s="170"/>
      <c r="K50" s="170"/>
      <c r="L50" s="170"/>
      <c r="M50" s="170"/>
      <c r="N50" s="170"/>
      <c r="O50" s="170"/>
      <c r="P50" s="170"/>
      <c r="Q50" s="170"/>
      <c r="R50" s="171"/>
      <c r="S50" s="172">
        <f t="shared" si="13"/>
        <v>9792162.6984126978</v>
      </c>
      <c r="T50" s="173">
        <f t="shared" si="22"/>
        <v>148168650.79365081</v>
      </c>
      <c r="U50" s="174">
        <f t="shared" si="15"/>
        <v>13779684.523809524</v>
      </c>
      <c r="V50" s="175">
        <f t="shared" si="16"/>
        <v>0.37937919122129665</v>
      </c>
      <c r="W50" s="164">
        <f t="shared" si="17"/>
        <v>2.5072393822393818E-2</v>
      </c>
      <c r="X50" s="164">
        <f t="shared" si="18"/>
        <v>7.0764642412901813E-2</v>
      </c>
      <c r="Y50" s="165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131"/>
      <c r="AQ50" s="157">
        <f t="shared" si="23"/>
        <v>45657</v>
      </c>
      <c r="AR50" s="154">
        <f t="shared" ref="AR50:BG50" si="45">+C50+AR49</f>
        <v>24999999.999999996</v>
      </c>
      <c r="AS50" s="155">
        <f t="shared" si="45"/>
        <v>16071428.571428571</v>
      </c>
      <c r="AT50" s="155">
        <f t="shared" si="45"/>
        <v>19875000</v>
      </c>
      <c r="AU50" s="155" t="e">
        <f t="shared" si="45"/>
        <v>#VALUE!</v>
      </c>
      <c r="AV50" s="155">
        <f t="shared" si="45"/>
        <v>37500000</v>
      </c>
      <c r="AW50" s="155">
        <f t="shared" si="45"/>
        <v>49722222.222222239</v>
      </c>
      <c r="AX50" s="155">
        <f t="shared" si="45"/>
        <v>0</v>
      </c>
      <c r="AY50" s="155" t="e">
        <f t="shared" si="45"/>
        <v>#VALUE!</v>
      </c>
      <c r="AZ50" s="155">
        <f t="shared" si="45"/>
        <v>0</v>
      </c>
      <c r="BA50" s="155">
        <f t="shared" si="45"/>
        <v>0</v>
      </c>
      <c r="BB50" s="155">
        <f t="shared" si="45"/>
        <v>0</v>
      </c>
      <c r="BC50" s="155">
        <f t="shared" si="45"/>
        <v>0</v>
      </c>
      <c r="BD50" s="155">
        <f t="shared" si="45"/>
        <v>0</v>
      </c>
      <c r="BE50" s="155">
        <f t="shared" si="45"/>
        <v>0</v>
      </c>
      <c r="BF50" s="155">
        <f t="shared" si="45"/>
        <v>0</v>
      </c>
      <c r="BG50" s="156">
        <f t="shared" si="45"/>
        <v>0</v>
      </c>
    </row>
    <row r="51" spans="1:59" ht="15" customHeight="1" x14ac:dyDescent="0.2">
      <c r="A51" s="167"/>
      <c r="B51" s="176">
        <f t="shared" si="20"/>
        <v>45688</v>
      </c>
      <c r="C51" s="177">
        <f t="shared" ref="C51:F51" si="46">C50</f>
        <v>2083333.3333333333</v>
      </c>
      <c r="D51" s="178">
        <f t="shared" si="46"/>
        <v>4017857.1428571427</v>
      </c>
      <c r="E51" s="178">
        <f t="shared" si="46"/>
        <v>1468750</v>
      </c>
      <c r="F51" s="178">
        <f t="shared" si="46"/>
        <v>0</v>
      </c>
      <c r="G51" s="178"/>
      <c r="H51" s="178">
        <v>2222222.222222222</v>
      </c>
      <c r="I51" s="178"/>
      <c r="J51" s="178"/>
      <c r="K51" s="178"/>
      <c r="L51" s="178"/>
      <c r="M51" s="178"/>
      <c r="N51" s="178"/>
      <c r="O51" s="178"/>
      <c r="P51" s="178"/>
      <c r="Q51" s="178"/>
      <c r="R51" s="179"/>
      <c r="S51" s="180">
        <f t="shared" si="13"/>
        <v>9792162.6984126978</v>
      </c>
      <c r="T51" s="143">
        <f t="shared" si="22"/>
        <v>157960813.49206349</v>
      </c>
      <c r="U51" s="48">
        <f t="shared" si="15"/>
        <v>14690355.654761905</v>
      </c>
      <c r="V51" s="144">
        <f t="shared" si="16"/>
        <v>0.40445158504369044</v>
      </c>
      <c r="W51" s="164">
        <f t="shared" si="17"/>
        <v>2.5072393822393818E-2</v>
      </c>
      <c r="X51" s="164">
        <f t="shared" si="18"/>
        <v>6.6087952113769832E-2</v>
      </c>
      <c r="Y51" s="165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131"/>
      <c r="AQ51" s="157">
        <f t="shared" si="23"/>
        <v>45688</v>
      </c>
      <c r="AR51" s="154">
        <f t="shared" ref="AR51:BG51" si="47">+C51+AR50</f>
        <v>27083333.333333328</v>
      </c>
      <c r="AS51" s="155">
        <f t="shared" si="47"/>
        <v>20089285.714285713</v>
      </c>
      <c r="AT51" s="155">
        <f t="shared" si="47"/>
        <v>21343750</v>
      </c>
      <c r="AU51" s="155" t="e">
        <f t="shared" si="47"/>
        <v>#VALUE!</v>
      </c>
      <c r="AV51" s="155">
        <f t="shared" si="47"/>
        <v>37500000</v>
      </c>
      <c r="AW51" s="155">
        <f t="shared" si="47"/>
        <v>51944444.444444463</v>
      </c>
      <c r="AX51" s="155">
        <f t="shared" si="47"/>
        <v>0</v>
      </c>
      <c r="AY51" s="155" t="e">
        <f t="shared" si="47"/>
        <v>#VALUE!</v>
      </c>
      <c r="AZ51" s="155">
        <f t="shared" si="47"/>
        <v>0</v>
      </c>
      <c r="BA51" s="155">
        <f t="shared" si="47"/>
        <v>0</v>
      </c>
      <c r="BB51" s="155">
        <f t="shared" si="47"/>
        <v>0</v>
      </c>
      <c r="BC51" s="155">
        <f t="shared" si="47"/>
        <v>0</v>
      </c>
      <c r="BD51" s="155">
        <f t="shared" si="47"/>
        <v>0</v>
      </c>
      <c r="BE51" s="155">
        <f t="shared" si="47"/>
        <v>0</v>
      </c>
      <c r="BF51" s="155">
        <f t="shared" si="47"/>
        <v>0</v>
      </c>
      <c r="BG51" s="156">
        <f t="shared" si="47"/>
        <v>0</v>
      </c>
    </row>
    <row r="52" spans="1:59" ht="15" customHeight="1" x14ac:dyDescent="0.2">
      <c r="A52" s="167"/>
      <c r="B52" s="157">
        <f t="shared" si="20"/>
        <v>45716</v>
      </c>
      <c r="C52" s="158">
        <f t="shared" ref="C52:F52" si="48">C51</f>
        <v>2083333.3333333333</v>
      </c>
      <c r="D52" s="159">
        <f t="shared" si="48"/>
        <v>4017857.1428571427</v>
      </c>
      <c r="E52" s="159">
        <f t="shared" si="48"/>
        <v>1468750</v>
      </c>
      <c r="F52" s="159">
        <f t="shared" si="48"/>
        <v>0</v>
      </c>
      <c r="G52" s="159"/>
      <c r="H52" s="159">
        <v>2222222.222222222</v>
      </c>
      <c r="I52" s="159"/>
      <c r="J52" s="159"/>
      <c r="K52" s="159"/>
      <c r="L52" s="159"/>
      <c r="M52" s="159"/>
      <c r="N52" s="159"/>
      <c r="O52" s="159"/>
      <c r="P52" s="159"/>
      <c r="Q52" s="159"/>
      <c r="R52" s="166"/>
      <c r="S52" s="153">
        <f t="shared" si="13"/>
        <v>9792162.6984126978</v>
      </c>
      <c r="T52" s="162">
        <f t="shared" si="22"/>
        <v>167752976.19047618</v>
      </c>
      <c r="U52" s="163">
        <f t="shared" si="15"/>
        <v>15601026.785714285</v>
      </c>
      <c r="V52" s="164">
        <f t="shared" si="16"/>
        <v>0.42952397886608429</v>
      </c>
      <c r="W52" s="164">
        <f t="shared" si="17"/>
        <v>2.5072393822393818E-2</v>
      </c>
      <c r="X52" s="164">
        <f t="shared" si="18"/>
        <v>6.1991088054916155E-2</v>
      </c>
      <c r="Y52" s="165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131"/>
      <c r="AQ52" s="157">
        <f t="shared" si="23"/>
        <v>45716</v>
      </c>
      <c r="AR52" s="154">
        <f t="shared" ref="AR52:BG52" si="49">+C52+AR51</f>
        <v>29166666.66666666</v>
      </c>
      <c r="AS52" s="155">
        <f t="shared" si="49"/>
        <v>24107142.857142854</v>
      </c>
      <c r="AT52" s="155">
        <f t="shared" si="49"/>
        <v>22812500</v>
      </c>
      <c r="AU52" s="155" t="e">
        <f t="shared" si="49"/>
        <v>#VALUE!</v>
      </c>
      <c r="AV52" s="155">
        <f t="shared" si="49"/>
        <v>37500000</v>
      </c>
      <c r="AW52" s="155">
        <f t="shared" si="49"/>
        <v>54166666.666666687</v>
      </c>
      <c r="AX52" s="155">
        <f t="shared" si="49"/>
        <v>0</v>
      </c>
      <c r="AY52" s="155" t="e">
        <f t="shared" si="49"/>
        <v>#VALUE!</v>
      </c>
      <c r="AZ52" s="155">
        <f t="shared" si="49"/>
        <v>0</v>
      </c>
      <c r="BA52" s="155">
        <f t="shared" si="49"/>
        <v>0</v>
      </c>
      <c r="BB52" s="155">
        <f t="shared" si="49"/>
        <v>0</v>
      </c>
      <c r="BC52" s="155">
        <f t="shared" si="49"/>
        <v>0</v>
      </c>
      <c r="BD52" s="155">
        <f t="shared" si="49"/>
        <v>0</v>
      </c>
      <c r="BE52" s="155">
        <f t="shared" si="49"/>
        <v>0</v>
      </c>
      <c r="BF52" s="155">
        <f t="shared" si="49"/>
        <v>0</v>
      </c>
      <c r="BG52" s="156">
        <f t="shared" si="49"/>
        <v>0</v>
      </c>
    </row>
    <row r="53" spans="1:59" ht="15" customHeight="1" x14ac:dyDescent="0.2">
      <c r="A53" s="167"/>
      <c r="B53" s="157">
        <f t="shared" si="20"/>
        <v>45747</v>
      </c>
      <c r="C53" s="158">
        <f t="shared" ref="C53:F53" si="50">C52</f>
        <v>2083333.3333333333</v>
      </c>
      <c r="D53" s="159">
        <f t="shared" si="50"/>
        <v>4017857.1428571427</v>
      </c>
      <c r="E53" s="159">
        <f t="shared" si="50"/>
        <v>1468750</v>
      </c>
      <c r="F53" s="159">
        <f t="shared" si="50"/>
        <v>0</v>
      </c>
      <c r="G53" s="159"/>
      <c r="H53" s="159">
        <v>2222222.222222222</v>
      </c>
      <c r="I53" s="159"/>
      <c r="J53" s="159"/>
      <c r="K53" s="159"/>
      <c r="L53" s="159"/>
      <c r="M53" s="159"/>
      <c r="N53" s="159"/>
      <c r="O53" s="159"/>
      <c r="P53" s="159"/>
      <c r="Q53" s="159"/>
      <c r="R53" s="166"/>
      <c r="S53" s="153">
        <f t="shared" si="13"/>
        <v>9792162.6984126978</v>
      </c>
      <c r="T53" s="162">
        <f t="shared" si="22"/>
        <v>177545138.88888887</v>
      </c>
      <c r="U53" s="163">
        <f t="shared" si="15"/>
        <v>16511697.916666664</v>
      </c>
      <c r="V53" s="164">
        <f t="shared" si="16"/>
        <v>0.45459637268847808</v>
      </c>
      <c r="W53" s="164">
        <f t="shared" si="17"/>
        <v>2.5072393822393818E-2</v>
      </c>
      <c r="X53" s="164">
        <f t="shared" si="18"/>
        <v>5.8372512492977258E-2</v>
      </c>
      <c r="Y53" s="165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131"/>
      <c r="AQ53" s="157">
        <f t="shared" si="23"/>
        <v>45747</v>
      </c>
      <c r="AR53" s="154">
        <f t="shared" ref="AR53:BG53" si="51">+C53+AR52</f>
        <v>31249999.999999993</v>
      </c>
      <c r="AS53" s="155">
        <f t="shared" si="51"/>
        <v>28124999.999999996</v>
      </c>
      <c r="AT53" s="155">
        <f t="shared" si="51"/>
        <v>24281250</v>
      </c>
      <c r="AU53" s="155" t="e">
        <f t="shared" si="51"/>
        <v>#VALUE!</v>
      </c>
      <c r="AV53" s="155">
        <f t="shared" si="51"/>
        <v>37500000</v>
      </c>
      <c r="AW53" s="155">
        <f t="shared" si="51"/>
        <v>56388888.88888891</v>
      </c>
      <c r="AX53" s="155">
        <f t="shared" si="51"/>
        <v>0</v>
      </c>
      <c r="AY53" s="155" t="e">
        <f t="shared" si="51"/>
        <v>#VALUE!</v>
      </c>
      <c r="AZ53" s="155">
        <f t="shared" si="51"/>
        <v>0</v>
      </c>
      <c r="BA53" s="155">
        <f t="shared" si="51"/>
        <v>0</v>
      </c>
      <c r="BB53" s="155">
        <f t="shared" si="51"/>
        <v>0</v>
      </c>
      <c r="BC53" s="155">
        <f t="shared" si="51"/>
        <v>0</v>
      </c>
      <c r="BD53" s="155">
        <f t="shared" si="51"/>
        <v>0</v>
      </c>
      <c r="BE53" s="155">
        <f t="shared" si="51"/>
        <v>0</v>
      </c>
      <c r="BF53" s="155">
        <f t="shared" si="51"/>
        <v>0</v>
      </c>
      <c r="BG53" s="156">
        <f t="shared" si="51"/>
        <v>0</v>
      </c>
    </row>
    <row r="54" spans="1:59" ht="15" customHeight="1" x14ac:dyDescent="0.2">
      <c r="A54" s="167"/>
      <c r="B54" s="157">
        <f t="shared" si="20"/>
        <v>45777</v>
      </c>
      <c r="C54" s="158">
        <f t="shared" ref="C54:F54" si="52">C53</f>
        <v>2083333.3333333333</v>
      </c>
      <c r="D54" s="159">
        <f t="shared" si="52"/>
        <v>4017857.1428571427</v>
      </c>
      <c r="E54" s="159">
        <f t="shared" si="52"/>
        <v>1468750</v>
      </c>
      <c r="F54" s="159">
        <f t="shared" si="52"/>
        <v>0</v>
      </c>
      <c r="G54" s="159"/>
      <c r="H54" s="159">
        <v>2222222.222222222</v>
      </c>
      <c r="I54" s="159"/>
      <c r="J54" s="159"/>
      <c r="K54" s="159"/>
      <c r="L54" s="159"/>
      <c r="M54" s="159"/>
      <c r="N54" s="159"/>
      <c r="O54" s="159"/>
      <c r="P54" s="159"/>
      <c r="Q54" s="159"/>
      <c r="R54" s="166"/>
      <c r="S54" s="153">
        <f t="shared" si="13"/>
        <v>9792162.6984126978</v>
      </c>
      <c r="T54" s="162">
        <f t="shared" si="22"/>
        <v>187337301.58730155</v>
      </c>
      <c r="U54" s="163">
        <f t="shared" si="15"/>
        <v>17422369.047619045</v>
      </c>
      <c r="V54" s="164">
        <f t="shared" si="16"/>
        <v>0.47966876651087187</v>
      </c>
      <c r="W54" s="164">
        <f t="shared" si="17"/>
        <v>2.5072393822393818E-2</v>
      </c>
      <c r="X54" s="164">
        <f t="shared" si="18"/>
        <v>5.5153088165037278E-2</v>
      </c>
      <c r="Y54" s="165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131"/>
      <c r="AQ54" s="157">
        <f t="shared" si="23"/>
        <v>45777</v>
      </c>
      <c r="AR54" s="154">
        <f t="shared" ref="AR54:BG54" si="53">+C54+AR53</f>
        <v>33333333.333333325</v>
      </c>
      <c r="AS54" s="155">
        <f t="shared" si="53"/>
        <v>32142857.142857138</v>
      </c>
      <c r="AT54" s="155">
        <f t="shared" si="53"/>
        <v>25750000</v>
      </c>
      <c r="AU54" s="155" t="e">
        <f t="shared" si="53"/>
        <v>#VALUE!</v>
      </c>
      <c r="AV54" s="155">
        <f t="shared" si="53"/>
        <v>37500000</v>
      </c>
      <c r="AW54" s="155">
        <f t="shared" si="53"/>
        <v>58611111.111111134</v>
      </c>
      <c r="AX54" s="155">
        <f t="shared" si="53"/>
        <v>0</v>
      </c>
      <c r="AY54" s="155" t="e">
        <f t="shared" si="53"/>
        <v>#VALUE!</v>
      </c>
      <c r="AZ54" s="155">
        <f t="shared" si="53"/>
        <v>0</v>
      </c>
      <c r="BA54" s="155">
        <f t="shared" si="53"/>
        <v>0</v>
      </c>
      <c r="BB54" s="155">
        <f t="shared" si="53"/>
        <v>0</v>
      </c>
      <c r="BC54" s="155">
        <f t="shared" si="53"/>
        <v>0</v>
      </c>
      <c r="BD54" s="155">
        <f t="shared" si="53"/>
        <v>0</v>
      </c>
      <c r="BE54" s="155">
        <f t="shared" si="53"/>
        <v>0</v>
      </c>
      <c r="BF54" s="155">
        <f t="shared" si="53"/>
        <v>0</v>
      </c>
      <c r="BG54" s="156">
        <f t="shared" si="53"/>
        <v>0</v>
      </c>
    </row>
    <row r="55" spans="1:59" ht="15" customHeight="1" x14ac:dyDescent="0.2">
      <c r="A55" s="167"/>
      <c r="B55" s="157">
        <f t="shared" si="20"/>
        <v>45808</v>
      </c>
      <c r="C55" s="158">
        <f t="shared" ref="C55:F55" si="54">C54</f>
        <v>2083333.3333333333</v>
      </c>
      <c r="D55" s="159">
        <f t="shared" si="54"/>
        <v>4017857.1428571427</v>
      </c>
      <c r="E55" s="159">
        <f t="shared" si="54"/>
        <v>1468750</v>
      </c>
      <c r="F55" s="159">
        <f t="shared" si="54"/>
        <v>0</v>
      </c>
      <c r="G55" s="159"/>
      <c r="H55" s="159">
        <v>2222222.222222222</v>
      </c>
      <c r="I55" s="159"/>
      <c r="J55" s="159"/>
      <c r="K55" s="159"/>
      <c r="L55" s="159"/>
      <c r="M55" s="159"/>
      <c r="N55" s="159"/>
      <c r="O55" s="159"/>
      <c r="P55" s="159"/>
      <c r="Q55" s="159"/>
      <c r="R55" s="166"/>
      <c r="S55" s="153">
        <f t="shared" si="13"/>
        <v>9792162.6984126978</v>
      </c>
      <c r="T55" s="162">
        <f t="shared" si="22"/>
        <v>197129464.28571424</v>
      </c>
      <c r="U55" s="163">
        <f t="shared" si="15"/>
        <v>18333040.178571425</v>
      </c>
      <c r="V55" s="164">
        <f t="shared" si="16"/>
        <v>0.50474116033326566</v>
      </c>
      <c r="W55" s="164">
        <f t="shared" si="17"/>
        <v>2.5072393822393818E-2</v>
      </c>
      <c r="X55" s="164">
        <f t="shared" si="18"/>
        <v>5.2270223897985524E-2</v>
      </c>
      <c r="Y55" s="165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131"/>
      <c r="AQ55" s="157">
        <f t="shared" si="23"/>
        <v>45808</v>
      </c>
      <c r="AR55" s="154">
        <f t="shared" ref="AR55:BG55" si="55">+C55+AR54</f>
        <v>35416666.666666657</v>
      </c>
      <c r="AS55" s="155">
        <f t="shared" si="55"/>
        <v>36160714.285714284</v>
      </c>
      <c r="AT55" s="155">
        <f t="shared" si="55"/>
        <v>27218750</v>
      </c>
      <c r="AU55" s="155" t="e">
        <f t="shared" si="55"/>
        <v>#VALUE!</v>
      </c>
      <c r="AV55" s="155">
        <f t="shared" si="55"/>
        <v>37500000</v>
      </c>
      <c r="AW55" s="155">
        <f t="shared" si="55"/>
        <v>60833333.333333358</v>
      </c>
      <c r="AX55" s="155">
        <f t="shared" si="55"/>
        <v>0</v>
      </c>
      <c r="AY55" s="155" t="e">
        <f t="shared" si="55"/>
        <v>#VALUE!</v>
      </c>
      <c r="AZ55" s="155">
        <f t="shared" si="55"/>
        <v>0</v>
      </c>
      <c r="BA55" s="155">
        <f t="shared" si="55"/>
        <v>0</v>
      </c>
      <c r="BB55" s="155">
        <f t="shared" si="55"/>
        <v>0</v>
      </c>
      <c r="BC55" s="155">
        <f t="shared" si="55"/>
        <v>0</v>
      </c>
      <c r="BD55" s="155">
        <f t="shared" si="55"/>
        <v>0</v>
      </c>
      <c r="BE55" s="155">
        <f t="shared" si="55"/>
        <v>0</v>
      </c>
      <c r="BF55" s="155">
        <f t="shared" si="55"/>
        <v>0</v>
      </c>
      <c r="BG55" s="156">
        <f t="shared" si="55"/>
        <v>0</v>
      </c>
    </row>
    <row r="56" spans="1:59" ht="15" customHeight="1" x14ac:dyDescent="0.2">
      <c r="A56" s="167"/>
      <c r="B56" s="157">
        <f t="shared" si="20"/>
        <v>45838</v>
      </c>
      <c r="C56" s="158">
        <f t="shared" ref="C56:F56" si="56">C55</f>
        <v>2083333.3333333333</v>
      </c>
      <c r="D56" s="159">
        <f t="shared" si="56"/>
        <v>4017857.1428571427</v>
      </c>
      <c r="E56" s="159">
        <f t="shared" si="56"/>
        <v>1468750</v>
      </c>
      <c r="F56" s="159">
        <f t="shared" si="56"/>
        <v>0</v>
      </c>
      <c r="G56" s="159"/>
      <c r="H56" s="159">
        <v>2222222.222222222</v>
      </c>
      <c r="I56" s="159"/>
      <c r="J56" s="159"/>
      <c r="K56" s="159"/>
      <c r="L56" s="159"/>
      <c r="M56" s="159"/>
      <c r="N56" s="159"/>
      <c r="O56" s="159"/>
      <c r="P56" s="159"/>
      <c r="Q56" s="159"/>
      <c r="R56" s="166"/>
      <c r="S56" s="153">
        <f t="shared" si="13"/>
        <v>9792162.6984126978</v>
      </c>
      <c r="T56" s="162">
        <f t="shared" si="22"/>
        <v>206921626.98412693</v>
      </c>
      <c r="U56" s="163">
        <f t="shared" si="15"/>
        <v>19243711.309523802</v>
      </c>
      <c r="V56" s="164">
        <f t="shared" si="16"/>
        <v>0.52981355415565945</v>
      </c>
      <c r="W56" s="164">
        <f t="shared" si="17"/>
        <v>2.5072393822393818E-2</v>
      </c>
      <c r="X56" s="164">
        <f t="shared" si="18"/>
        <v>4.9673765075626486E-2</v>
      </c>
      <c r="Y56" s="165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131"/>
      <c r="AQ56" s="157">
        <f t="shared" si="23"/>
        <v>45838</v>
      </c>
      <c r="AR56" s="154">
        <f t="shared" ref="AR56:BG56" si="57">+C56+AR55</f>
        <v>37499999.999999993</v>
      </c>
      <c r="AS56" s="155">
        <f t="shared" si="57"/>
        <v>40178571.428571425</v>
      </c>
      <c r="AT56" s="155">
        <f t="shared" si="57"/>
        <v>28687500</v>
      </c>
      <c r="AU56" s="155" t="e">
        <f t="shared" si="57"/>
        <v>#VALUE!</v>
      </c>
      <c r="AV56" s="155">
        <f t="shared" si="57"/>
        <v>37500000</v>
      </c>
      <c r="AW56" s="155">
        <f t="shared" si="57"/>
        <v>63055555.555555582</v>
      </c>
      <c r="AX56" s="155">
        <f t="shared" si="57"/>
        <v>0</v>
      </c>
      <c r="AY56" s="155" t="e">
        <f t="shared" si="57"/>
        <v>#VALUE!</v>
      </c>
      <c r="AZ56" s="155">
        <f t="shared" si="57"/>
        <v>0</v>
      </c>
      <c r="BA56" s="155">
        <f t="shared" si="57"/>
        <v>0</v>
      </c>
      <c r="BB56" s="155">
        <f t="shared" si="57"/>
        <v>0</v>
      </c>
      <c r="BC56" s="155">
        <f t="shared" si="57"/>
        <v>0</v>
      </c>
      <c r="BD56" s="155">
        <f t="shared" si="57"/>
        <v>0</v>
      </c>
      <c r="BE56" s="155">
        <f t="shared" si="57"/>
        <v>0</v>
      </c>
      <c r="BF56" s="155">
        <f t="shared" si="57"/>
        <v>0</v>
      </c>
      <c r="BG56" s="156">
        <f t="shared" si="57"/>
        <v>0</v>
      </c>
    </row>
    <row r="57" spans="1:59" ht="15" customHeight="1" x14ac:dyDescent="0.2">
      <c r="A57" s="167"/>
      <c r="B57" s="157">
        <f t="shared" si="20"/>
        <v>45869</v>
      </c>
      <c r="C57" s="158">
        <f t="shared" ref="C57:F57" si="58">C56</f>
        <v>2083333.3333333333</v>
      </c>
      <c r="D57" s="159">
        <f t="shared" si="58"/>
        <v>4017857.1428571427</v>
      </c>
      <c r="E57" s="159">
        <f t="shared" si="58"/>
        <v>1468750</v>
      </c>
      <c r="F57" s="159">
        <f t="shared" si="58"/>
        <v>0</v>
      </c>
      <c r="G57" s="159"/>
      <c r="H57" s="159">
        <v>2222222.222222222</v>
      </c>
      <c r="I57" s="159"/>
      <c r="J57" s="159"/>
      <c r="K57" s="159"/>
      <c r="L57" s="159"/>
      <c r="M57" s="159"/>
      <c r="N57" s="159"/>
      <c r="O57" s="159"/>
      <c r="P57" s="159"/>
      <c r="Q57" s="159"/>
      <c r="R57" s="166"/>
      <c r="S57" s="153">
        <f t="shared" si="13"/>
        <v>9792162.6984126978</v>
      </c>
      <c r="T57" s="162">
        <f t="shared" si="22"/>
        <v>216713789.68253961</v>
      </c>
      <c r="U57" s="163">
        <f t="shared" si="15"/>
        <v>20154382.440476183</v>
      </c>
      <c r="V57" s="164">
        <f t="shared" si="16"/>
        <v>0.55488594797805324</v>
      </c>
      <c r="W57" s="164">
        <f t="shared" si="17"/>
        <v>2.5072393822393818E-2</v>
      </c>
      <c r="X57" s="164">
        <f t="shared" si="18"/>
        <v>4.7323050959597657E-2</v>
      </c>
      <c r="Y57" s="165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131"/>
      <c r="AQ57" s="157">
        <f t="shared" si="23"/>
        <v>45869</v>
      </c>
      <c r="AR57" s="154">
        <f t="shared" ref="AR57:BG57" si="59">+C57+AR56</f>
        <v>39583333.333333328</v>
      </c>
      <c r="AS57" s="155">
        <f t="shared" si="59"/>
        <v>44196428.571428567</v>
      </c>
      <c r="AT57" s="155">
        <f t="shared" si="59"/>
        <v>30156250</v>
      </c>
      <c r="AU57" s="155" t="e">
        <f t="shared" si="59"/>
        <v>#VALUE!</v>
      </c>
      <c r="AV57" s="155">
        <f t="shared" si="59"/>
        <v>37500000</v>
      </c>
      <c r="AW57" s="155">
        <f t="shared" si="59"/>
        <v>65277777.777777806</v>
      </c>
      <c r="AX57" s="155">
        <f t="shared" si="59"/>
        <v>0</v>
      </c>
      <c r="AY57" s="155" t="e">
        <f t="shared" si="59"/>
        <v>#VALUE!</v>
      </c>
      <c r="AZ57" s="155">
        <f t="shared" si="59"/>
        <v>0</v>
      </c>
      <c r="BA57" s="155">
        <f t="shared" si="59"/>
        <v>0</v>
      </c>
      <c r="BB57" s="155">
        <f t="shared" si="59"/>
        <v>0</v>
      </c>
      <c r="BC57" s="155">
        <f t="shared" si="59"/>
        <v>0</v>
      </c>
      <c r="BD57" s="155">
        <f t="shared" si="59"/>
        <v>0</v>
      </c>
      <c r="BE57" s="155">
        <f t="shared" si="59"/>
        <v>0</v>
      </c>
      <c r="BF57" s="155">
        <f t="shared" si="59"/>
        <v>0</v>
      </c>
      <c r="BG57" s="156">
        <f t="shared" si="59"/>
        <v>0</v>
      </c>
    </row>
    <row r="58" spans="1:59" ht="15" customHeight="1" x14ac:dyDescent="0.2">
      <c r="A58" s="167"/>
      <c r="B58" s="157">
        <f t="shared" si="20"/>
        <v>45900</v>
      </c>
      <c r="C58" s="158">
        <f t="shared" ref="C58:F58" si="60">C57</f>
        <v>2083333.3333333333</v>
      </c>
      <c r="D58" s="159">
        <f t="shared" si="60"/>
        <v>4017857.1428571427</v>
      </c>
      <c r="E58" s="159">
        <f t="shared" si="60"/>
        <v>1468750</v>
      </c>
      <c r="F58" s="159">
        <f t="shared" si="60"/>
        <v>0</v>
      </c>
      <c r="G58" s="159"/>
      <c r="H58" s="159">
        <v>2222222.222222222</v>
      </c>
      <c r="I58" s="159"/>
      <c r="J58" s="159"/>
      <c r="K58" s="159"/>
      <c r="L58" s="159"/>
      <c r="M58" s="159"/>
      <c r="N58" s="159"/>
      <c r="O58" s="159"/>
      <c r="P58" s="159"/>
      <c r="Q58" s="159"/>
      <c r="R58" s="166"/>
      <c r="S58" s="153">
        <f t="shared" si="13"/>
        <v>9792162.6984126978</v>
      </c>
      <c r="T58" s="162">
        <f t="shared" si="22"/>
        <v>226505952.3809523</v>
      </c>
      <c r="U58" s="163">
        <f t="shared" si="15"/>
        <v>21065053.571428563</v>
      </c>
      <c r="V58" s="164">
        <f t="shared" si="16"/>
        <v>0.57995834180044703</v>
      </c>
      <c r="W58" s="164">
        <f t="shared" si="17"/>
        <v>2.5072393822393818E-2</v>
      </c>
      <c r="X58" s="164">
        <f t="shared" si="18"/>
        <v>4.5184769795946433E-2</v>
      </c>
      <c r="Y58" s="165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131"/>
      <c r="AQ58" s="157">
        <f t="shared" si="23"/>
        <v>45900</v>
      </c>
      <c r="AR58" s="154">
        <f t="shared" ref="AR58:BG58" si="61">+C58+AR57</f>
        <v>41666666.666666664</v>
      </c>
      <c r="AS58" s="155">
        <f t="shared" si="61"/>
        <v>48214285.714285709</v>
      </c>
      <c r="AT58" s="155">
        <f t="shared" si="61"/>
        <v>31625000</v>
      </c>
      <c r="AU58" s="155" t="e">
        <f t="shared" si="61"/>
        <v>#VALUE!</v>
      </c>
      <c r="AV58" s="155">
        <f t="shared" si="61"/>
        <v>37500000</v>
      </c>
      <c r="AW58" s="155">
        <f t="shared" si="61"/>
        <v>67500000.00000003</v>
      </c>
      <c r="AX58" s="155">
        <f t="shared" si="61"/>
        <v>0</v>
      </c>
      <c r="AY58" s="155" t="e">
        <f t="shared" si="61"/>
        <v>#VALUE!</v>
      </c>
      <c r="AZ58" s="155">
        <f t="shared" si="61"/>
        <v>0</v>
      </c>
      <c r="BA58" s="155">
        <f t="shared" si="61"/>
        <v>0</v>
      </c>
      <c r="BB58" s="155">
        <f t="shared" si="61"/>
        <v>0</v>
      </c>
      <c r="BC58" s="155">
        <f t="shared" si="61"/>
        <v>0</v>
      </c>
      <c r="BD58" s="155">
        <f t="shared" si="61"/>
        <v>0</v>
      </c>
      <c r="BE58" s="155">
        <f t="shared" si="61"/>
        <v>0</v>
      </c>
      <c r="BF58" s="155">
        <f t="shared" si="61"/>
        <v>0</v>
      </c>
      <c r="BG58" s="156">
        <f t="shared" si="61"/>
        <v>0</v>
      </c>
    </row>
    <row r="59" spans="1:59" ht="15" customHeight="1" x14ac:dyDescent="0.2">
      <c r="A59" s="167"/>
      <c r="B59" s="157">
        <f t="shared" si="20"/>
        <v>45930</v>
      </c>
      <c r="C59" s="158">
        <f t="shared" ref="C59:F59" si="62">C58</f>
        <v>2083333.3333333333</v>
      </c>
      <c r="D59" s="159">
        <f t="shared" si="62"/>
        <v>4017857.1428571427</v>
      </c>
      <c r="E59" s="159">
        <f t="shared" si="62"/>
        <v>1468750</v>
      </c>
      <c r="F59" s="159">
        <f t="shared" si="62"/>
        <v>0</v>
      </c>
      <c r="G59" s="159"/>
      <c r="H59" s="159">
        <v>2222222.222222222</v>
      </c>
      <c r="I59" s="159"/>
      <c r="J59" s="159"/>
      <c r="K59" s="159"/>
      <c r="L59" s="159"/>
      <c r="M59" s="159"/>
      <c r="N59" s="159"/>
      <c r="O59" s="159"/>
      <c r="P59" s="159"/>
      <c r="Q59" s="159"/>
      <c r="R59" s="166"/>
      <c r="S59" s="153">
        <f t="shared" si="13"/>
        <v>9792162.6984126978</v>
      </c>
      <c r="T59" s="162">
        <f t="shared" si="22"/>
        <v>236298115.07936499</v>
      </c>
      <c r="U59" s="163">
        <f t="shared" si="15"/>
        <v>21975724.702380944</v>
      </c>
      <c r="V59" s="164">
        <f t="shared" si="16"/>
        <v>0.60503073562284093</v>
      </c>
      <c r="W59" s="164">
        <f t="shared" si="17"/>
        <v>2.5072393822393818E-2</v>
      </c>
      <c r="X59" s="164">
        <f t="shared" si="18"/>
        <v>4.3231370281799908E-2</v>
      </c>
      <c r="Y59" s="165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131"/>
      <c r="AQ59" s="157">
        <f t="shared" si="23"/>
        <v>45930</v>
      </c>
      <c r="AR59" s="154">
        <f t="shared" ref="AR59:BG59" si="63">+C59+AR58</f>
        <v>43750000</v>
      </c>
      <c r="AS59" s="155">
        <f t="shared" si="63"/>
        <v>52232142.857142851</v>
      </c>
      <c r="AT59" s="155">
        <f t="shared" si="63"/>
        <v>33093750</v>
      </c>
      <c r="AU59" s="155" t="e">
        <f t="shared" si="63"/>
        <v>#VALUE!</v>
      </c>
      <c r="AV59" s="155">
        <f t="shared" si="63"/>
        <v>37500000</v>
      </c>
      <c r="AW59" s="155">
        <f t="shared" si="63"/>
        <v>69722222.222222254</v>
      </c>
      <c r="AX59" s="155">
        <f t="shared" si="63"/>
        <v>0</v>
      </c>
      <c r="AY59" s="155" t="e">
        <f t="shared" si="63"/>
        <v>#VALUE!</v>
      </c>
      <c r="AZ59" s="155">
        <f t="shared" si="63"/>
        <v>0</v>
      </c>
      <c r="BA59" s="155">
        <f t="shared" si="63"/>
        <v>0</v>
      </c>
      <c r="BB59" s="155">
        <f t="shared" si="63"/>
        <v>0</v>
      </c>
      <c r="BC59" s="155">
        <f t="shared" si="63"/>
        <v>0</v>
      </c>
      <c r="BD59" s="155">
        <f t="shared" si="63"/>
        <v>0</v>
      </c>
      <c r="BE59" s="155">
        <f t="shared" si="63"/>
        <v>0</v>
      </c>
      <c r="BF59" s="155">
        <f t="shared" si="63"/>
        <v>0</v>
      </c>
      <c r="BG59" s="156">
        <f t="shared" si="63"/>
        <v>0</v>
      </c>
    </row>
    <row r="60" spans="1:59" ht="15" customHeight="1" x14ac:dyDescent="0.2">
      <c r="A60" s="167"/>
      <c r="B60" s="157">
        <f t="shared" si="20"/>
        <v>45961</v>
      </c>
      <c r="C60" s="158">
        <f t="shared" ref="C60:F60" si="64">C59</f>
        <v>2083333.3333333333</v>
      </c>
      <c r="D60" s="159">
        <f t="shared" si="64"/>
        <v>4017857.1428571427</v>
      </c>
      <c r="E60" s="159">
        <f t="shared" si="64"/>
        <v>1468750</v>
      </c>
      <c r="F60" s="159">
        <f t="shared" si="64"/>
        <v>0</v>
      </c>
      <c r="G60" s="159"/>
      <c r="H60" s="159">
        <v>2222222.222222222</v>
      </c>
      <c r="I60" s="159"/>
      <c r="J60" s="159"/>
      <c r="K60" s="159"/>
      <c r="L60" s="159"/>
      <c r="M60" s="159"/>
      <c r="N60" s="159"/>
      <c r="O60" s="159"/>
      <c r="P60" s="159"/>
      <c r="Q60" s="159"/>
      <c r="R60" s="166"/>
      <c r="S60" s="153">
        <f t="shared" si="13"/>
        <v>9792162.6984126978</v>
      </c>
      <c r="T60" s="162">
        <f t="shared" si="22"/>
        <v>246090277.77777767</v>
      </c>
      <c r="U60" s="163">
        <f t="shared" si="15"/>
        <v>22886395.833333325</v>
      </c>
      <c r="V60" s="164">
        <f t="shared" si="16"/>
        <v>0.63010312944523472</v>
      </c>
      <c r="W60" s="164">
        <f t="shared" si="17"/>
        <v>2.5072393822393818E-2</v>
      </c>
      <c r="X60" s="164">
        <f t="shared" si="18"/>
        <v>4.1439868003702918E-2</v>
      </c>
      <c r="Y60" s="165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131"/>
      <c r="AQ60" s="157">
        <f t="shared" si="23"/>
        <v>45961</v>
      </c>
      <c r="AR60" s="154">
        <f t="shared" ref="AR60:BG60" si="65">+C60+AR59</f>
        <v>45833333.333333336</v>
      </c>
      <c r="AS60" s="155">
        <f t="shared" si="65"/>
        <v>56249999.999999993</v>
      </c>
      <c r="AT60" s="155">
        <f t="shared" si="65"/>
        <v>34562500</v>
      </c>
      <c r="AU60" s="155" t="e">
        <f t="shared" si="65"/>
        <v>#VALUE!</v>
      </c>
      <c r="AV60" s="155">
        <f t="shared" si="65"/>
        <v>37500000</v>
      </c>
      <c r="AW60" s="155">
        <f t="shared" si="65"/>
        <v>71944444.444444478</v>
      </c>
      <c r="AX60" s="155">
        <f t="shared" si="65"/>
        <v>0</v>
      </c>
      <c r="AY60" s="155" t="e">
        <f t="shared" si="65"/>
        <v>#VALUE!</v>
      </c>
      <c r="AZ60" s="155">
        <f t="shared" si="65"/>
        <v>0</v>
      </c>
      <c r="BA60" s="155">
        <f t="shared" si="65"/>
        <v>0</v>
      </c>
      <c r="BB60" s="155">
        <f t="shared" si="65"/>
        <v>0</v>
      </c>
      <c r="BC60" s="155">
        <f t="shared" si="65"/>
        <v>0</v>
      </c>
      <c r="BD60" s="155">
        <f t="shared" si="65"/>
        <v>0</v>
      </c>
      <c r="BE60" s="155">
        <f t="shared" si="65"/>
        <v>0</v>
      </c>
      <c r="BF60" s="155">
        <f t="shared" si="65"/>
        <v>0</v>
      </c>
      <c r="BG60" s="156">
        <f t="shared" si="65"/>
        <v>0</v>
      </c>
    </row>
    <row r="61" spans="1:59" ht="15" customHeight="1" x14ac:dyDescent="0.2">
      <c r="A61" s="167"/>
      <c r="B61" s="157">
        <f t="shared" si="20"/>
        <v>45991</v>
      </c>
      <c r="C61" s="158">
        <f t="shared" ref="C61:F61" si="66">C60</f>
        <v>2083333.3333333333</v>
      </c>
      <c r="D61" s="159">
        <f t="shared" si="66"/>
        <v>4017857.1428571427</v>
      </c>
      <c r="E61" s="159">
        <f t="shared" si="66"/>
        <v>1468750</v>
      </c>
      <c r="F61" s="159">
        <f t="shared" si="66"/>
        <v>0</v>
      </c>
      <c r="G61" s="159"/>
      <c r="H61" s="159">
        <v>2222222.222222222</v>
      </c>
      <c r="I61" s="159"/>
      <c r="J61" s="159"/>
      <c r="K61" s="159"/>
      <c r="L61" s="159"/>
      <c r="M61" s="159"/>
      <c r="N61" s="159"/>
      <c r="O61" s="159"/>
      <c r="P61" s="159"/>
      <c r="Q61" s="159"/>
      <c r="R61" s="166"/>
      <c r="S61" s="153">
        <f t="shared" si="13"/>
        <v>9792162.6984126978</v>
      </c>
      <c r="T61" s="162">
        <f t="shared" si="22"/>
        <v>255882440.47619036</v>
      </c>
      <c r="U61" s="163">
        <f t="shared" si="15"/>
        <v>23797066.964285702</v>
      </c>
      <c r="V61" s="164">
        <f t="shared" si="16"/>
        <v>0.65517552326762851</v>
      </c>
      <c r="W61" s="164">
        <f t="shared" si="17"/>
        <v>2.5072393822393818E-2</v>
      </c>
      <c r="X61" s="164">
        <f t="shared" si="18"/>
        <v>3.9790936833575818E-2</v>
      </c>
      <c r="Y61" s="165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131"/>
      <c r="AQ61" s="157">
        <f t="shared" si="23"/>
        <v>45991</v>
      </c>
      <c r="AR61" s="154">
        <f t="shared" ref="AR61:BG61" si="67">+C61+AR60</f>
        <v>47916666.666666672</v>
      </c>
      <c r="AS61" s="155">
        <f t="shared" si="67"/>
        <v>60267857.142857134</v>
      </c>
      <c r="AT61" s="155">
        <f t="shared" si="67"/>
        <v>36031250</v>
      </c>
      <c r="AU61" s="155" t="e">
        <f t="shared" si="67"/>
        <v>#VALUE!</v>
      </c>
      <c r="AV61" s="155">
        <f t="shared" si="67"/>
        <v>37500000</v>
      </c>
      <c r="AW61" s="155">
        <f t="shared" si="67"/>
        <v>74166666.666666701</v>
      </c>
      <c r="AX61" s="155">
        <f t="shared" si="67"/>
        <v>0</v>
      </c>
      <c r="AY61" s="155" t="e">
        <f t="shared" si="67"/>
        <v>#VALUE!</v>
      </c>
      <c r="AZ61" s="155">
        <f t="shared" si="67"/>
        <v>0</v>
      </c>
      <c r="BA61" s="155">
        <f t="shared" si="67"/>
        <v>0</v>
      </c>
      <c r="BB61" s="155">
        <f t="shared" si="67"/>
        <v>0</v>
      </c>
      <c r="BC61" s="155">
        <f t="shared" si="67"/>
        <v>0</v>
      </c>
      <c r="BD61" s="155">
        <f t="shared" si="67"/>
        <v>0</v>
      </c>
      <c r="BE61" s="155">
        <f t="shared" si="67"/>
        <v>0</v>
      </c>
      <c r="BF61" s="155">
        <f t="shared" si="67"/>
        <v>0</v>
      </c>
      <c r="BG61" s="156">
        <f t="shared" si="67"/>
        <v>0</v>
      </c>
    </row>
    <row r="62" spans="1:59" ht="15" customHeight="1" x14ac:dyDescent="0.2">
      <c r="A62" s="167">
        <v>2</v>
      </c>
      <c r="B62" s="168">
        <f t="shared" si="20"/>
        <v>46022</v>
      </c>
      <c r="C62" s="169">
        <f t="shared" ref="C62:F62" si="68">C61</f>
        <v>2083333.3333333333</v>
      </c>
      <c r="D62" s="170">
        <f t="shared" si="68"/>
        <v>4017857.1428571427</v>
      </c>
      <c r="E62" s="170">
        <f t="shared" si="68"/>
        <v>1468750</v>
      </c>
      <c r="F62" s="170">
        <f t="shared" si="68"/>
        <v>0</v>
      </c>
      <c r="G62" s="170"/>
      <c r="H62" s="170">
        <v>2222222.222222222</v>
      </c>
      <c r="I62" s="170"/>
      <c r="J62" s="170"/>
      <c r="K62" s="170"/>
      <c r="L62" s="170"/>
      <c r="M62" s="170"/>
      <c r="N62" s="170"/>
      <c r="O62" s="170"/>
      <c r="P62" s="170"/>
      <c r="Q62" s="170"/>
      <c r="R62" s="171"/>
      <c r="S62" s="172">
        <f t="shared" si="13"/>
        <v>9792162.6984126978</v>
      </c>
      <c r="T62" s="173">
        <f t="shared" si="22"/>
        <v>265674603.17460304</v>
      </c>
      <c r="U62" s="174">
        <f t="shared" si="15"/>
        <v>24707738.095238082</v>
      </c>
      <c r="V62" s="175">
        <f t="shared" si="16"/>
        <v>0.6802479170900223</v>
      </c>
      <c r="W62" s="164">
        <f t="shared" si="17"/>
        <v>2.5072393822393818E-2</v>
      </c>
      <c r="X62" s="164">
        <f t="shared" si="18"/>
        <v>3.8268208948569304E-2</v>
      </c>
      <c r="Y62" s="165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131"/>
      <c r="AQ62" s="157">
        <f t="shared" si="23"/>
        <v>46022</v>
      </c>
      <c r="AR62" s="154">
        <f t="shared" ref="AR62:BG62" si="69">+C62+AR61</f>
        <v>50000000.000000007</v>
      </c>
      <c r="AS62" s="155">
        <f t="shared" si="69"/>
        <v>64285714.285714276</v>
      </c>
      <c r="AT62" s="155">
        <f t="shared" si="69"/>
        <v>37500000</v>
      </c>
      <c r="AU62" s="155" t="e">
        <f t="shared" si="69"/>
        <v>#VALUE!</v>
      </c>
      <c r="AV62" s="155">
        <f t="shared" si="69"/>
        <v>37500000</v>
      </c>
      <c r="AW62" s="155">
        <f t="shared" si="69"/>
        <v>76388888.888888925</v>
      </c>
      <c r="AX62" s="155">
        <f t="shared" si="69"/>
        <v>0</v>
      </c>
      <c r="AY62" s="155" t="e">
        <f t="shared" si="69"/>
        <v>#VALUE!</v>
      </c>
      <c r="AZ62" s="155">
        <f t="shared" si="69"/>
        <v>0</v>
      </c>
      <c r="BA62" s="155">
        <f t="shared" si="69"/>
        <v>0</v>
      </c>
      <c r="BB62" s="155">
        <f t="shared" si="69"/>
        <v>0</v>
      </c>
      <c r="BC62" s="155">
        <f t="shared" si="69"/>
        <v>0</v>
      </c>
      <c r="BD62" s="155">
        <f t="shared" si="69"/>
        <v>0</v>
      </c>
      <c r="BE62" s="155">
        <f t="shared" si="69"/>
        <v>0</v>
      </c>
      <c r="BF62" s="155">
        <f t="shared" si="69"/>
        <v>0</v>
      </c>
      <c r="BG62" s="156">
        <f t="shared" si="69"/>
        <v>0</v>
      </c>
    </row>
    <row r="63" spans="1:59" ht="15" customHeight="1" x14ac:dyDescent="0.2">
      <c r="A63" s="167"/>
      <c r="B63" s="176">
        <f t="shared" si="20"/>
        <v>46053</v>
      </c>
      <c r="C63" s="177">
        <f t="shared" ref="C63:D63" si="70">C62</f>
        <v>2083333.3333333333</v>
      </c>
      <c r="D63" s="178">
        <f t="shared" si="70"/>
        <v>4017857.1428571427</v>
      </c>
      <c r="E63" s="178"/>
      <c r="F63" s="178">
        <f t="shared" ref="F63:F74" si="71">F62</f>
        <v>0</v>
      </c>
      <c r="G63" s="178"/>
      <c r="H63" s="178">
        <v>2222222.222222222</v>
      </c>
      <c r="I63" s="178"/>
      <c r="J63" s="178"/>
      <c r="K63" s="178"/>
      <c r="L63" s="178"/>
      <c r="M63" s="178"/>
      <c r="N63" s="178"/>
      <c r="O63" s="178"/>
      <c r="P63" s="178"/>
      <c r="Q63" s="178"/>
      <c r="R63" s="179"/>
      <c r="S63" s="180">
        <f t="shared" si="13"/>
        <v>8323412.6984126978</v>
      </c>
      <c r="T63" s="143">
        <f t="shared" si="22"/>
        <v>273998015.87301576</v>
      </c>
      <c r="U63" s="48">
        <f t="shared" si="15"/>
        <v>25481815.476190466</v>
      </c>
      <c r="V63" s="144">
        <f t="shared" si="16"/>
        <v>0.70155964234911605</v>
      </c>
      <c r="W63" s="164">
        <f t="shared" si="17"/>
        <v>2.1311725259093677E-2</v>
      </c>
      <c r="X63" s="164">
        <f t="shared" si="18"/>
        <v>3.1329350261389166E-2</v>
      </c>
      <c r="Y63" s="165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131"/>
      <c r="AQ63" s="157">
        <f t="shared" si="23"/>
        <v>46053</v>
      </c>
      <c r="AR63" s="154">
        <f t="shared" ref="AR63:BG63" si="72">+C63+AR62</f>
        <v>52083333.333333343</v>
      </c>
      <c r="AS63" s="155">
        <f t="shared" si="72"/>
        <v>68303571.428571418</v>
      </c>
      <c r="AT63" s="155">
        <f t="shared" si="72"/>
        <v>37500000</v>
      </c>
      <c r="AU63" s="155" t="e">
        <f t="shared" si="72"/>
        <v>#VALUE!</v>
      </c>
      <c r="AV63" s="155">
        <f t="shared" si="72"/>
        <v>37500000</v>
      </c>
      <c r="AW63" s="155">
        <f t="shared" si="72"/>
        <v>78611111.111111149</v>
      </c>
      <c r="AX63" s="155">
        <f t="shared" si="72"/>
        <v>0</v>
      </c>
      <c r="AY63" s="155" t="e">
        <f t="shared" si="72"/>
        <v>#VALUE!</v>
      </c>
      <c r="AZ63" s="155">
        <f t="shared" si="72"/>
        <v>0</v>
      </c>
      <c r="BA63" s="155">
        <f t="shared" si="72"/>
        <v>0</v>
      </c>
      <c r="BB63" s="155">
        <f t="shared" si="72"/>
        <v>0</v>
      </c>
      <c r="BC63" s="155">
        <f t="shared" si="72"/>
        <v>0</v>
      </c>
      <c r="BD63" s="155">
        <f t="shared" si="72"/>
        <v>0</v>
      </c>
      <c r="BE63" s="155">
        <f t="shared" si="72"/>
        <v>0</v>
      </c>
      <c r="BF63" s="155">
        <f t="shared" si="72"/>
        <v>0</v>
      </c>
      <c r="BG63" s="156">
        <f t="shared" si="72"/>
        <v>0</v>
      </c>
    </row>
    <row r="64" spans="1:59" ht="15" customHeight="1" x14ac:dyDescent="0.2">
      <c r="A64" s="167"/>
      <c r="B64" s="157">
        <f t="shared" si="20"/>
        <v>46081</v>
      </c>
      <c r="C64" s="158">
        <f t="shared" ref="C64:D64" si="73">C63</f>
        <v>2083333.3333333333</v>
      </c>
      <c r="D64" s="159">
        <f t="shared" si="73"/>
        <v>4017857.1428571427</v>
      </c>
      <c r="E64" s="159"/>
      <c r="F64" s="159">
        <f t="shared" si="71"/>
        <v>0</v>
      </c>
      <c r="G64" s="159"/>
      <c r="H64" s="159">
        <v>2222222.222222222</v>
      </c>
      <c r="I64" s="159"/>
      <c r="J64" s="159"/>
      <c r="K64" s="159"/>
      <c r="L64" s="159"/>
      <c r="M64" s="159"/>
      <c r="N64" s="159"/>
      <c r="O64" s="159"/>
      <c r="P64" s="159"/>
      <c r="Q64" s="159"/>
      <c r="R64" s="166"/>
      <c r="S64" s="153">
        <f t="shared" si="13"/>
        <v>8323412.6984126978</v>
      </c>
      <c r="T64" s="162">
        <f t="shared" si="22"/>
        <v>282321428.57142848</v>
      </c>
      <c r="U64" s="163">
        <f t="shared" si="15"/>
        <v>26255892.857142847</v>
      </c>
      <c r="V64" s="164">
        <f t="shared" si="16"/>
        <v>0.7228713676082098</v>
      </c>
      <c r="W64" s="164">
        <f t="shared" si="17"/>
        <v>2.1311725259093677E-2</v>
      </c>
      <c r="X64" s="164">
        <f t="shared" si="18"/>
        <v>3.0377638582135491E-2</v>
      </c>
      <c r="Y64" s="165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131"/>
      <c r="AQ64" s="157">
        <f t="shared" si="23"/>
        <v>46081</v>
      </c>
      <c r="AR64" s="154">
        <f t="shared" ref="AR64:BG64" si="74">+C64+AR63</f>
        <v>54166666.666666679</v>
      </c>
      <c r="AS64" s="155">
        <f t="shared" si="74"/>
        <v>72321428.571428567</v>
      </c>
      <c r="AT64" s="155">
        <f t="shared" si="74"/>
        <v>37500000</v>
      </c>
      <c r="AU64" s="155" t="e">
        <f t="shared" si="74"/>
        <v>#VALUE!</v>
      </c>
      <c r="AV64" s="155">
        <f t="shared" si="74"/>
        <v>37500000</v>
      </c>
      <c r="AW64" s="155">
        <f t="shared" si="74"/>
        <v>80833333.333333373</v>
      </c>
      <c r="AX64" s="155">
        <f t="shared" si="74"/>
        <v>0</v>
      </c>
      <c r="AY64" s="155" t="e">
        <f t="shared" si="74"/>
        <v>#VALUE!</v>
      </c>
      <c r="AZ64" s="155">
        <f t="shared" si="74"/>
        <v>0</v>
      </c>
      <c r="BA64" s="155">
        <f t="shared" si="74"/>
        <v>0</v>
      </c>
      <c r="BB64" s="155">
        <f t="shared" si="74"/>
        <v>0</v>
      </c>
      <c r="BC64" s="155">
        <f t="shared" si="74"/>
        <v>0</v>
      </c>
      <c r="BD64" s="155">
        <f t="shared" si="74"/>
        <v>0</v>
      </c>
      <c r="BE64" s="155">
        <f t="shared" si="74"/>
        <v>0</v>
      </c>
      <c r="BF64" s="155">
        <f t="shared" si="74"/>
        <v>0</v>
      </c>
      <c r="BG64" s="156">
        <f t="shared" si="74"/>
        <v>0</v>
      </c>
    </row>
    <row r="65" spans="1:59" ht="15" customHeight="1" x14ac:dyDescent="0.2">
      <c r="A65" s="167"/>
      <c r="B65" s="157">
        <f t="shared" si="20"/>
        <v>46112</v>
      </c>
      <c r="C65" s="158">
        <f t="shared" ref="C65:D65" si="75">C64</f>
        <v>2083333.3333333333</v>
      </c>
      <c r="D65" s="159">
        <f t="shared" si="75"/>
        <v>4017857.1428571427</v>
      </c>
      <c r="E65" s="159"/>
      <c r="F65" s="159">
        <f t="shared" si="71"/>
        <v>0</v>
      </c>
      <c r="G65" s="159"/>
      <c r="H65" s="159">
        <v>2222222.222222222</v>
      </c>
      <c r="I65" s="159"/>
      <c r="J65" s="159"/>
      <c r="K65" s="159"/>
      <c r="L65" s="159"/>
      <c r="M65" s="159"/>
      <c r="N65" s="159"/>
      <c r="O65" s="159"/>
      <c r="P65" s="159"/>
      <c r="Q65" s="159"/>
      <c r="R65" s="166"/>
      <c r="S65" s="153">
        <f t="shared" si="13"/>
        <v>8323412.6984126978</v>
      </c>
      <c r="T65" s="162">
        <f t="shared" si="22"/>
        <v>290644841.26984119</v>
      </c>
      <c r="U65" s="163">
        <f t="shared" si="15"/>
        <v>27029970.238095231</v>
      </c>
      <c r="V65" s="164">
        <f t="shared" si="16"/>
        <v>0.74418309286730344</v>
      </c>
      <c r="W65" s="164">
        <f t="shared" si="17"/>
        <v>2.1311725259093677E-2</v>
      </c>
      <c r="X65" s="164">
        <f t="shared" si="18"/>
        <v>2.9482043713542794E-2</v>
      </c>
      <c r="Y65" s="165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131"/>
      <c r="AQ65" s="157">
        <f t="shared" si="23"/>
        <v>46112</v>
      </c>
      <c r="AR65" s="154">
        <f t="shared" ref="AR65:BG65" si="76">+C65+AR64</f>
        <v>56250000.000000015</v>
      </c>
      <c r="AS65" s="155">
        <f t="shared" si="76"/>
        <v>76339285.714285716</v>
      </c>
      <c r="AT65" s="155">
        <f t="shared" si="76"/>
        <v>37500000</v>
      </c>
      <c r="AU65" s="155" t="e">
        <f t="shared" si="76"/>
        <v>#VALUE!</v>
      </c>
      <c r="AV65" s="155">
        <f t="shared" si="76"/>
        <v>37500000</v>
      </c>
      <c r="AW65" s="155">
        <f t="shared" si="76"/>
        <v>83055555.555555597</v>
      </c>
      <c r="AX65" s="155">
        <f t="shared" si="76"/>
        <v>0</v>
      </c>
      <c r="AY65" s="155" t="e">
        <f t="shared" si="76"/>
        <v>#VALUE!</v>
      </c>
      <c r="AZ65" s="155">
        <f t="shared" si="76"/>
        <v>0</v>
      </c>
      <c r="BA65" s="155">
        <f t="shared" si="76"/>
        <v>0</v>
      </c>
      <c r="BB65" s="155">
        <f t="shared" si="76"/>
        <v>0</v>
      </c>
      <c r="BC65" s="155">
        <f t="shared" si="76"/>
        <v>0</v>
      </c>
      <c r="BD65" s="155">
        <f t="shared" si="76"/>
        <v>0</v>
      </c>
      <c r="BE65" s="155">
        <f t="shared" si="76"/>
        <v>0</v>
      </c>
      <c r="BF65" s="155">
        <f t="shared" si="76"/>
        <v>0</v>
      </c>
      <c r="BG65" s="156">
        <f t="shared" si="76"/>
        <v>0</v>
      </c>
    </row>
    <row r="66" spans="1:59" ht="15" customHeight="1" x14ac:dyDescent="0.2">
      <c r="A66" s="167"/>
      <c r="B66" s="157">
        <f t="shared" si="20"/>
        <v>46142</v>
      </c>
      <c r="C66" s="158">
        <f t="shared" ref="C66:D66" si="77">C65</f>
        <v>2083333.3333333333</v>
      </c>
      <c r="D66" s="159">
        <f t="shared" si="77"/>
        <v>4017857.1428571427</v>
      </c>
      <c r="E66" s="159"/>
      <c r="F66" s="159">
        <f t="shared" si="71"/>
        <v>0</v>
      </c>
      <c r="G66" s="159"/>
      <c r="H66" s="159">
        <v>2222222.222222222</v>
      </c>
      <c r="I66" s="159"/>
      <c r="J66" s="159"/>
      <c r="K66" s="159"/>
      <c r="L66" s="159"/>
      <c r="M66" s="159"/>
      <c r="N66" s="159"/>
      <c r="O66" s="159"/>
      <c r="P66" s="159"/>
      <c r="Q66" s="159"/>
      <c r="R66" s="166"/>
      <c r="S66" s="153">
        <f t="shared" si="13"/>
        <v>8323412.6984126978</v>
      </c>
      <c r="T66" s="162">
        <f t="shared" si="22"/>
        <v>298968253.96825391</v>
      </c>
      <c r="U66" s="163">
        <f t="shared" si="15"/>
        <v>27804047.619047612</v>
      </c>
      <c r="V66" s="164">
        <f t="shared" si="16"/>
        <v>0.76549481812639719</v>
      </c>
      <c r="W66" s="164">
        <f t="shared" si="17"/>
        <v>2.1311725259093677E-2</v>
      </c>
      <c r="X66" s="164">
        <f t="shared" si="18"/>
        <v>2.863774447895695E-2</v>
      </c>
      <c r="Y66" s="165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131"/>
      <c r="AQ66" s="157">
        <f t="shared" si="23"/>
        <v>46142</v>
      </c>
      <c r="AR66" s="154">
        <f t="shared" ref="AR66:BG66" si="78">+C66+AR65</f>
        <v>58333333.333333351</v>
      </c>
      <c r="AS66" s="155">
        <f t="shared" si="78"/>
        <v>80357142.857142866</v>
      </c>
      <c r="AT66" s="155">
        <f t="shared" si="78"/>
        <v>37500000</v>
      </c>
      <c r="AU66" s="155" t="e">
        <f t="shared" si="78"/>
        <v>#VALUE!</v>
      </c>
      <c r="AV66" s="155">
        <f t="shared" si="78"/>
        <v>37500000</v>
      </c>
      <c r="AW66" s="155">
        <f t="shared" si="78"/>
        <v>85277777.777777821</v>
      </c>
      <c r="AX66" s="155">
        <f t="shared" si="78"/>
        <v>0</v>
      </c>
      <c r="AY66" s="155" t="e">
        <f t="shared" si="78"/>
        <v>#VALUE!</v>
      </c>
      <c r="AZ66" s="155">
        <f t="shared" si="78"/>
        <v>0</v>
      </c>
      <c r="BA66" s="155">
        <f t="shared" si="78"/>
        <v>0</v>
      </c>
      <c r="BB66" s="155">
        <f t="shared" si="78"/>
        <v>0</v>
      </c>
      <c r="BC66" s="155">
        <f t="shared" si="78"/>
        <v>0</v>
      </c>
      <c r="BD66" s="155">
        <f t="shared" si="78"/>
        <v>0</v>
      </c>
      <c r="BE66" s="155">
        <f t="shared" si="78"/>
        <v>0</v>
      </c>
      <c r="BF66" s="155">
        <f t="shared" si="78"/>
        <v>0</v>
      </c>
      <c r="BG66" s="156">
        <f t="shared" si="78"/>
        <v>0</v>
      </c>
    </row>
    <row r="67" spans="1:59" ht="15" customHeight="1" x14ac:dyDescent="0.2">
      <c r="A67" s="167"/>
      <c r="B67" s="157">
        <f t="shared" si="20"/>
        <v>46173</v>
      </c>
      <c r="C67" s="158">
        <f t="shared" ref="C67:D67" si="79">C66</f>
        <v>2083333.3333333333</v>
      </c>
      <c r="D67" s="159">
        <f t="shared" si="79"/>
        <v>4017857.1428571427</v>
      </c>
      <c r="E67" s="159"/>
      <c r="F67" s="159">
        <f t="shared" si="71"/>
        <v>0</v>
      </c>
      <c r="G67" s="159"/>
      <c r="H67" s="159">
        <v>2222222.222222222</v>
      </c>
      <c r="I67" s="159"/>
      <c r="J67" s="159"/>
      <c r="K67" s="159"/>
      <c r="L67" s="159"/>
      <c r="M67" s="159"/>
      <c r="N67" s="159"/>
      <c r="O67" s="159"/>
      <c r="P67" s="159"/>
      <c r="Q67" s="159"/>
      <c r="R67" s="166"/>
      <c r="S67" s="153">
        <f t="shared" si="13"/>
        <v>8323412.6984126978</v>
      </c>
      <c r="T67" s="162">
        <f t="shared" si="22"/>
        <v>307291666.66666663</v>
      </c>
      <c r="U67" s="163">
        <f t="shared" si="15"/>
        <v>28578124.999999996</v>
      </c>
      <c r="V67" s="164">
        <f t="shared" si="16"/>
        <v>0.78680654338549094</v>
      </c>
      <c r="W67" s="164">
        <f t="shared" si="17"/>
        <v>2.1311725259093677E-2</v>
      </c>
      <c r="X67" s="164">
        <f t="shared" si="18"/>
        <v>2.7840456596761376E-2</v>
      </c>
      <c r="Y67" s="165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131"/>
      <c r="AQ67" s="157">
        <f t="shared" si="23"/>
        <v>46173</v>
      </c>
      <c r="AR67" s="154">
        <f t="shared" ref="AR67:BG67" si="80">+C67+AR66</f>
        <v>60416666.666666687</v>
      </c>
      <c r="AS67" s="155">
        <f t="shared" si="80"/>
        <v>84375000.000000015</v>
      </c>
      <c r="AT67" s="155">
        <f t="shared" si="80"/>
        <v>37500000</v>
      </c>
      <c r="AU67" s="155" t="e">
        <f t="shared" si="80"/>
        <v>#VALUE!</v>
      </c>
      <c r="AV67" s="155">
        <f t="shared" si="80"/>
        <v>37500000</v>
      </c>
      <c r="AW67" s="155">
        <f t="shared" si="80"/>
        <v>87500000.000000045</v>
      </c>
      <c r="AX67" s="155">
        <f t="shared" si="80"/>
        <v>0</v>
      </c>
      <c r="AY67" s="155" t="e">
        <f t="shared" si="80"/>
        <v>#VALUE!</v>
      </c>
      <c r="AZ67" s="155">
        <f t="shared" si="80"/>
        <v>0</v>
      </c>
      <c r="BA67" s="155">
        <f t="shared" si="80"/>
        <v>0</v>
      </c>
      <c r="BB67" s="155">
        <f t="shared" si="80"/>
        <v>0</v>
      </c>
      <c r="BC67" s="155">
        <f t="shared" si="80"/>
        <v>0</v>
      </c>
      <c r="BD67" s="155">
        <f t="shared" si="80"/>
        <v>0</v>
      </c>
      <c r="BE67" s="155">
        <f t="shared" si="80"/>
        <v>0</v>
      </c>
      <c r="BF67" s="155">
        <f t="shared" si="80"/>
        <v>0</v>
      </c>
      <c r="BG67" s="156">
        <f t="shared" si="80"/>
        <v>0</v>
      </c>
    </row>
    <row r="68" spans="1:59" ht="15" customHeight="1" x14ac:dyDescent="0.2">
      <c r="A68" s="167"/>
      <c r="B68" s="157">
        <f t="shared" si="20"/>
        <v>46203</v>
      </c>
      <c r="C68" s="158">
        <f t="shared" ref="C68:D68" si="81">C67</f>
        <v>2083333.3333333333</v>
      </c>
      <c r="D68" s="159">
        <f t="shared" si="81"/>
        <v>4017857.1428571427</v>
      </c>
      <c r="E68" s="159"/>
      <c r="F68" s="159">
        <f t="shared" si="71"/>
        <v>0</v>
      </c>
      <c r="G68" s="159"/>
      <c r="H68" s="159">
        <v>2222222.222222222</v>
      </c>
      <c r="I68" s="159"/>
      <c r="J68" s="159"/>
      <c r="K68" s="159"/>
      <c r="L68" s="159"/>
      <c r="M68" s="159"/>
      <c r="N68" s="159"/>
      <c r="O68" s="159"/>
      <c r="P68" s="159"/>
      <c r="Q68" s="159"/>
      <c r="R68" s="166"/>
      <c r="S68" s="153">
        <f t="shared" si="13"/>
        <v>8323412.6984126978</v>
      </c>
      <c r="T68" s="162">
        <f t="shared" si="22"/>
        <v>315615079.36507934</v>
      </c>
      <c r="U68" s="163">
        <f t="shared" si="15"/>
        <v>29352202.380952377</v>
      </c>
      <c r="V68" s="164">
        <f t="shared" si="16"/>
        <v>0.80811826864458469</v>
      </c>
      <c r="W68" s="164">
        <f t="shared" si="17"/>
        <v>2.1311725259093677E-2</v>
      </c>
      <c r="X68" s="164">
        <f t="shared" si="18"/>
        <v>2.7086359967716023E-2</v>
      </c>
      <c r="Y68" s="165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131"/>
      <c r="AQ68" s="157">
        <f t="shared" si="23"/>
        <v>46203</v>
      </c>
      <c r="AR68" s="154">
        <f t="shared" ref="AR68:BG68" si="82">+C68+AR67</f>
        <v>62500000.000000022</v>
      </c>
      <c r="AS68" s="155">
        <f t="shared" si="82"/>
        <v>88392857.142857164</v>
      </c>
      <c r="AT68" s="155">
        <f t="shared" si="82"/>
        <v>37500000</v>
      </c>
      <c r="AU68" s="155" t="e">
        <f t="shared" si="82"/>
        <v>#VALUE!</v>
      </c>
      <c r="AV68" s="155">
        <f t="shared" si="82"/>
        <v>37500000</v>
      </c>
      <c r="AW68" s="155">
        <f t="shared" si="82"/>
        <v>89722222.222222269</v>
      </c>
      <c r="AX68" s="155">
        <f t="shared" si="82"/>
        <v>0</v>
      </c>
      <c r="AY68" s="155" t="e">
        <f t="shared" si="82"/>
        <v>#VALUE!</v>
      </c>
      <c r="AZ68" s="155">
        <f t="shared" si="82"/>
        <v>0</v>
      </c>
      <c r="BA68" s="155">
        <f t="shared" si="82"/>
        <v>0</v>
      </c>
      <c r="BB68" s="155">
        <f t="shared" si="82"/>
        <v>0</v>
      </c>
      <c r="BC68" s="155">
        <f t="shared" si="82"/>
        <v>0</v>
      </c>
      <c r="BD68" s="155">
        <f t="shared" si="82"/>
        <v>0</v>
      </c>
      <c r="BE68" s="155">
        <f t="shared" si="82"/>
        <v>0</v>
      </c>
      <c r="BF68" s="155">
        <f t="shared" si="82"/>
        <v>0</v>
      </c>
      <c r="BG68" s="156">
        <f t="shared" si="82"/>
        <v>0</v>
      </c>
    </row>
    <row r="69" spans="1:59" ht="15" customHeight="1" x14ac:dyDescent="0.2">
      <c r="A69" s="167"/>
      <c r="B69" s="157">
        <f t="shared" si="20"/>
        <v>46234</v>
      </c>
      <c r="C69" s="158">
        <f t="shared" ref="C69:D69" si="83">C68</f>
        <v>2083333.3333333333</v>
      </c>
      <c r="D69" s="159">
        <f t="shared" si="83"/>
        <v>4017857.1428571427</v>
      </c>
      <c r="E69" s="159"/>
      <c r="F69" s="159">
        <f t="shared" si="71"/>
        <v>0</v>
      </c>
      <c r="G69" s="159"/>
      <c r="H69" s="159">
        <v>2222222.222222222</v>
      </c>
      <c r="I69" s="159"/>
      <c r="J69" s="159"/>
      <c r="K69" s="159"/>
      <c r="L69" s="159"/>
      <c r="M69" s="159"/>
      <c r="N69" s="159"/>
      <c r="O69" s="159"/>
      <c r="P69" s="159"/>
      <c r="Q69" s="159"/>
      <c r="R69" s="166"/>
      <c r="S69" s="153">
        <f t="shared" si="13"/>
        <v>8323412.6984126978</v>
      </c>
      <c r="T69" s="162">
        <f t="shared" si="22"/>
        <v>323938492.06349206</v>
      </c>
      <c r="U69" s="163">
        <f t="shared" si="15"/>
        <v>30126279.761904761</v>
      </c>
      <c r="V69" s="164">
        <f t="shared" si="16"/>
        <v>0.82942999390367844</v>
      </c>
      <c r="W69" s="164">
        <f t="shared" si="17"/>
        <v>2.1311725259093677E-2</v>
      </c>
      <c r="X69" s="164">
        <f t="shared" si="18"/>
        <v>2.6372037467781606E-2</v>
      </c>
      <c r="Y69" s="165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131"/>
      <c r="AQ69" s="157">
        <f t="shared" si="23"/>
        <v>46234</v>
      </c>
      <c r="AR69" s="154">
        <f t="shared" ref="AR69:BG69" si="84">+C69+AR68</f>
        <v>64583333.333333358</v>
      </c>
      <c r="AS69" s="155">
        <f t="shared" si="84"/>
        <v>92410714.285714313</v>
      </c>
      <c r="AT69" s="155">
        <f t="shared" si="84"/>
        <v>37500000</v>
      </c>
      <c r="AU69" s="155" t="e">
        <f t="shared" si="84"/>
        <v>#VALUE!</v>
      </c>
      <c r="AV69" s="155">
        <f t="shared" si="84"/>
        <v>37500000</v>
      </c>
      <c r="AW69" s="155">
        <f t="shared" si="84"/>
        <v>91944444.444444492</v>
      </c>
      <c r="AX69" s="155">
        <f t="shared" si="84"/>
        <v>0</v>
      </c>
      <c r="AY69" s="155" t="e">
        <f t="shared" si="84"/>
        <v>#VALUE!</v>
      </c>
      <c r="AZ69" s="155">
        <f t="shared" si="84"/>
        <v>0</v>
      </c>
      <c r="BA69" s="155">
        <f t="shared" si="84"/>
        <v>0</v>
      </c>
      <c r="BB69" s="155">
        <f t="shared" si="84"/>
        <v>0</v>
      </c>
      <c r="BC69" s="155">
        <f t="shared" si="84"/>
        <v>0</v>
      </c>
      <c r="BD69" s="155">
        <f t="shared" si="84"/>
        <v>0</v>
      </c>
      <c r="BE69" s="155">
        <f t="shared" si="84"/>
        <v>0</v>
      </c>
      <c r="BF69" s="155">
        <f t="shared" si="84"/>
        <v>0</v>
      </c>
      <c r="BG69" s="156">
        <f t="shared" si="84"/>
        <v>0</v>
      </c>
    </row>
    <row r="70" spans="1:59" ht="15" customHeight="1" x14ac:dyDescent="0.2">
      <c r="A70" s="167"/>
      <c r="B70" s="157">
        <f t="shared" si="20"/>
        <v>46265</v>
      </c>
      <c r="C70" s="158">
        <f t="shared" ref="C70:D70" si="85">C69</f>
        <v>2083333.3333333333</v>
      </c>
      <c r="D70" s="159">
        <f t="shared" si="85"/>
        <v>4017857.1428571427</v>
      </c>
      <c r="E70" s="159"/>
      <c r="F70" s="159">
        <f t="shared" si="71"/>
        <v>0</v>
      </c>
      <c r="G70" s="159"/>
      <c r="H70" s="159">
        <v>2222222.222222222</v>
      </c>
      <c r="I70" s="159"/>
      <c r="J70" s="159"/>
      <c r="K70" s="159"/>
      <c r="L70" s="159"/>
      <c r="M70" s="159"/>
      <c r="N70" s="159"/>
      <c r="O70" s="159"/>
      <c r="P70" s="159"/>
      <c r="Q70" s="159"/>
      <c r="R70" s="166"/>
      <c r="S70" s="153">
        <f t="shared" si="13"/>
        <v>8323412.6984126978</v>
      </c>
      <c r="T70" s="162">
        <f t="shared" si="22"/>
        <v>332261904.76190478</v>
      </c>
      <c r="U70" s="163">
        <f t="shared" si="15"/>
        <v>30900357.142857146</v>
      </c>
      <c r="V70" s="164">
        <f t="shared" si="16"/>
        <v>0.85074171916277219</v>
      </c>
      <c r="W70" s="164">
        <f t="shared" si="17"/>
        <v>2.1311725259093677E-2</v>
      </c>
      <c r="X70" s="164">
        <f t="shared" si="18"/>
        <v>2.5694423177043513E-2</v>
      </c>
      <c r="Y70" s="165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131"/>
      <c r="AQ70" s="157">
        <f t="shared" si="23"/>
        <v>46265</v>
      </c>
      <c r="AR70" s="154">
        <f t="shared" ref="AR70:BG70" si="86">+C70+AR69</f>
        <v>66666666.666666694</v>
      </c>
      <c r="AS70" s="155">
        <f t="shared" si="86"/>
        <v>96428571.428571463</v>
      </c>
      <c r="AT70" s="155">
        <f t="shared" si="86"/>
        <v>37500000</v>
      </c>
      <c r="AU70" s="155" t="e">
        <f t="shared" si="86"/>
        <v>#VALUE!</v>
      </c>
      <c r="AV70" s="155">
        <f t="shared" si="86"/>
        <v>37500000</v>
      </c>
      <c r="AW70" s="155">
        <f t="shared" si="86"/>
        <v>94166666.666666716</v>
      </c>
      <c r="AX70" s="155">
        <f t="shared" si="86"/>
        <v>0</v>
      </c>
      <c r="AY70" s="155" t="e">
        <f t="shared" si="86"/>
        <v>#VALUE!</v>
      </c>
      <c r="AZ70" s="155">
        <f t="shared" si="86"/>
        <v>0</v>
      </c>
      <c r="BA70" s="155">
        <f t="shared" si="86"/>
        <v>0</v>
      </c>
      <c r="BB70" s="155">
        <f t="shared" si="86"/>
        <v>0</v>
      </c>
      <c r="BC70" s="155">
        <f t="shared" si="86"/>
        <v>0</v>
      </c>
      <c r="BD70" s="155">
        <f t="shared" si="86"/>
        <v>0</v>
      </c>
      <c r="BE70" s="155">
        <f t="shared" si="86"/>
        <v>0</v>
      </c>
      <c r="BF70" s="155">
        <f t="shared" si="86"/>
        <v>0</v>
      </c>
      <c r="BG70" s="156">
        <f t="shared" si="86"/>
        <v>0</v>
      </c>
    </row>
    <row r="71" spans="1:59" ht="15" customHeight="1" x14ac:dyDescent="0.2">
      <c r="A71" s="167"/>
      <c r="B71" s="157">
        <f t="shared" si="20"/>
        <v>46295</v>
      </c>
      <c r="C71" s="158">
        <f t="shared" ref="C71:D71" si="87">C70</f>
        <v>2083333.3333333333</v>
      </c>
      <c r="D71" s="159">
        <f t="shared" si="87"/>
        <v>4017857.1428571427</v>
      </c>
      <c r="E71" s="159"/>
      <c r="F71" s="159">
        <f t="shared" si="71"/>
        <v>0</v>
      </c>
      <c r="G71" s="159"/>
      <c r="H71" s="159">
        <v>2222222.222222222</v>
      </c>
      <c r="I71" s="159"/>
      <c r="J71" s="159"/>
      <c r="K71" s="159"/>
      <c r="L71" s="159"/>
      <c r="M71" s="159"/>
      <c r="N71" s="159"/>
      <c r="O71" s="159"/>
      <c r="P71" s="159"/>
      <c r="Q71" s="159"/>
      <c r="R71" s="166"/>
      <c r="S71" s="153">
        <f t="shared" si="13"/>
        <v>8323412.6984126978</v>
      </c>
      <c r="T71" s="162">
        <f t="shared" si="22"/>
        <v>340585317.46031749</v>
      </c>
      <c r="U71" s="163">
        <f t="shared" si="15"/>
        <v>31674434.523809526</v>
      </c>
      <c r="V71" s="164">
        <f t="shared" si="16"/>
        <v>0.87205344442186594</v>
      </c>
      <c r="W71" s="164">
        <f t="shared" si="17"/>
        <v>2.1311725259093677E-2</v>
      </c>
      <c r="X71" s="164">
        <f t="shared" si="18"/>
        <v>2.5050758390063432E-2</v>
      </c>
      <c r="Y71" s="165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131"/>
      <c r="AQ71" s="157">
        <f t="shared" si="23"/>
        <v>46295</v>
      </c>
      <c r="AR71" s="154">
        <f t="shared" ref="AR71:BG71" si="88">+C71+AR70</f>
        <v>68750000.00000003</v>
      </c>
      <c r="AS71" s="155">
        <f t="shared" si="88"/>
        <v>100446428.57142861</v>
      </c>
      <c r="AT71" s="155">
        <f t="shared" si="88"/>
        <v>37500000</v>
      </c>
      <c r="AU71" s="155" t="e">
        <f t="shared" si="88"/>
        <v>#VALUE!</v>
      </c>
      <c r="AV71" s="155">
        <f t="shared" si="88"/>
        <v>37500000</v>
      </c>
      <c r="AW71" s="155">
        <f t="shared" si="88"/>
        <v>96388888.88888894</v>
      </c>
      <c r="AX71" s="155">
        <f t="shared" si="88"/>
        <v>0</v>
      </c>
      <c r="AY71" s="155" t="e">
        <f t="shared" si="88"/>
        <v>#VALUE!</v>
      </c>
      <c r="AZ71" s="155">
        <f t="shared" si="88"/>
        <v>0</v>
      </c>
      <c r="BA71" s="155">
        <f t="shared" si="88"/>
        <v>0</v>
      </c>
      <c r="BB71" s="155">
        <f t="shared" si="88"/>
        <v>0</v>
      </c>
      <c r="BC71" s="155">
        <f t="shared" si="88"/>
        <v>0</v>
      </c>
      <c r="BD71" s="155">
        <f t="shared" si="88"/>
        <v>0</v>
      </c>
      <c r="BE71" s="155">
        <f t="shared" si="88"/>
        <v>0</v>
      </c>
      <c r="BF71" s="155">
        <f t="shared" si="88"/>
        <v>0</v>
      </c>
      <c r="BG71" s="156">
        <f t="shared" si="88"/>
        <v>0</v>
      </c>
    </row>
    <row r="72" spans="1:59" ht="15" customHeight="1" x14ac:dyDescent="0.2">
      <c r="A72" s="167"/>
      <c r="B72" s="157">
        <f t="shared" si="20"/>
        <v>46326</v>
      </c>
      <c r="C72" s="158">
        <f t="shared" ref="C72:D72" si="89">C71</f>
        <v>2083333.3333333333</v>
      </c>
      <c r="D72" s="159">
        <f t="shared" si="89"/>
        <v>4017857.1428571427</v>
      </c>
      <c r="E72" s="159"/>
      <c r="F72" s="159">
        <f t="shared" si="71"/>
        <v>0</v>
      </c>
      <c r="G72" s="159"/>
      <c r="H72" s="159">
        <v>2222222.222222222</v>
      </c>
      <c r="I72" s="159"/>
      <c r="J72" s="159"/>
      <c r="K72" s="159"/>
      <c r="L72" s="159"/>
      <c r="M72" s="159"/>
      <c r="N72" s="159"/>
      <c r="O72" s="159"/>
      <c r="P72" s="159"/>
      <c r="Q72" s="159"/>
      <c r="R72" s="166"/>
      <c r="S72" s="153">
        <f t="shared" si="13"/>
        <v>8323412.6984126978</v>
      </c>
      <c r="T72" s="162">
        <f t="shared" si="22"/>
        <v>348908730.15873021</v>
      </c>
      <c r="U72" s="163">
        <f t="shared" si="15"/>
        <v>32448511.90476191</v>
      </c>
      <c r="V72" s="164">
        <f t="shared" si="16"/>
        <v>0.89336516968095958</v>
      </c>
      <c r="W72" s="164">
        <f t="shared" si="17"/>
        <v>2.1311725259093677E-2</v>
      </c>
      <c r="X72" s="164">
        <f t="shared" si="18"/>
        <v>2.4438554076490648E-2</v>
      </c>
      <c r="Y72" s="165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131"/>
      <c r="AQ72" s="157">
        <f t="shared" si="23"/>
        <v>46326</v>
      </c>
      <c r="AR72" s="154">
        <f t="shared" ref="AR72:BG72" si="90">+C72+AR71</f>
        <v>70833333.333333358</v>
      </c>
      <c r="AS72" s="155">
        <f t="shared" si="90"/>
        <v>104464285.71428576</v>
      </c>
      <c r="AT72" s="155">
        <f t="shared" si="90"/>
        <v>37500000</v>
      </c>
      <c r="AU72" s="155" t="e">
        <f t="shared" si="90"/>
        <v>#VALUE!</v>
      </c>
      <c r="AV72" s="155">
        <f t="shared" si="90"/>
        <v>37500000</v>
      </c>
      <c r="AW72" s="155">
        <f t="shared" si="90"/>
        <v>98611111.111111164</v>
      </c>
      <c r="AX72" s="155">
        <f t="shared" si="90"/>
        <v>0</v>
      </c>
      <c r="AY72" s="155" t="e">
        <f t="shared" si="90"/>
        <v>#VALUE!</v>
      </c>
      <c r="AZ72" s="155">
        <f t="shared" si="90"/>
        <v>0</v>
      </c>
      <c r="BA72" s="155">
        <f t="shared" si="90"/>
        <v>0</v>
      </c>
      <c r="BB72" s="155">
        <f t="shared" si="90"/>
        <v>0</v>
      </c>
      <c r="BC72" s="155">
        <f t="shared" si="90"/>
        <v>0</v>
      </c>
      <c r="BD72" s="155">
        <f t="shared" si="90"/>
        <v>0</v>
      </c>
      <c r="BE72" s="155">
        <f t="shared" si="90"/>
        <v>0</v>
      </c>
      <c r="BF72" s="155">
        <f t="shared" si="90"/>
        <v>0</v>
      </c>
      <c r="BG72" s="156">
        <f t="shared" si="90"/>
        <v>0</v>
      </c>
    </row>
    <row r="73" spans="1:59" ht="15" customHeight="1" x14ac:dyDescent="0.2">
      <c r="A73" s="167"/>
      <c r="B73" s="157">
        <f t="shared" si="20"/>
        <v>46356</v>
      </c>
      <c r="C73" s="158">
        <f t="shared" ref="C73:D73" si="91">C72</f>
        <v>2083333.3333333333</v>
      </c>
      <c r="D73" s="159">
        <f t="shared" si="91"/>
        <v>4017857.1428571427</v>
      </c>
      <c r="E73" s="159"/>
      <c r="F73" s="159">
        <f t="shared" si="71"/>
        <v>0</v>
      </c>
      <c r="G73" s="159"/>
      <c r="H73" s="159">
        <v>2222222.222222222</v>
      </c>
      <c r="I73" s="159"/>
      <c r="J73" s="159"/>
      <c r="K73" s="159"/>
      <c r="L73" s="159"/>
      <c r="M73" s="159"/>
      <c r="N73" s="159"/>
      <c r="O73" s="159"/>
      <c r="P73" s="159"/>
      <c r="Q73" s="159"/>
      <c r="R73" s="166"/>
      <c r="S73" s="153">
        <f t="shared" si="13"/>
        <v>8323412.6984126978</v>
      </c>
      <c r="T73" s="162">
        <f t="shared" si="22"/>
        <v>357232142.85714293</v>
      </c>
      <c r="U73" s="163">
        <f t="shared" si="15"/>
        <v>33222589.285714291</v>
      </c>
      <c r="V73" s="164">
        <f t="shared" si="16"/>
        <v>0.91467689494005333</v>
      </c>
      <c r="W73" s="164">
        <f t="shared" si="17"/>
        <v>2.1311725259093677E-2</v>
      </c>
      <c r="X73" s="164">
        <f t="shared" si="18"/>
        <v>2.3855558714813707E-2</v>
      </c>
      <c r="Y73" s="165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131"/>
      <c r="AQ73" s="157">
        <f t="shared" si="23"/>
        <v>46356</v>
      </c>
      <c r="AR73" s="154">
        <f t="shared" ref="AR73:BG73" si="92">+C73+AR72</f>
        <v>72916666.666666687</v>
      </c>
      <c r="AS73" s="155">
        <f t="shared" si="92"/>
        <v>108482142.85714291</v>
      </c>
      <c r="AT73" s="155">
        <f t="shared" si="92"/>
        <v>37500000</v>
      </c>
      <c r="AU73" s="155" t="e">
        <f t="shared" si="92"/>
        <v>#VALUE!</v>
      </c>
      <c r="AV73" s="155">
        <f t="shared" si="92"/>
        <v>37500000</v>
      </c>
      <c r="AW73" s="155">
        <f t="shared" si="92"/>
        <v>100833333.33333339</v>
      </c>
      <c r="AX73" s="155">
        <f t="shared" si="92"/>
        <v>0</v>
      </c>
      <c r="AY73" s="155" t="e">
        <f t="shared" si="92"/>
        <v>#VALUE!</v>
      </c>
      <c r="AZ73" s="155">
        <f t="shared" si="92"/>
        <v>0</v>
      </c>
      <c r="BA73" s="155">
        <f t="shared" si="92"/>
        <v>0</v>
      </c>
      <c r="BB73" s="155">
        <f t="shared" si="92"/>
        <v>0</v>
      </c>
      <c r="BC73" s="155">
        <f t="shared" si="92"/>
        <v>0</v>
      </c>
      <c r="BD73" s="155">
        <f t="shared" si="92"/>
        <v>0</v>
      </c>
      <c r="BE73" s="155">
        <f t="shared" si="92"/>
        <v>0</v>
      </c>
      <c r="BF73" s="155">
        <f t="shared" si="92"/>
        <v>0</v>
      </c>
      <c r="BG73" s="156">
        <f t="shared" si="92"/>
        <v>0</v>
      </c>
    </row>
    <row r="74" spans="1:59" ht="15" customHeight="1" x14ac:dyDescent="0.2">
      <c r="A74" s="167">
        <v>3</v>
      </c>
      <c r="B74" s="168">
        <f t="shared" si="20"/>
        <v>46387</v>
      </c>
      <c r="C74" s="169">
        <f t="shared" ref="C74:D74" si="93">C73</f>
        <v>2083333.3333333333</v>
      </c>
      <c r="D74" s="170">
        <f t="shared" si="93"/>
        <v>4017857.1428571427</v>
      </c>
      <c r="E74" s="170"/>
      <c r="F74" s="170">
        <f t="shared" si="71"/>
        <v>0</v>
      </c>
      <c r="G74" s="170"/>
      <c r="H74" s="170">
        <v>2222222.222222222</v>
      </c>
      <c r="I74" s="170"/>
      <c r="J74" s="170"/>
      <c r="K74" s="170"/>
      <c r="L74" s="170"/>
      <c r="M74" s="170"/>
      <c r="N74" s="170"/>
      <c r="O74" s="170"/>
      <c r="P74" s="170"/>
      <c r="Q74" s="170"/>
      <c r="R74" s="171"/>
      <c r="S74" s="172">
        <f t="shared" si="13"/>
        <v>8323412.6984126978</v>
      </c>
      <c r="T74" s="173">
        <f t="shared" si="22"/>
        <v>365555555.55555564</v>
      </c>
      <c r="U74" s="174">
        <f t="shared" si="15"/>
        <v>33996666.666666672</v>
      </c>
      <c r="V74" s="175">
        <f t="shared" si="16"/>
        <v>0.93598862019914708</v>
      </c>
      <c r="W74" s="164">
        <f t="shared" si="17"/>
        <v>2.1311725259093677E-2</v>
      </c>
      <c r="X74" s="164">
        <f t="shared" si="18"/>
        <v>2.3299730622899917E-2</v>
      </c>
      <c r="Y74" s="165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131"/>
      <c r="AQ74" s="157">
        <f t="shared" si="23"/>
        <v>46387</v>
      </c>
      <c r="AR74" s="154">
        <f t="shared" ref="AR74:BG74" si="94">+C74+AR73</f>
        <v>75000000.000000015</v>
      </c>
      <c r="AS74" s="155">
        <f t="shared" si="94"/>
        <v>112500000.00000006</v>
      </c>
      <c r="AT74" s="155">
        <f t="shared" si="94"/>
        <v>37500000</v>
      </c>
      <c r="AU74" s="155" t="e">
        <f t="shared" si="94"/>
        <v>#VALUE!</v>
      </c>
      <c r="AV74" s="155">
        <f t="shared" si="94"/>
        <v>37500000</v>
      </c>
      <c r="AW74" s="155">
        <f t="shared" si="94"/>
        <v>103055555.55555561</v>
      </c>
      <c r="AX74" s="155">
        <f t="shared" si="94"/>
        <v>0</v>
      </c>
      <c r="AY74" s="155" t="e">
        <f t="shared" si="94"/>
        <v>#VALUE!</v>
      </c>
      <c r="AZ74" s="155">
        <f t="shared" si="94"/>
        <v>0</v>
      </c>
      <c r="BA74" s="155">
        <f t="shared" si="94"/>
        <v>0</v>
      </c>
      <c r="BB74" s="155">
        <f t="shared" si="94"/>
        <v>0</v>
      </c>
      <c r="BC74" s="155">
        <f t="shared" si="94"/>
        <v>0</v>
      </c>
      <c r="BD74" s="155">
        <f t="shared" si="94"/>
        <v>0</v>
      </c>
      <c r="BE74" s="155">
        <f t="shared" si="94"/>
        <v>0</v>
      </c>
      <c r="BF74" s="155">
        <f t="shared" si="94"/>
        <v>0</v>
      </c>
      <c r="BG74" s="156">
        <f t="shared" si="94"/>
        <v>0</v>
      </c>
    </row>
    <row r="75" spans="1:59" ht="15" customHeight="1" x14ac:dyDescent="0.2">
      <c r="A75" s="167"/>
      <c r="B75" s="157">
        <f t="shared" si="20"/>
        <v>46418</v>
      </c>
      <c r="C75" s="158">
        <f t="shared" ref="C75:C86" si="95">C74</f>
        <v>2083333.3333333333</v>
      </c>
      <c r="D75" s="159"/>
      <c r="E75" s="159"/>
      <c r="F75" s="159"/>
      <c r="G75" s="159"/>
      <c r="H75" s="159"/>
      <c r="I75" s="159"/>
      <c r="J75" s="159"/>
      <c r="K75" s="159"/>
      <c r="L75" s="159"/>
      <c r="M75" s="159"/>
      <c r="N75" s="159"/>
      <c r="O75" s="159"/>
      <c r="P75" s="159"/>
      <c r="Q75" s="159"/>
      <c r="R75" s="166"/>
      <c r="S75" s="153">
        <f t="shared" si="13"/>
        <v>2083333.3333333333</v>
      </c>
      <c r="T75" s="162">
        <f t="shared" si="22"/>
        <v>367638888.88888896</v>
      </c>
      <c r="U75" s="163">
        <f t="shared" si="15"/>
        <v>34190416.666666672</v>
      </c>
      <c r="V75" s="164">
        <f t="shared" si="16"/>
        <v>0.94132290184921819</v>
      </c>
      <c r="W75" s="164">
        <f t="shared" si="17"/>
        <v>5.3342816500711234E-3</v>
      </c>
      <c r="X75" s="164">
        <f t="shared" si="18"/>
        <v>5.6990881458967024E-3</v>
      </c>
      <c r="Y75" s="165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131"/>
      <c r="AQ75" s="157">
        <f t="shared" si="23"/>
        <v>46418</v>
      </c>
      <c r="AR75" s="154">
        <f t="shared" ref="AR75:BG75" si="96">+C75+AR74</f>
        <v>77083333.333333343</v>
      </c>
      <c r="AS75" s="155">
        <f t="shared" si="96"/>
        <v>112500000.00000006</v>
      </c>
      <c r="AT75" s="155">
        <f t="shared" si="96"/>
        <v>37500000</v>
      </c>
      <c r="AU75" s="155" t="e">
        <f t="shared" si="96"/>
        <v>#VALUE!</v>
      </c>
      <c r="AV75" s="155">
        <f t="shared" si="96"/>
        <v>37500000</v>
      </c>
      <c r="AW75" s="155">
        <f t="shared" si="96"/>
        <v>103055555.55555561</v>
      </c>
      <c r="AX75" s="155">
        <f t="shared" si="96"/>
        <v>0</v>
      </c>
      <c r="AY75" s="155" t="e">
        <f t="shared" si="96"/>
        <v>#VALUE!</v>
      </c>
      <c r="AZ75" s="155">
        <f t="shared" si="96"/>
        <v>0</v>
      </c>
      <c r="BA75" s="155">
        <f t="shared" si="96"/>
        <v>0</v>
      </c>
      <c r="BB75" s="155">
        <f t="shared" si="96"/>
        <v>0</v>
      </c>
      <c r="BC75" s="155">
        <f t="shared" si="96"/>
        <v>0</v>
      </c>
      <c r="BD75" s="155">
        <f t="shared" si="96"/>
        <v>0</v>
      </c>
      <c r="BE75" s="155">
        <f t="shared" si="96"/>
        <v>0</v>
      </c>
      <c r="BF75" s="155">
        <f t="shared" si="96"/>
        <v>0</v>
      </c>
      <c r="BG75" s="156">
        <f t="shared" si="96"/>
        <v>0</v>
      </c>
    </row>
    <row r="76" spans="1:59" ht="15" customHeight="1" x14ac:dyDescent="0.2">
      <c r="A76" s="167"/>
      <c r="B76" s="157">
        <f t="shared" si="20"/>
        <v>46446</v>
      </c>
      <c r="C76" s="158">
        <f t="shared" si="95"/>
        <v>2083333.3333333333</v>
      </c>
      <c r="D76" s="159"/>
      <c r="E76" s="159"/>
      <c r="F76" s="159"/>
      <c r="G76" s="159"/>
      <c r="H76" s="159"/>
      <c r="I76" s="159"/>
      <c r="J76" s="159"/>
      <c r="K76" s="159"/>
      <c r="L76" s="159"/>
      <c r="M76" s="159"/>
      <c r="N76" s="159"/>
      <c r="O76" s="159"/>
      <c r="P76" s="159"/>
      <c r="Q76" s="159"/>
      <c r="R76" s="166"/>
      <c r="S76" s="153">
        <f t="shared" si="13"/>
        <v>2083333.3333333333</v>
      </c>
      <c r="T76" s="162">
        <f t="shared" si="22"/>
        <v>369722222.22222227</v>
      </c>
      <c r="U76" s="163">
        <f t="shared" si="15"/>
        <v>34384166.666666672</v>
      </c>
      <c r="V76" s="164">
        <f t="shared" si="16"/>
        <v>0.94665718349928929</v>
      </c>
      <c r="W76" s="164">
        <f t="shared" si="17"/>
        <v>5.3342816500711234E-3</v>
      </c>
      <c r="X76" s="164">
        <f t="shared" si="18"/>
        <v>5.6667925953910459E-3</v>
      </c>
      <c r="Y76" s="165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131"/>
      <c r="AQ76" s="157">
        <f t="shared" si="23"/>
        <v>46446</v>
      </c>
      <c r="AR76" s="154">
        <f t="shared" ref="AR76:BG76" si="97">+C76+AR75</f>
        <v>79166666.666666672</v>
      </c>
      <c r="AS76" s="155">
        <f t="shared" si="97"/>
        <v>112500000.00000006</v>
      </c>
      <c r="AT76" s="155">
        <f t="shared" si="97"/>
        <v>37500000</v>
      </c>
      <c r="AU76" s="155" t="e">
        <f t="shared" si="97"/>
        <v>#VALUE!</v>
      </c>
      <c r="AV76" s="155">
        <f t="shared" si="97"/>
        <v>37500000</v>
      </c>
      <c r="AW76" s="155">
        <f t="shared" si="97"/>
        <v>103055555.55555561</v>
      </c>
      <c r="AX76" s="155">
        <f t="shared" si="97"/>
        <v>0</v>
      </c>
      <c r="AY76" s="155" t="e">
        <f t="shared" si="97"/>
        <v>#VALUE!</v>
      </c>
      <c r="AZ76" s="155">
        <f t="shared" si="97"/>
        <v>0</v>
      </c>
      <c r="BA76" s="155">
        <f t="shared" si="97"/>
        <v>0</v>
      </c>
      <c r="BB76" s="155">
        <f t="shared" si="97"/>
        <v>0</v>
      </c>
      <c r="BC76" s="155">
        <f t="shared" si="97"/>
        <v>0</v>
      </c>
      <c r="BD76" s="155">
        <f t="shared" si="97"/>
        <v>0</v>
      </c>
      <c r="BE76" s="155">
        <f t="shared" si="97"/>
        <v>0</v>
      </c>
      <c r="BF76" s="155">
        <f t="shared" si="97"/>
        <v>0</v>
      </c>
      <c r="BG76" s="156">
        <f t="shared" si="97"/>
        <v>0</v>
      </c>
    </row>
    <row r="77" spans="1:59" ht="15" customHeight="1" x14ac:dyDescent="0.2">
      <c r="A77" s="167"/>
      <c r="B77" s="157">
        <f t="shared" si="20"/>
        <v>46477</v>
      </c>
      <c r="C77" s="158">
        <f t="shared" si="95"/>
        <v>2083333.3333333333</v>
      </c>
      <c r="D77" s="159"/>
      <c r="E77" s="159"/>
      <c r="F77" s="159"/>
      <c r="G77" s="159"/>
      <c r="H77" s="159"/>
      <c r="I77" s="159"/>
      <c r="J77" s="159"/>
      <c r="K77" s="159"/>
      <c r="L77" s="159"/>
      <c r="M77" s="159"/>
      <c r="N77" s="159"/>
      <c r="O77" s="159"/>
      <c r="P77" s="159"/>
      <c r="Q77" s="159"/>
      <c r="R77" s="166"/>
      <c r="S77" s="153">
        <f t="shared" si="13"/>
        <v>2083333.3333333333</v>
      </c>
      <c r="T77" s="162">
        <f t="shared" si="22"/>
        <v>371805555.55555558</v>
      </c>
      <c r="U77" s="163">
        <f t="shared" si="15"/>
        <v>34577916.666666672</v>
      </c>
      <c r="V77" s="164">
        <f t="shared" si="16"/>
        <v>0.95199146514936028</v>
      </c>
      <c r="W77" s="164">
        <f t="shared" si="17"/>
        <v>5.3342816500711234E-3</v>
      </c>
      <c r="X77" s="164">
        <f t="shared" si="18"/>
        <v>5.6348610067618043E-3</v>
      </c>
      <c r="Y77" s="165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131"/>
      <c r="AQ77" s="157">
        <f t="shared" si="23"/>
        <v>46477</v>
      </c>
      <c r="AR77" s="154">
        <f t="shared" ref="AR77:BG77" si="98">+C77+AR76</f>
        <v>81250000</v>
      </c>
      <c r="AS77" s="155">
        <f t="shared" si="98"/>
        <v>112500000.00000006</v>
      </c>
      <c r="AT77" s="155">
        <f t="shared" si="98"/>
        <v>37500000</v>
      </c>
      <c r="AU77" s="155" t="e">
        <f t="shared" si="98"/>
        <v>#VALUE!</v>
      </c>
      <c r="AV77" s="155">
        <f t="shared" si="98"/>
        <v>37500000</v>
      </c>
      <c r="AW77" s="155">
        <f t="shared" si="98"/>
        <v>103055555.55555561</v>
      </c>
      <c r="AX77" s="155">
        <f t="shared" si="98"/>
        <v>0</v>
      </c>
      <c r="AY77" s="155" t="e">
        <f t="shared" si="98"/>
        <v>#VALUE!</v>
      </c>
      <c r="AZ77" s="155">
        <f t="shared" si="98"/>
        <v>0</v>
      </c>
      <c r="BA77" s="155">
        <f t="shared" si="98"/>
        <v>0</v>
      </c>
      <c r="BB77" s="155">
        <f t="shared" si="98"/>
        <v>0</v>
      </c>
      <c r="BC77" s="155">
        <f t="shared" si="98"/>
        <v>0</v>
      </c>
      <c r="BD77" s="155">
        <f t="shared" si="98"/>
        <v>0</v>
      </c>
      <c r="BE77" s="155">
        <f t="shared" si="98"/>
        <v>0</v>
      </c>
      <c r="BF77" s="155">
        <f t="shared" si="98"/>
        <v>0</v>
      </c>
      <c r="BG77" s="156">
        <f t="shared" si="98"/>
        <v>0</v>
      </c>
    </row>
    <row r="78" spans="1:59" ht="15" customHeight="1" x14ac:dyDescent="0.2">
      <c r="A78" s="167"/>
      <c r="B78" s="157">
        <f t="shared" si="20"/>
        <v>46507</v>
      </c>
      <c r="C78" s="158">
        <f t="shared" si="95"/>
        <v>2083333.3333333333</v>
      </c>
      <c r="D78" s="159"/>
      <c r="E78" s="159"/>
      <c r="F78" s="159"/>
      <c r="G78" s="159"/>
      <c r="H78" s="159"/>
      <c r="I78" s="159"/>
      <c r="J78" s="159"/>
      <c r="K78" s="159"/>
      <c r="L78" s="159"/>
      <c r="M78" s="159"/>
      <c r="N78" s="159"/>
      <c r="O78" s="159"/>
      <c r="P78" s="159"/>
      <c r="Q78" s="159"/>
      <c r="R78" s="166"/>
      <c r="S78" s="153">
        <f t="shared" si="13"/>
        <v>2083333.3333333333</v>
      </c>
      <c r="T78" s="162">
        <f t="shared" si="22"/>
        <v>373888888.8888889</v>
      </c>
      <c r="U78" s="163">
        <f t="shared" si="15"/>
        <v>34771666.666666664</v>
      </c>
      <c r="V78" s="164">
        <f t="shared" si="16"/>
        <v>0.95732574679943139</v>
      </c>
      <c r="W78" s="164">
        <f t="shared" si="17"/>
        <v>5.3342816500711234E-3</v>
      </c>
      <c r="X78" s="164">
        <f t="shared" si="18"/>
        <v>5.6032872618603236E-3</v>
      </c>
      <c r="Y78" s="165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131"/>
      <c r="AQ78" s="157">
        <f t="shared" si="23"/>
        <v>46507</v>
      </c>
      <c r="AR78" s="154">
        <f t="shared" ref="AR78:BG78" si="99">+C78+AR77</f>
        <v>83333333.333333328</v>
      </c>
      <c r="AS78" s="155">
        <f t="shared" si="99"/>
        <v>112500000.00000006</v>
      </c>
      <c r="AT78" s="155">
        <f t="shared" si="99"/>
        <v>37500000</v>
      </c>
      <c r="AU78" s="155" t="e">
        <f t="shared" si="99"/>
        <v>#VALUE!</v>
      </c>
      <c r="AV78" s="155">
        <f t="shared" si="99"/>
        <v>37500000</v>
      </c>
      <c r="AW78" s="155">
        <f t="shared" si="99"/>
        <v>103055555.55555561</v>
      </c>
      <c r="AX78" s="155">
        <f t="shared" si="99"/>
        <v>0</v>
      </c>
      <c r="AY78" s="155" t="e">
        <f t="shared" si="99"/>
        <v>#VALUE!</v>
      </c>
      <c r="AZ78" s="155">
        <f t="shared" si="99"/>
        <v>0</v>
      </c>
      <c r="BA78" s="155">
        <f t="shared" si="99"/>
        <v>0</v>
      </c>
      <c r="BB78" s="155">
        <f t="shared" si="99"/>
        <v>0</v>
      </c>
      <c r="BC78" s="155">
        <f t="shared" si="99"/>
        <v>0</v>
      </c>
      <c r="BD78" s="155">
        <f t="shared" si="99"/>
        <v>0</v>
      </c>
      <c r="BE78" s="155">
        <f t="shared" si="99"/>
        <v>0</v>
      </c>
      <c r="BF78" s="155">
        <f t="shared" si="99"/>
        <v>0</v>
      </c>
      <c r="BG78" s="156">
        <f t="shared" si="99"/>
        <v>0</v>
      </c>
    </row>
    <row r="79" spans="1:59" ht="15" customHeight="1" x14ac:dyDescent="0.2">
      <c r="A79" s="167"/>
      <c r="B79" s="157">
        <f t="shared" si="20"/>
        <v>46538</v>
      </c>
      <c r="C79" s="158">
        <f t="shared" si="95"/>
        <v>2083333.3333333333</v>
      </c>
      <c r="D79" s="159"/>
      <c r="E79" s="159"/>
      <c r="F79" s="159"/>
      <c r="G79" s="159"/>
      <c r="H79" s="159"/>
      <c r="I79" s="159"/>
      <c r="J79" s="159"/>
      <c r="K79" s="159"/>
      <c r="L79" s="159"/>
      <c r="M79" s="159"/>
      <c r="N79" s="159"/>
      <c r="O79" s="159"/>
      <c r="P79" s="159"/>
      <c r="Q79" s="159"/>
      <c r="R79" s="166"/>
      <c r="S79" s="153">
        <f t="shared" si="13"/>
        <v>2083333.3333333333</v>
      </c>
      <c r="T79" s="162">
        <f t="shared" si="22"/>
        <v>375972222.22222221</v>
      </c>
      <c r="U79" s="163">
        <f t="shared" si="15"/>
        <v>34965416.666666664</v>
      </c>
      <c r="V79" s="164">
        <f t="shared" si="16"/>
        <v>0.96266002844950249</v>
      </c>
      <c r="W79" s="164">
        <f t="shared" si="17"/>
        <v>5.3342816500711234E-3</v>
      </c>
      <c r="X79" s="164">
        <f t="shared" si="18"/>
        <v>5.572065378900426E-3</v>
      </c>
      <c r="Y79" s="165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131"/>
      <c r="AQ79" s="157">
        <f t="shared" si="23"/>
        <v>46538</v>
      </c>
      <c r="AR79" s="154">
        <f t="shared" ref="AR79:BG79" si="100">+C79+AR78</f>
        <v>85416666.666666657</v>
      </c>
      <c r="AS79" s="155">
        <f t="shared" si="100"/>
        <v>112500000.00000006</v>
      </c>
      <c r="AT79" s="155">
        <f t="shared" si="100"/>
        <v>37500000</v>
      </c>
      <c r="AU79" s="155" t="e">
        <f t="shared" si="100"/>
        <v>#VALUE!</v>
      </c>
      <c r="AV79" s="155">
        <f t="shared" si="100"/>
        <v>37500000</v>
      </c>
      <c r="AW79" s="155">
        <f t="shared" si="100"/>
        <v>103055555.55555561</v>
      </c>
      <c r="AX79" s="155">
        <f t="shared" si="100"/>
        <v>0</v>
      </c>
      <c r="AY79" s="155" t="e">
        <f t="shared" si="100"/>
        <v>#VALUE!</v>
      </c>
      <c r="AZ79" s="155">
        <f t="shared" si="100"/>
        <v>0</v>
      </c>
      <c r="BA79" s="155">
        <f t="shared" si="100"/>
        <v>0</v>
      </c>
      <c r="BB79" s="155">
        <f t="shared" si="100"/>
        <v>0</v>
      </c>
      <c r="BC79" s="155">
        <f t="shared" si="100"/>
        <v>0</v>
      </c>
      <c r="BD79" s="155">
        <f t="shared" si="100"/>
        <v>0</v>
      </c>
      <c r="BE79" s="155">
        <f t="shared" si="100"/>
        <v>0</v>
      </c>
      <c r="BF79" s="155">
        <f t="shared" si="100"/>
        <v>0</v>
      </c>
      <c r="BG79" s="156">
        <f t="shared" si="100"/>
        <v>0</v>
      </c>
    </row>
    <row r="80" spans="1:59" ht="15" customHeight="1" x14ac:dyDescent="0.2">
      <c r="A80" s="167"/>
      <c r="B80" s="157">
        <f t="shared" si="20"/>
        <v>46568</v>
      </c>
      <c r="C80" s="158">
        <f t="shared" si="95"/>
        <v>2083333.3333333333</v>
      </c>
      <c r="D80" s="159"/>
      <c r="E80" s="159"/>
      <c r="F80" s="159"/>
      <c r="G80" s="159"/>
      <c r="H80" s="159"/>
      <c r="I80" s="159"/>
      <c r="J80" s="159"/>
      <c r="K80" s="159"/>
      <c r="L80" s="159"/>
      <c r="M80" s="159"/>
      <c r="N80" s="159"/>
      <c r="O80" s="159"/>
      <c r="P80" s="159"/>
      <c r="Q80" s="159"/>
      <c r="R80" s="166"/>
      <c r="S80" s="153">
        <f t="shared" si="13"/>
        <v>2083333.3333333333</v>
      </c>
      <c r="T80" s="162">
        <f t="shared" si="22"/>
        <v>378055555.55555552</v>
      </c>
      <c r="U80" s="163">
        <f t="shared" si="15"/>
        <v>35159166.666666664</v>
      </c>
      <c r="V80" s="164">
        <f t="shared" si="16"/>
        <v>0.9679943100995736</v>
      </c>
      <c r="W80" s="164">
        <f t="shared" si="17"/>
        <v>5.3342816500711234E-3</v>
      </c>
      <c r="X80" s="164">
        <f t="shared" si="18"/>
        <v>5.5411895086812102E-3</v>
      </c>
      <c r="Y80" s="165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131"/>
      <c r="AQ80" s="157">
        <f t="shared" si="23"/>
        <v>46568</v>
      </c>
      <c r="AR80" s="154">
        <f t="shared" ref="AR80:BG80" si="101">+C80+AR79</f>
        <v>87499999.999999985</v>
      </c>
      <c r="AS80" s="155">
        <f t="shared" si="101"/>
        <v>112500000.00000006</v>
      </c>
      <c r="AT80" s="155">
        <f t="shared" si="101"/>
        <v>37500000</v>
      </c>
      <c r="AU80" s="155" t="e">
        <f t="shared" si="101"/>
        <v>#VALUE!</v>
      </c>
      <c r="AV80" s="155">
        <f t="shared" si="101"/>
        <v>37500000</v>
      </c>
      <c r="AW80" s="155">
        <f t="shared" si="101"/>
        <v>103055555.55555561</v>
      </c>
      <c r="AX80" s="155">
        <f t="shared" si="101"/>
        <v>0</v>
      </c>
      <c r="AY80" s="155" t="e">
        <f t="shared" si="101"/>
        <v>#VALUE!</v>
      </c>
      <c r="AZ80" s="155">
        <f t="shared" si="101"/>
        <v>0</v>
      </c>
      <c r="BA80" s="155">
        <f t="shared" si="101"/>
        <v>0</v>
      </c>
      <c r="BB80" s="155">
        <f t="shared" si="101"/>
        <v>0</v>
      </c>
      <c r="BC80" s="155">
        <f t="shared" si="101"/>
        <v>0</v>
      </c>
      <c r="BD80" s="155">
        <f t="shared" si="101"/>
        <v>0</v>
      </c>
      <c r="BE80" s="155">
        <f t="shared" si="101"/>
        <v>0</v>
      </c>
      <c r="BF80" s="155">
        <f t="shared" si="101"/>
        <v>0</v>
      </c>
      <c r="BG80" s="156">
        <f t="shared" si="101"/>
        <v>0</v>
      </c>
    </row>
    <row r="81" spans="1:59" ht="15" customHeight="1" x14ac:dyDescent="0.2">
      <c r="A81" s="167"/>
      <c r="B81" s="157">
        <f t="shared" si="20"/>
        <v>46599</v>
      </c>
      <c r="C81" s="158">
        <f t="shared" si="95"/>
        <v>2083333.3333333333</v>
      </c>
      <c r="D81" s="159"/>
      <c r="E81" s="159"/>
      <c r="F81" s="159"/>
      <c r="G81" s="159"/>
      <c r="H81" s="159"/>
      <c r="I81" s="159"/>
      <c r="J81" s="159"/>
      <c r="K81" s="159"/>
      <c r="L81" s="159"/>
      <c r="M81" s="159"/>
      <c r="N81" s="159"/>
      <c r="O81" s="159"/>
      <c r="P81" s="159"/>
      <c r="Q81" s="159"/>
      <c r="R81" s="166"/>
      <c r="S81" s="153">
        <f t="shared" si="13"/>
        <v>2083333.3333333333</v>
      </c>
      <c r="T81" s="162">
        <f t="shared" si="22"/>
        <v>380138888.88888884</v>
      </c>
      <c r="U81" s="163">
        <f t="shared" si="15"/>
        <v>35352916.666666664</v>
      </c>
      <c r="V81" s="164">
        <f t="shared" si="16"/>
        <v>0.97332859174964459</v>
      </c>
      <c r="W81" s="164">
        <f t="shared" si="17"/>
        <v>5.3342816500711234E-3</v>
      </c>
      <c r="X81" s="164">
        <f t="shared" si="18"/>
        <v>5.5106539309330849E-3</v>
      </c>
      <c r="Y81" s="165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131"/>
      <c r="AQ81" s="157">
        <f t="shared" si="23"/>
        <v>46599</v>
      </c>
      <c r="AR81" s="154">
        <f t="shared" ref="AR81:BG81" si="102">+C81+AR80</f>
        <v>89583333.333333313</v>
      </c>
      <c r="AS81" s="155">
        <f t="shared" si="102"/>
        <v>112500000.00000006</v>
      </c>
      <c r="AT81" s="155">
        <f t="shared" si="102"/>
        <v>37500000</v>
      </c>
      <c r="AU81" s="155" t="e">
        <f t="shared" si="102"/>
        <v>#VALUE!</v>
      </c>
      <c r="AV81" s="155">
        <f t="shared" si="102"/>
        <v>37500000</v>
      </c>
      <c r="AW81" s="155">
        <f t="shared" si="102"/>
        <v>103055555.55555561</v>
      </c>
      <c r="AX81" s="155">
        <f t="shared" si="102"/>
        <v>0</v>
      </c>
      <c r="AY81" s="155" t="e">
        <f t="shared" si="102"/>
        <v>#VALUE!</v>
      </c>
      <c r="AZ81" s="155">
        <f t="shared" si="102"/>
        <v>0</v>
      </c>
      <c r="BA81" s="155">
        <f t="shared" si="102"/>
        <v>0</v>
      </c>
      <c r="BB81" s="155">
        <f t="shared" si="102"/>
        <v>0</v>
      </c>
      <c r="BC81" s="155">
        <f t="shared" si="102"/>
        <v>0</v>
      </c>
      <c r="BD81" s="155">
        <f t="shared" si="102"/>
        <v>0</v>
      </c>
      <c r="BE81" s="155">
        <f t="shared" si="102"/>
        <v>0</v>
      </c>
      <c r="BF81" s="155">
        <f t="shared" si="102"/>
        <v>0</v>
      </c>
      <c r="BG81" s="156">
        <f t="shared" si="102"/>
        <v>0</v>
      </c>
    </row>
    <row r="82" spans="1:59" ht="15" customHeight="1" x14ac:dyDescent="0.2">
      <c r="A82" s="167"/>
      <c r="B82" s="157">
        <f t="shared" si="20"/>
        <v>46630</v>
      </c>
      <c r="C82" s="158">
        <f t="shared" si="95"/>
        <v>2083333.3333333333</v>
      </c>
      <c r="D82" s="159"/>
      <c r="E82" s="159"/>
      <c r="F82" s="159"/>
      <c r="G82" s="159"/>
      <c r="H82" s="159"/>
      <c r="I82" s="159"/>
      <c r="J82" s="159"/>
      <c r="K82" s="159"/>
      <c r="L82" s="159"/>
      <c r="M82" s="159"/>
      <c r="N82" s="159"/>
      <c r="O82" s="159"/>
      <c r="P82" s="159"/>
      <c r="Q82" s="159"/>
      <c r="R82" s="166"/>
      <c r="S82" s="153">
        <f t="shared" si="13"/>
        <v>2083333.3333333333</v>
      </c>
      <c r="T82" s="162">
        <f t="shared" si="22"/>
        <v>382222222.22222215</v>
      </c>
      <c r="U82" s="163">
        <f t="shared" si="15"/>
        <v>35546666.666666657</v>
      </c>
      <c r="V82" s="164">
        <f t="shared" si="16"/>
        <v>0.97866287339971569</v>
      </c>
      <c r="W82" s="164">
        <f t="shared" si="17"/>
        <v>5.3342816500711234E-3</v>
      </c>
      <c r="X82" s="164">
        <f t="shared" si="18"/>
        <v>5.4804530507854832E-3</v>
      </c>
      <c r="Y82" s="165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131"/>
      <c r="AQ82" s="157">
        <f t="shared" si="23"/>
        <v>46630</v>
      </c>
      <c r="AR82" s="154">
        <f t="shared" ref="AR82:BG82" si="103">+C82+AR81</f>
        <v>91666666.666666642</v>
      </c>
      <c r="AS82" s="155">
        <f t="shared" si="103"/>
        <v>112500000.00000006</v>
      </c>
      <c r="AT82" s="155">
        <f t="shared" si="103"/>
        <v>37500000</v>
      </c>
      <c r="AU82" s="155" t="e">
        <f t="shared" si="103"/>
        <v>#VALUE!</v>
      </c>
      <c r="AV82" s="155">
        <f t="shared" si="103"/>
        <v>37500000</v>
      </c>
      <c r="AW82" s="155">
        <f t="shared" si="103"/>
        <v>103055555.55555561</v>
      </c>
      <c r="AX82" s="155">
        <f t="shared" si="103"/>
        <v>0</v>
      </c>
      <c r="AY82" s="155" t="e">
        <f t="shared" si="103"/>
        <v>#VALUE!</v>
      </c>
      <c r="AZ82" s="155">
        <f t="shared" si="103"/>
        <v>0</v>
      </c>
      <c r="BA82" s="155">
        <f t="shared" si="103"/>
        <v>0</v>
      </c>
      <c r="BB82" s="155">
        <f t="shared" si="103"/>
        <v>0</v>
      </c>
      <c r="BC82" s="155">
        <f t="shared" si="103"/>
        <v>0</v>
      </c>
      <c r="BD82" s="155">
        <f t="shared" si="103"/>
        <v>0</v>
      </c>
      <c r="BE82" s="155">
        <f t="shared" si="103"/>
        <v>0</v>
      </c>
      <c r="BF82" s="155">
        <f t="shared" si="103"/>
        <v>0</v>
      </c>
      <c r="BG82" s="156">
        <f t="shared" si="103"/>
        <v>0</v>
      </c>
    </row>
    <row r="83" spans="1:59" ht="15" customHeight="1" x14ac:dyDescent="0.2">
      <c r="A83" s="167"/>
      <c r="B83" s="157">
        <f t="shared" si="20"/>
        <v>46660</v>
      </c>
      <c r="C83" s="158">
        <f t="shared" si="95"/>
        <v>2083333.3333333333</v>
      </c>
      <c r="D83" s="159"/>
      <c r="E83" s="159"/>
      <c r="F83" s="159"/>
      <c r="G83" s="159"/>
      <c r="H83" s="159"/>
      <c r="I83" s="159"/>
      <c r="J83" s="159"/>
      <c r="K83" s="159"/>
      <c r="L83" s="159"/>
      <c r="M83" s="159"/>
      <c r="N83" s="159"/>
      <c r="O83" s="159"/>
      <c r="P83" s="159"/>
      <c r="Q83" s="159"/>
      <c r="R83" s="166"/>
      <c r="S83" s="153">
        <f t="shared" si="13"/>
        <v>2083333.3333333333</v>
      </c>
      <c r="T83" s="162">
        <f t="shared" si="22"/>
        <v>384305555.55555546</v>
      </c>
      <c r="U83" s="163">
        <f t="shared" si="15"/>
        <v>35740416.666666657</v>
      </c>
      <c r="V83" s="164">
        <f t="shared" si="16"/>
        <v>0.9839971550497868</v>
      </c>
      <c r="W83" s="164">
        <f t="shared" si="17"/>
        <v>5.3342816500711234E-3</v>
      </c>
      <c r="X83" s="164">
        <f t="shared" si="18"/>
        <v>5.4505813953487081E-3</v>
      </c>
      <c r="Y83" s="165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131"/>
      <c r="AQ83" s="157">
        <f t="shared" si="23"/>
        <v>46660</v>
      </c>
      <c r="AR83" s="154">
        <f t="shared" ref="AR83:BG83" si="104">+C83+AR82</f>
        <v>93749999.99999997</v>
      </c>
      <c r="AS83" s="155">
        <f t="shared" si="104"/>
        <v>112500000.00000006</v>
      </c>
      <c r="AT83" s="155">
        <f t="shared" si="104"/>
        <v>37500000</v>
      </c>
      <c r="AU83" s="155" t="e">
        <f t="shared" si="104"/>
        <v>#VALUE!</v>
      </c>
      <c r="AV83" s="155">
        <f t="shared" si="104"/>
        <v>37500000</v>
      </c>
      <c r="AW83" s="155">
        <f t="shared" si="104"/>
        <v>103055555.55555561</v>
      </c>
      <c r="AX83" s="155">
        <f t="shared" si="104"/>
        <v>0</v>
      </c>
      <c r="AY83" s="155" t="e">
        <f t="shared" si="104"/>
        <v>#VALUE!</v>
      </c>
      <c r="AZ83" s="155">
        <f t="shared" si="104"/>
        <v>0</v>
      </c>
      <c r="BA83" s="155">
        <f t="shared" si="104"/>
        <v>0</v>
      </c>
      <c r="BB83" s="155">
        <f t="shared" si="104"/>
        <v>0</v>
      </c>
      <c r="BC83" s="155">
        <f t="shared" si="104"/>
        <v>0</v>
      </c>
      <c r="BD83" s="155">
        <f t="shared" si="104"/>
        <v>0</v>
      </c>
      <c r="BE83" s="155">
        <f t="shared" si="104"/>
        <v>0</v>
      </c>
      <c r="BF83" s="155">
        <f t="shared" si="104"/>
        <v>0</v>
      </c>
      <c r="BG83" s="156">
        <f t="shared" si="104"/>
        <v>0</v>
      </c>
    </row>
    <row r="84" spans="1:59" ht="15" customHeight="1" x14ac:dyDescent="0.2">
      <c r="A84" s="167"/>
      <c r="B84" s="157">
        <f t="shared" si="20"/>
        <v>46691</v>
      </c>
      <c r="C84" s="158">
        <f t="shared" si="95"/>
        <v>2083333.3333333333</v>
      </c>
      <c r="D84" s="159"/>
      <c r="E84" s="159"/>
      <c r="F84" s="159"/>
      <c r="G84" s="159"/>
      <c r="H84" s="159"/>
      <c r="I84" s="159"/>
      <c r="J84" s="159"/>
      <c r="K84" s="159"/>
      <c r="L84" s="159"/>
      <c r="M84" s="159"/>
      <c r="N84" s="159"/>
      <c r="O84" s="159"/>
      <c r="P84" s="159"/>
      <c r="Q84" s="159"/>
      <c r="R84" s="166"/>
      <c r="S84" s="153">
        <f t="shared" si="13"/>
        <v>2083333.3333333333</v>
      </c>
      <c r="T84" s="162">
        <f t="shared" si="22"/>
        <v>386388888.88888878</v>
      </c>
      <c r="U84" s="163">
        <f t="shared" si="15"/>
        <v>35934166.666666657</v>
      </c>
      <c r="V84" s="164">
        <f t="shared" si="16"/>
        <v>0.9893314366998579</v>
      </c>
      <c r="W84" s="164">
        <f t="shared" si="17"/>
        <v>5.3342816500711234E-3</v>
      </c>
      <c r="X84" s="164">
        <f t="shared" si="18"/>
        <v>5.4210336104083545E-3</v>
      </c>
      <c r="Y84" s="165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131"/>
      <c r="AQ84" s="157">
        <f t="shared" si="23"/>
        <v>46691</v>
      </c>
      <c r="AR84" s="154">
        <f t="shared" ref="AR84:BG84" si="105">+C84+AR83</f>
        <v>95833333.333333299</v>
      </c>
      <c r="AS84" s="155">
        <f t="shared" si="105"/>
        <v>112500000.00000006</v>
      </c>
      <c r="AT84" s="155">
        <f t="shared" si="105"/>
        <v>37500000</v>
      </c>
      <c r="AU84" s="155" t="e">
        <f t="shared" si="105"/>
        <v>#VALUE!</v>
      </c>
      <c r="AV84" s="155">
        <f t="shared" si="105"/>
        <v>37500000</v>
      </c>
      <c r="AW84" s="155">
        <f t="shared" si="105"/>
        <v>103055555.55555561</v>
      </c>
      <c r="AX84" s="155">
        <f t="shared" si="105"/>
        <v>0</v>
      </c>
      <c r="AY84" s="155" t="e">
        <f t="shared" si="105"/>
        <v>#VALUE!</v>
      </c>
      <c r="AZ84" s="155">
        <f t="shared" si="105"/>
        <v>0</v>
      </c>
      <c r="BA84" s="155">
        <f t="shared" si="105"/>
        <v>0</v>
      </c>
      <c r="BB84" s="155">
        <f t="shared" si="105"/>
        <v>0</v>
      </c>
      <c r="BC84" s="155">
        <f t="shared" si="105"/>
        <v>0</v>
      </c>
      <c r="BD84" s="155">
        <f t="shared" si="105"/>
        <v>0</v>
      </c>
      <c r="BE84" s="155">
        <f t="shared" si="105"/>
        <v>0</v>
      </c>
      <c r="BF84" s="155">
        <f t="shared" si="105"/>
        <v>0</v>
      </c>
      <c r="BG84" s="156">
        <f t="shared" si="105"/>
        <v>0</v>
      </c>
    </row>
    <row r="85" spans="1:59" ht="15" customHeight="1" x14ac:dyDescent="0.2">
      <c r="A85" s="167"/>
      <c r="B85" s="157">
        <f t="shared" si="20"/>
        <v>46721</v>
      </c>
      <c r="C85" s="158">
        <f t="shared" si="95"/>
        <v>2083333.3333333333</v>
      </c>
      <c r="D85" s="159"/>
      <c r="E85" s="159"/>
      <c r="F85" s="159"/>
      <c r="G85" s="159"/>
      <c r="H85" s="159"/>
      <c r="I85" s="159"/>
      <c r="J85" s="159"/>
      <c r="K85" s="159"/>
      <c r="L85" s="159"/>
      <c r="M85" s="159"/>
      <c r="N85" s="159"/>
      <c r="O85" s="159"/>
      <c r="P85" s="159"/>
      <c r="Q85" s="159"/>
      <c r="R85" s="166"/>
      <c r="S85" s="153">
        <f t="shared" si="13"/>
        <v>2083333.3333333333</v>
      </c>
      <c r="T85" s="162">
        <f t="shared" si="22"/>
        <v>388472222.22222209</v>
      </c>
      <c r="U85" s="163">
        <f t="shared" si="15"/>
        <v>36127916.666666657</v>
      </c>
      <c r="V85" s="164">
        <f t="shared" si="16"/>
        <v>0.9946657183499289</v>
      </c>
      <c r="W85" s="164">
        <f t="shared" si="17"/>
        <v>5.3342816500711234E-3</v>
      </c>
      <c r="X85" s="164">
        <f t="shared" si="18"/>
        <v>5.3918044572249801E-3</v>
      </c>
      <c r="Y85" s="165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131"/>
      <c r="AQ85" s="157">
        <f t="shared" si="23"/>
        <v>46721</v>
      </c>
      <c r="AR85" s="154">
        <f t="shared" ref="AR85:BG85" si="106">+C85+AR84</f>
        <v>97916666.666666627</v>
      </c>
      <c r="AS85" s="155">
        <f t="shared" si="106"/>
        <v>112500000.00000006</v>
      </c>
      <c r="AT85" s="155">
        <f t="shared" si="106"/>
        <v>37500000</v>
      </c>
      <c r="AU85" s="155" t="e">
        <f t="shared" si="106"/>
        <v>#VALUE!</v>
      </c>
      <c r="AV85" s="155">
        <f t="shared" si="106"/>
        <v>37500000</v>
      </c>
      <c r="AW85" s="155">
        <f t="shared" si="106"/>
        <v>103055555.55555561</v>
      </c>
      <c r="AX85" s="155">
        <f t="shared" si="106"/>
        <v>0</v>
      </c>
      <c r="AY85" s="155" t="e">
        <f t="shared" si="106"/>
        <v>#VALUE!</v>
      </c>
      <c r="AZ85" s="155">
        <f t="shared" si="106"/>
        <v>0</v>
      </c>
      <c r="BA85" s="155">
        <f t="shared" si="106"/>
        <v>0</v>
      </c>
      <c r="BB85" s="155">
        <f t="shared" si="106"/>
        <v>0</v>
      </c>
      <c r="BC85" s="155">
        <f t="shared" si="106"/>
        <v>0</v>
      </c>
      <c r="BD85" s="155">
        <f t="shared" si="106"/>
        <v>0</v>
      </c>
      <c r="BE85" s="155">
        <f t="shared" si="106"/>
        <v>0</v>
      </c>
      <c r="BF85" s="155">
        <f t="shared" si="106"/>
        <v>0</v>
      </c>
      <c r="BG85" s="156">
        <f t="shared" si="106"/>
        <v>0</v>
      </c>
    </row>
    <row r="86" spans="1:59" ht="15" customHeight="1" x14ac:dyDescent="0.2">
      <c r="A86" s="167">
        <v>4</v>
      </c>
      <c r="B86" s="168">
        <f t="shared" si="20"/>
        <v>46752</v>
      </c>
      <c r="C86" s="169">
        <f t="shared" si="95"/>
        <v>2083333.3333333333</v>
      </c>
      <c r="D86" s="170"/>
      <c r="E86" s="170"/>
      <c r="F86" s="170"/>
      <c r="G86" s="170"/>
      <c r="H86" s="170"/>
      <c r="I86" s="170"/>
      <c r="J86" s="170"/>
      <c r="K86" s="170"/>
      <c r="L86" s="170"/>
      <c r="M86" s="170"/>
      <c r="N86" s="170"/>
      <c r="O86" s="170"/>
      <c r="P86" s="170"/>
      <c r="Q86" s="170"/>
      <c r="R86" s="171"/>
      <c r="S86" s="172">
        <f t="shared" si="13"/>
        <v>2083333.3333333333</v>
      </c>
      <c r="T86" s="173">
        <f t="shared" si="22"/>
        <v>390555555.5555554</v>
      </c>
      <c r="U86" s="174">
        <f t="shared" si="15"/>
        <v>36321666.666666649</v>
      </c>
      <c r="V86" s="175">
        <f t="shared" si="16"/>
        <v>1</v>
      </c>
      <c r="W86" s="175">
        <f t="shared" si="17"/>
        <v>5.3342816500711234E-3</v>
      </c>
      <c r="X86" s="175">
        <f t="shared" si="18"/>
        <v>5.3628888094385818E-3</v>
      </c>
      <c r="Y86" s="165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131"/>
      <c r="AQ86" s="168">
        <f t="shared" si="23"/>
        <v>46752</v>
      </c>
      <c r="AR86" s="181">
        <f t="shared" ref="AR86:BG86" si="107">+C86+AR85</f>
        <v>99999999.999999955</v>
      </c>
      <c r="AS86" s="182">
        <f t="shared" si="107"/>
        <v>112500000.00000006</v>
      </c>
      <c r="AT86" s="182">
        <f t="shared" si="107"/>
        <v>37500000</v>
      </c>
      <c r="AU86" s="182" t="e">
        <f t="shared" si="107"/>
        <v>#VALUE!</v>
      </c>
      <c r="AV86" s="155">
        <f t="shared" si="107"/>
        <v>37500000</v>
      </c>
      <c r="AW86" s="182">
        <f t="shared" si="107"/>
        <v>103055555.55555561</v>
      </c>
      <c r="AX86" s="182">
        <f t="shared" si="107"/>
        <v>0</v>
      </c>
      <c r="AY86" s="182" t="e">
        <f t="shared" si="107"/>
        <v>#VALUE!</v>
      </c>
      <c r="AZ86" s="182">
        <f t="shared" si="107"/>
        <v>0</v>
      </c>
      <c r="BA86" s="182">
        <f t="shared" si="107"/>
        <v>0</v>
      </c>
      <c r="BB86" s="182">
        <f t="shared" si="107"/>
        <v>0</v>
      </c>
      <c r="BC86" s="182">
        <f t="shared" si="107"/>
        <v>0</v>
      </c>
      <c r="BD86" s="182">
        <f t="shared" si="107"/>
        <v>0</v>
      </c>
      <c r="BE86" s="182">
        <f t="shared" si="107"/>
        <v>0</v>
      </c>
      <c r="BF86" s="182">
        <f t="shared" si="107"/>
        <v>0</v>
      </c>
      <c r="BG86" s="183">
        <f t="shared" si="107"/>
        <v>0</v>
      </c>
    </row>
    <row r="87" spans="1:59" ht="15" customHeight="1" x14ac:dyDescent="0.2">
      <c r="B87" s="188"/>
      <c r="C87" s="190">
        <f t="shared" ref="C87:R87" si="108">IF(C37="","",SUM(C38:C86))</f>
        <v>99999999.999999955</v>
      </c>
      <c r="D87" s="191">
        <f t="shared" si="108"/>
        <v>112500000.00000006</v>
      </c>
      <c r="E87" s="191">
        <f t="shared" si="108"/>
        <v>37500000</v>
      </c>
      <c r="F87" s="191">
        <f t="shared" si="108"/>
        <v>0</v>
      </c>
      <c r="G87" s="191">
        <f t="shared" si="108"/>
        <v>37500000</v>
      </c>
      <c r="H87" s="191">
        <f t="shared" si="108"/>
        <v>103055555.55555561</v>
      </c>
      <c r="I87" s="191">
        <f t="shared" si="108"/>
        <v>0</v>
      </c>
      <c r="J87" s="191">
        <f t="shared" si="108"/>
        <v>0</v>
      </c>
      <c r="K87" s="191">
        <f t="shared" si="108"/>
        <v>0</v>
      </c>
      <c r="L87" s="191" t="str">
        <f t="shared" si="108"/>
        <v/>
      </c>
      <c r="M87" s="191" t="str">
        <f t="shared" si="108"/>
        <v/>
      </c>
      <c r="N87" s="191" t="str">
        <f t="shared" si="108"/>
        <v/>
      </c>
      <c r="O87" s="191" t="str">
        <f t="shared" si="108"/>
        <v/>
      </c>
      <c r="P87" s="191" t="str">
        <f t="shared" si="108"/>
        <v/>
      </c>
      <c r="Q87" s="191" t="str">
        <f t="shared" si="108"/>
        <v/>
      </c>
      <c r="R87" s="191" t="str">
        <f t="shared" si="108"/>
        <v/>
      </c>
      <c r="S87" s="192">
        <f t="shared" si="13"/>
        <v>390555555.55555558</v>
      </c>
      <c r="T87" s="188"/>
      <c r="U87" s="193"/>
      <c r="V87" s="194"/>
      <c r="W87" s="194"/>
      <c r="X87" s="194"/>
      <c r="Y87" s="187"/>
      <c r="Z87" s="188"/>
      <c r="AA87" s="188"/>
      <c r="AB87" s="188"/>
      <c r="AC87" s="188"/>
      <c r="AD87" s="188"/>
      <c r="AE87" s="188"/>
      <c r="AF87" s="188"/>
      <c r="AG87" s="188"/>
      <c r="AH87" s="188"/>
      <c r="AI87" s="188"/>
      <c r="AJ87" s="188"/>
      <c r="AK87" s="188"/>
      <c r="AL87" s="188"/>
      <c r="AM87" s="188"/>
      <c r="AN87" s="188"/>
      <c r="AO87" s="188"/>
      <c r="AP87" s="188"/>
      <c r="AQ87" s="188"/>
      <c r="AR87" s="188"/>
      <c r="AS87" s="188"/>
      <c r="AT87" s="188"/>
      <c r="AU87" s="188"/>
      <c r="AV87" s="188"/>
      <c r="AW87" s="188"/>
      <c r="AX87" s="188"/>
      <c r="AY87" s="188"/>
      <c r="AZ87" s="188"/>
      <c r="BA87" s="27"/>
      <c r="BB87" s="27"/>
      <c r="BC87" s="27"/>
      <c r="BD87" s="27"/>
      <c r="BE87" s="27"/>
      <c r="BF87" s="27"/>
      <c r="BG87" s="27"/>
    </row>
    <row r="88" spans="1:59" ht="15" customHeight="1" x14ac:dyDescent="0.2">
      <c r="B88" s="27"/>
      <c r="C88" s="195">
        <f t="shared" ref="C88:R88" si="109">IFERROR(+C87/$S$87,"")</f>
        <v>0.25604551920341379</v>
      </c>
      <c r="D88" s="195">
        <f t="shared" si="109"/>
        <v>0.2880512091038408</v>
      </c>
      <c r="E88" s="195">
        <f t="shared" si="109"/>
        <v>9.6017069701280225E-2</v>
      </c>
      <c r="F88" s="195">
        <f t="shared" si="109"/>
        <v>0</v>
      </c>
      <c r="G88" s="195">
        <f t="shared" si="109"/>
        <v>9.6017069701280225E-2</v>
      </c>
      <c r="H88" s="195">
        <f t="shared" si="109"/>
        <v>0.26386913229018505</v>
      </c>
      <c r="I88" s="195">
        <f t="shared" si="109"/>
        <v>0</v>
      </c>
      <c r="J88" s="196">
        <f t="shared" si="109"/>
        <v>0</v>
      </c>
      <c r="K88" s="196">
        <f t="shared" si="109"/>
        <v>0</v>
      </c>
      <c r="L88" s="27" t="str">
        <f t="shared" si="109"/>
        <v/>
      </c>
      <c r="M88" s="27" t="str">
        <f t="shared" si="109"/>
        <v/>
      </c>
      <c r="N88" s="27" t="str">
        <f t="shared" si="109"/>
        <v/>
      </c>
      <c r="O88" s="27" t="str">
        <f t="shared" si="109"/>
        <v/>
      </c>
      <c r="P88" s="27" t="str">
        <f t="shared" si="109"/>
        <v/>
      </c>
      <c r="Q88" s="27" t="str">
        <f t="shared" si="109"/>
        <v/>
      </c>
      <c r="R88" s="27" t="str">
        <f t="shared" si="109"/>
        <v/>
      </c>
      <c r="S88" s="196">
        <f t="shared" si="13"/>
        <v>1</v>
      </c>
      <c r="T88" s="27"/>
      <c r="U88" s="193"/>
      <c r="V88" s="194"/>
      <c r="W88" s="194"/>
      <c r="X88" s="194"/>
      <c r="Y88" s="165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</row>
    <row r="89" spans="1:59" ht="15.75" customHeight="1" x14ac:dyDescent="0.2"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</row>
    <row r="90" spans="1:59" ht="39" customHeight="1" x14ac:dyDescent="0.2">
      <c r="A90" s="25"/>
      <c r="B90" s="26" t="s">
        <v>45</v>
      </c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6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</row>
    <row r="91" spans="1:59" ht="48.75" customHeight="1" x14ac:dyDescent="0.2"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</row>
    <row r="92" spans="1:59" ht="19.5" customHeight="1" x14ac:dyDescent="0.2">
      <c r="B92" s="198"/>
      <c r="C92" s="199"/>
      <c r="D92" s="200">
        <v>1</v>
      </c>
      <c r="E92" s="200">
        <v>2</v>
      </c>
      <c r="F92" s="200">
        <v>3</v>
      </c>
      <c r="G92" s="201">
        <v>4</v>
      </c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</row>
    <row r="93" spans="1:59" ht="15.75" customHeight="1" x14ac:dyDescent="0.2">
      <c r="B93" s="40" t="s">
        <v>46</v>
      </c>
      <c r="C93" s="202"/>
      <c r="D93" s="203">
        <f>AVERAGE(X39:X50)</f>
        <v>0.20007167296415865</v>
      </c>
      <c r="E93" s="203">
        <f>AVERAGE(X51:X62)</f>
        <v>4.989890288529205E-2</v>
      </c>
      <c r="F93" s="203">
        <f>AVERAGE(X63:X74)</f>
        <v>2.6955388004132885E-2</v>
      </c>
      <c r="G93" s="204">
        <f>AVERAGE(X75:X86)</f>
        <v>5.5278915959692254E-3</v>
      </c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</row>
    <row r="94" spans="1:59" ht="15.75" customHeight="1" x14ac:dyDescent="0.25">
      <c r="B94" s="50" t="s">
        <v>47</v>
      </c>
      <c r="C94" s="205"/>
      <c r="D94" s="206">
        <f>+T50/T38-1</f>
        <v>4.9866121532788208</v>
      </c>
      <c r="E94" s="206">
        <f>+T62/T50-1</f>
        <v>0.79305542536523865</v>
      </c>
      <c r="F94" s="206">
        <f>+T74/T62-1</f>
        <v>0.37595220313667022</v>
      </c>
      <c r="G94" s="207">
        <f>+T86/T74-1</f>
        <v>6.8389057750759319E-2</v>
      </c>
      <c r="H94" s="208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</row>
    <row r="95" spans="1:59" ht="15.75" customHeight="1" x14ac:dyDescent="0.2">
      <c r="B95" s="89" t="s">
        <v>48</v>
      </c>
      <c r="C95" s="209"/>
      <c r="D95" s="210">
        <f>T50/T38-1</f>
        <v>4.9866121532788208</v>
      </c>
      <c r="E95" s="210">
        <f>+T62/T38-1</f>
        <v>9.7343274009940632</v>
      </c>
      <c r="F95" s="210">
        <f>+T74/T38-1</f>
        <v>13.769921436588106</v>
      </c>
      <c r="G95" s="211">
        <f>+T86/T38-1</f>
        <v>14.780022446689108</v>
      </c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</row>
    <row r="96" spans="1:59" ht="4.5" customHeight="1" x14ac:dyDescent="0.2"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</row>
    <row r="97" spans="2:59" ht="15.75" customHeight="1" x14ac:dyDescent="0.2">
      <c r="B97" s="40" t="s">
        <v>49</v>
      </c>
      <c r="C97" s="212">
        <f>MAX(X39:X86)</f>
        <v>1.4439608269858542</v>
      </c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</row>
    <row r="98" spans="2:59" ht="15.75" customHeight="1" x14ac:dyDescent="0.2">
      <c r="B98" s="50" t="s">
        <v>50</v>
      </c>
      <c r="C98" s="213">
        <f t="array" ref="C98">INDEX($B$39:$W$86,MATCH(C97,X39:X86,0),1)</f>
        <v>45351</v>
      </c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</row>
    <row r="99" spans="2:59" ht="15.75" customHeight="1" x14ac:dyDescent="0.2">
      <c r="B99" s="89" t="s">
        <v>51</v>
      </c>
      <c r="C99" s="214">
        <f>MAX(D94:G94)</f>
        <v>4.9866121532788208</v>
      </c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</row>
    <row r="100" spans="2:59" ht="70.5" customHeight="1" x14ac:dyDescent="0.2"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</row>
    <row r="101" spans="2:59" ht="15.75" customHeight="1" x14ac:dyDescent="0.2"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</row>
    <row r="102" spans="2:59" ht="15.75" customHeight="1" x14ac:dyDescent="0.2"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</row>
    <row r="103" spans="2:59" ht="15.75" customHeight="1" x14ac:dyDescent="0.2"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</row>
    <row r="104" spans="2:59" ht="15.75" customHeight="1" x14ac:dyDescent="0.2"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</row>
    <row r="105" spans="2:59" ht="15.75" customHeight="1" x14ac:dyDescent="0.2"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</row>
    <row r="106" spans="2:59" ht="15.75" customHeight="1" x14ac:dyDescent="0.2"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</row>
    <row r="107" spans="2:59" ht="15.75" customHeight="1" x14ac:dyDescent="0.2"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</row>
    <row r="108" spans="2:59" ht="15.75" customHeight="1" x14ac:dyDescent="0.2"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</row>
    <row r="109" spans="2:59" ht="15.75" customHeight="1" x14ac:dyDescent="0.2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</row>
    <row r="110" spans="2:59" ht="15.75" customHeight="1" x14ac:dyDescent="0.2"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</row>
    <row r="111" spans="2:59" ht="15.75" customHeight="1" x14ac:dyDescent="0.2"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</row>
    <row r="112" spans="2:59" ht="15.75" customHeight="1" x14ac:dyDescent="0.2"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</row>
    <row r="113" spans="2:59" ht="15.75" customHeight="1" x14ac:dyDescent="0.2"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</row>
    <row r="114" spans="2:59" ht="15.75" customHeight="1" x14ac:dyDescent="0.2"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</row>
    <row r="115" spans="2:59" ht="15.75" customHeight="1" x14ac:dyDescent="0.2"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</row>
    <row r="116" spans="2:59" ht="15.75" customHeight="1" x14ac:dyDescent="0.2"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</row>
    <row r="117" spans="2:59" ht="15.75" customHeight="1" x14ac:dyDescent="0.2"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</row>
    <row r="118" spans="2:59" ht="15.75" customHeight="1" x14ac:dyDescent="0.2"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</row>
    <row r="119" spans="2:59" ht="15.75" customHeight="1" x14ac:dyDescent="0.2"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</row>
    <row r="120" spans="2:59" ht="15.75" customHeight="1" x14ac:dyDescent="0.2"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</row>
    <row r="121" spans="2:59" ht="15.75" customHeight="1" x14ac:dyDescent="0.2"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</row>
    <row r="122" spans="2:59" ht="15.75" customHeight="1" x14ac:dyDescent="0.2"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</row>
    <row r="123" spans="2:59" ht="15.75" customHeight="1" x14ac:dyDescent="0.2"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</row>
    <row r="124" spans="2:59" ht="15.75" customHeight="1" x14ac:dyDescent="0.2"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</row>
    <row r="125" spans="2:59" ht="15.75" customHeight="1" x14ac:dyDescent="0.2"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  <c r="BG125" s="27"/>
    </row>
    <row r="126" spans="2:59" ht="15.75" customHeight="1" x14ac:dyDescent="0.2"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</row>
    <row r="127" spans="2:59" ht="15.75" customHeight="1" x14ac:dyDescent="0.2"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</row>
    <row r="128" spans="2:59" ht="15.75" customHeight="1" x14ac:dyDescent="0.2"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</row>
    <row r="129" spans="2:59" ht="15.75" customHeight="1" x14ac:dyDescent="0.2"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</row>
    <row r="130" spans="2:59" ht="15.75" customHeight="1" x14ac:dyDescent="0.2"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</row>
    <row r="131" spans="2:59" ht="15.75" customHeight="1" x14ac:dyDescent="0.2"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</row>
    <row r="132" spans="2:59" ht="15.75" customHeight="1" x14ac:dyDescent="0.2"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</row>
    <row r="133" spans="2:59" ht="15.75" customHeight="1" x14ac:dyDescent="0.2"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</row>
    <row r="134" spans="2:59" ht="15.75" customHeight="1" x14ac:dyDescent="0.2"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</row>
    <row r="135" spans="2:59" ht="15.75" customHeight="1" x14ac:dyDescent="0.2"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</row>
    <row r="136" spans="2:59" ht="15.75" customHeight="1" x14ac:dyDescent="0.2"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</row>
    <row r="137" spans="2:59" ht="15.75" customHeight="1" x14ac:dyDescent="0.2"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</row>
    <row r="138" spans="2:59" ht="15.75" customHeight="1" x14ac:dyDescent="0.2"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</row>
    <row r="139" spans="2:59" ht="15.75" customHeight="1" x14ac:dyDescent="0.2"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</row>
    <row r="140" spans="2:59" ht="15.75" customHeight="1" x14ac:dyDescent="0.2"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</row>
    <row r="141" spans="2:59" ht="15.75" customHeight="1" x14ac:dyDescent="0.2"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</row>
    <row r="142" spans="2:59" ht="15.75" customHeight="1" x14ac:dyDescent="0.2"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</row>
    <row r="143" spans="2:59" ht="15.75" customHeight="1" x14ac:dyDescent="0.2"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</row>
    <row r="144" spans="2:59" ht="15.75" customHeight="1" x14ac:dyDescent="0.2"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</row>
    <row r="145" spans="2:59" ht="15.75" customHeight="1" x14ac:dyDescent="0.2"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</row>
    <row r="146" spans="2:59" ht="15.75" customHeight="1" x14ac:dyDescent="0.2"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</row>
    <row r="147" spans="2:59" ht="15.75" customHeight="1" x14ac:dyDescent="0.2"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</row>
    <row r="148" spans="2:59" ht="15.75" customHeight="1" x14ac:dyDescent="0.2"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  <c r="AP148" s="27"/>
      <c r="AQ148" s="27"/>
      <c r="AR148" s="27"/>
      <c r="AS148" s="27"/>
      <c r="AT148" s="27"/>
      <c r="AU148" s="27"/>
      <c r="AV148" s="27"/>
      <c r="AW148" s="27"/>
      <c r="AX148" s="27"/>
      <c r="AY148" s="27"/>
      <c r="AZ148" s="27"/>
      <c r="BA148" s="27"/>
      <c r="BB148" s="27"/>
      <c r="BC148" s="27"/>
      <c r="BD148" s="27"/>
      <c r="BE148" s="27"/>
      <c r="BF148" s="27"/>
      <c r="BG148" s="27"/>
    </row>
    <row r="149" spans="2:59" ht="15.75" customHeight="1" x14ac:dyDescent="0.2"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</row>
    <row r="150" spans="2:59" ht="15.75" customHeight="1" x14ac:dyDescent="0.2"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</row>
    <row r="151" spans="2:59" ht="15.75" customHeight="1" x14ac:dyDescent="0.2"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  <c r="BD151" s="27"/>
      <c r="BE151" s="27"/>
      <c r="BF151" s="27"/>
      <c r="BG151" s="27"/>
    </row>
    <row r="152" spans="2:59" ht="15.75" customHeight="1" x14ac:dyDescent="0.2"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27"/>
      <c r="BE152" s="27"/>
      <c r="BF152" s="27"/>
      <c r="BG152" s="27"/>
    </row>
    <row r="153" spans="2:59" ht="15.75" customHeight="1" x14ac:dyDescent="0.2"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7"/>
      <c r="BC153" s="27"/>
      <c r="BD153" s="27"/>
      <c r="BE153" s="27"/>
      <c r="BF153" s="27"/>
      <c r="BG153" s="27"/>
    </row>
    <row r="154" spans="2:59" ht="15.75" customHeight="1" x14ac:dyDescent="0.2"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</row>
    <row r="155" spans="2:59" ht="15.75" customHeight="1" x14ac:dyDescent="0.2"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27"/>
      <c r="BE155" s="27"/>
      <c r="BF155" s="27"/>
      <c r="BG155" s="27"/>
    </row>
    <row r="156" spans="2:59" ht="15.75" customHeight="1" x14ac:dyDescent="0.2"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</row>
    <row r="157" spans="2:59" ht="15.75" customHeight="1" x14ac:dyDescent="0.2"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</row>
    <row r="158" spans="2:59" ht="15.75" customHeight="1" x14ac:dyDescent="0.2"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7"/>
      <c r="BF158" s="27"/>
      <c r="BG158" s="27"/>
    </row>
    <row r="159" spans="2:59" ht="15.75" customHeight="1" x14ac:dyDescent="0.2"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</row>
    <row r="160" spans="2:59" ht="15.75" customHeight="1" x14ac:dyDescent="0.2"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</row>
    <row r="161" spans="2:59" ht="15.75" customHeight="1" x14ac:dyDescent="0.2"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</row>
    <row r="162" spans="2:59" ht="15.75" customHeight="1" x14ac:dyDescent="0.2"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</row>
    <row r="163" spans="2:59" ht="15.75" customHeight="1" x14ac:dyDescent="0.2"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  <c r="BG163" s="27"/>
    </row>
    <row r="164" spans="2:59" ht="15.75" customHeight="1" x14ac:dyDescent="0.2"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7"/>
      <c r="BF164" s="27"/>
      <c r="BG164" s="27"/>
    </row>
    <row r="165" spans="2:59" ht="15.75" customHeight="1" x14ac:dyDescent="0.2"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27"/>
      <c r="BE165" s="27"/>
      <c r="BF165" s="27"/>
      <c r="BG165" s="27"/>
    </row>
    <row r="166" spans="2:59" ht="15.75" customHeight="1" x14ac:dyDescent="0.2"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  <c r="AR166" s="27"/>
      <c r="AS166" s="27"/>
      <c r="AT166" s="27"/>
      <c r="AU166" s="27"/>
      <c r="AV166" s="27"/>
      <c r="AW166" s="27"/>
      <c r="AX166" s="27"/>
      <c r="AY166" s="27"/>
      <c r="AZ166" s="27"/>
      <c r="BA166" s="27"/>
      <c r="BB166" s="27"/>
      <c r="BC166" s="27"/>
      <c r="BD166" s="27"/>
      <c r="BE166" s="27"/>
      <c r="BF166" s="27"/>
      <c r="BG166" s="27"/>
    </row>
    <row r="167" spans="2:59" ht="15.75" customHeight="1" x14ac:dyDescent="0.2"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</row>
    <row r="168" spans="2:59" ht="15.75" customHeight="1" x14ac:dyDescent="0.2"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7"/>
      <c r="BC168" s="27"/>
      <c r="BD168" s="27"/>
      <c r="BE168" s="27"/>
      <c r="BF168" s="27"/>
      <c r="BG168" s="27"/>
    </row>
    <row r="169" spans="2:59" ht="15.75" customHeight="1" x14ac:dyDescent="0.2"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</row>
    <row r="170" spans="2:59" ht="15.75" customHeight="1" x14ac:dyDescent="0.2"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</row>
    <row r="171" spans="2:59" ht="15.75" customHeight="1" x14ac:dyDescent="0.2"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</row>
    <row r="172" spans="2:59" ht="15.75" customHeight="1" x14ac:dyDescent="0.2"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</row>
    <row r="173" spans="2:59" ht="15.75" customHeight="1" x14ac:dyDescent="0.2"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</row>
    <row r="174" spans="2:59" ht="15.75" customHeight="1" x14ac:dyDescent="0.2"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7"/>
      <c r="BF174" s="27"/>
      <c r="BG174" s="27"/>
    </row>
    <row r="175" spans="2:59" ht="15.75" customHeight="1" x14ac:dyDescent="0.2"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  <c r="AO175" s="27"/>
      <c r="AP175" s="27"/>
      <c r="AQ175" s="27"/>
      <c r="AR175" s="27"/>
      <c r="AS175" s="27"/>
      <c r="AT175" s="27"/>
      <c r="AU175" s="27"/>
      <c r="AV175" s="27"/>
      <c r="AW175" s="27"/>
      <c r="AX175" s="27"/>
      <c r="AY175" s="27"/>
      <c r="AZ175" s="27"/>
      <c r="BA175" s="27"/>
      <c r="BB175" s="27"/>
      <c r="BC175" s="27"/>
      <c r="BD175" s="27"/>
      <c r="BE175" s="27"/>
      <c r="BF175" s="27"/>
      <c r="BG175" s="27"/>
    </row>
    <row r="176" spans="2:59" ht="15.75" customHeight="1" x14ac:dyDescent="0.2"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27"/>
      <c r="AR176" s="27"/>
      <c r="AS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  <c r="BD176" s="27"/>
      <c r="BE176" s="27"/>
      <c r="BF176" s="27"/>
      <c r="BG176" s="27"/>
    </row>
    <row r="177" spans="2:59" ht="15.75" customHeight="1" x14ac:dyDescent="0.2"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  <c r="AO177" s="27"/>
      <c r="AP177" s="27"/>
      <c r="AQ177" s="27"/>
      <c r="AR177" s="27"/>
      <c r="AS177" s="27"/>
      <c r="AT177" s="27"/>
      <c r="AU177" s="27"/>
      <c r="AV177" s="27"/>
      <c r="AW177" s="27"/>
      <c r="AX177" s="27"/>
      <c r="AY177" s="27"/>
      <c r="AZ177" s="27"/>
      <c r="BA177" s="27"/>
      <c r="BB177" s="27"/>
      <c r="BC177" s="27"/>
      <c r="BD177" s="27"/>
      <c r="BE177" s="27"/>
      <c r="BF177" s="27"/>
      <c r="BG177" s="27"/>
    </row>
    <row r="178" spans="2:59" ht="15.75" customHeight="1" x14ac:dyDescent="0.2"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  <c r="AQ178" s="27"/>
      <c r="AR178" s="27"/>
      <c r="AS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  <c r="BD178" s="27"/>
      <c r="BE178" s="27"/>
      <c r="BF178" s="27"/>
      <c r="BG178" s="27"/>
    </row>
    <row r="179" spans="2:59" ht="15.75" customHeight="1" x14ac:dyDescent="0.2"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</row>
    <row r="180" spans="2:59" ht="15.75" customHeight="1" x14ac:dyDescent="0.2"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  <c r="AP180" s="27"/>
      <c r="AQ180" s="27"/>
      <c r="AR180" s="27"/>
      <c r="AS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  <c r="BD180" s="27"/>
      <c r="BE180" s="27"/>
      <c r="BF180" s="27"/>
      <c r="BG180" s="27"/>
    </row>
    <row r="181" spans="2:59" ht="15.75" customHeight="1" x14ac:dyDescent="0.2"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</row>
    <row r="182" spans="2:59" ht="15.75" customHeight="1" x14ac:dyDescent="0.2"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</row>
    <row r="183" spans="2:59" ht="15.75" customHeight="1" x14ac:dyDescent="0.2"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  <c r="AO183" s="27"/>
      <c r="AP183" s="27"/>
      <c r="AQ183" s="27"/>
      <c r="AR183" s="27"/>
      <c r="AS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  <c r="BD183" s="27"/>
      <c r="BE183" s="27"/>
      <c r="BF183" s="27"/>
      <c r="BG183" s="27"/>
    </row>
    <row r="184" spans="2:59" ht="15.75" customHeight="1" x14ac:dyDescent="0.2"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  <c r="AO184" s="27"/>
      <c r="AP184" s="27"/>
      <c r="AQ184" s="27"/>
      <c r="AR184" s="27"/>
      <c r="AS184" s="27"/>
      <c r="AT184" s="27"/>
      <c r="AU184" s="27"/>
      <c r="AV184" s="27"/>
      <c r="AW184" s="27"/>
      <c r="AX184" s="27"/>
      <c r="AY184" s="27"/>
      <c r="AZ184" s="27"/>
      <c r="BA184" s="27"/>
      <c r="BB184" s="27"/>
      <c r="BC184" s="27"/>
      <c r="BD184" s="27"/>
      <c r="BE184" s="27"/>
      <c r="BF184" s="27"/>
      <c r="BG184" s="27"/>
    </row>
    <row r="185" spans="2:59" ht="15.75" customHeight="1" x14ac:dyDescent="0.2"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  <c r="AO185" s="27"/>
      <c r="AP185" s="27"/>
      <c r="AQ185" s="27"/>
      <c r="AR185" s="27"/>
      <c r="AS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  <c r="BD185" s="27"/>
      <c r="BE185" s="27"/>
      <c r="BF185" s="27"/>
      <c r="BG185" s="27"/>
    </row>
    <row r="186" spans="2:59" ht="15.75" customHeight="1" x14ac:dyDescent="0.2"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27"/>
      <c r="AQ186" s="27"/>
      <c r="AR186" s="27"/>
      <c r="AS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  <c r="BD186" s="27"/>
      <c r="BE186" s="27"/>
      <c r="BF186" s="27"/>
      <c r="BG186" s="27"/>
    </row>
    <row r="187" spans="2:59" ht="15.75" customHeight="1" x14ac:dyDescent="0.2"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  <c r="AQ187" s="27"/>
      <c r="AR187" s="27"/>
      <c r="AS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  <c r="BD187" s="27"/>
      <c r="BE187" s="27"/>
      <c r="BF187" s="27"/>
      <c r="BG187" s="27"/>
    </row>
    <row r="188" spans="2:59" ht="15.75" customHeight="1" x14ac:dyDescent="0.2"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</row>
    <row r="189" spans="2:59" ht="15.75" customHeight="1" x14ac:dyDescent="0.2"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27"/>
      <c r="AR189" s="27"/>
      <c r="AS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  <c r="BD189" s="27"/>
      <c r="BE189" s="27"/>
      <c r="BF189" s="27"/>
      <c r="BG189" s="27"/>
    </row>
    <row r="190" spans="2:59" ht="15.75" customHeight="1" x14ac:dyDescent="0.2"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</row>
    <row r="191" spans="2:59" ht="15.75" customHeight="1" x14ac:dyDescent="0.2"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</row>
    <row r="192" spans="2:59" ht="15.75" customHeight="1" x14ac:dyDescent="0.2"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  <c r="AO192" s="27"/>
      <c r="AP192" s="27"/>
      <c r="AQ192" s="27"/>
      <c r="AR192" s="27"/>
      <c r="AS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27"/>
      <c r="BE192" s="27"/>
      <c r="BF192" s="27"/>
      <c r="BG192" s="27"/>
    </row>
    <row r="193" spans="2:59" ht="15.75" customHeight="1" x14ac:dyDescent="0.2"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  <c r="AO193" s="27"/>
      <c r="AP193" s="27"/>
      <c r="AQ193" s="27"/>
      <c r="AR193" s="27"/>
      <c r="AS193" s="27"/>
      <c r="AT193" s="27"/>
      <c r="AU193" s="27"/>
      <c r="AV193" s="27"/>
      <c r="AW193" s="27"/>
      <c r="AX193" s="27"/>
      <c r="AY193" s="27"/>
      <c r="AZ193" s="27"/>
      <c r="BA193" s="27"/>
      <c r="BB193" s="27"/>
      <c r="BC193" s="27"/>
      <c r="BD193" s="27"/>
      <c r="BE193" s="27"/>
      <c r="BF193" s="27"/>
      <c r="BG193" s="27"/>
    </row>
    <row r="194" spans="2:59" ht="15.75" customHeight="1" x14ac:dyDescent="0.2"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7"/>
      <c r="BC194" s="27"/>
      <c r="BD194" s="27"/>
      <c r="BE194" s="27"/>
      <c r="BF194" s="27"/>
      <c r="BG194" s="27"/>
    </row>
    <row r="195" spans="2:59" ht="15.75" customHeight="1" x14ac:dyDescent="0.2"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27"/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27"/>
      <c r="BC195" s="27"/>
      <c r="BD195" s="27"/>
      <c r="BE195" s="27"/>
      <c r="BF195" s="27"/>
      <c r="BG195" s="27"/>
    </row>
    <row r="196" spans="2:59" ht="15.75" customHeight="1" x14ac:dyDescent="0.2"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  <c r="AR196" s="27"/>
      <c r="AS196" s="27"/>
      <c r="AT196" s="27"/>
      <c r="AU196" s="27"/>
      <c r="AV196" s="27"/>
      <c r="AW196" s="27"/>
      <c r="AX196" s="27"/>
      <c r="AY196" s="27"/>
      <c r="AZ196" s="27"/>
      <c r="BA196" s="27"/>
      <c r="BB196" s="27"/>
      <c r="BC196" s="27"/>
      <c r="BD196" s="27"/>
      <c r="BE196" s="27"/>
      <c r="BF196" s="27"/>
      <c r="BG196" s="27"/>
    </row>
    <row r="197" spans="2:59" ht="15.75" customHeight="1" x14ac:dyDescent="0.2"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7"/>
      <c r="BF197" s="27"/>
      <c r="BG197" s="27"/>
    </row>
    <row r="198" spans="2:59" ht="15.75" customHeight="1" x14ac:dyDescent="0.2"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7"/>
      <c r="BC198" s="27"/>
      <c r="BD198" s="27"/>
      <c r="BE198" s="27"/>
      <c r="BF198" s="27"/>
      <c r="BG198" s="27"/>
    </row>
    <row r="199" spans="2:59" ht="15.75" customHeight="1" x14ac:dyDescent="0.2"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</row>
    <row r="200" spans="2:59" ht="15.75" customHeight="1" x14ac:dyDescent="0.2"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</row>
    <row r="201" spans="2:59" ht="15.75" customHeight="1" x14ac:dyDescent="0.2"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  <c r="AO201" s="27"/>
      <c r="AP201" s="27"/>
      <c r="AQ201" s="27"/>
      <c r="AR201" s="27"/>
      <c r="AS201" s="27"/>
      <c r="AT201" s="27"/>
      <c r="AU201" s="27"/>
      <c r="AV201" s="27"/>
      <c r="AW201" s="27"/>
      <c r="AX201" s="27"/>
      <c r="AY201" s="27"/>
      <c r="AZ201" s="27"/>
      <c r="BA201" s="27"/>
      <c r="BB201" s="27"/>
      <c r="BC201" s="27"/>
      <c r="BD201" s="27"/>
      <c r="BE201" s="27"/>
      <c r="BF201" s="27"/>
      <c r="BG201" s="27"/>
    </row>
    <row r="202" spans="2:59" ht="15.75" customHeight="1" x14ac:dyDescent="0.2"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  <c r="AP202" s="27"/>
      <c r="AQ202" s="27"/>
      <c r="AR202" s="27"/>
      <c r="AS202" s="27"/>
      <c r="AT202" s="27"/>
      <c r="AU202" s="27"/>
      <c r="AV202" s="27"/>
      <c r="AW202" s="27"/>
      <c r="AX202" s="27"/>
      <c r="AY202" s="27"/>
      <c r="AZ202" s="27"/>
      <c r="BA202" s="27"/>
      <c r="BB202" s="27"/>
      <c r="BC202" s="27"/>
      <c r="BD202" s="27"/>
      <c r="BE202" s="27"/>
      <c r="BF202" s="27"/>
      <c r="BG202" s="27"/>
    </row>
    <row r="203" spans="2:59" ht="15.75" customHeight="1" x14ac:dyDescent="0.2"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  <c r="AO203" s="27"/>
      <c r="AP203" s="27"/>
      <c r="AQ203" s="27"/>
      <c r="AR203" s="27"/>
      <c r="AS203" s="27"/>
      <c r="AT203" s="27"/>
      <c r="AU203" s="27"/>
      <c r="AV203" s="27"/>
      <c r="AW203" s="27"/>
      <c r="AX203" s="27"/>
      <c r="AY203" s="27"/>
      <c r="AZ203" s="27"/>
      <c r="BA203" s="27"/>
      <c r="BB203" s="27"/>
      <c r="BC203" s="27"/>
      <c r="BD203" s="27"/>
      <c r="BE203" s="27"/>
      <c r="BF203" s="27"/>
      <c r="BG203" s="27"/>
    </row>
    <row r="204" spans="2:59" ht="15.75" customHeight="1" x14ac:dyDescent="0.2"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  <c r="AO204" s="27"/>
      <c r="AP204" s="27"/>
      <c r="AQ204" s="27"/>
      <c r="AR204" s="27"/>
      <c r="AS204" s="27"/>
      <c r="AT204" s="27"/>
      <c r="AU204" s="27"/>
      <c r="AV204" s="27"/>
      <c r="AW204" s="27"/>
      <c r="AX204" s="27"/>
      <c r="AY204" s="27"/>
      <c r="AZ204" s="27"/>
      <c r="BA204" s="27"/>
      <c r="BB204" s="27"/>
      <c r="BC204" s="27"/>
      <c r="BD204" s="27"/>
      <c r="BE204" s="27"/>
      <c r="BF204" s="27"/>
      <c r="BG204" s="27"/>
    </row>
    <row r="205" spans="2:59" ht="15.75" customHeight="1" x14ac:dyDescent="0.2"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  <c r="BD205" s="27"/>
      <c r="BE205" s="27"/>
      <c r="BF205" s="27"/>
      <c r="BG205" s="27"/>
    </row>
    <row r="206" spans="2:59" ht="15.75" customHeight="1" x14ac:dyDescent="0.2"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</row>
    <row r="207" spans="2:59" ht="15.75" customHeight="1" x14ac:dyDescent="0.2"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  <c r="AR207" s="27"/>
      <c r="AS207" s="27"/>
      <c r="AT207" s="27"/>
      <c r="AU207" s="27"/>
      <c r="AV207" s="27"/>
      <c r="AW207" s="27"/>
      <c r="AX207" s="27"/>
      <c r="AY207" s="27"/>
      <c r="AZ207" s="27"/>
      <c r="BA207" s="27"/>
      <c r="BB207" s="27"/>
      <c r="BC207" s="27"/>
      <c r="BD207" s="27"/>
      <c r="BE207" s="27"/>
      <c r="BF207" s="27"/>
      <c r="BG207" s="27"/>
    </row>
    <row r="208" spans="2:59" ht="15.75" customHeight="1" x14ac:dyDescent="0.2"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</row>
    <row r="209" spans="2:59" ht="15.75" customHeight="1" x14ac:dyDescent="0.2"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  <c r="BG209" s="27"/>
    </row>
    <row r="210" spans="2:59" ht="15.75" customHeight="1" x14ac:dyDescent="0.2"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  <c r="AO210" s="27"/>
      <c r="AP210" s="27"/>
      <c r="AQ210" s="27"/>
      <c r="AR210" s="27"/>
      <c r="AS210" s="27"/>
      <c r="AT210" s="27"/>
      <c r="AU210" s="27"/>
      <c r="AV210" s="27"/>
      <c r="AW210" s="27"/>
      <c r="AX210" s="27"/>
      <c r="AY210" s="27"/>
      <c r="AZ210" s="27"/>
      <c r="BA210" s="27"/>
      <c r="BB210" s="27"/>
      <c r="BC210" s="27"/>
      <c r="BD210" s="27"/>
      <c r="BE210" s="27"/>
      <c r="BF210" s="27"/>
      <c r="BG210" s="27"/>
    </row>
    <row r="211" spans="2:59" ht="15.75" customHeight="1" x14ac:dyDescent="0.2"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  <c r="AO211" s="27"/>
      <c r="AP211" s="27"/>
      <c r="AQ211" s="27"/>
      <c r="AR211" s="27"/>
      <c r="AS211" s="27"/>
      <c r="AT211" s="27"/>
      <c r="AU211" s="27"/>
      <c r="AV211" s="27"/>
      <c r="AW211" s="27"/>
      <c r="AX211" s="27"/>
      <c r="AY211" s="27"/>
      <c r="AZ211" s="27"/>
      <c r="BA211" s="27"/>
      <c r="BB211" s="27"/>
      <c r="BC211" s="27"/>
      <c r="BD211" s="27"/>
      <c r="BE211" s="27"/>
      <c r="BF211" s="27"/>
      <c r="BG211" s="27"/>
    </row>
    <row r="212" spans="2:59" ht="15.75" customHeight="1" x14ac:dyDescent="0.2"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  <c r="AO212" s="27"/>
      <c r="AP212" s="27"/>
      <c r="AQ212" s="27"/>
      <c r="AR212" s="27"/>
      <c r="AS212" s="27"/>
      <c r="AT212" s="27"/>
      <c r="AU212" s="27"/>
      <c r="AV212" s="27"/>
      <c r="AW212" s="27"/>
      <c r="AX212" s="27"/>
      <c r="AY212" s="27"/>
      <c r="AZ212" s="27"/>
      <c r="BA212" s="27"/>
      <c r="BB212" s="27"/>
      <c r="BC212" s="27"/>
      <c r="BD212" s="27"/>
      <c r="BE212" s="27"/>
      <c r="BF212" s="27"/>
      <c r="BG212" s="27"/>
    </row>
    <row r="213" spans="2:59" ht="15.75" customHeight="1" x14ac:dyDescent="0.2"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</row>
    <row r="214" spans="2:59" ht="15.75" customHeight="1" x14ac:dyDescent="0.2"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  <c r="AO214" s="27"/>
      <c r="AP214" s="27"/>
      <c r="AQ214" s="27"/>
      <c r="AR214" s="27"/>
      <c r="AS214" s="27"/>
      <c r="AT214" s="27"/>
      <c r="AU214" s="27"/>
      <c r="AV214" s="27"/>
      <c r="AW214" s="27"/>
      <c r="AX214" s="27"/>
      <c r="AY214" s="27"/>
      <c r="AZ214" s="27"/>
      <c r="BA214" s="27"/>
      <c r="BB214" s="27"/>
      <c r="BC214" s="27"/>
      <c r="BD214" s="27"/>
      <c r="BE214" s="27"/>
      <c r="BF214" s="27"/>
      <c r="BG214" s="27"/>
    </row>
    <row r="215" spans="2:59" ht="15.75" customHeight="1" x14ac:dyDescent="0.2"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</row>
    <row r="216" spans="2:59" ht="15.75" customHeight="1" x14ac:dyDescent="0.2"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</row>
    <row r="217" spans="2:59" ht="15.75" customHeight="1" x14ac:dyDescent="0.2"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27"/>
      <c r="AQ217" s="27"/>
      <c r="AR217" s="27"/>
      <c r="AS217" s="27"/>
      <c r="AT217" s="27"/>
      <c r="AU217" s="27"/>
      <c r="AV217" s="27"/>
      <c r="AW217" s="27"/>
      <c r="AX217" s="27"/>
      <c r="AY217" s="27"/>
      <c r="AZ217" s="27"/>
      <c r="BA217" s="27"/>
      <c r="BB217" s="27"/>
      <c r="BC217" s="27"/>
      <c r="BD217" s="27"/>
      <c r="BE217" s="27"/>
      <c r="BF217" s="27"/>
      <c r="BG217" s="27"/>
    </row>
    <row r="218" spans="2:59" ht="15.75" customHeight="1" x14ac:dyDescent="0.2"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</row>
    <row r="219" spans="2:59" ht="15.75" customHeight="1" x14ac:dyDescent="0.2"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</row>
    <row r="220" spans="2:59" ht="15.75" customHeight="1" x14ac:dyDescent="0.2"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27"/>
      <c r="BE220" s="27"/>
      <c r="BF220" s="27"/>
      <c r="BG220" s="27"/>
    </row>
    <row r="221" spans="2:59" ht="15.75" customHeight="1" x14ac:dyDescent="0.2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  <c r="AO221" s="27"/>
      <c r="AP221" s="27"/>
      <c r="AQ221" s="27"/>
      <c r="AR221" s="27"/>
      <c r="AS221" s="27"/>
      <c r="AT221" s="27"/>
      <c r="AU221" s="27"/>
      <c r="AV221" s="27"/>
      <c r="AW221" s="27"/>
      <c r="AX221" s="27"/>
      <c r="AY221" s="27"/>
      <c r="AZ221" s="27"/>
      <c r="BA221" s="27"/>
      <c r="BB221" s="27"/>
      <c r="BC221" s="27"/>
      <c r="BD221" s="27"/>
      <c r="BE221" s="27"/>
      <c r="BF221" s="27"/>
      <c r="BG221" s="27"/>
    </row>
    <row r="222" spans="2:59" ht="15.75" customHeight="1" x14ac:dyDescent="0.2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  <c r="BG222" s="27"/>
    </row>
    <row r="223" spans="2:59" ht="15.75" customHeight="1" x14ac:dyDescent="0.2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  <c r="AO223" s="27"/>
      <c r="AP223" s="27"/>
      <c r="AQ223" s="27"/>
      <c r="AR223" s="27"/>
      <c r="AS223" s="27"/>
      <c r="AT223" s="27"/>
      <c r="AU223" s="27"/>
      <c r="AV223" s="27"/>
      <c r="AW223" s="27"/>
      <c r="AX223" s="27"/>
      <c r="AY223" s="27"/>
      <c r="AZ223" s="27"/>
      <c r="BA223" s="27"/>
      <c r="BB223" s="27"/>
      <c r="BC223" s="27"/>
      <c r="BD223" s="27"/>
      <c r="BE223" s="27"/>
      <c r="BF223" s="27"/>
      <c r="BG223" s="27"/>
    </row>
    <row r="224" spans="2:59" ht="15.75" customHeight="1" x14ac:dyDescent="0.2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  <c r="BG224" s="27"/>
    </row>
    <row r="225" spans="2:59" ht="15.75" customHeight="1" x14ac:dyDescent="0.2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  <c r="BG225" s="27"/>
    </row>
    <row r="226" spans="2:59" ht="15.75" customHeight="1" x14ac:dyDescent="0.2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  <c r="AO226" s="27"/>
      <c r="AP226" s="27"/>
      <c r="AQ226" s="27"/>
      <c r="AR226" s="27"/>
      <c r="AS226" s="27"/>
      <c r="AT226" s="27"/>
      <c r="AU226" s="27"/>
      <c r="AV226" s="27"/>
      <c r="AW226" s="27"/>
      <c r="AX226" s="27"/>
      <c r="AY226" s="27"/>
      <c r="AZ226" s="27"/>
      <c r="BA226" s="27"/>
      <c r="BB226" s="27"/>
      <c r="BC226" s="27"/>
      <c r="BD226" s="27"/>
      <c r="BE226" s="27"/>
      <c r="BF226" s="27"/>
      <c r="BG226" s="27"/>
    </row>
    <row r="227" spans="2:59" ht="15.75" customHeight="1" x14ac:dyDescent="0.2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  <c r="AO227" s="27"/>
      <c r="AP227" s="27"/>
      <c r="AQ227" s="27"/>
      <c r="AR227" s="27"/>
      <c r="AS227" s="27"/>
      <c r="AT227" s="27"/>
      <c r="AU227" s="27"/>
      <c r="AV227" s="27"/>
      <c r="AW227" s="27"/>
      <c r="AX227" s="27"/>
      <c r="AY227" s="27"/>
      <c r="AZ227" s="27"/>
      <c r="BA227" s="27"/>
      <c r="BB227" s="27"/>
      <c r="BC227" s="27"/>
      <c r="BD227" s="27"/>
      <c r="BE227" s="27"/>
      <c r="BF227" s="27"/>
      <c r="BG227" s="27"/>
    </row>
    <row r="228" spans="2:59" ht="15.75" customHeight="1" x14ac:dyDescent="0.2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27"/>
      <c r="AW228" s="27"/>
      <c r="AX228" s="27"/>
      <c r="AY228" s="27"/>
      <c r="AZ228" s="27"/>
      <c r="BA228" s="27"/>
      <c r="BB228" s="27"/>
      <c r="BC228" s="27"/>
      <c r="BD228" s="27"/>
      <c r="BE228" s="27"/>
      <c r="BF228" s="27"/>
      <c r="BG228" s="27"/>
    </row>
    <row r="229" spans="2:59" ht="15.75" customHeight="1" x14ac:dyDescent="0.2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  <c r="AO229" s="27"/>
      <c r="AP229" s="27"/>
      <c r="AQ229" s="27"/>
      <c r="AR229" s="27"/>
      <c r="AS229" s="27"/>
      <c r="AT229" s="27"/>
      <c r="AU229" s="27"/>
      <c r="AV229" s="27"/>
      <c r="AW229" s="27"/>
      <c r="AX229" s="27"/>
      <c r="AY229" s="27"/>
      <c r="AZ229" s="27"/>
      <c r="BA229" s="27"/>
      <c r="BB229" s="27"/>
      <c r="BC229" s="27"/>
      <c r="BD229" s="27"/>
      <c r="BE229" s="27"/>
      <c r="BF229" s="27"/>
      <c r="BG229" s="27"/>
    </row>
    <row r="230" spans="2:59" ht="15.75" customHeight="1" x14ac:dyDescent="0.2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  <c r="AO230" s="27"/>
      <c r="AP230" s="27"/>
      <c r="AQ230" s="27"/>
      <c r="AR230" s="27"/>
      <c r="AS230" s="27"/>
      <c r="AT230" s="27"/>
      <c r="AU230" s="27"/>
      <c r="AV230" s="27"/>
      <c r="AW230" s="27"/>
      <c r="AX230" s="27"/>
      <c r="AY230" s="27"/>
      <c r="AZ230" s="27"/>
      <c r="BA230" s="27"/>
      <c r="BB230" s="27"/>
      <c r="BC230" s="27"/>
      <c r="BD230" s="27"/>
      <c r="BE230" s="27"/>
      <c r="BF230" s="27"/>
      <c r="BG230" s="27"/>
    </row>
    <row r="231" spans="2:59" ht="15.75" customHeight="1" x14ac:dyDescent="0.2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</row>
    <row r="232" spans="2:59" ht="15.75" customHeight="1" x14ac:dyDescent="0.2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27"/>
      <c r="AQ232" s="27"/>
      <c r="AR232" s="27"/>
      <c r="AS232" s="27"/>
      <c r="AT232" s="27"/>
      <c r="AU232" s="27"/>
      <c r="AV232" s="27"/>
      <c r="AW232" s="27"/>
      <c r="AX232" s="27"/>
      <c r="AY232" s="27"/>
      <c r="AZ232" s="27"/>
      <c r="BA232" s="27"/>
      <c r="BB232" s="27"/>
      <c r="BC232" s="27"/>
      <c r="BD232" s="27"/>
      <c r="BE232" s="27"/>
      <c r="BF232" s="27"/>
      <c r="BG232" s="27"/>
    </row>
    <row r="233" spans="2:59" ht="15.75" customHeight="1" x14ac:dyDescent="0.2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  <c r="BD233" s="27"/>
      <c r="BE233" s="27"/>
      <c r="BF233" s="27"/>
      <c r="BG233" s="27"/>
    </row>
    <row r="234" spans="2:59" ht="15.75" customHeight="1" x14ac:dyDescent="0.2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27"/>
      <c r="BE234" s="27"/>
      <c r="BF234" s="27"/>
      <c r="BG234" s="27"/>
    </row>
    <row r="235" spans="2:59" ht="15.75" customHeight="1" x14ac:dyDescent="0.2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27"/>
      <c r="AQ235" s="27"/>
      <c r="AR235" s="27"/>
      <c r="AS235" s="27"/>
      <c r="AT235" s="27"/>
      <c r="AU235" s="27"/>
      <c r="AV235" s="27"/>
      <c r="AW235" s="27"/>
      <c r="AX235" s="27"/>
      <c r="AY235" s="27"/>
      <c r="AZ235" s="27"/>
      <c r="BA235" s="27"/>
      <c r="BB235" s="27"/>
      <c r="BC235" s="27"/>
      <c r="BD235" s="27"/>
      <c r="BE235" s="27"/>
      <c r="BF235" s="27"/>
      <c r="BG235" s="27"/>
    </row>
    <row r="236" spans="2:59" ht="15.75" customHeight="1" x14ac:dyDescent="0.2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27"/>
      <c r="BC236" s="27"/>
      <c r="BD236" s="27"/>
      <c r="BE236" s="27"/>
      <c r="BF236" s="27"/>
      <c r="BG236" s="27"/>
    </row>
    <row r="237" spans="2:59" ht="15.75" customHeight="1" x14ac:dyDescent="0.2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27"/>
      <c r="BC237" s="27"/>
      <c r="BD237" s="27"/>
      <c r="BE237" s="27"/>
      <c r="BF237" s="27"/>
      <c r="BG237" s="27"/>
    </row>
    <row r="238" spans="2:59" ht="15.75" customHeight="1" x14ac:dyDescent="0.2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  <c r="AP238" s="27"/>
      <c r="AQ238" s="27"/>
      <c r="AR238" s="27"/>
      <c r="AS238" s="27"/>
      <c r="AT238" s="27"/>
      <c r="AU238" s="27"/>
      <c r="AV238" s="27"/>
      <c r="AW238" s="27"/>
      <c r="AX238" s="27"/>
      <c r="AY238" s="27"/>
      <c r="AZ238" s="27"/>
      <c r="BA238" s="27"/>
      <c r="BB238" s="27"/>
      <c r="BC238" s="27"/>
      <c r="BD238" s="27"/>
      <c r="BE238" s="27"/>
      <c r="BF238" s="27"/>
      <c r="BG238" s="27"/>
    </row>
    <row r="239" spans="2:59" ht="15.75" customHeight="1" x14ac:dyDescent="0.2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  <c r="AO239" s="27"/>
      <c r="AP239" s="27"/>
      <c r="AQ239" s="27"/>
      <c r="AR239" s="27"/>
      <c r="AS239" s="27"/>
      <c r="AT239" s="27"/>
      <c r="AU239" s="27"/>
      <c r="AV239" s="27"/>
      <c r="AW239" s="27"/>
      <c r="AX239" s="27"/>
      <c r="AY239" s="27"/>
      <c r="AZ239" s="27"/>
      <c r="BA239" s="27"/>
      <c r="BB239" s="27"/>
      <c r="BC239" s="27"/>
      <c r="BD239" s="27"/>
      <c r="BE239" s="27"/>
      <c r="BF239" s="27"/>
      <c r="BG239" s="27"/>
    </row>
    <row r="240" spans="2:59" ht="15.75" customHeight="1" x14ac:dyDescent="0.2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27"/>
      <c r="AW240" s="27"/>
      <c r="AX240" s="27"/>
      <c r="AY240" s="27"/>
      <c r="AZ240" s="27"/>
      <c r="BA240" s="27"/>
      <c r="BB240" s="27"/>
      <c r="BC240" s="27"/>
      <c r="BD240" s="27"/>
      <c r="BE240" s="27"/>
      <c r="BF240" s="27"/>
      <c r="BG240" s="27"/>
    </row>
    <row r="241" spans="2:59" ht="15.75" customHeight="1" x14ac:dyDescent="0.2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  <c r="AO241" s="27"/>
      <c r="AP241" s="27"/>
      <c r="AQ241" s="27"/>
      <c r="AR241" s="27"/>
      <c r="AS241" s="27"/>
      <c r="AT241" s="27"/>
      <c r="AU241" s="27"/>
      <c r="AV241" s="27"/>
      <c r="AW241" s="27"/>
      <c r="AX241" s="27"/>
      <c r="AY241" s="27"/>
      <c r="AZ241" s="27"/>
      <c r="BA241" s="27"/>
      <c r="BB241" s="27"/>
      <c r="BC241" s="27"/>
      <c r="BD241" s="27"/>
      <c r="BE241" s="27"/>
      <c r="BF241" s="27"/>
      <c r="BG241" s="27"/>
    </row>
    <row r="242" spans="2:59" ht="15.75" customHeight="1" x14ac:dyDescent="0.2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  <c r="BG242" s="27"/>
    </row>
    <row r="243" spans="2:59" ht="15.75" customHeight="1" x14ac:dyDescent="0.2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</row>
    <row r="244" spans="2:59" ht="15.75" customHeight="1" x14ac:dyDescent="0.2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  <c r="BD244" s="27"/>
      <c r="BE244" s="27"/>
      <c r="BF244" s="27"/>
      <c r="BG244" s="27"/>
    </row>
    <row r="245" spans="2:59" ht="15.75" customHeight="1" x14ac:dyDescent="0.2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  <c r="AO245" s="27"/>
      <c r="AP245" s="27"/>
      <c r="AQ245" s="27"/>
      <c r="AR245" s="27"/>
      <c r="AS245" s="27"/>
      <c r="AT245" s="27"/>
      <c r="AU245" s="27"/>
      <c r="AV245" s="27"/>
      <c r="AW245" s="27"/>
      <c r="AX245" s="27"/>
      <c r="AY245" s="27"/>
      <c r="AZ245" s="27"/>
      <c r="BA245" s="27"/>
      <c r="BB245" s="27"/>
      <c r="BC245" s="27"/>
      <c r="BD245" s="27"/>
      <c r="BE245" s="27"/>
      <c r="BF245" s="27"/>
      <c r="BG245" s="27"/>
    </row>
    <row r="246" spans="2:59" ht="15.75" customHeight="1" x14ac:dyDescent="0.2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  <c r="BG246" s="27"/>
    </row>
    <row r="247" spans="2:59" ht="15.75" customHeight="1" x14ac:dyDescent="0.2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27"/>
      <c r="BE247" s="27"/>
      <c r="BF247" s="27"/>
      <c r="BG247" s="27"/>
    </row>
    <row r="248" spans="2:59" ht="15.75" customHeight="1" x14ac:dyDescent="0.2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  <c r="AO248" s="27"/>
      <c r="AP248" s="27"/>
      <c r="AQ248" s="27"/>
      <c r="AR248" s="27"/>
      <c r="AS248" s="27"/>
      <c r="AT248" s="27"/>
      <c r="AU248" s="27"/>
      <c r="AV248" s="27"/>
      <c r="AW248" s="27"/>
      <c r="AX248" s="27"/>
      <c r="AY248" s="27"/>
      <c r="AZ248" s="27"/>
      <c r="BA248" s="27"/>
      <c r="BB248" s="27"/>
      <c r="BC248" s="27"/>
      <c r="BD248" s="27"/>
      <c r="BE248" s="27"/>
      <c r="BF248" s="27"/>
      <c r="BG248" s="27"/>
    </row>
    <row r="249" spans="2:59" ht="15.75" customHeight="1" x14ac:dyDescent="0.2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  <c r="BG249" s="27"/>
    </row>
    <row r="250" spans="2:59" ht="15.75" customHeight="1" x14ac:dyDescent="0.2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  <c r="AO250" s="27"/>
      <c r="AP250" s="27"/>
      <c r="AQ250" s="27"/>
      <c r="AR250" s="27"/>
      <c r="AS250" s="27"/>
      <c r="AT250" s="27"/>
      <c r="AU250" s="27"/>
      <c r="AV250" s="27"/>
      <c r="AW250" s="27"/>
      <c r="AX250" s="27"/>
      <c r="AY250" s="27"/>
      <c r="AZ250" s="27"/>
      <c r="BA250" s="27"/>
      <c r="BB250" s="27"/>
      <c r="BC250" s="27"/>
      <c r="BD250" s="27"/>
      <c r="BE250" s="27"/>
      <c r="BF250" s="27"/>
      <c r="BG250" s="27"/>
    </row>
    <row r="251" spans="2:59" ht="15.75" customHeight="1" x14ac:dyDescent="0.2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</row>
    <row r="252" spans="2:59" ht="15.75" customHeight="1" x14ac:dyDescent="0.2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</row>
    <row r="253" spans="2:59" ht="15.75" customHeight="1" x14ac:dyDescent="0.2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P253" s="27"/>
      <c r="AQ253" s="27"/>
      <c r="AR253" s="27"/>
      <c r="AS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  <c r="BD253" s="27"/>
      <c r="BE253" s="27"/>
      <c r="BF253" s="27"/>
      <c r="BG253" s="27"/>
    </row>
    <row r="254" spans="2:59" ht="15.75" customHeight="1" x14ac:dyDescent="0.2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  <c r="AO254" s="27"/>
      <c r="AP254" s="27"/>
      <c r="AQ254" s="27"/>
      <c r="AR254" s="27"/>
      <c r="AS254" s="27"/>
      <c r="AT254" s="27"/>
      <c r="AU254" s="27"/>
      <c r="AV254" s="27"/>
      <c r="AW254" s="27"/>
      <c r="AX254" s="27"/>
      <c r="AY254" s="27"/>
      <c r="AZ254" s="27"/>
      <c r="BA254" s="27"/>
      <c r="BB254" s="27"/>
      <c r="BC254" s="27"/>
      <c r="BD254" s="27"/>
      <c r="BE254" s="27"/>
      <c r="BF254" s="27"/>
      <c r="BG254" s="27"/>
    </row>
    <row r="255" spans="2:59" ht="15.75" customHeight="1" x14ac:dyDescent="0.2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  <c r="AQ255" s="27"/>
      <c r="AR255" s="27"/>
      <c r="AS255" s="27"/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7"/>
      <c r="BF255" s="27"/>
      <c r="BG255" s="27"/>
    </row>
    <row r="256" spans="2:59" ht="15.75" customHeight="1" x14ac:dyDescent="0.2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  <c r="AQ256" s="27"/>
      <c r="AR256" s="27"/>
      <c r="AS256" s="27"/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  <c r="BD256" s="27"/>
      <c r="BE256" s="27"/>
      <c r="BF256" s="27"/>
      <c r="BG256" s="27"/>
    </row>
    <row r="257" spans="2:59" ht="15.75" customHeight="1" x14ac:dyDescent="0.2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  <c r="AO257" s="27"/>
      <c r="AP257" s="27"/>
      <c r="AQ257" s="27"/>
      <c r="AR257" s="27"/>
      <c r="AS257" s="27"/>
      <c r="AT257" s="27"/>
      <c r="AU257" s="27"/>
      <c r="AV257" s="27"/>
      <c r="AW257" s="27"/>
      <c r="AX257" s="27"/>
      <c r="AY257" s="27"/>
      <c r="AZ257" s="27"/>
      <c r="BA257" s="27"/>
      <c r="BB257" s="27"/>
      <c r="BC257" s="27"/>
      <c r="BD257" s="27"/>
      <c r="BE257" s="27"/>
      <c r="BF257" s="27"/>
      <c r="BG257" s="27"/>
    </row>
    <row r="258" spans="2:59" ht="15.75" customHeight="1" x14ac:dyDescent="0.2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/>
      <c r="BE258" s="27"/>
      <c r="BF258" s="27"/>
      <c r="BG258" s="27"/>
    </row>
    <row r="259" spans="2:59" ht="15.75" customHeight="1" x14ac:dyDescent="0.2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  <c r="AQ259" s="27"/>
      <c r="AR259" s="27"/>
      <c r="AS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7"/>
      <c r="BF259" s="27"/>
      <c r="BG259" s="27"/>
    </row>
    <row r="260" spans="2:59" ht="15.75" customHeight="1" x14ac:dyDescent="0.2"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  <c r="BG260" s="27"/>
    </row>
    <row r="261" spans="2:59" ht="15.75" customHeight="1" x14ac:dyDescent="0.2"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</row>
    <row r="262" spans="2:59" ht="15.75" customHeight="1" x14ac:dyDescent="0.2"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  <c r="BD262" s="27"/>
      <c r="BE262" s="27"/>
      <c r="BF262" s="27"/>
      <c r="BG262" s="27"/>
    </row>
    <row r="263" spans="2:59" ht="15.75" customHeight="1" x14ac:dyDescent="0.2"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  <c r="AO263" s="27"/>
      <c r="AP263" s="27"/>
      <c r="AQ263" s="27"/>
      <c r="AR263" s="27"/>
      <c r="AS263" s="27"/>
      <c r="AT263" s="27"/>
      <c r="AU263" s="27"/>
      <c r="AV263" s="27"/>
      <c r="AW263" s="27"/>
      <c r="AX263" s="27"/>
      <c r="AY263" s="27"/>
      <c r="AZ263" s="27"/>
      <c r="BA263" s="27"/>
      <c r="BB263" s="27"/>
      <c r="BC263" s="27"/>
      <c r="BD263" s="27"/>
      <c r="BE263" s="27"/>
      <c r="BF263" s="27"/>
      <c r="BG263" s="27"/>
    </row>
    <row r="264" spans="2:59" ht="15.75" customHeight="1" x14ac:dyDescent="0.2"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7"/>
      <c r="BF264" s="27"/>
      <c r="BG264" s="27"/>
    </row>
    <row r="265" spans="2:59" ht="15.75" customHeight="1" x14ac:dyDescent="0.2"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  <c r="AO265" s="27"/>
      <c r="AP265" s="27"/>
      <c r="AQ265" s="27"/>
      <c r="AR265" s="27"/>
      <c r="AS265" s="27"/>
      <c r="AT265" s="27"/>
      <c r="AU265" s="27"/>
      <c r="AV265" s="27"/>
      <c r="AW265" s="27"/>
      <c r="AX265" s="27"/>
      <c r="AY265" s="27"/>
      <c r="AZ265" s="27"/>
      <c r="BA265" s="27"/>
      <c r="BB265" s="27"/>
      <c r="BC265" s="27"/>
      <c r="BD265" s="27"/>
      <c r="BE265" s="27"/>
      <c r="BF265" s="27"/>
      <c r="BG265" s="27"/>
    </row>
    <row r="266" spans="2:59" ht="15.75" customHeight="1" x14ac:dyDescent="0.2"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  <c r="AO266" s="27"/>
      <c r="AP266" s="27"/>
      <c r="AQ266" s="27"/>
      <c r="AR266" s="27"/>
      <c r="AS266" s="27"/>
      <c r="AT266" s="27"/>
      <c r="AU266" s="27"/>
      <c r="AV266" s="27"/>
      <c r="AW266" s="27"/>
      <c r="AX266" s="27"/>
      <c r="AY266" s="27"/>
      <c r="AZ266" s="27"/>
      <c r="BA266" s="27"/>
      <c r="BB266" s="27"/>
      <c r="BC266" s="27"/>
      <c r="BD266" s="27"/>
      <c r="BE266" s="27"/>
      <c r="BF266" s="27"/>
      <c r="BG266" s="27"/>
    </row>
    <row r="267" spans="2:59" ht="15.75" customHeight="1" x14ac:dyDescent="0.2"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  <c r="AQ267" s="27"/>
      <c r="AR267" s="27"/>
      <c r="AS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  <c r="BD267" s="27"/>
      <c r="BE267" s="27"/>
      <c r="BF267" s="27"/>
      <c r="BG267" s="27"/>
    </row>
    <row r="268" spans="2:59" ht="15.75" customHeight="1" x14ac:dyDescent="0.2"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7"/>
      <c r="BF268" s="27"/>
      <c r="BG268" s="27"/>
    </row>
    <row r="269" spans="2:59" ht="15.75" customHeight="1" x14ac:dyDescent="0.2"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  <c r="AR269" s="27"/>
      <c r="AS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27"/>
      <c r="BE269" s="27"/>
      <c r="BF269" s="27"/>
      <c r="BG269" s="27"/>
    </row>
    <row r="270" spans="2:59" ht="15.75" customHeight="1" x14ac:dyDescent="0.2"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</row>
    <row r="271" spans="2:59" ht="15.75" customHeight="1" x14ac:dyDescent="0.2"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27"/>
      <c r="AR271" s="27"/>
      <c r="AS271" s="27"/>
      <c r="AT271" s="27"/>
      <c r="AU271" s="27"/>
      <c r="AV271" s="27"/>
      <c r="AW271" s="27"/>
      <c r="AX271" s="27"/>
      <c r="AY271" s="27"/>
      <c r="AZ271" s="27"/>
      <c r="BA271" s="27"/>
      <c r="BB271" s="27"/>
      <c r="BC271" s="27"/>
      <c r="BD271" s="27"/>
      <c r="BE271" s="27"/>
      <c r="BF271" s="27"/>
      <c r="BG271" s="27"/>
    </row>
    <row r="272" spans="2:59" ht="15.75" customHeight="1" x14ac:dyDescent="0.2"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  <c r="AO272" s="27"/>
      <c r="AP272" s="27"/>
      <c r="AQ272" s="27"/>
      <c r="AR272" s="27"/>
      <c r="AS272" s="27"/>
      <c r="AT272" s="27"/>
      <c r="AU272" s="27"/>
      <c r="AV272" s="27"/>
      <c r="AW272" s="27"/>
      <c r="AX272" s="27"/>
      <c r="AY272" s="27"/>
      <c r="AZ272" s="27"/>
      <c r="BA272" s="27"/>
      <c r="BB272" s="27"/>
      <c r="BC272" s="27"/>
      <c r="BD272" s="27"/>
      <c r="BE272" s="27"/>
      <c r="BF272" s="27"/>
      <c r="BG272" s="27"/>
    </row>
    <row r="273" spans="2:59" ht="15.75" customHeight="1" x14ac:dyDescent="0.2"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27"/>
      <c r="BE273" s="27"/>
      <c r="BF273" s="27"/>
      <c r="BG273" s="27"/>
    </row>
    <row r="274" spans="2:59" ht="15.75" customHeight="1" x14ac:dyDescent="0.2"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27"/>
      <c r="AW274" s="27"/>
      <c r="AX274" s="27"/>
      <c r="AY274" s="27"/>
      <c r="AZ274" s="27"/>
      <c r="BA274" s="27"/>
      <c r="BB274" s="27"/>
      <c r="BC274" s="27"/>
      <c r="BD274" s="27"/>
      <c r="BE274" s="27"/>
      <c r="BF274" s="27"/>
      <c r="BG274" s="27"/>
    </row>
    <row r="275" spans="2:59" ht="15.75" customHeight="1" x14ac:dyDescent="0.2"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  <c r="AO275" s="27"/>
      <c r="AP275" s="27"/>
      <c r="AQ275" s="27"/>
      <c r="AR275" s="27"/>
      <c r="AS275" s="27"/>
      <c r="AT275" s="27"/>
      <c r="AU275" s="27"/>
      <c r="AV275" s="27"/>
      <c r="AW275" s="27"/>
      <c r="AX275" s="27"/>
      <c r="AY275" s="27"/>
      <c r="AZ275" s="27"/>
      <c r="BA275" s="27"/>
      <c r="BB275" s="27"/>
      <c r="BC275" s="27"/>
      <c r="BD275" s="27"/>
      <c r="BE275" s="27"/>
      <c r="BF275" s="27"/>
      <c r="BG275" s="27"/>
    </row>
    <row r="276" spans="2:59" ht="15.75" customHeight="1" x14ac:dyDescent="0.2"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</row>
    <row r="277" spans="2:59" ht="15.75" customHeight="1" x14ac:dyDescent="0.2"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</row>
    <row r="278" spans="2:59" ht="15.75" customHeight="1" x14ac:dyDescent="0.2"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</row>
    <row r="279" spans="2:59" ht="15.75" customHeight="1" x14ac:dyDescent="0.2"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  <c r="BG279" s="27"/>
    </row>
    <row r="280" spans="2:59" ht="15.75" customHeight="1" x14ac:dyDescent="0.2"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  <c r="AO280" s="27"/>
      <c r="AP280" s="27"/>
      <c r="AQ280" s="27"/>
      <c r="AR280" s="27"/>
      <c r="AS280" s="27"/>
      <c r="AT280" s="27"/>
      <c r="AU280" s="27"/>
      <c r="AV280" s="27"/>
      <c r="AW280" s="27"/>
      <c r="AX280" s="27"/>
      <c r="AY280" s="27"/>
      <c r="AZ280" s="27"/>
      <c r="BA280" s="27"/>
      <c r="BB280" s="27"/>
      <c r="BC280" s="27"/>
      <c r="BD280" s="27"/>
      <c r="BE280" s="27"/>
      <c r="BF280" s="27"/>
      <c r="BG280" s="27"/>
    </row>
    <row r="281" spans="2:59" ht="15.75" customHeight="1" x14ac:dyDescent="0.2"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  <c r="AO281" s="27"/>
      <c r="AP281" s="27"/>
      <c r="AQ281" s="27"/>
      <c r="AR281" s="27"/>
      <c r="AS281" s="27"/>
      <c r="AT281" s="27"/>
      <c r="AU281" s="27"/>
      <c r="AV281" s="27"/>
      <c r="AW281" s="27"/>
      <c r="AX281" s="27"/>
      <c r="AY281" s="27"/>
      <c r="AZ281" s="27"/>
      <c r="BA281" s="27"/>
      <c r="BB281" s="27"/>
      <c r="BC281" s="27"/>
      <c r="BD281" s="27"/>
      <c r="BE281" s="27"/>
      <c r="BF281" s="27"/>
      <c r="BG281" s="27"/>
    </row>
    <row r="282" spans="2:59" ht="15.75" customHeight="1" x14ac:dyDescent="0.2"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  <c r="AO282" s="27"/>
      <c r="AP282" s="27"/>
      <c r="AQ282" s="27"/>
      <c r="AR282" s="27"/>
      <c r="AS282" s="27"/>
      <c r="AT282" s="27"/>
      <c r="AU282" s="27"/>
      <c r="AV282" s="27"/>
      <c r="AW282" s="27"/>
      <c r="AX282" s="27"/>
      <c r="AY282" s="27"/>
      <c r="AZ282" s="27"/>
      <c r="BA282" s="27"/>
      <c r="BB282" s="27"/>
      <c r="BC282" s="27"/>
      <c r="BD282" s="27"/>
      <c r="BE282" s="27"/>
      <c r="BF282" s="27"/>
      <c r="BG282" s="27"/>
    </row>
    <row r="283" spans="2:59" ht="15.75" customHeight="1" x14ac:dyDescent="0.2"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  <c r="BD283" s="27"/>
      <c r="BE283" s="27"/>
      <c r="BF283" s="27"/>
      <c r="BG283" s="27"/>
    </row>
    <row r="284" spans="2:59" ht="15.75" customHeight="1" x14ac:dyDescent="0.2"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27"/>
      <c r="BE284" s="27"/>
      <c r="BF284" s="27"/>
      <c r="BG284" s="27"/>
    </row>
    <row r="285" spans="2:59" ht="15.75" customHeight="1" x14ac:dyDescent="0.2"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</row>
    <row r="286" spans="2:59" ht="15.75" customHeight="1" x14ac:dyDescent="0.2"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27"/>
      <c r="BE286" s="27"/>
      <c r="BF286" s="27"/>
      <c r="BG286" s="27"/>
    </row>
    <row r="287" spans="2:59" ht="15.75" customHeight="1" x14ac:dyDescent="0.2"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27"/>
      <c r="BE287" s="27"/>
      <c r="BF287" s="27"/>
      <c r="BG287" s="27"/>
    </row>
    <row r="288" spans="2:59" ht="15.75" customHeight="1" x14ac:dyDescent="0.2"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  <c r="BG288" s="27"/>
    </row>
    <row r="289" spans="2:59" ht="15.75" customHeight="1" x14ac:dyDescent="0.2"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  <c r="AO289" s="27"/>
      <c r="AP289" s="27"/>
      <c r="AQ289" s="27"/>
      <c r="AR289" s="27"/>
      <c r="AS289" s="27"/>
      <c r="AT289" s="27"/>
      <c r="AU289" s="27"/>
      <c r="AV289" s="27"/>
      <c r="AW289" s="27"/>
      <c r="AX289" s="27"/>
      <c r="AY289" s="27"/>
      <c r="AZ289" s="27"/>
      <c r="BA289" s="27"/>
      <c r="BB289" s="27"/>
      <c r="BC289" s="27"/>
      <c r="BD289" s="27"/>
      <c r="BE289" s="27"/>
      <c r="BF289" s="27"/>
      <c r="BG289" s="27"/>
    </row>
    <row r="290" spans="2:59" ht="15.75" customHeight="1" x14ac:dyDescent="0.2"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  <c r="AO290" s="27"/>
      <c r="AP290" s="27"/>
      <c r="AQ290" s="27"/>
      <c r="AR290" s="27"/>
      <c r="AS290" s="27"/>
      <c r="AT290" s="27"/>
      <c r="AU290" s="27"/>
      <c r="AV290" s="27"/>
      <c r="AW290" s="27"/>
      <c r="AX290" s="27"/>
      <c r="AY290" s="27"/>
      <c r="AZ290" s="27"/>
      <c r="BA290" s="27"/>
      <c r="BB290" s="27"/>
      <c r="BC290" s="27"/>
      <c r="BD290" s="27"/>
      <c r="BE290" s="27"/>
      <c r="BF290" s="27"/>
      <c r="BG290" s="27"/>
    </row>
    <row r="291" spans="2:59" ht="15.75" customHeight="1" x14ac:dyDescent="0.2"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  <c r="AO291" s="27"/>
      <c r="AP291" s="27"/>
      <c r="AQ291" s="27"/>
      <c r="AR291" s="27"/>
      <c r="AS291" s="27"/>
      <c r="AT291" s="27"/>
      <c r="AU291" s="27"/>
      <c r="AV291" s="27"/>
      <c r="AW291" s="27"/>
      <c r="AX291" s="27"/>
      <c r="AY291" s="27"/>
      <c r="AZ291" s="27"/>
      <c r="BA291" s="27"/>
      <c r="BB291" s="27"/>
      <c r="BC291" s="27"/>
      <c r="BD291" s="27"/>
      <c r="BE291" s="27"/>
      <c r="BF291" s="27"/>
      <c r="BG291" s="27"/>
    </row>
    <row r="292" spans="2:59" ht="15.75" customHeight="1" x14ac:dyDescent="0.2"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  <c r="AO292" s="27"/>
      <c r="AP292" s="27"/>
      <c r="AQ292" s="27"/>
      <c r="AR292" s="27"/>
      <c r="AS292" s="27"/>
      <c r="AT292" s="27"/>
      <c r="AU292" s="27"/>
      <c r="AV292" s="27"/>
      <c r="AW292" s="27"/>
      <c r="AX292" s="27"/>
      <c r="AY292" s="27"/>
      <c r="AZ292" s="27"/>
      <c r="BA292" s="27"/>
      <c r="BB292" s="27"/>
      <c r="BC292" s="27"/>
      <c r="BD292" s="27"/>
      <c r="BE292" s="27"/>
      <c r="BF292" s="27"/>
      <c r="BG292" s="27"/>
    </row>
    <row r="293" spans="2:59" ht="15.75" customHeight="1" x14ac:dyDescent="0.2"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  <c r="AO293" s="27"/>
      <c r="AP293" s="27"/>
      <c r="AQ293" s="27"/>
      <c r="AR293" s="27"/>
      <c r="AS293" s="27"/>
      <c r="AT293" s="27"/>
      <c r="AU293" s="27"/>
      <c r="AV293" s="27"/>
      <c r="AW293" s="27"/>
      <c r="AX293" s="27"/>
      <c r="AY293" s="27"/>
      <c r="AZ293" s="27"/>
      <c r="BA293" s="27"/>
      <c r="BB293" s="27"/>
      <c r="BC293" s="27"/>
      <c r="BD293" s="27"/>
      <c r="BE293" s="27"/>
      <c r="BF293" s="27"/>
      <c r="BG293" s="27"/>
    </row>
    <row r="294" spans="2:59" ht="15.75" customHeight="1" x14ac:dyDescent="0.2"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27"/>
      <c r="BC294" s="27"/>
      <c r="BD294" s="27"/>
      <c r="BE294" s="27"/>
      <c r="BF294" s="27"/>
      <c r="BG294" s="27"/>
    </row>
    <row r="295" spans="2:59" ht="15.75" customHeight="1" x14ac:dyDescent="0.2"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  <c r="BD295" s="27"/>
      <c r="BE295" s="27"/>
      <c r="BF295" s="27"/>
      <c r="BG295" s="27"/>
    </row>
    <row r="296" spans="2:59" ht="15.75" customHeight="1" x14ac:dyDescent="0.2"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</row>
    <row r="297" spans="2:59" ht="15.75" customHeight="1" x14ac:dyDescent="0.2"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  <c r="AO297" s="27"/>
      <c r="AP297" s="27"/>
      <c r="AQ297" s="27"/>
      <c r="AR297" s="27"/>
      <c r="AS297" s="27"/>
      <c r="AT297" s="27"/>
      <c r="AU297" s="27"/>
      <c r="AV297" s="27"/>
      <c r="AW297" s="27"/>
      <c r="AX297" s="27"/>
      <c r="AY297" s="27"/>
      <c r="AZ297" s="27"/>
      <c r="BA297" s="27"/>
      <c r="BB297" s="27"/>
      <c r="BC297" s="27"/>
      <c r="BD297" s="27"/>
      <c r="BE297" s="27"/>
      <c r="BF297" s="27"/>
      <c r="BG297" s="27"/>
    </row>
    <row r="298" spans="2:59" ht="15.75" customHeight="1" x14ac:dyDescent="0.2"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  <c r="AO298" s="27"/>
      <c r="AP298" s="27"/>
      <c r="AQ298" s="27"/>
      <c r="AR298" s="27"/>
      <c r="AS298" s="27"/>
      <c r="AT298" s="27"/>
      <c r="AU298" s="27"/>
      <c r="AV298" s="27"/>
      <c r="AW298" s="27"/>
      <c r="AX298" s="27"/>
      <c r="AY298" s="27"/>
      <c r="AZ298" s="27"/>
      <c r="BA298" s="27"/>
      <c r="BB298" s="27"/>
      <c r="BC298" s="27"/>
      <c r="BD298" s="27"/>
      <c r="BE298" s="27"/>
      <c r="BF298" s="27"/>
      <c r="BG298" s="27"/>
    </row>
    <row r="299" spans="2:59" ht="15.75" customHeight="1" x14ac:dyDescent="0.2"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  <c r="AO299" s="27"/>
      <c r="AP299" s="27"/>
      <c r="AQ299" s="27"/>
      <c r="AR299" s="27"/>
      <c r="AS299" s="27"/>
      <c r="AT299" s="27"/>
      <c r="AU299" s="27"/>
      <c r="AV299" s="27"/>
      <c r="AW299" s="27"/>
      <c r="AX299" s="27"/>
      <c r="AY299" s="27"/>
      <c r="AZ299" s="27"/>
      <c r="BA299" s="27"/>
      <c r="BB299" s="27"/>
      <c r="BC299" s="27"/>
      <c r="BD299" s="27"/>
      <c r="BE299" s="27"/>
      <c r="BF299" s="27"/>
      <c r="BG299" s="27"/>
    </row>
    <row r="300" spans="2:59" ht="15.75" customHeight="1" x14ac:dyDescent="0.2"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  <c r="AO300" s="27"/>
      <c r="AP300" s="27"/>
      <c r="AQ300" s="27"/>
      <c r="AR300" s="27"/>
      <c r="AS300" s="27"/>
      <c r="AT300" s="27"/>
      <c r="AU300" s="27"/>
      <c r="AV300" s="27"/>
      <c r="AW300" s="27"/>
      <c r="AX300" s="27"/>
      <c r="AY300" s="27"/>
      <c r="AZ300" s="27"/>
      <c r="BA300" s="27"/>
      <c r="BB300" s="27"/>
      <c r="BC300" s="27"/>
      <c r="BD300" s="27"/>
      <c r="BE300" s="27"/>
      <c r="BF300" s="27"/>
      <c r="BG300" s="27"/>
    </row>
    <row r="301" spans="2:59" ht="15.75" customHeight="1" x14ac:dyDescent="0.2"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  <c r="AO301" s="27"/>
      <c r="AP301" s="27"/>
      <c r="AQ301" s="27"/>
      <c r="AR301" s="27"/>
      <c r="AS301" s="27"/>
      <c r="AT301" s="27"/>
      <c r="AU301" s="27"/>
      <c r="AV301" s="27"/>
      <c r="AW301" s="27"/>
      <c r="AX301" s="27"/>
      <c r="AY301" s="27"/>
      <c r="AZ301" s="27"/>
      <c r="BA301" s="27"/>
      <c r="BB301" s="27"/>
      <c r="BC301" s="27"/>
      <c r="BD301" s="27"/>
      <c r="BE301" s="27"/>
      <c r="BF301" s="27"/>
      <c r="BG301" s="27"/>
    </row>
    <row r="302" spans="2:59" ht="15.75" customHeight="1" x14ac:dyDescent="0.2"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27"/>
      <c r="AW302" s="27"/>
      <c r="AX302" s="27"/>
      <c r="AY302" s="27"/>
      <c r="AZ302" s="27"/>
      <c r="BA302" s="27"/>
      <c r="BB302" s="27"/>
      <c r="BC302" s="27"/>
      <c r="BD302" s="27"/>
      <c r="BE302" s="27"/>
      <c r="BF302" s="27"/>
      <c r="BG302" s="27"/>
    </row>
    <row r="303" spans="2:59" ht="15.75" customHeight="1" x14ac:dyDescent="0.2"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</row>
    <row r="304" spans="2:59" ht="15.75" customHeight="1" x14ac:dyDescent="0.2"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  <c r="AO304" s="27"/>
      <c r="AP304" s="27"/>
      <c r="AQ304" s="27"/>
      <c r="AR304" s="27"/>
      <c r="AS304" s="27"/>
      <c r="AT304" s="27"/>
      <c r="AU304" s="27"/>
      <c r="AV304" s="27"/>
      <c r="AW304" s="27"/>
      <c r="AX304" s="27"/>
      <c r="AY304" s="27"/>
      <c r="AZ304" s="27"/>
      <c r="BA304" s="27"/>
      <c r="BB304" s="27"/>
      <c r="BC304" s="27"/>
      <c r="BD304" s="27"/>
      <c r="BE304" s="27"/>
      <c r="BF304" s="27"/>
      <c r="BG304" s="27"/>
    </row>
    <row r="305" spans="2:59" ht="15.75" customHeight="1" x14ac:dyDescent="0.2"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  <c r="BA305" s="27"/>
      <c r="BB305" s="27"/>
      <c r="BC305" s="27"/>
      <c r="BD305" s="27"/>
      <c r="BE305" s="27"/>
      <c r="BF305" s="27"/>
      <c r="BG305" s="27"/>
    </row>
    <row r="306" spans="2:59" ht="15.75" customHeight="1" x14ac:dyDescent="0.2"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/>
      <c r="BB306" s="27"/>
      <c r="BC306" s="27"/>
      <c r="BD306" s="27"/>
      <c r="BE306" s="27"/>
      <c r="BF306" s="27"/>
      <c r="BG306" s="27"/>
    </row>
    <row r="307" spans="2:59" ht="15.75" customHeight="1" x14ac:dyDescent="0.2"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  <c r="AO307" s="27"/>
      <c r="AP307" s="27"/>
      <c r="AQ307" s="27"/>
      <c r="AR307" s="27"/>
      <c r="AS307" s="27"/>
      <c r="AT307" s="27"/>
      <c r="AU307" s="27"/>
      <c r="AV307" s="27"/>
      <c r="AW307" s="27"/>
      <c r="AX307" s="27"/>
      <c r="AY307" s="27"/>
      <c r="AZ307" s="27"/>
      <c r="BA307" s="27"/>
      <c r="BB307" s="27"/>
      <c r="BC307" s="27"/>
      <c r="BD307" s="27"/>
      <c r="BE307" s="27"/>
      <c r="BF307" s="27"/>
      <c r="BG307" s="27"/>
    </row>
    <row r="308" spans="2:59" ht="15.75" customHeight="1" x14ac:dyDescent="0.2"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  <c r="AO308" s="27"/>
      <c r="AP308" s="27"/>
      <c r="AQ308" s="27"/>
      <c r="AR308" s="27"/>
      <c r="AS308" s="27"/>
      <c r="AT308" s="27"/>
      <c r="AU308" s="27"/>
      <c r="AV308" s="27"/>
      <c r="AW308" s="27"/>
      <c r="AX308" s="27"/>
      <c r="AY308" s="27"/>
      <c r="AZ308" s="27"/>
      <c r="BA308" s="27"/>
      <c r="BB308" s="27"/>
      <c r="BC308" s="27"/>
      <c r="BD308" s="27"/>
      <c r="BE308" s="27"/>
      <c r="BF308" s="27"/>
      <c r="BG308" s="27"/>
    </row>
    <row r="309" spans="2:59" ht="15.75" customHeight="1" x14ac:dyDescent="0.2"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  <c r="AP309" s="27"/>
      <c r="AQ309" s="27"/>
      <c r="AR309" s="27"/>
      <c r="AS309" s="27"/>
      <c r="AT309" s="27"/>
      <c r="AU309" s="27"/>
      <c r="AV309" s="27"/>
      <c r="AW309" s="27"/>
      <c r="AX309" s="27"/>
      <c r="AY309" s="27"/>
      <c r="AZ309" s="27"/>
      <c r="BA309" s="27"/>
      <c r="BB309" s="27"/>
      <c r="BC309" s="27"/>
      <c r="BD309" s="27"/>
      <c r="BE309" s="27"/>
      <c r="BF309" s="27"/>
      <c r="BG309" s="27"/>
    </row>
    <row r="310" spans="2:59" ht="15.75" customHeight="1" x14ac:dyDescent="0.2"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  <c r="AO310" s="27"/>
      <c r="AP310" s="27"/>
      <c r="AQ310" s="27"/>
      <c r="AR310" s="27"/>
      <c r="AS310" s="27"/>
      <c r="AT310" s="27"/>
      <c r="AU310" s="27"/>
      <c r="AV310" s="27"/>
      <c r="AW310" s="27"/>
      <c r="AX310" s="27"/>
      <c r="AY310" s="27"/>
      <c r="AZ310" s="27"/>
      <c r="BA310" s="27"/>
      <c r="BB310" s="27"/>
      <c r="BC310" s="27"/>
      <c r="BD310" s="27"/>
      <c r="BE310" s="27"/>
      <c r="BF310" s="27"/>
      <c r="BG310" s="27"/>
    </row>
    <row r="311" spans="2:59" ht="15.75" customHeight="1" x14ac:dyDescent="0.2"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  <c r="AR311" s="27"/>
      <c r="AS311" s="27"/>
      <c r="AT311" s="27"/>
      <c r="AU311" s="27"/>
      <c r="AV311" s="27"/>
      <c r="AW311" s="27"/>
      <c r="AX311" s="27"/>
      <c r="AY311" s="27"/>
      <c r="AZ311" s="27"/>
      <c r="BA311" s="27"/>
      <c r="BB311" s="27"/>
      <c r="BC311" s="27"/>
      <c r="BD311" s="27"/>
      <c r="BE311" s="27"/>
      <c r="BF311" s="27"/>
      <c r="BG311" s="27"/>
    </row>
    <row r="312" spans="2:59" ht="15.75" customHeight="1" x14ac:dyDescent="0.2"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</row>
    <row r="313" spans="2:59" ht="15.75" customHeight="1" x14ac:dyDescent="0.2"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  <c r="AO313" s="27"/>
      <c r="AP313" s="27"/>
      <c r="AQ313" s="27"/>
      <c r="AR313" s="27"/>
      <c r="AS313" s="27"/>
      <c r="AT313" s="27"/>
      <c r="AU313" s="27"/>
      <c r="AV313" s="27"/>
      <c r="AW313" s="27"/>
      <c r="AX313" s="27"/>
      <c r="AY313" s="27"/>
      <c r="AZ313" s="27"/>
      <c r="BA313" s="27"/>
      <c r="BB313" s="27"/>
      <c r="BC313" s="27"/>
      <c r="BD313" s="27"/>
      <c r="BE313" s="27"/>
      <c r="BF313" s="27"/>
      <c r="BG313" s="27"/>
    </row>
    <row r="314" spans="2:59" ht="15.75" customHeight="1" x14ac:dyDescent="0.2"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  <c r="BD314" s="27"/>
      <c r="BE314" s="27"/>
      <c r="BF314" s="27"/>
      <c r="BG314" s="27"/>
    </row>
    <row r="315" spans="2:59" ht="15.75" customHeight="1" x14ac:dyDescent="0.2"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  <c r="BA315" s="27"/>
      <c r="BB315" s="27"/>
      <c r="BC315" s="27"/>
      <c r="BD315" s="27"/>
      <c r="BE315" s="27"/>
      <c r="BF315" s="27"/>
      <c r="BG315" s="27"/>
    </row>
    <row r="316" spans="2:59" ht="15.75" customHeight="1" x14ac:dyDescent="0.2"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  <c r="AO316" s="27"/>
      <c r="AP316" s="27"/>
      <c r="AQ316" s="27"/>
      <c r="AR316" s="27"/>
      <c r="AS316" s="27"/>
      <c r="AT316" s="27"/>
      <c r="AU316" s="27"/>
      <c r="AV316" s="27"/>
      <c r="AW316" s="27"/>
      <c r="AX316" s="27"/>
      <c r="AY316" s="27"/>
      <c r="AZ316" s="27"/>
      <c r="BA316" s="27"/>
      <c r="BB316" s="27"/>
      <c r="BC316" s="27"/>
      <c r="BD316" s="27"/>
      <c r="BE316" s="27"/>
      <c r="BF316" s="27"/>
      <c r="BG316" s="27"/>
    </row>
    <row r="317" spans="2:59" ht="15.75" customHeight="1" x14ac:dyDescent="0.2"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  <c r="AO317" s="27"/>
      <c r="AP317" s="27"/>
      <c r="AQ317" s="27"/>
      <c r="AR317" s="27"/>
      <c r="AS317" s="27"/>
      <c r="AT317" s="27"/>
      <c r="AU317" s="27"/>
      <c r="AV317" s="27"/>
      <c r="AW317" s="27"/>
      <c r="AX317" s="27"/>
      <c r="AY317" s="27"/>
      <c r="AZ317" s="27"/>
      <c r="BA317" s="27"/>
      <c r="BB317" s="27"/>
      <c r="BC317" s="27"/>
      <c r="BD317" s="27"/>
      <c r="BE317" s="27"/>
      <c r="BF317" s="27"/>
      <c r="BG317" s="27"/>
    </row>
    <row r="318" spans="2:59" ht="15.75" customHeight="1" x14ac:dyDescent="0.2"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/>
      <c r="AZ318" s="27"/>
      <c r="BA318" s="27"/>
      <c r="BB318" s="27"/>
      <c r="BC318" s="27"/>
      <c r="BD318" s="27"/>
      <c r="BE318" s="27"/>
      <c r="BF318" s="27"/>
      <c r="BG318" s="27"/>
    </row>
    <row r="319" spans="2:59" ht="15.75" customHeight="1" x14ac:dyDescent="0.2"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  <c r="AO319" s="27"/>
      <c r="AP319" s="27"/>
      <c r="AQ319" s="27"/>
      <c r="AR319" s="27"/>
      <c r="AS319" s="27"/>
      <c r="AT319" s="27"/>
      <c r="AU319" s="27"/>
      <c r="AV319" s="27"/>
      <c r="AW319" s="27"/>
      <c r="AX319" s="27"/>
      <c r="AY319" s="27"/>
      <c r="AZ319" s="27"/>
      <c r="BA319" s="27"/>
      <c r="BB319" s="27"/>
      <c r="BC319" s="27"/>
      <c r="BD319" s="27"/>
      <c r="BE319" s="27"/>
      <c r="BF319" s="27"/>
      <c r="BG319" s="27"/>
    </row>
    <row r="320" spans="2:59" ht="15.75" customHeight="1" x14ac:dyDescent="0.2"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  <c r="BA320" s="27"/>
      <c r="BB320" s="27"/>
      <c r="BC320" s="27"/>
      <c r="BD320" s="27"/>
      <c r="BE320" s="27"/>
      <c r="BF320" s="27"/>
      <c r="BG320" s="27"/>
    </row>
    <row r="321" spans="2:59" ht="15.75" customHeight="1" x14ac:dyDescent="0.2"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</row>
    <row r="322" spans="2:59" ht="15.75" customHeight="1" x14ac:dyDescent="0.2"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  <c r="AO322" s="27"/>
      <c r="AP322" s="27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27"/>
      <c r="BC322" s="27"/>
      <c r="BD322" s="27"/>
      <c r="BE322" s="27"/>
      <c r="BF322" s="27"/>
      <c r="BG322" s="27"/>
    </row>
    <row r="323" spans="2:59" ht="15.75" customHeight="1" x14ac:dyDescent="0.2"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  <c r="BA323" s="27"/>
      <c r="BB323" s="27"/>
      <c r="BC323" s="27"/>
      <c r="BD323" s="27"/>
      <c r="BE323" s="27"/>
      <c r="BF323" s="27"/>
      <c r="BG323" s="27"/>
    </row>
    <row r="324" spans="2:59" ht="15.75" customHeight="1" x14ac:dyDescent="0.2"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  <c r="BD324" s="27"/>
      <c r="BE324" s="27"/>
      <c r="BF324" s="27"/>
      <c r="BG324" s="27"/>
    </row>
    <row r="325" spans="2:59" ht="15.75" customHeight="1" x14ac:dyDescent="0.2"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  <c r="AO325" s="27"/>
      <c r="AP325" s="27"/>
      <c r="AQ325" s="27"/>
      <c r="AR325" s="27"/>
      <c r="AS325" s="27"/>
      <c r="AT325" s="27"/>
      <c r="AU325" s="27"/>
      <c r="AV325" s="27"/>
      <c r="AW325" s="27"/>
      <c r="AX325" s="27"/>
      <c r="AY325" s="27"/>
      <c r="AZ325" s="27"/>
      <c r="BA325" s="27"/>
      <c r="BB325" s="27"/>
      <c r="BC325" s="27"/>
      <c r="BD325" s="27"/>
      <c r="BE325" s="27"/>
      <c r="BF325" s="27"/>
      <c r="BG325" s="27"/>
    </row>
    <row r="326" spans="2:59" ht="15.75" customHeight="1" x14ac:dyDescent="0.2"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27"/>
      <c r="AQ326" s="27"/>
      <c r="AR326" s="27"/>
      <c r="AS326" s="27"/>
      <c r="AT326" s="27"/>
      <c r="AU326" s="27"/>
      <c r="AV326" s="27"/>
      <c r="AW326" s="27"/>
      <c r="AX326" s="27"/>
      <c r="AY326" s="27"/>
      <c r="AZ326" s="27"/>
      <c r="BA326" s="27"/>
      <c r="BB326" s="27"/>
      <c r="BC326" s="27"/>
      <c r="BD326" s="27"/>
      <c r="BE326" s="27"/>
      <c r="BF326" s="27"/>
      <c r="BG326" s="27"/>
    </row>
    <row r="327" spans="2:59" ht="15.75" customHeight="1" x14ac:dyDescent="0.2"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  <c r="BA327" s="27"/>
      <c r="BB327" s="27"/>
      <c r="BC327" s="27"/>
      <c r="BD327" s="27"/>
      <c r="BE327" s="27"/>
      <c r="BF327" s="27"/>
      <c r="BG327" s="27"/>
    </row>
    <row r="328" spans="2:59" ht="15.75" customHeight="1" x14ac:dyDescent="0.2"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  <c r="BA328" s="27"/>
      <c r="BB328" s="27"/>
      <c r="BC328" s="27"/>
      <c r="BD328" s="27"/>
      <c r="BE328" s="27"/>
      <c r="BF328" s="27"/>
      <c r="BG328" s="27"/>
    </row>
    <row r="329" spans="2:59" ht="15.75" customHeight="1" x14ac:dyDescent="0.2"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27"/>
      <c r="AR329" s="27"/>
      <c r="AS329" s="27"/>
      <c r="AT329" s="27"/>
      <c r="AU329" s="27"/>
      <c r="AV329" s="27"/>
      <c r="AW329" s="27"/>
      <c r="AX329" s="27"/>
      <c r="AY329" s="27"/>
      <c r="AZ329" s="27"/>
      <c r="BA329" s="27"/>
      <c r="BB329" s="27"/>
      <c r="BC329" s="27"/>
      <c r="BD329" s="27"/>
      <c r="BE329" s="27"/>
      <c r="BF329" s="27"/>
      <c r="BG329" s="27"/>
    </row>
    <row r="330" spans="2:59" ht="15.75" customHeight="1" x14ac:dyDescent="0.2"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</row>
    <row r="331" spans="2:59" ht="15.75" customHeight="1" x14ac:dyDescent="0.2"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  <c r="AO331" s="27"/>
      <c r="AP331" s="27"/>
      <c r="AQ331" s="27"/>
      <c r="AR331" s="27"/>
      <c r="AS331" s="27"/>
      <c r="AT331" s="27"/>
      <c r="AU331" s="27"/>
      <c r="AV331" s="27"/>
      <c r="AW331" s="27"/>
      <c r="AX331" s="27"/>
      <c r="AY331" s="27"/>
      <c r="AZ331" s="27"/>
      <c r="BA331" s="27"/>
      <c r="BB331" s="27"/>
      <c r="BC331" s="27"/>
      <c r="BD331" s="27"/>
      <c r="BE331" s="27"/>
      <c r="BF331" s="27"/>
      <c r="BG331" s="27"/>
    </row>
    <row r="332" spans="2:59" ht="15.75" customHeight="1" x14ac:dyDescent="0.2"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  <c r="BD332" s="27"/>
      <c r="BE332" s="27"/>
      <c r="BF332" s="27"/>
      <c r="BG332" s="27"/>
    </row>
    <row r="333" spans="2:59" ht="15.75" customHeight="1" x14ac:dyDescent="0.2"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27"/>
      <c r="AS333" s="27"/>
      <c r="AT333" s="27"/>
      <c r="AU333" s="27"/>
      <c r="AV333" s="27"/>
      <c r="AW333" s="27"/>
      <c r="AX333" s="27"/>
      <c r="AY333" s="27"/>
      <c r="AZ333" s="27"/>
      <c r="BA333" s="27"/>
      <c r="BB333" s="27"/>
      <c r="BC333" s="27"/>
      <c r="BD333" s="27"/>
      <c r="BE333" s="27"/>
      <c r="BF333" s="27"/>
      <c r="BG333" s="27"/>
    </row>
    <row r="334" spans="2:59" ht="15.75" customHeight="1" x14ac:dyDescent="0.2"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  <c r="AP334" s="27"/>
      <c r="AQ334" s="27"/>
      <c r="AR334" s="27"/>
      <c r="AS334" s="27"/>
      <c r="AT334" s="27"/>
      <c r="AU334" s="27"/>
      <c r="AV334" s="27"/>
      <c r="AW334" s="27"/>
      <c r="AX334" s="27"/>
      <c r="AY334" s="27"/>
      <c r="AZ334" s="27"/>
      <c r="BA334" s="27"/>
      <c r="BB334" s="27"/>
      <c r="BC334" s="27"/>
      <c r="BD334" s="27"/>
      <c r="BE334" s="27"/>
      <c r="BF334" s="27"/>
      <c r="BG334" s="27"/>
    </row>
    <row r="335" spans="2:59" ht="15.75" customHeight="1" x14ac:dyDescent="0.2"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  <c r="AO335" s="27"/>
      <c r="AP335" s="27"/>
      <c r="AQ335" s="27"/>
      <c r="AR335" s="27"/>
      <c r="AS335" s="27"/>
      <c r="AT335" s="27"/>
      <c r="AU335" s="27"/>
      <c r="AV335" s="27"/>
      <c r="AW335" s="27"/>
      <c r="AX335" s="27"/>
      <c r="AY335" s="27"/>
      <c r="AZ335" s="27"/>
      <c r="BA335" s="27"/>
      <c r="BB335" s="27"/>
      <c r="BC335" s="27"/>
      <c r="BD335" s="27"/>
      <c r="BE335" s="27"/>
      <c r="BF335" s="27"/>
      <c r="BG335" s="27"/>
    </row>
    <row r="336" spans="2:59" ht="15.75" customHeight="1" x14ac:dyDescent="0.2"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27"/>
      <c r="AS336" s="27"/>
      <c r="AT336" s="27"/>
      <c r="AU336" s="27"/>
      <c r="AV336" s="27"/>
      <c r="AW336" s="27"/>
      <c r="AX336" s="27"/>
      <c r="AY336" s="27"/>
      <c r="AZ336" s="27"/>
      <c r="BA336" s="27"/>
      <c r="BB336" s="27"/>
      <c r="BC336" s="27"/>
      <c r="BD336" s="27"/>
      <c r="BE336" s="27"/>
      <c r="BF336" s="27"/>
      <c r="BG336" s="27"/>
    </row>
    <row r="337" spans="2:59" ht="15.75" customHeight="1" x14ac:dyDescent="0.2"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  <c r="AO337" s="27"/>
      <c r="AP337" s="27"/>
      <c r="AQ337" s="27"/>
      <c r="AR337" s="27"/>
      <c r="AS337" s="27"/>
      <c r="AT337" s="27"/>
      <c r="AU337" s="27"/>
      <c r="AV337" s="27"/>
      <c r="AW337" s="27"/>
      <c r="AX337" s="27"/>
      <c r="AY337" s="27"/>
      <c r="AZ337" s="27"/>
      <c r="BA337" s="27"/>
      <c r="BB337" s="27"/>
      <c r="BC337" s="27"/>
      <c r="BD337" s="27"/>
      <c r="BE337" s="27"/>
      <c r="BF337" s="27"/>
      <c r="BG337" s="27"/>
    </row>
    <row r="338" spans="2:59" ht="15.75" customHeight="1" x14ac:dyDescent="0.2"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27"/>
      <c r="BE338" s="27"/>
      <c r="BF338" s="27"/>
      <c r="BG338" s="27"/>
    </row>
    <row r="339" spans="2:59" ht="15.75" customHeight="1" x14ac:dyDescent="0.2"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</row>
    <row r="340" spans="2:59" ht="15.75" customHeight="1" x14ac:dyDescent="0.2"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  <c r="AO340" s="27"/>
      <c r="AP340" s="27"/>
      <c r="AQ340" s="27"/>
      <c r="AR340" s="27"/>
      <c r="AS340" s="27"/>
      <c r="AT340" s="27"/>
      <c r="AU340" s="27"/>
      <c r="AV340" s="27"/>
      <c r="AW340" s="27"/>
      <c r="AX340" s="27"/>
      <c r="AY340" s="27"/>
      <c r="AZ340" s="27"/>
      <c r="BA340" s="27"/>
      <c r="BB340" s="27"/>
      <c r="BC340" s="27"/>
      <c r="BD340" s="27"/>
      <c r="BE340" s="27"/>
      <c r="BF340" s="27"/>
      <c r="BG340" s="27"/>
    </row>
    <row r="341" spans="2:59" ht="15.75" customHeight="1" x14ac:dyDescent="0.2"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  <c r="BA341" s="27"/>
      <c r="BB341" s="27"/>
      <c r="BC341" s="27"/>
      <c r="BD341" s="27"/>
      <c r="BE341" s="27"/>
      <c r="BF341" s="27"/>
      <c r="BG341" s="27"/>
    </row>
    <row r="342" spans="2:59" ht="15.75" customHeight="1" x14ac:dyDescent="0.2"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7"/>
      <c r="BC342" s="27"/>
      <c r="BD342" s="27"/>
      <c r="BE342" s="27"/>
      <c r="BF342" s="27"/>
      <c r="BG342" s="27"/>
    </row>
    <row r="343" spans="2:59" ht="15.75" customHeight="1" x14ac:dyDescent="0.2"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  <c r="AO343" s="27"/>
      <c r="AP343" s="27"/>
      <c r="AQ343" s="27"/>
      <c r="AR343" s="27"/>
      <c r="AS343" s="27"/>
      <c r="AT343" s="27"/>
      <c r="AU343" s="27"/>
      <c r="AV343" s="27"/>
      <c r="AW343" s="27"/>
      <c r="AX343" s="27"/>
      <c r="AY343" s="27"/>
      <c r="AZ343" s="27"/>
      <c r="BA343" s="27"/>
      <c r="BB343" s="27"/>
      <c r="BC343" s="27"/>
      <c r="BD343" s="27"/>
      <c r="BE343" s="27"/>
      <c r="BF343" s="27"/>
      <c r="BG343" s="27"/>
    </row>
    <row r="344" spans="2:59" ht="15.75" customHeight="1" x14ac:dyDescent="0.2"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  <c r="BA344" s="27"/>
      <c r="BB344" s="27"/>
      <c r="BC344" s="27"/>
      <c r="BD344" s="27"/>
      <c r="BE344" s="27"/>
      <c r="BF344" s="27"/>
      <c r="BG344" s="27"/>
    </row>
    <row r="345" spans="2:59" ht="15.75" customHeight="1" x14ac:dyDescent="0.2"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  <c r="BA345" s="27"/>
      <c r="BB345" s="27"/>
      <c r="BC345" s="27"/>
      <c r="BD345" s="27"/>
      <c r="BE345" s="27"/>
      <c r="BF345" s="27"/>
      <c r="BG345" s="27"/>
    </row>
    <row r="346" spans="2:59" ht="15.75" customHeight="1" x14ac:dyDescent="0.2"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  <c r="AQ346" s="27"/>
      <c r="AR346" s="27"/>
      <c r="AS346" s="27"/>
      <c r="AT346" s="27"/>
      <c r="AU346" s="27"/>
      <c r="AV346" s="27"/>
      <c r="AW346" s="27"/>
      <c r="AX346" s="27"/>
      <c r="AY346" s="27"/>
      <c r="AZ346" s="27"/>
      <c r="BA346" s="27"/>
      <c r="BB346" s="27"/>
      <c r="BC346" s="27"/>
      <c r="BD346" s="27"/>
      <c r="BE346" s="27"/>
      <c r="BF346" s="27"/>
      <c r="BG346" s="27"/>
    </row>
    <row r="347" spans="2:59" ht="15.75" customHeight="1" x14ac:dyDescent="0.2"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  <c r="BA347" s="27"/>
      <c r="BB347" s="27"/>
      <c r="BC347" s="27"/>
      <c r="BD347" s="27"/>
      <c r="BE347" s="27"/>
      <c r="BF347" s="27"/>
      <c r="BG347" s="27"/>
    </row>
    <row r="348" spans="2:59" ht="15.75" customHeight="1" x14ac:dyDescent="0.2"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</row>
    <row r="349" spans="2:59" ht="15.75" customHeight="1" x14ac:dyDescent="0.2"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  <c r="AP349" s="27"/>
      <c r="AQ349" s="27"/>
      <c r="AR349" s="27"/>
      <c r="AS349" s="27"/>
      <c r="AT349" s="27"/>
      <c r="AU349" s="27"/>
      <c r="AV349" s="27"/>
      <c r="AW349" s="27"/>
      <c r="AX349" s="27"/>
      <c r="AY349" s="27"/>
      <c r="AZ349" s="27"/>
      <c r="BA349" s="27"/>
      <c r="BB349" s="27"/>
      <c r="BC349" s="27"/>
      <c r="BD349" s="27"/>
      <c r="BE349" s="27"/>
      <c r="BF349" s="27"/>
      <c r="BG349" s="27"/>
    </row>
    <row r="350" spans="2:59" ht="15.75" customHeight="1" x14ac:dyDescent="0.2"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27"/>
      <c r="BE350" s="27"/>
      <c r="BF350" s="27"/>
      <c r="BG350" s="27"/>
    </row>
    <row r="351" spans="2:59" ht="15.75" customHeight="1" x14ac:dyDescent="0.2"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7"/>
      <c r="BC351" s="27"/>
      <c r="BD351" s="27"/>
      <c r="BE351" s="27"/>
      <c r="BF351" s="27"/>
      <c r="BG351" s="27"/>
    </row>
    <row r="352" spans="2:59" ht="15.75" customHeight="1" x14ac:dyDescent="0.2"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  <c r="AO352" s="27"/>
      <c r="AP352" s="27"/>
      <c r="AQ352" s="27"/>
      <c r="AR352" s="27"/>
      <c r="AS352" s="27"/>
      <c r="AT352" s="27"/>
      <c r="AU352" s="27"/>
      <c r="AV352" s="27"/>
      <c r="AW352" s="27"/>
      <c r="AX352" s="27"/>
      <c r="AY352" s="27"/>
      <c r="AZ352" s="27"/>
      <c r="BA352" s="27"/>
      <c r="BB352" s="27"/>
      <c r="BC352" s="27"/>
      <c r="BD352" s="27"/>
      <c r="BE352" s="27"/>
      <c r="BF352" s="27"/>
      <c r="BG352" s="27"/>
    </row>
    <row r="353" spans="2:59" ht="15.75" customHeight="1" x14ac:dyDescent="0.2"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27"/>
      <c r="AR353" s="27"/>
      <c r="AS353" s="27"/>
      <c r="AT353" s="27"/>
      <c r="AU353" s="27"/>
      <c r="AV353" s="27"/>
      <c r="AW353" s="27"/>
      <c r="AX353" s="27"/>
      <c r="AY353" s="27"/>
      <c r="AZ353" s="27"/>
      <c r="BA353" s="27"/>
      <c r="BB353" s="27"/>
      <c r="BC353" s="27"/>
      <c r="BD353" s="27"/>
      <c r="BE353" s="27"/>
      <c r="BF353" s="27"/>
      <c r="BG353" s="27"/>
    </row>
    <row r="354" spans="2:59" ht="15.75" customHeight="1" x14ac:dyDescent="0.2"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  <c r="BA354" s="27"/>
      <c r="BB354" s="27"/>
      <c r="BC354" s="27"/>
      <c r="BD354" s="27"/>
      <c r="BE354" s="27"/>
      <c r="BF354" s="27"/>
      <c r="BG354" s="27"/>
    </row>
    <row r="355" spans="2:59" ht="15.75" customHeight="1" x14ac:dyDescent="0.2"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  <c r="AO355" s="27"/>
      <c r="AP355" s="27"/>
      <c r="AQ355" s="27"/>
      <c r="AR355" s="27"/>
      <c r="AS355" s="27"/>
      <c r="AT355" s="27"/>
      <c r="AU355" s="27"/>
      <c r="AV355" s="27"/>
      <c r="AW355" s="27"/>
      <c r="AX355" s="27"/>
      <c r="AY355" s="27"/>
      <c r="AZ355" s="27"/>
      <c r="BA355" s="27"/>
      <c r="BB355" s="27"/>
      <c r="BC355" s="27"/>
      <c r="BD355" s="27"/>
      <c r="BE355" s="27"/>
      <c r="BF355" s="27"/>
      <c r="BG355" s="27"/>
    </row>
    <row r="356" spans="2:59" ht="15.75" customHeight="1" x14ac:dyDescent="0.2"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27"/>
      <c r="BE356" s="27"/>
      <c r="BF356" s="27"/>
      <c r="BG356" s="27"/>
    </row>
    <row r="357" spans="2:59" ht="15.75" customHeight="1" x14ac:dyDescent="0.2"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  <c r="AP357" s="27"/>
      <c r="AQ357" s="27"/>
      <c r="AR357" s="27"/>
      <c r="AS357" s="27"/>
      <c r="AT357" s="27"/>
      <c r="AU357" s="27"/>
      <c r="AV357" s="27"/>
      <c r="AW357" s="27"/>
      <c r="AX357" s="27"/>
      <c r="AY357" s="27"/>
      <c r="AZ357" s="27"/>
      <c r="BA357" s="27"/>
      <c r="BB357" s="27"/>
      <c r="BC357" s="27"/>
      <c r="BD357" s="27"/>
      <c r="BE357" s="27"/>
      <c r="BF357" s="27"/>
      <c r="BG357" s="27"/>
    </row>
    <row r="358" spans="2:59" ht="15.75" customHeight="1" x14ac:dyDescent="0.2"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  <c r="AO358" s="27"/>
      <c r="AP358" s="27"/>
      <c r="AQ358" s="27"/>
      <c r="AR358" s="27"/>
      <c r="AS358" s="27"/>
      <c r="AT358" s="27"/>
      <c r="AU358" s="27"/>
      <c r="AV358" s="27"/>
      <c r="AW358" s="27"/>
      <c r="AX358" s="27"/>
      <c r="AY358" s="27"/>
      <c r="AZ358" s="27"/>
      <c r="BA358" s="27"/>
      <c r="BB358" s="27"/>
      <c r="BC358" s="27"/>
      <c r="BD358" s="27"/>
      <c r="BE358" s="27"/>
      <c r="BF358" s="27"/>
      <c r="BG358" s="27"/>
    </row>
    <row r="359" spans="2:59" ht="15.75" customHeight="1" x14ac:dyDescent="0.2"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  <c r="AO359" s="27"/>
      <c r="AP359" s="27"/>
      <c r="AQ359" s="27"/>
      <c r="AR359" s="27"/>
      <c r="AS359" s="27"/>
      <c r="AT359" s="27"/>
      <c r="AU359" s="27"/>
      <c r="AV359" s="27"/>
      <c r="AW359" s="27"/>
      <c r="AX359" s="27"/>
      <c r="AY359" s="27"/>
      <c r="AZ359" s="27"/>
      <c r="BA359" s="27"/>
      <c r="BB359" s="27"/>
      <c r="BC359" s="27"/>
      <c r="BD359" s="27"/>
      <c r="BE359" s="27"/>
      <c r="BF359" s="27"/>
      <c r="BG359" s="27"/>
    </row>
    <row r="360" spans="2:59" ht="15.75" customHeight="1" x14ac:dyDescent="0.2"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27"/>
      <c r="AW360" s="27"/>
      <c r="AX360" s="27"/>
      <c r="AY360" s="27"/>
      <c r="AZ360" s="27"/>
      <c r="BA360" s="27"/>
      <c r="BB360" s="27"/>
      <c r="BC360" s="27"/>
      <c r="BD360" s="27"/>
      <c r="BE360" s="27"/>
      <c r="BF360" s="27"/>
      <c r="BG360" s="27"/>
    </row>
    <row r="361" spans="2:59" ht="15.75" customHeight="1" x14ac:dyDescent="0.2"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  <c r="AQ361" s="27"/>
      <c r="AR361" s="27"/>
      <c r="AS361" s="27"/>
      <c r="AT361" s="27"/>
      <c r="AU361" s="27"/>
      <c r="AV361" s="27"/>
      <c r="AW361" s="27"/>
      <c r="AX361" s="27"/>
      <c r="AY361" s="27"/>
      <c r="AZ361" s="27"/>
      <c r="BA361" s="27"/>
      <c r="BB361" s="27"/>
      <c r="BC361" s="27"/>
      <c r="BD361" s="27"/>
      <c r="BE361" s="27"/>
      <c r="BF361" s="27"/>
      <c r="BG361" s="27"/>
    </row>
    <row r="362" spans="2:59" ht="15.75" customHeight="1" x14ac:dyDescent="0.2"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7"/>
      <c r="BB362" s="27"/>
      <c r="BC362" s="27"/>
      <c r="BD362" s="27"/>
      <c r="BE362" s="27"/>
      <c r="BF362" s="27"/>
      <c r="BG362" s="27"/>
    </row>
    <row r="363" spans="2:59" ht="15.75" customHeight="1" x14ac:dyDescent="0.2"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  <c r="AO363" s="27"/>
      <c r="AP363" s="27"/>
      <c r="AQ363" s="27"/>
      <c r="AR363" s="27"/>
      <c r="AS363" s="27"/>
      <c r="AT363" s="27"/>
      <c r="AU363" s="27"/>
      <c r="AV363" s="27"/>
      <c r="AW363" s="27"/>
      <c r="AX363" s="27"/>
      <c r="AY363" s="27"/>
      <c r="AZ363" s="27"/>
      <c r="BA363" s="27"/>
      <c r="BB363" s="27"/>
      <c r="BC363" s="27"/>
      <c r="BD363" s="27"/>
      <c r="BE363" s="27"/>
      <c r="BF363" s="27"/>
      <c r="BG363" s="27"/>
    </row>
    <row r="364" spans="2:59" ht="15.75" customHeight="1" x14ac:dyDescent="0.2"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  <c r="AO364" s="27"/>
      <c r="AP364" s="27"/>
      <c r="AQ364" s="27"/>
      <c r="AR364" s="27"/>
      <c r="AS364" s="27"/>
      <c r="AT364" s="27"/>
      <c r="AU364" s="27"/>
      <c r="AV364" s="27"/>
      <c r="AW364" s="27"/>
      <c r="AX364" s="27"/>
      <c r="AY364" s="27"/>
      <c r="AZ364" s="27"/>
      <c r="BA364" s="27"/>
      <c r="BB364" s="27"/>
      <c r="BC364" s="27"/>
      <c r="BD364" s="27"/>
      <c r="BE364" s="27"/>
      <c r="BF364" s="27"/>
      <c r="BG364" s="27"/>
    </row>
    <row r="365" spans="2:59" ht="15.75" customHeight="1" x14ac:dyDescent="0.2"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  <c r="AO365" s="27"/>
      <c r="AP365" s="27"/>
      <c r="AQ365" s="27"/>
      <c r="AR365" s="27"/>
      <c r="AS365" s="27"/>
      <c r="AT365" s="27"/>
      <c r="AU365" s="27"/>
      <c r="AV365" s="27"/>
      <c r="AW365" s="27"/>
      <c r="AX365" s="27"/>
      <c r="AY365" s="27"/>
      <c r="AZ365" s="27"/>
      <c r="BA365" s="27"/>
      <c r="BB365" s="27"/>
      <c r="BC365" s="27"/>
      <c r="BD365" s="27"/>
      <c r="BE365" s="27"/>
      <c r="BF365" s="27"/>
      <c r="BG365" s="27"/>
    </row>
    <row r="366" spans="2:59" ht="15.75" customHeight="1" x14ac:dyDescent="0.2"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  <c r="BD366" s="27"/>
      <c r="BE366" s="27"/>
      <c r="BF366" s="27"/>
      <c r="BG366" s="27"/>
    </row>
    <row r="367" spans="2:59" ht="15.75" customHeight="1" x14ac:dyDescent="0.2"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  <c r="AQ367" s="27"/>
      <c r="AR367" s="27"/>
      <c r="AS367" s="27"/>
      <c r="AT367" s="27"/>
      <c r="AU367" s="27"/>
      <c r="AV367" s="27"/>
      <c r="AW367" s="27"/>
      <c r="AX367" s="27"/>
      <c r="AY367" s="27"/>
      <c r="AZ367" s="27"/>
      <c r="BA367" s="27"/>
      <c r="BB367" s="27"/>
      <c r="BC367" s="27"/>
      <c r="BD367" s="27"/>
      <c r="BE367" s="27"/>
      <c r="BF367" s="27"/>
      <c r="BG367" s="27"/>
    </row>
    <row r="368" spans="2:59" ht="15.75" customHeight="1" x14ac:dyDescent="0.2"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27"/>
      <c r="AS368" s="27"/>
      <c r="AT368" s="27"/>
      <c r="AU368" s="27"/>
      <c r="AV368" s="27"/>
      <c r="AW368" s="27"/>
      <c r="AX368" s="27"/>
      <c r="AY368" s="27"/>
      <c r="AZ368" s="27"/>
      <c r="BA368" s="27"/>
      <c r="BB368" s="27"/>
      <c r="BC368" s="27"/>
      <c r="BD368" s="27"/>
      <c r="BE368" s="27"/>
      <c r="BF368" s="27"/>
      <c r="BG368" s="27"/>
    </row>
    <row r="369" spans="2:59" ht="15.75" customHeight="1" x14ac:dyDescent="0.2"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  <c r="AO369" s="27"/>
      <c r="AP369" s="27"/>
      <c r="AQ369" s="27"/>
      <c r="AR369" s="27"/>
      <c r="AS369" s="27"/>
      <c r="AT369" s="27"/>
      <c r="AU369" s="27"/>
      <c r="AV369" s="27"/>
      <c r="AW369" s="27"/>
      <c r="AX369" s="27"/>
      <c r="AY369" s="27"/>
      <c r="AZ369" s="27"/>
      <c r="BA369" s="27"/>
      <c r="BB369" s="27"/>
      <c r="BC369" s="27"/>
      <c r="BD369" s="27"/>
      <c r="BE369" s="27"/>
      <c r="BF369" s="27"/>
      <c r="BG369" s="27"/>
    </row>
    <row r="370" spans="2:59" ht="15.75" customHeight="1" x14ac:dyDescent="0.2"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27"/>
      <c r="AW370" s="27"/>
      <c r="AX370" s="27"/>
      <c r="AY370" s="27"/>
      <c r="AZ370" s="27"/>
      <c r="BA370" s="27"/>
      <c r="BB370" s="27"/>
      <c r="BC370" s="27"/>
      <c r="BD370" s="27"/>
      <c r="BE370" s="27"/>
      <c r="BF370" s="27"/>
      <c r="BG370" s="27"/>
    </row>
    <row r="371" spans="2:59" ht="15.75" customHeight="1" x14ac:dyDescent="0.2"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  <c r="AO371" s="27"/>
      <c r="AP371" s="27"/>
      <c r="AQ371" s="27"/>
      <c r="AR371" s="27"/>
      <c r="AS371" s="27"/>
      <c r="AT371" s="27"/>
      <c r="AU371" s="27"/>
      <c r="AV371" s="27"/>
      <c r="AW371" s="27"/>
      <c r="AX371" s="27"/>
      <c r="AY371" s="27"/>
      <c r="AZ371" s="27"/>
      <c r="BA371" s="27"/>
      <c r="BB371" s="27"/>
      <c r="BC371" s="27"/>
      <c r="BD371" s="27"/>
      <c r="BE371" s="27"/>
      <c r="BF371" s="27"/>
      <c r="BG371" s="27"/>
    </row>
    <row r="372" spans="2:59" ht="15.75" customHeight="1" x14ac:dyDescent="0.2"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  <c r="AO372" s="27"/>
      <c r="AP372" s="27"/>
      <c r="AQ372" s="27"/>
      <c r="AR372" s="27"/>
      <c r="AS372" s="27"/>
      <c r="AT372" s="27"/>
      <c r="AU372" s="27"/>
      <c r="AV372" s="27"/>
      <c r="AW372" s="27"/>
      <c r="AX372" s="27"/>
      <c r="AY372" s="27"/>
      <c r="AZ372" s="27"/>
      <c r="BA372" s="27"/>
      <c r="BB372" s="27"/>
      <c r="BC372" s="27"/>
      <c r="BD372" s="27"/>
      <c r="BE372" s="27"/>
      <c r="BF372" s="27"/>
      <c r="BG372" s="27"/>
    </row>
    <row r="373" spans="2:59" ht="15.75" customHeight="1" x14ac:dyDescent="0.2"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  <c r="AR373" s="27"/>
      <c r="AS373" s="27"/>
      <c r="AT373" s="27"/>
      <c r="AU373" s="27"/>
      <c r="AV373" s="27"/>
      <c r="AW373" s="27"/>
      <c r="AX373" s="27"/>
      <c r="AY373" s="27"/>
      <c r="AZ373" s="27"/>
      <c r="BA373" s="27"/>
      <c r="BB373" s="27"/>
      <c r="BC373" s="27"/>
      <c r="BD373" s="27"/>
      <c r="BE373" s="27"/>
      <c r="BF373" s="27"/>
      <c r="BG373" s="27"/>
    </row>
    <row r="374" spans="2:59" ht="15.75" customHeight="1" x14ac:dyDescent="0.2"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27"/>
      <c r="AQ374" s="27"/>
      <c r="AR374" s="27"/>
      <c r="AS374" s="27"/>
      <c r="AT374" s="27"/>
      <c r="AU374" s="27"/>
      <c r="AV374" s="27"/>
      <c r="AW374" s="27"/>
      <c r="AX374" s="27"/>
      <c r="AY374" s="27"/>
      <c r="AZ374" s="27"/>
      <c r="BA374" s="27"/>
      <c r="BB374" s="27"/>
      <c r="BC374" s="27"/>
      <c r="BD374" s="27"/>
      <c r="BE374" s="27"/>
      <c r="BF374" s="27"/>
      <c r="BG374" s="27"/>
    </row>
    <row r="375" spans="2:59" ht="15.75" customHeight="1" x14ac:dyDescent="0.2"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  <c r="AO375" s="27"/>
      <c r="AP375" s="27"/>
      <c r="AQ375" s="27"/>
      <c r="AR375" s="27"/>
      <c r="AS375" s="27"/>
      <c r="AT375" s="27"/>
      <c r="AU375" s="27"/>
      <c r="AV375" s="27"/>
      <c r="AW375" s="27"/>
      <c r="AX375" s="27"/>
      <c r="AY375" s="27"/>
      <c r="AZ375" s="27"/>
      <c r="BA375" s="27"/>
      <c r="BB375" s="27"/>
      <c r="BC375" s="27"/>
      <c r="BD375" s="27"/>
      <c r="BE375" s="27"/>
      <c r="BF375" s="27"/>
      <c r="BG375" s="27"/>
    </row>
    <row r="376" spans="2:59" ht="15.75" customHeight="1" x14ac:dyDescent="0.2"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27"/>
      <c r="AW376" s="27"/>
      <c r="AX376" s="27"/>
      <c r="AY376" s="27"/>
      <c r="AZ376" s="27"/>
      <c r="BA376" s="27"/>
      <c r="BB376" s="27"/>
      <c r="BC376" s="27"/>
      <c r="BD376" s="27"/>
      <c r="BE376" s="27"/>
      <c r="BF376" s="27"/>
      <c r="BG376" s="27"/>
    </row>
    <row r="377" spans="2:59" ht="15.75" customHeight="1" x14ac:dyDescent="0.2"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  <c r="AO377" s="27"/>
      <c r="AP377" s="27"/>
      <c r="AQ377" s="27"/>
      <c r="AR377" s="27"/>
      <c r="AS377" s="27"/>
      <c r="AT377" s="27"/>
      <c r="AU377" s="27"/>
      <c r="AV377" s="27"/>
      <c r="AW377" s="27"/>
      <c r="AX377" s="27"/>
      <c r="AY377" s="27"/>
      <c r="AZ377" s="27"/>
      <c r="BA377" s="27"/>
      <c r="BB377" s="27"/>
      <c r="BC377" s="27"/>
      <c r="BD377" s="27"/>
      <c r="BE377" s="27"/>
      <c r="BF377" s="27"/>
      <c r="BG377" s="27"/>
    </row>
    <row r="378" spans="2:59" ht="15.75" customHeight="1" x14ac:dyDescent="0.2"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  <c r="AO378" s="27"/>
      <c r="AP378" s="27"/>
      <c r="AQ378" s="27"/>
      <c r="AR378" s="27"/>
      <c r="AS378" s="27"/>
      <c r="AT378" s="27"/>
      <c r="AU378" s="27"/>
      <c r="AV378" s="27"/>
      <c r="AW378" s="27"/>
      <c r="AX378" s="27"/>
      <c r="AY378" s="27"/>
      <c r="AZ378" s="27"/>
      <c r="BA378" s="27"/>
      <c r="BB378" s="27"/>
      <c r="BC378" s="27"/>
      <c r="BD378" s="27"/>
      <c r="BE378" s="27"/>
      <c r="BF378" s="27"/>
      <c r="BG378" s="27"/>
    </row>
    <row r="379" spans="2:59" ht="15.75" customHeight="1" x14ac:dyDescent="0.2"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  <c r="AO379" s="27"/>
      <c r="AP379" s="27"/>
      <c r="AQ379" s="27"/>
      <c r="AR379" s="27"/>
      <c r="AS379" s="27"/>
      <c r="AT379" s="27"/>
      <c r="AU379" s="27"/>
      <c r="AV379" s="27"/>
      <c r="AW379" s="27"/>
      <c r="AX379" s="27"/>
      <c r="AY379" s="27"/>
      <c r="AZ379" s="27"/>
      <c r="BA379" s="27"/>
      <c r="BB379" s="27"/>
      <c r="BC379" s="27"/>
      <c r="BD379" s="27"/>
      <c r="BE379" s="27"/>
      <c r="BF379" s="27"/>
      <c r="BG379" s="27"/>
    </row>
    <row r="380" spans="2:59" ht="15.75" customHeight="1" x14ac:dyDescent="0.2"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  <c r="AP380" s="27"/>
      <c r="AQ380" s="27"/>
      <c r="AR380" s="27"/>
      <c r="AS380" s="27"/>
      <c r="AT380" s="27"/>
      <c r="AU380" s="27"/>
      <c r="AV380" s="27"/>
      <c r="AW380" s="27"/>
      <c r="AX380" s="27"/>
      <c r="AY380" s="27"/>
      <c r="AZ380" s="27"/>
      <c r="BA380" s="27"/>
      <c r="BB380" s="27"/>
      <c r="BC380" s="27"/>
      <c r="BD380" s="27"/>
      <c r="BE380" s="27"/>
      <c r="BF380" s="27"/>
      <c r="BG380" s="27"/>
    </row>
    <row r="381" spans="2:59" ht="15.75" customHeight="1" x14ac:dyDescent="0.2"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  <c r="AO381" s="27"/>
      <c r="AP381" s="27"/>
      <c r="AQ381" s="27"/>
      <c r="AR381" s="27"/>
      <c r="AS381" s="27"/>
      <c r="AT381" s="27"/>
      <c r="AU381" s="27"/>
      <c r="AV381" s="27"/>
      <c r="AW381" s="27"/>
      <c r="AX381" s="27"/>
      <c r="AY381" s="27"/>
      <c r="AZ381" s="27"/>
      <c r="BA381" s="27"/>
      <c r="BB381" s="27"/>
      <c r="BC381" s="27"/>
      <c r="BD381" s="27"/>
      <c r="BE381" s="27"/>
      <c r="BF381" s="27"/>
      <c r="BG381" s="27"/>
    </row>
    <row r="382" spans="2:59" ht="15.75" customHeight="1" x14ac:dyDescent="0.2"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  <c r="AP382" s="27"/>
      <c r="AQ382" s="27"/>
      <c r="AR382" s="27"/>
      <c r="AS382" s="27"/>
      <c r="AT382" s="27"/>
      <c r="AU382" s="27"/>
      <c r="AV382" s="27"/>
      <c r="AW382" s="27"/>
      <c r="AX382" s="27"/>
      <c r="AY382" s="27"/>
      <c r="AZ382" s="27"/>
      <c r="BA382" s="27"/>
      <c r="BB382" s="27"/>
      <c r="BC382" s="27"/>
      <c r="BD382" s="27"/>
      <c r="BE382" s="27"/>
      <c r="BF382" s="27"/>
      <c r="BG382" s="27"/>
    </row>
    <row r="383" spans="2:59" ht="15.75" customHeight="1" x14ac:dyDescent="0.2"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  <c r="AP383" s="27"/>
      <c r="AQ383" s="27"/>
      <c r="AR383" s="27"/>
      <c r="AS383" s="27"/>
      <c r="AT383" s="27"/>
      <c r="AU383" s="27"/>
      <c r="AV383" s="27"/>
      <c r="AW383" s="27"/>
      <c r="AX383" s="27"/>
      <c r="AY383" s="27"/>
      <c r="AZ383" s="27"/>
      <c r="BA383" s="27"/>
      <c r="BB383" s="27"/>
      <c r="BC383" s="27"/>
      <c r="BD383" s="27"/>
      <c r="BE383" s="27"/>
      <c r="BF383" s="27"/>
      <c r="BG383" s="27"/>
    </row>
    <row r="384" spans="2:59" ht="15.75" customHeight="1" x14ac:dyDescent="0.2"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  <c r="BF384" s="27"/>
      <c r="BG384" s="27"/>
    </row>
    <row r="385" spans="2:59" ht="15.75" customHeight="1" x14ac:dyDescent="0.2"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27"/>
      <c r="AR385" s="27"/>
      <c r="AS385" s="27"/>
      <c r="AT385" s="27"/>
      <c r="AU385" s="27"/>
      <c r="AV385" s="27"/>
      <c r="AW385" s="27"/>
      <c r="AX385" s="27"/>
      <c r="AY385" s="27"/>
      <c r="AZ385" s="27"/>
      <c r="BA385" s="27"/>
      <c r="BB385" s="27"/>
      <c r="BC385" s="27"/>
      <c r="BD385" s="27"/>
      <c r="BE385" s="27"/>
      <c r="BF385" s="27"/>
      <c r="BG385" s="27"/>
    </row>
    <row r="386" spans="2:59" ht="15.75" customHeight="1" x14ac:dyDescent="0.2"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  <c r="AR386" s="27"/>
      <c r="AS386" s="27"/>
      <c r="AT386" s="27"/>
      <c r="AU386" s="27"/>
      <c r="AV386" s="27"/>
      <c r="AW386" s="27"/>
      <c r="AX386" s="27"/>
      <c r="AY386" s="27"/>
      <c r="AZ386" s="27"/>
      <c r="BA386" s="27"/>
      <c r="BB386" s="27"/>
      <c r="BC386" s="27"/>
      <c r="BD386" s="27"/>
      <c r="BE386" s="27"/>
      <c r="BF386" s="27"/>
      <c r="BG386" s="27"/>
    </row>
    <row r="387" spans="2:59" ht="15.75" customHeight="1" x14ac:dyDescent="0.2"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  <c r="AO387" s="27"/>
      <c r="AP387" s="27"/>
      <c r="AQ387" s="27"/>
      <c r="AR387" s="27"/>
      <c r="AS387" s="27"/>
      <c r="AT387" s="27"/>
      <c r="AU387" s="27"/>
      <c r="AV387" s="27"/>
      <c r="AW387" s="27"/>
      <c r="AX387" s="27"/>
      <c r="AY387" s="27"/>
      <c r="AZ387" s="27"/>
      <c r="BA387" s="27"/>
      <c r="BB387" s="27"/>
      <c r="BC387" s="27"/>
      <c r="BD387" s="27"/>
      <c r="BE387" s="27"/>
      <c r="BF387" s="27"/>
      <c r="BG387" s="27"/>
    </row>
    <row r="388" spans="2:59" ht="15.75" customHeight="1" x14ac:dyDescent="0.2"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  <c r="AP388" s="27"/>
      <c r="AQ388" s="27"/>
      <c r="AR388" s="27"/>
      <c r="AS388" s="27"/>
      <c r="AT388" s="27"/>
      <c r="AU388" s="27"/>
      <c r="AV388" s="27"/>
      <c r="AW388" s="27"/>
      <c r="AX388" s="27"/>
      <c r="AY388" s="27"/>
      <c r="AZ388" s="27"/>
      <c r="BA388" s="27"/>
      <c r="BB388" s="27"/>
      <c r="BC388" s="27"/>
      <c r="BD388" s="27"/>
      <c r="BE388" s="27"/>
      <c r="BF388" s="27"/>
      <c r="BG388" s="27"/>
    </row>
    <row r="389" spans="2:59" ht="15.75" customHeight="1" x14ac:dyDescent="0.2"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27"/>
      <c r="AQ389" s="27"/>
      <c r="AR389" s="27"/>
      <c r="AS389" s="27"/>
      <c r="AT389" s="27"/>
      <c r="AU389" s="27"/>
      <c r="AV389" s="27"/>
      <c r="AW389" s="27"/>
      <c r="AX389" s="27"/>
      <c r="AY389" s="27"/>
      <c r="AZ389" s="27"/>
      <c r="BA389" s="27"/>
      <c r="BB389" s="27"/>
      <c r="BC389" s="27"/>
      <c r="BD389" s="27"/>
      <c r="BE389" s="27"/>
      <c r="BF389" s="27"/>
      <c r="BG389" s="27"/>
    </row>
    <row r="390" spans="2:59" ht="15.75" customHeight="1" x14ac:dyDescent="0.2"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  <c r="AO390" s="27"/>
      <c r="AP390" s="27"/>
      <c r="AQ390" s="27"/>
      <c r="AR390" s="27"/>
      <c r="AS390" s="27"/>
      <c r="AT390" s="27"/>
      <c r="AU390" s="27"/>
      <c r="AV390" s="27"/>
      <c r="AW390" s="27"/>
      <c r="AX390" s="27"/>
      <c r="AY390" s="27"/>
      <c r="AZ390" s="27"/>
      <c r="BA390" s="27"/>
      <c r="BB390" s="27"/>
      <c r="BC390" s="27"/>
      <c r="BD390" s="27"/>
      <c r="BE390" s="27"/>
      <c r="BF390" s="27"/>
      <c r="BG390" s="27"/>
    </row>
    <row r="391" spans="2:59" ht="15.75" customHeight="1" x14ac:dyDescent="0.2"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27"/>
      <c r="AQ391" s="27"/>
      <c r="AR391" s="27"/>
      <c r="AS391" s="27"/>
      <c r="AT391" s="27"/>
      <c r="AU391" s="27"/>
      <c r="AV391" s="27"/>
      <c r="AW391" s="27"/>
      <c r="AX391" s="27"/>
      <c r="AY391" s="27"/>
      <c r="AZ391" s="27"/>
      <c r="BA391" s="27"/>
      <c r="BB391" s="27"/>
      <c r="BC391" s="27"/>
      <c r="BD391" s="27"/>
      <c r="BE391" s="27"/>
      <c r="BF391" s="27"/>
      <c r="BG391" s="27"/>
    </row>
    <row r="392" spans="2:59" ht="15.75" customHeight="1" x14ac:dyDescent="0.2"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27"/>
      <c r="AW392" s="27"/>
      <c r="AX392" s="27"/>
      <c r="AY392" s="27"/>
      <c r="AZ392" s="27"/>
      <c r="BA392" s="27"/>
      <c r="BB392" s="27"/>
      <c r="BC392" s="27"/>
      <c r="BD392" s="27"/>
      <c r="BE392" s="27"/>
      <c r="BF392" s="27"/>
      <c r="BG392" s="27"/>
    </row>
    <row r="393" spans="2:59" ht="15.75" customHeight="1" x14ac:dyDescent="0.2"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27"/>
      <c r="AQ393" s="27"/>
      <c r="AR393" s="27"/>
      <c r="AS393" s="27"/>
      <c r="AT393" s="27"/>
      <c r="AU393" s="27"/>
      <c r="AV393" s="27"/>
      <c r="AW393" s="27"/>
      <c r="AX393" s="27"/>
      <c r="AY393" s="27"/>
      <c r="AZ393" s="27"/>
      <c r="BA393" s="27"/>
      <c r="BB393" s="27"/>
      <c r="BC393" s="27"/>
      <c r="BD393" s="27"/>
      <c r="BE393" s="27"/>
      <c r="BF393" s="27"/>
      <c r="BG393" s="27"/>
    </row>
    <row r="394" spans="2:59" ht="15.75" customHeight="1" x14ac:dyDescent="0.2"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7"/>
      <c r="BC394" s="27"/>
      <c r="BD394" s="27"/>
      <c r="BE394" s="27"/>
      <c r="BF394" s="27"/>
      <c r="BG394" s="27"/>
    </row>
    <row r="395" spans="2:59" ht="15.75" customHeight="1" x14ac:dyDescent="0.2"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27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27"/>
      <c r="BC395" s="27"/>
      <c r="BD395" s="27"/>
      <c r="BE395" s="27"/>
      <c r="BF395" s="27"/>
      <c r="BG395" s="27"/>
    </row>
    <row r="396" spans="2:59" ht="15.75" customHeight="1" x14ac:dyDescent="0.2"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  <c r="AO396" s="27"/>
      <c r="AP396" s="27"/>
      <c r="AQ396" s="27"/>
      <c r="AR396" s="27"/>
      <c r="AS396" s="27"/>
      <c r="AT396" s="27"/>
      <c r="AU396" s="27"/>
      <c r="AV396" s="27"/>
      <c r="AW396" s="27"/>
      <c r="AX396" s="27"/>
      <c r="AY396" s="27"/>
      <c r="AZ396" s="27"/>
      <c r="BA396" s="27"/>
      <c r="BB396" s="27"/>
      <c r="BC396" s="27"/>
      <c r="BD396" s="27"/>
      <c r="BE396" s="27"/>
      <c r="BF396" s="27"/>
      <c r="BG396" s="27"/>
    </row>
    <row r="397" spans="2:59" ht="15.75" customHeight="1" x14ac:dyDescent="0.2"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  <c r="AO397" s="27"/>
      <c r="AP397" s="27"/>
      <c r="AQ397" s="27"/>
      <c r="AR397" s="27"/>
      <c r="AS397" s="27"/>
      <c r="AT397" s="27"/>
      <c r="AU397" s="27"/>
      <c r="AV397" s="27"/>
      <c r="AW397" s="27"/>
      <c r="AX397" s="27"/>
      <c r="AY397" s="27"/>
      <c r="AZ397" s="27"/>
      <c r="BA397" s="27"/>
      <c r="BB397" s="27"/>
      <c r="BC397" s="27"/>
      <c r="BD397" s="27"/>
      <c r="BE397" s="27"/>
      <c r="BF397" s="27"/>
      <c r="BG397" s="27"/>
    </row>
    <row r="398" spans="2:59" ht="15.75" customHeight="1" x14ac:dyDescent="0.2"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  <c r="AO398" s="27"/>
      <c r="AP398" s="27"/>
      <c r="AQ398" s="27"/>
      <c r="AR398" s="27"/>
      <c r="AS398" s="27"/>
      <c r="AT398" s="27"/>
      <c r="AU398" s="27"/>
      <c r="AV398" s="27"/>
      <c r="AW398" s="27"/>
      <c r="AX398" s="27"/>
      <c r="AY398" s="27"/>
      <c r="AZ398" s="27"/>
      <c r="BA398" s="27"/>
      <c r="BB398" s="27"/>
      <c r="BC398" s="27"/>
      <c r="BD398" s="27"/>
      <c r="BE398" s="27"/>
      <c r="BF398" s="27"/>
      <c r="BG398" s="27"/>
    </row>
    <row r="399" spans="2:59" ht="15.75" customHeight="1" x14ac:dyDescent="0.2"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  <c r="AO399" s="27"/>
      <c r="AP399" s="27"/>
      <c r="AQ399" s="27"/>
      <c r="AR399" s="27"/>
      <c r="AS399" s="27"/>
      <c r="AT399" s="27"/>
      <c r="AU399" s="27"/>
      <c r="AV399" s="27"/>
      <c r="AW399" s="27"/>
      <c r="AX399" s="27"/>
      <c r="AY399" s="27"/>
      <c r="AZ399" s="27"/>
      <c r="BA399" s="27"/>
      <c r="BB399" s="27"/>
      <c r="BC399" s="27"/>
      <c r="BD399" s="27"/>
      <c r="BE399" s="27"/>
      <c r="BF399" s="27"/>
      <c r="BG399" s="27"/>
    </row>
    <row r="400" spans="2:59" ht="15.75" customHeight="1" x14ac:dyDescent="0.2"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  <c r="AO400" s="27"/>
      <c r="AP400" s="27"/>
      <c r="AQ400" s="27"/>
      <c r="AR400" s="27"/>
      <c r="AS400" s="27"/>
      <c r="AT400" s="27"/>
      <c r="AU400" s="27"/>
      <c r="AV400" s="27"/>
      <c r="AW400" s="27"/>
      <c r="AX400" s="27"/>
      <c r="AY400" s="27"/>
      <c r="AZ400" s="27"/>
      <c r="BA400" s="27"/>
      <c r="BB400" s="27"/>
      <c r="BC400" s="27"/>
      <c r="BD400" s="27"/>
      <c r="BE400" s="27"/>
      <c r="BF400" s="27"/>
      <c r="BG400" s="27"/>
    </row>
    <row r="401" spans="2:59" ht="15.75" customHeight="1" x14ac:dyDescent="0.2"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  <c r="AO401" s="27"/>
      <c r="AP401" s="27"/>
      <c r="AQ401" s="27"/>
      <c r="AR401" s="27"/>
      <c r="AS401" s="27"/>
      <c r="AT401" s="27"/>
      <c r="AU401" s="27"/>
      <c r="AV401" s="27"/>
      <c r="AW401" s="27"/>
      <c r="AX401" s="27"/>
      <c r="AY401" s="27"/>
      <c r="AZ401" s="27"/>
      <c r="BA401" s="27"/>
      <c r="BB401" s="27"/>
      <c r="BC401" s="27"/>
      <c r="BD401" s="27"/>
      <c r="BE401" s="27"/>
      <c r="BF401" s="27"/>
      <c r="BG401" s="27"/>
    </row>
    <row r="402" spans="2:59" ht="15.75" customHeight="1" x14ac:dyDescent="0.2"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  <c r="AO402" s="27"/>
      <c r="AP402" s="27"/>
      <c r="AQ402" s="27"/>
      <c r="AR402" s="27"/>
      <c r="AS402" s="27"/>
      <c r="AT402" s="27"/>
      <c r="AU402" s="27"/>
      <c r="AV402" s="27"/>
      <c r="AW402" s="27"/>
      <c r="AX402" s="27"/>
      <c r="AY402" s="27"/>
      <c r="AZ402" s="27"/>
      <c r="BA402" s="27"/>
      <c r="BB402" s="27"/>
      <c r="BC402" s="27"/>
      <c r="BD402" s="27"/>
      <c r="BE402" s="27"/>
      <c r="BF402" s="27"/>
      <c r="BG402" s="27"/>
    </row>
    <row r="403" spans="2:59" ht="15.75" customHeight="1" x14ac:dyDescent="0.2"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27"/>
      <c r="AR403" s="27"/>
      <c r="AS403" s="27"/>
      <c r="AT403" s="27"/>
      <c r="AU403" s="27"/>
      <c r="AV403" s="27"/>
      <c r="AW403" s="27"/>
      <c r="AX403" s="27"/>
      <c r="AY403" s="27"/>
      <c r="AZ403" s="27"/>
      <c r="BA403" s="27"/>
      <c r="BB403" s="27"/>
      <c r="BC403" s="27"/>
      <c r="BD403" s="27"/>
      <c r="BE403" s="27"/>
      <c r="BF403" s="27"/>
      <c r="BG403" s="27"/>
    </row>
    <row r="404" spans="2:59" ht="15.75" customHeight="1" x14ac:dyDescent="0.2"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  <c r="AP404" s="27"/>
      <c r="AQ404" s="27"/>
      <c r="AR404" s="27"/>
      <c r="AS404" s="27"/>
      <c r="AT404" s="27"/>
      <c r="AU404" s="27"/>
      <c r="AV404" s="27"/>
      <c r="AW404" s="27"/>
      <c r="AX404" s="27"/>
      <c r="AY404" s="27"/>
      <c r="AZ404" s="27"/>
      <c r="BA404" s="27"/>
      <c r="BB404" s="27"/>
      <c r="BC404" s="27"/>
      <c r="BD404" s="27"/>
      <c r="BE404" s="27"/>
      <c r="BF404" s="27"/>
      <c r="BG404" s="27"/>
    </row>
    <row r="405" spans="2:59" ht="15.75" customHeight="1" x14ac:dyDescent="0.2"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  <c r="AO405" s="27"/>
      <c r="AP405" s="27"/>
      <c r="AQ405" s="27"/>
      <c r="AR405" s="27"/>
      <c r="AS405" s="27"/>
      <c r="AT405" s="27"/>
      <c r="AU405" s="27"/>
      <c r="AV405" s="27"/>
      <c r="AW405" s="27"/>
      <c r="AX405" s="27"/>
      <c r="AY405" s="27"/>
      <c r="AZ405" s="27"/>
      <c r="BA405" s="27"/>
      <c r="BB405" s="27"/>
      <c r="BC405" s="27"/>
      <c r="BD405" s="27"/>
      <c r="BE405" s="27"/>
      <c r="BF405" s="27"/>
      <c r="BG405" s="27"/>
    </row>
    <row r="406" spans="2:59" ht="15.75" customHeight="1" x14ac:dyDescent="0.2"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  <c r="AO406" s="27"/>
      <c r="AP406" s="27"/>
      <c r="AQ406" s="27"/>
      <c r="AR406" s="27"/>
      <c r="AS406" s="27"/>
      <c r="AT406" s="27"/>
      <c r="AU406" s="27"/>
      <c r="AV406" s="27"/>
      <c r="AW406" s="27"/>
      <c r="AX406" s="27"/>
      <c r="AY406" s="27"/>
      <c r="AZ406" s="27"/>
      <c r="BA406" s="27"/>
      <c r="BB406" s="27"/>
      <c r="BC406" s="27"/>
      <c r="BD406" s="27"/>
      <c r="BE406" s="27"/>
      <c r="BF406" s="27"/>
      <c r="BG406" s="27"/>
    </row>
    <row r="407" spans="2:59" ht="15.75" customHeight="1" x14ac:dyDescent="0.2"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  <c r="AO407" s="27"/>
      <c r="AP407" s="27"/>
      <c r="AQ407" s="27"/>
      <c r="AR407" s="27"/>
      <c r="AS407" s="27"/>
      <c r="AT407" s="27"/>
      <c r="AU407" s="27"/>
      <c r="AV407" s="27"/>
      <c r="AW407" s="27"/>
      <c r="AX407" s="27"/>
      <c r="AY407" s="27"/>
      <c r="AZ407" s="27"/>
      <c r="BA407" s="27"/>
      <c r="BB407" s="27"/>
      <c r="BC407" s="27"/>
      <c r="BD407" s="27"/>
      <c r="BE407" s="27"/>
      <c r="BF407" s="27"/>
      <c r="BG407" s="27"/>
    </row>
    <row r="408" spans="2:59" ht="15.75" customHeight="1" x14ac:dyDescent="0.2"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  <c r="AO408" s="27"/>
      <c r="AP408" s="27"/>
      <c r="AQ408" s="27"/>
      <c r="AR408" s="27"/>
      <c r="AS408" s="27"/>
      <c r="AT408" s="27"/>
      <c r="AU408" s="27"/>
      <c r="AV408" s="27"/>
      <c r="AW408" s="27"/>
      <c r="AX408" s="27"/>
      <c r="AY408" s="27"/>
      <c r="AZ408" s="27"/>
      <c r="BA408" s="27"/>
      <c r="BB408" s="27"/>
      <c r="BC408" s="27"/>
      <c r="BD408" s="27"/>
      <c r="BE408" s="27"/>
      <c r="BF408" s="27"/>
      <c r="BG408" s="27"/>
    </row>
    <row r="409" spans="2:59" ht="15.75" customHeight="1" x14ac:dyDescent="0.2"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27"/>
      <c r="AR409" s="27"/>
      <c r="AS409" s="27"/>
      <c r="AT409" s="27"/>
      <c r="AU409" s="27"/>
      <c r="AV409" s="27"/>
      <c r="AW409" s="27"/>
      <c r="AX409" s="27"/>
      <c r="AY409" s="27"/>
      <c r="AZ409" s="27"/>
      <c r="BA409" s="27"/>
      <c r="BB409" s="27"/>
      <c r="BC409" s="27"/>
      <c r="BD409" s="27"/>
      <c r="BE409" s="27"/>
      <c r="BF409" s="27"/>
      <c r="BG409" s="27"/>
    </row>
    <row r="410" spans="2:59" ht="15.75" customHeight="1" x14ac:dyDescent="0.2"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  <c r="AQ410" s="27"/>
      <c r="AR410" s="27"/>
      <c r="AS410" s="27"/>
      <c r="AT410" s="27"/>
      <c r="AU410" s="27"/>
      <c r="AV410" s="27"/>
      <c r="AW410" s="27"/>
      <c r="AX410" s="27"/>
      <c r="AY410" s="27"/>
      <c r="AZ410" s="27"/>
      <c r="BA410" s="27"/>
      <c r="BB410" s="27"/>
      <c r="BC410" s="27"/>
      <c r="BD410" s="27"/>
      <c r="BE410" s="27"/>
      <c r="BF410" s="27"/>
      <c r="BG410" s="27"/>
    </row>
    <row r="411" spans="2:59" ht="15.75" customHeight="1" x14ac:dyDescent="0.2"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  <c r="AO411" s="27"/>
      <c r="AP411" s="27"/>
      <c r="AQ411" s="27"/>
      <c r="AR411" s="27"/>
      <c r="AS411" s="27"/>
      <c r="AT411" s="27"/>
      <c r="AU411" s="27"/>
      <c r="AV411" s="27"/>
      <c r="AW411" s="27"/>
      <c r="AX411" s="27"/>
      <c r="AY411" s="27"/>
      <c r="AZ411" s="27"/>
      <c r="BA411" s="27"/>
      <c r="BB411" s="27"/>
      <c r="BC411" s="27"/>
      <c r="BD411" s="27"/>
      <c r="BE411" s="27"/>
      <c r="BF411" s="27"/>
      <c r="BG411" s="27"/>
    </row>
    <row r="412" spans="2:59" ht="15.75" customHeight="1" x14ac:dyDescent="0.2"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  <c r="AR412" s="27"/>
      <c r="AS412" s="27"/>
      <c r="AT412" s="27"/>
      <c r="AU412" s="27"/>
      <c r="AV412" s="27"/>
      <c r="AW412" s="27"/>
      <c r="AX412" s="27"/>
      <c r="AY412" s="27"/>
      <c r="AZ412" s="27"/>
      <c r="BA412" s="27"/>
      <c r="BB412" s="27"/>
      <c r="BC412" s="27"/>
      <c r="BD412" s="27"/>
      <c r="BE412" s="27"/>
      <c r="BF412" s="27"/>
      <c r="BG412" s="27"/>
    </row>
    <row r="413" spans="2:59" ht="15.75" customHeight="1" x14ac:dyDescent="0.2"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  <c r="AO413" s="27"/>
      <c r="AP413" s="27"/>
      <c r="AQ413" s="27"/>
      <c r="AR413" s="27"/>
      <c r="AS413" s="27"/>
      <c r="AT413" s="27"/>
      <c r="AU413" s="27"/>
      <c r="AV413" s="27"/>
      <c r="AW413" s="27"/>
      <c r="AX413" s="27"/>
      <c r="AY413" s="27"/>
      <c r="AZ413" s="27"/>
      <c r="BA413" s="27"/>
      <c r="BB413" s="27"/>
      <c r="BC413" s="27"/>
      <c r="BD413" s="27"/>
      <c r="BE413" s="27"/>
      <c r="BF413" s="27"/>
      <c r="BG413" s="27"/>
    </row>
    <row r="414" spans="2:59" ht="15.75" customHeight="1" x14ac:dyDescent="0.2"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  <c r="AO414" s="27"/>
      <c r="AP414" s="27"/>
      <c r="AQ414" s="27"/>
      <c r="AR414" s="27"/>
      <c r="AS414" s="27"/>
      <c r="AT414" s="27"/>
      <c r="AU414" s="27"/>
      <c r="AV414" s="27"/>
      <c r="AW414" s="27"/>
      <c r="AX414" s="27"/>
      <c r="AY414" s="27"/>
      <c r="AZ414" s="27"/>
      <c r="BA414" s="27"/>
      <c r="BB414" s="27"/>
      <c r="BC414" s="27"/>
      <c r="BD414" s="27"/>
      <c r="BE414" s="27"/>
      <c r="BF414" s="27"/>
      <c r="BG414" s="27"/>
    </row>
    <row r="415" spans="2:59" ht="15.75" customHeight="1" x14ac:dyDescent="0.2"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  <c r="AO415" s="27"/>
      <c r="AP415" s="27"/>
      <c r="AQ415" s="27"/>
      <c r="AR415" s="27"/>
      <c r="AS415" s="27"/>
      <c r="AT415" s="27"/>
      <c r="AU415" s="27"/>
      <c r="AV415" s="27"/>
      <c r="AW415" s="27"/>
      <c r="AX415" s="27"/>
      <c r="AY415" s="27"/>
      <c r="AZ415" s="27"/>
      <c r="BA415" s="27"/>
      <c r="BB415" s="27"/>
      <c r="BC415" s="27"/>
      <c r="BD415" s="27"/>
      <c r="BE415" s="27"/>
      <c r="BF415" s="27"/>
      <c r="BG415" s="27"/>
    </row>
    <row r="416" spans="2:59" ht="15.75" customHeight="1" x14ac:dyDescent="0.2"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  <c r="AO416" s="27"/>
      <c r="AP416" s="27"/>
      <c r="AQ416" s="27"/>
      <c r="AR416" s="27"/>
      <c r="AS416" s="27"/>
      <c r="AT416" s="27"/>
      <c r="AU416" s="27"/>
      <c r="AV416" s="27"/>
      <c r="AW416" s="27"/>
      <c r="AX416" s="27"/>
      <c r="AY416" s="27"/>
      <c r="AZ416" s="27"/>
      <c r="BA416" s="27"/>
      <c r="BB416" s="27"/>
      <c r="BC416" s="27"/>
      <c r="BD416" s="27"/>
      <c r="BE416" s="27"/>
      <c r="BF416" s="27"/>
      <c r="BG416" s="27"/>
    </row>
    <row r="417" spans="2:59" ht="15.75" customHeight="1" x14ac:dyDescent="0.2"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  <c r="AO417" s="27"/>
      <c r="AP417" s="27"/>
      <c r="AQ417" s="27"/>
      <c r="AR417" s="27"/>
      <c r="AS417" s="27"/>
      <c r="AT417" s="27"/>
      <c r="AU417" s="27"/>
      <c r="AV417" s="27"/>
      <c r="AW417" s="27"/>
      <c r="AX417" s="27"/>
      <c r="AY417" s="27"/>
      <c r="AZ417" s="27"/>
      <c r="BA417" s="27"/>
      <c r="BB417" s="27"/>
      <c r="BC417" s="27"/>
      <c r="BD417" s="27"/>
      <c r="BE417" s="27"/>
      <c r="BF417" s="27"/>
      <c r="BG417" s="27"/>
    </row>
    <row r="418" spans="2:59" ht="15.75" customHeight="1" x14ac:dyDescent="0.2"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  <c r="AO418" s="27"/>
      <c r="AP418" s="27"/>
      <c r="AQ418" s="27"/>
      <c r="AR418" s="27"/>
      <c r="AS418" s="27"/>
      <c r="AT418" s="27"/>
      <c r="AU418" s="27"/>
      <c r="AV418" s="27"/>
      <c r="AW418" s="27"/>
      <c r="AX418" s="27"/>
      <c r="AY418" s="27"/>
      <c r="AZ418" s="27"/>
      <c r="BA418" s="27"/>
      <c r="BB418" s="27"/>
      <c r="BC418" s="27"/>
      <c r="BD418" s="27"/>
      <c r="BE418" s="27"/>
      <c r="BF418" s="27"/>
      <c r="BG418" s="27"/>
    </row>
    <row r="419" spans="2:59" ht="15.75" customHeight="1" x14ac:dyDescent="0.2"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27"/>
      <c r="AR419" s="27"/>
      <c r="AS419" s="27"/>
      <c r="AT419" s="27"/>
      <c r="AU419" s="27"/>
      <c r="AV419" s="27"/>
      <c r="AW419" s="27"/>
      <c r="AX419" s="27"/>
      <c r="AY419" s="27"/>
      <c r="AZ419" s="27"/>
      <c r="BA419" s="27"/>
      <c r="BB419" s="27"/>
      <c r="BC419" s="27"/>
      <c r="BD419" s="27"/>
      <c r="BE419" s="27"/>
      <c r="BF419" s="27"/>
      <c r="BG419" s="27"/>
    </row>
    <row r="420" spans="2:59" ht="15.75" customHeight="1" x14ac:dyDescent="0.2"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  <c r="AO420" s="27"/>
      <c r="AP420" s="27"/>
      <c r="AQ420" s="27"/>
      <c r="AR420" s="27"/>
      <c r="AS420" s="27"/>
      <c r="AT420" s="27"/>
      <c r="AU420" s="27"/>
      <c r="AV420" s="27"/>
      <c r="AW420" s="27"/>
      <c r="AX420" s="27"/>
      <c r="AY420" s="27"/>
      <c r="AZ420" s="27"/>
      <c r="BA420" s="27"/>
      <c r="BB420" s="27"/>
      <c r="BC420" s="27"/>
      <c r="BD420" s="27"/>
      <c r="BE420" s="27"/>
      <c r="BF420" s="27"/>
      <c r="BG420" s="27"/>
    </row>
    <row r="421" spans="2:59" ht="15.75" customHeight="1" x14ac:dyDescent="0.2"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  <c r="AO421" s="27"/>
      <c r="AP421" s="27"/>
      <c r="AQ421" s="27"/>
      <c r="AR421" s="27"/>
      <c r="AS421" s="27"/>
      <c r="AT421" s="27"/>
      <c r="AU421" s="27"/>
      <c r="AV421" s="27"/>
      <c r="AW421" s="27"/>
      <c r="AX421" s="27"/>
      <c r="AY421" s="27"/>
      <c r="AZ421" s="27"/>
      <c r="BA421" s="27"/>
      <c r="BB421" s="27"/>
      <c r="BC421" s="27"/>
      <c r="BD421" s="27"/>
      <c r="BE421" s="27"/>
      <c r="BF421" s="27"/>
      <c r="BG421" s="27"/>
    </row>
    <row r="422" spans="2:59" ht="15.75" customHeight="1" x14ac:dyDescent="0.2"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27"/>
      <c r="AR422" s="27"/>
      <c r="AS422" s="27"/>
      <c r="AT422" s="27"/>
      <c r="AU422" s="27"/>
      <c r="AV422" s="27"/>
      <c r="AW422" s="27"/>
      <c r="AX422" s="27"/>
      <c r="AY422" s="27"/>
      <c r="AZ422" s="27"/>
      <c r="BA422" s="27"/>
      <c r="BB422" s="27"/>
      <c r="BC422" s="27"/>
      <c r="BD422" s="27"/>
      <c r="BE422" s="27"/>
      <c r="BF422" s="27"/>
      <c r="BG422" s="27"/>
    </row>
    <row r="423" spans="2:59" ht="15.75" customHeight="1" x14ac:dyDescent="0.2"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  <c r="AO423" s="27"/>
      <c r="AP423" s="27"/>
      <c r="AQ423" s="27"/>
      <c r="AR423" s="27"/>
      <c r="AS423" s="27"/>
      <c r="AT423" s="27"/>
      <c r="AU423" s="27"/>
      <c r="AV423" s="27"/>
      <c r="AW423" s="27"/>
      <c r="AX423" s="27"/>
      <c r="AY423" s="27"/>
      <c r="AZ423" s="27"/>
      <c r="BA423" s="27"/>
      <c r="BB423" s="27"/>
      <c r="BC423" s="27"/>
      <c r="BD423" s="27"/>
      <c r="BE423" s="27"/>
      <c r="BF423" s="27"/>
      <c r="BG423" s="27"/>
    </row>
    <row r="424" spans="2:59" ht="15.75" customHeight="1" x14ac:dyDescent="0.2"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  <c r="AO424" s="27"/>
      <c r="AP424" s="27"/>
      <c r="AQ424" s="27"/>
      <c r="AR424" s="27"/>
      <c r="AS424" s="27"/>
      <c r="AT424" s="27"/>
      <c r="AU424" s="27"/>
      <c r="AV424" s="27"/>
      <c r="AW424" s="27"/>
      <c r="AX424" s="27"/>
      <c r="AY424" s="27"/>
      <c r="AZ424" s="27"/>
      <c r="BA424" s="27"/>
      <c r="BB424" s="27"/>
      <c r="BC424" s="27"/>
      <c r="BD424" s="27"/>
      <c r="BE424" s="27"/>
      <c r="BF424" s="27"/>
      <c r="BG424" s="27"/>
    </row>
    <row r="425" spans="2:59" ht="15.75" customHeight="1" x14ac:dyDescent="0.2"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  <c r="AO425" s="27"/>
      <c r="AP425" s="27"/>
      <c r="AQ425" s="27"/>
      <c r="AR425" s="27"/>
      <c r="AS425" s="27"/>
      <c r="AT425" s="27"/>
      <c r="AU425" s="27"/>
      <c r="AV425" s="27"/>
      <c r="AW425" s="27"/>
      <c r="AX425" s="27"/>
      <c r="AY425" s="27"/>
      <c r="AZ425" s="27"/>
      <c r="BA425" s="27"/>
      <c r="BB425" s="27"/>
      <c r="BC425" s="27"/>
      <c r="BD425" s="27"/>
      <c r="BE425" s="27"/>
      <c r="BF425" s="27"/>
      <c r="BG425" s="27"/>
    </row>
    <row r="426" spans="2:59" ht="15.75" customHeight="1" x14ac:dyDescent="0.2"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  <c r="AO426" s="27"/>
      <c r="AP426" s="27"/>
      <c r="AQ426" s="27"/>
      <c r="AR426" s="27"/>
      <c r="AS426" s="27"/>
      <c r="AT426" s="27"/>
      <c r="AU426" s="27"/>
      <c r="AV426" s="27"/>
      <c r="AW426" s="27"/>
      <c r="AX426" s="27"/>
      <c r="AY426" s="27"/>
      <c r="AZ426" s="27"/>
      <c r="BA426" s="27"/>
      <c r="BB426" s="27"/>
      <c r="BC426" s="27"/>
      <c r="BD426" s="27"/>
      <c r="BE426" s="27"/>
      <c r="BF426" s="27"/>
      <c r="BG426" s="27"/>
    </row>
    <row r="427" spans="2:59" ht="15.75" customHeight="1" x14ac:dyDescent="0.2"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  <c r="AO427" s="27"/>
      <c r="AP427" s="27"/>
      <c r="AQ427" s="27"/>
      <c r="AR427" s="27"/>
      <c r="AS427" s="27"/>
      <c r="AT427" s="27"/>
      <c r="AU427" s="27"/>
      <c r="AV427" s="27"/>
      <c r="AW427" s="27"/>
      <c r="AX427" s="27"/>
      <c r="AY427" s="27"/>
      <c r="AZ427" s="27"/>
      <c r="BA427" s="27"/>
      <c r="BB427" s="27"/>
      <c r="BC427" s="27"/>
      <c r="BD427" s="27"/>
      <c r="BE427" s="27"/>
      <c r="BF427" s="27"/>
      <c r="BG427" s="27"/>
    </row>
    <row r="428" spans="2:59" ht="15.75" customHeight="1" x14ac:dyDescent="0.2"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  <c r="AO428" s="27"/>
      <c r="AP428" s="27"/>
      <c r="AQ428" s="27"/>
      <c r="AR428" s="27"/>
      <c r="AS428" s="27"/>
      <c r="AT428" s="27"/>
      <c r="AU428" s="27"/>
      <c r="AV428" s="27"/>
      <c r="AW428" s="27"/>
      <c r="AX428" s="27"/>
      <c r="AY428" s="27"/>
      <c r="AZ428" s="27"/>
      <c r="BA428" s="27"/>
      <c r="BB428" s="27"/>
      <c r="BC428" s="27"/>
      <c r="BD428" s="27"/>
      <c r="BE428" s="27"/>
      <c r="BF428" s="27"/>
      <c r="BG428" s="27"/>
    </row>
    <row r="429" spans="2:59" ht="15.75" customHeight="1" x14ac:dyDescent="0.2"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  <c r="AO429" s="27"/>
      <c r="AP429" s="27"/>
      <c r="AQ429" s="27"/>
      <c r="AR429" s="27"/>
      <c r="AS429" s="27"/>
      <c r="AT429" s="27"/>
      <c r="AU429" s="27"/>
      <c r="AV429" s="27"/>
      <c r="AW429" s="27"/>
      <c r="AX429" s="27"/>
      <c r="AY429" s="27"/>
      <c r="AZ429" s="27"/>
      <c r="BA429" s="27"/>
      <c r="BB429" s="27"/>
      <c r="BC429" s="27"/>
      <c r="BD429" s="27"/>
      <c r="BE429" s="27"/>
      <c r="BF429" s="27"/>
      <c r="BG429" s="27"/>
    </row>
    <row r="430" spans="2:59" ht="15.75" customHeight="1" x14ac:dyDescent="0.2"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27"/>
      <c r="AR430" s="27"/>
      <c r="AS430" s="27"/>
      <c r="AT430" s="27"/>
      <c r="AU430" s="27"/>
      <c r="AV430" s="27"/>
      <c r="AW430" s="27"/>
      <c r="AX430" s="27"/>
      <c r="AY430" s="27"/>
      <c r="AZ430" s="27"/>
      <c r="BA430" s="27"/>
      <c r="BB430" s="27"/>
      <c r="BC430" s="27"/>
      <c r="BD430" s="27"/>
      <c r="BE430" s="27"/>
      <c r="BF430" s="27"/>
      <c r="BG430" s="27"/>
    </row>
    <row r="431" spans="2:59" ht="15.75" customHeight="1" x14ac:dyDescent="0.2"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  <c r="AO431" s="27"/>
      <c r="AP431" s="27"/>
      <c r="AQ431" s="27"/>
      <c r="AR431" s="27"/>
      <c r="AS431" s="27"/>
      <c r="AT431" s="27"/>
      <c r="AU431" s="27"/>
      <c r="AV431" s="27"/>
      <c r="AW431" s="27"/>
      <c r="AX431" s="27"/>
      <c r="AY431" s="27"/>
      <c r="AZ431" s="27"/>
      <c r="BA431" s="27"/>
      <c r="BB431" s="27"/>
      <c r="BC431" s="27"/>
      <c r="BD431" s="27"/>
      <c r="BE431" s="27"/>
      <c r="BF431" s="27"/>
      <c r="BG431" s="27"/>
    </row>
    <row r="432" spans="2:59" ht="15.75" customHeight="1" x14ac:dyDescent="0.2"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  <c r="AO432" s="27"/>
      <c r="AP432" s="27"/>
      <c r="AQ432" s="27"/>
      <c r="AR432" s="27"/>
      <c r="AS432" s="27"/>
      <c r="AT432" s="27"/>
      <c r="AU432" s="27"/>
      <c r="AV432" s="27"/>
      <c r="AW432" s="27"/>
      <c r="AX432" s="27"/>
      <c r="AY432" s="27"/>
      <c r="AZ432" s="27"/>
      <c r="BA432" s="27"/>
      <c r="BB432" s="27"/>
      <c r="BC432" s="27"/>
      <c r="BD432" s="27"/>
      <c r="BE432" s="27"/>
      <c r="BF432" s="27"/>
      <c r="BG432" s="27"/>
    </row>
    <row r="433" spans="2:59" ht="15.75" customHeight="1" x14ac:dyDescent="0.2"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  <c r="AO433" s="27"/>
      <c r="AP433" s="27"/>
      <c r="AQ433" s="27"/>
      <c r="AR433" s="27"/>
      <c r="AS433" s="27"/>
      <c r="AT433" s="27"/>
      <c r="AU433" s="27"/>
      <c r="AV433" s="27"/>
      <c r="AW433" s="27"/>
      <c r="AX433" s="27"/>
      <c r="AY433" s="27"/>
      <c r="AZ433" s="27"/>
      <c r="BA433" s="27"/>
      <c r="BB433" s="27"/>
      <c r="BC433" s="27"/>
      <c r="BD433" s="27"/>
      <c r="BE433" s="27"/>
      <c r="BF433" s="27"/>
      <c r="BG433" s="27"/>
    </row>
    <row r="434" spans="2:59" ht="15.75" customHeight="1" x14ac:dyDescent="0.2"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  <c r="AO434" s="27"/>
      <c r="AP434" s="27"/>
      <c r="AQ434" s="27"/>
      <c r="AR434" s="27"/>
      <c r="AS434" s="27"/>
      <c r="AT434" s="27"/>
      <c r="AU434" s="27"/>
      <c r="AV434" s="27"/>
      <c r="AW434" s="27"/>
      <c r="AX434" s="27"/>
      <c r="AY434" s="27"/>
      <c r="AZ434" s="27"/>
      <c r="BA434" s="27"/>
      <c r="BB434" s="27"/>
      <c r="BC434" s="27"/>
      <c r="BD434" s="27"/>
      <c r="BE434" s="27"/>
      <c r="BF434" s="27"/>
      <c r="BG434" s="27"/>
    </row>
    <row r="435" spans="2:59" ht="15.75" customHeight="1" x14ac:dyDescent="0.2"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  <c r="AO435" s="27"/>
      <c r="AP435" s="27"/>
      <c r="AQ435" s="27"/>
      <c r="AR435" s="27"/>
      <c r="AS435" s="27"/>
      <c r="AT435" s="27"/>
      <c r="AU435" s="27"/>
      <c r="AV435" s="27"/>
      <c r="AW435" s="27"/>
      <c r="AX435" s="27"/>
      <c r="AY435" s="27"/>
      <c r="AZ435" s="27"/>
      <c r="BA435" s="27"/>
      <c r="BB435" s="27"/>
      <c r="BC435" s="27"/>
      <c r="BD435" s="27"/>
      <c r="BE435" s="27"/>
      <c r="BF435" s="27"/>
      <c r="BG435" s="27"/>
    </row>
    <row r="436" spans="2:59" ht="15.75" customHeight="1" x14ac:dyDescent="0.2"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  <c r="AO436" s="27"/>
      <c r="AP436" s="27"/>
      <c r="AQ436" s="27"/>
      <c r="AR436" s="27"/>
      <c r="AS436" s="27"/>
      <c r="AT436" s="27"/>
      <c r="AU436" s="27"/>
      <c r="AV436" s="27"/>
      <c r="AW436" s="27"/>
      <c r="AX436" s="27"/>
      <c r="AY436" s="27"/>
      <c r="AZ436" s="27"/>
      <c r="BA436" s="27"/>
      <c r="BB436" s="27"/>
      <c r="BC436" s="27"/>
      <c r="BD436" s="27"/>
      <c r="BE436" s="27"/>
      <c r="BF436" s="27"/>
      <c r="BG436" s="27"/>
    </row>
    <row r="437" spans="2:59" ht="15.75" customHeight="1" x14ac:dyDescent="0.2"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  <c r="AO437" s="27"/>
      <c r="AP437" s="27"/>
      <c r="AQ437" s="27"/>
      <c r="AR437" s="27"/>
      <c r="AS437" s="27"/>
      <c r="AT437" s="27"/>
      <c r="AU437" s="27"/>
      <c r="AV437" s="27"/>
      <c r="AW437" s="27"/>
      <c r="AX437" s="27"/>
      <c r="AY437" s="27"/>
      <c r="AZ437" s="27"/>
      <c r="BA437" s="27"/>
      <c r="BB437" s="27"/>
      <c r="BC437" s="27"/>
      <c r="BD437" s="27"/>
      <c r="BE437" s="27"/>
      <c r="BF437" s="27"/>
      <c r="BG437" s="27"/>
    </row>
    <row r="438" spans="2:59" ht="15.75" customHeight="1" x14ac:dyDescent="0.2"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  <c r="AO438" s="27"/>
      <c r="AP438" s="27"/>
      <c r="AQ438" s="27"/>
      <c r="AR438" s="27"/>
      <c r="AS438" s="27"/>
      <c r="AT438" s="27"/>
      <c r="AU438" s="27"/>
      <c r="AV438" s="27"/>
      <c r="AW438" s="27"/>
      <c r="AX438" s="27"/>
      <c r="AY438" s="27"/>
      <c r="AZ438" s="27"/>
      <c r="BA438" s="27"/>
      <c r="BB438" s="27"/>
      <c r="BC438" s="27"/>
      <c r="BD438" s="27"/>
      <c r="BE438" s="27"/>
      <c r="BF438" s="27"/>
      <c r="BG438" s="27"/>
    </row>
    <row r="439" spans="2:59" ht="15.75" customHeight="1" x14ac:dyDescent="0.2"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  <c r="AO439" s="27"/>
      <c r="AP439" s="27"/>
      <c r="AQ439" s="27"/>
      <c r="AR439" s="27"/>
      <c r="AS439" s="27"/>
      <c r="AT439" s="27"/>
      <c r="AU439" s="27"/>
      <c r="AV439" s="27"/>
      <c r="AW439" s="27"/>
      <c r="AX439" s="27"/>
      <c r="AY439" s="27"/>
      <c r="AZ439" s="27"/>
      <c r="BA439" s="27"/>
      <c r="BB439" s="27"/>
      <c r="BC439" s="27"/>
      <c r="BD439" s="27"/>
      <c r="BE439" s="27"/>
      <c r="BF439" s="27"/>
      <c r="BG439" s="27"/>
    </row>
    <row r="440" spans="2:59" ht="15.75" customHeight="1" x14ac:dyDescent="0.2"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7"/>
      <c r="AR440" s="27"/>
      <c r="AS440" s="27"/>
      <c r="AT440" s="27"/>
      <c r="AU440" s="27"/>
      <c r="AV440" s="27"/>
      <c r="AW440" s="27"/>
      <c r="AX440" s="27"/>
      <c r="AY440" s="27"/>
      <c r="AZ440" s="27"/>
      <c r="BA440" s="27"/>
      <c r="BB440" s="27"/>
      <c r="BC440" s="27"/>
      <c r="BD440" s="27"/>
      <c r="BE440" s="27"/>
      <c r="BF440" s="27"/>
      <c r="BG440" s="27"/>
    </row>
    <row r="441" spans="2:59" ht="15.75" customHeight="1" x14ac:dyDescent="0.2"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  <c r="AO441" s="27"/>
      <c r="AP441" s="27"/>
      <c r="AQ441" s="27"/>
      <c r="AR441" s="27"/>
      <c r="AS441" s="27"/>
      <c r="AT441" s="27"/>
      <c r="AU441" s="27"/>
      <c r="AV441" s="27"/>
      <c r="AW441" s="27"/>
      <c r="AX441" s="27"/>
      <c r="AY441" s="27"/>
      <c r="AZ441" s="27"/>
      <c r="BA441" s="27"/>
      <c r="BB441" s="27"/>
      <c r="BC441" s="27"/>
      <c r="BD441" s="27"/>
      <c r="BE441" s="27"/>
      <c r="BF441" s="27"/>
      <c r="BG441" s="27"/>
    </row>
    <row r="442" spans="2:59" ht="15.75" customHeight="1" x14ac:dyDescent="0.2"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27"/>
      <c r="AR442" s="27"/>
      <c r="AS442" s="27"/>
      <c r="AT442" s="27"/>
      <c r="AU442" s="27"/>
      <c r="AV442" s="27"/>
      <c r="AW442" s="27"/>
      <c r="AX442" s="27"/>
      <c r="AY442" s="27"/>
      <c r="AZ442" s="27"/>
      <c r="BA442" s="27"/>
      <c r="BB442" s="27"/>
      <c r="BC442" s="27"/>
      <c r="BD442" s="27"/>
      <c r="BE442" s="27"/>
      <c r="BF442" s="27"/>
      <c r="BG442" s="27"/>
    </row>
    <row r="443" spans="2:59" ht="15.75" customHeight="1" x14ac:dyDescent="0.2"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  <c r="AO443" s="27"/>
      <c r="AP443" s="27"/>
      <c r="AQ443" s="27"/>
      <c r="AR443" s="27"/>
      <c r="AS443" s="27"/>
      <c r="AT443" s="27"/>
      <c r="AU443" s="27"/>
      <c r="AV443" s="27"/>
      <c r="AW443" s="27"/>
      <c r="AX443" s="27"/>
      <c r="AY443" s="27"/>
      <c r="AZ443" s="27"/>
      <c r="BA443" s="27"/>
      <c r="BB443" s="27"/>
      <c r="BC443" s="27"/>
      <c r="BD443" s="27"/>
      <c r="BE443" s="27"/>
      <c r="BF443" s="27"/>
      <c r="BG443" s="27"/>
    </row>
    <row r="444" spans="2:59" ht="15.75" customHeight="1" x14ac:dyDescent="0.2"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  <c r="AO444" s="27"/>
      <c r="AP444" s="27"/>
      <c r="AQ444" s="27"/>
      <c r="AR444" s="27"/>
      <c r="AS444" s="27"/>
      <c r="AT444" s="27"/>
      <c r="AU444" s="27"/>
      <c r="AV444" s="27"/>
      <c r="AW444" s="27"/>
      <c r="AX444" s="27"/>
      <c r="AY444" s="27"/>
      <c r="AZ444" s="27"/>
      <c r="BA444" s="27"/>
      <c r="BB444" s="27"/>
      <c r="BC444" s="27"/>
      <c r="BD444" s="27"/>
      <c r="BE444" s="27"/>
      <c r="BF444" s="27"/>
      <c r="BG444" s="27"/>
    </row>
    <row r="445" spans="2:59" ht="15.75" customHeight="1" x14ac:dyDescent="0.2"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  <c r="AO445" s="27"/>
      <c r="AP445" s="27"/>
      <c r="AQ445" s="27"/>
      <c r="AR445" s="27"/>
      <c r="AS445" s="27"/>
      <c r="AT445" s="27"/>
      <c r="AU445" s="27"/>
      <c r="AV445" s="27"/>
      <c r="AW445" s="27"/>
      <c r="AX445" s="27"/>
      <c r="AY445" s="27"/>
      <c r="AZ445" s="27"/>
      <c r="BA445" s="27"/>
      <c r="BB445" s="27"/>
      <c r="BC445" s="27"/>
      <c r="BD445" s="27"/>
      <c r="BE445" s="27"/>
      <c r="BF445" s="27"/>
      <c r="BG445" s="27"/>
    </row>
    <row r="446" spans="2:59" ht="15.75" customHeight="1" x14ac:dyDescent="0.2"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  <c r="AP446" s="27"/>
      <c r="AQ446" s="27"/>
      <c r="AR446" s="27"/>
      <c r="AS446" s="27"/>
      <c r="AT446" s="27"/>
      <c r="AU446" s="27"/>
      <c r="AV446" s="27"/>
      <c r="AW446" s="27"/>
      <c r="AX446" s="27"/>
      <c r="AY446" s="27"/>
      <c r="AZ446" s="27"/>
      <c r="BA446" s="27"/>
      <c r="BB446" s="27"/>
      <c r="BC446" s="27"/>
      <c r="BD446" s="27"/>
      <c r="BE446" s="27"/>
      <c r="BF446" s="27"/>
      <c r="BG446" s="27"/>
    </row>
    <row r="447" spans="2:59" ht="15.75" customHeight="1" x14ac:dyDescent="0.2"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  <c r="AO447" s="27"/>
      <c r="AP447" s="27"/>
      <c r="AQ447" s="27"/>
      <c r="AR447" s="27"/>
      <c r="AS447" s="27"/>
      <c r="AT447" s="27"/>
      <c r="AU447" s="27"/>
      <c r="AV447" s="27"/>
      <c r="AW447" s="27"/>
      <c r="AX447" s="27"/>
      <c r="AY447" s="27"/>
      <c r="AZ447" s="27"/>
      <c r="BA447" s="27"/>
      <c r="BB447" s="27"/>
      <c r="BC447" s="27"/>
      <c r="BD447" s="27"/>
      <c r="BE447" s="27"/>
      <c r="BF447" s="27"/>
      <c r="BG447" s="27"/>
    </row>
    <row r="448" spans="2:59" ht="15.75" customHeight="1" x14ac:dyDescent="0.2"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27"/>
      <c r="AW448" s="27"/>
      <c r="AX448" s="27"/>
      <c r="AY448" s="27"/>
      <c r="AZ448" s="27"/>
      <c r="BA448" s="27"/>
      <c r="BB448" s="27"/>
      <c r="BC448" s="27"/>
      <c r="BD448" s="27"/>
      <c r="BE448" s="27"/>
      <c r="BF448" s="27"/>
      <c r="BG448" s="27"/>
    </row>
    <row r="449" spans="2:59" ht="15.75" customHeight="1" x14ac:dyDescent="0.2"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  <c r="AO449" s="27"/>
      <c r="AP449" s="27"/>
      <c r="AQ449" s="27"/>
      <c r="AR449" s="27"/>
      <c r="AS449" s="27"/>
      <c r="AT449" s="27"/>
      <c r="AU449" s="27"/>
      <c r="AV449" s="27"/>
      <c r="AW449" s="27"/>
      <c r="AX449" s="27"/>
      <c r="AY449" s="27"/>
      <c r="AZ449" s="27"/>
      <c r="BA449" s="27"/>
      <c r="BB449" s="27"/>
      <c r="BC449" s="27"/>
      <c r="BD449" s="27"/>
      <c r="BE449" s="27"/>
      <c r="BF449" s="27"/>
      <c r="BG449" s="27"/>
    </row>
    <row r="450" spans="2:59" ht="15.75" customHeight="1" x14ac:dyDescent="0.2"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  <c r="AO450" s="27"/>
      <c r="AP450" s="27"/>
      <c r="AQ450" s="27"/>
      <c r="AR450" s="27"/>
      <c r="AS450" s="27"/>
      <c r="AT450" s="27"/>
      <c r="AU450" s="27"/>
      <c r="AV450" s="27"/>
      <c r="AW450" s="27"/>
      <c r="AX450" s="27"/>
      <c r="AY450" s="27"/>
      <c r="AZ450" s="27"/>
      <c r="BA450" s="27"/>
      <c r="BB450" s="27"/>
      <c r="BC450" s="27"/>
      <c r="BD450" s="27"/>
      <c r="BE450" s="27"/>
      <c r="BF450" s="27"/>
      <c r="BG450" s="27"/>
    </row>
    <row r="451" spans="2:59" ht="15.75" customHeight="1" x14ac:dyDescent="0.2"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  <c r="AO451" s="27"/>
      <c r="AP451" s="27"/>
      <c r="AQ451" s="27"/>
      <c r="AR451" s="27"/>
      <c r="AS451" s="27"/>
      <c r="AT451" s="27"/>
      <c r="AU451" s="27"/>
      <c r="AV451" s="27"/>
      <c r="AW451" s="27"/>
      <c r="AX451" s="27"/>
      <c r="AY451" s="27"/>
      <c r="AZ451" s="27"/>
      <c r="BA451" s="27"/>
      <c r="BB451" s="27"/>
      <c r="BC451" s="27"/>
      <c r="BD451" s="27"/>
      <c r="BE451" s="27"/>
      <c r="BF451" s="27"/>
      <c r="BG451" s="27"/>
    </row>
    <row r="452" spans="2:59" ht="15.75" customHeight="1" x14ac:dyDescent="0.2"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  <c r="AO452" s="27"/>
      <c r="AP452" s="27"/>
      <c r="AQ452" s="27"/>
      <c r="AR452" s="27"/>
      <c r="AS452" s="27"/>
      <c r="AT452" s="27"/>
      <c r="AU452" s="27"/>
      <c r="AV452" s="27"/>
      <c r="AW452" s="27"/>
      <c r="AX452" s="27"/>
      <c r="AY452" s="27"/>
      <c r="AZ452" s="27"/>
      <c r="BA452" s="27"/>
      <c r="BB452" s="27"/>
      <c r="BC452" s="27"/>
      <c r="BD452" s="27"/>
      <c r="BE452" s="27"/>
      <c r="BF452" s="27"/>
      <c r="BG452" s="27"/>
    </row>
    <row r="453" spans="2:59" ht="15.75" customHeight="1" x14ac:dyDescent="0.2"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  <c r="AO453" s="27"/>
      <c r="AP453" s="27"/>
      <c r="AQ453" s="27"/>
      <c r="AR453" s="27"/>
      <c r="AS453" s="27"/>
      <c r="AT453" s="27"/>
      <c r="AU453" s="27"/>
      <c r="AV453" s="27"/>
      <c r="AW453" s="27"/>
      <c r="AX453" s="27"/>
      <c r="AY453" s="27"/>
      <c r="AZ453" s="27"/>
      <c r="BA453" s="27"/>
      <c r="BB453" s="27"/>
      <c r="BC453" s="27"/>
      <c r="BD453" s="27"/>
      <c r="BE453" s="27"/>
      <c r="BF453" s="27"/>
      <c r="BG453" s="27"/>
    </row>
    <row r="454" spans="2:59" ht="15.75" customHeight="1" x14ac:dyDescent="0.2"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  <c r="AQ454" s="27"/>
      <c r="AR454" s="27"/>
      <c r="AS454" s="27"/>
      <c r="AT454" s="27"/>
      <c r="AU454" s="27"/>
      <c r="AV454" s="27"/>
      <c r="AW454" s="27"/>
      <c r="AX454" s="27"/>
      <c r="AY454" s="27"/>
      <c r="AZ454" s="27"/>
      <c r="BA454" s="27"/>
      <c r="BB454" s="27"/>
      <c r="BC454" s="27"/>
      <c r="BD454" s="27"/>
      <c r="BE454" s="27"/>
      <c r="BF454" s="27"/>
      <c r="BG454" s="27"/>
    </row>
    <row r="455" spans="2:59" ht="15.75" customHeight="1" x14ac:dyDescent="0.2"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  <c r="AO455" s="27"/>
      <c r="AP455" s="27"/>
      <c r="AQ455" s="27"/>
      <c r="AR455" s="27"/>
      <c r="AS455" s="27"/>
      <c r="AT455" s="27"/>
      <c r="AU455" s="27"/>
      <c r="AV455" s="27"/>
      <c r="AW455" s="27"/>
      <c r="AX455" s="27"/>
      <c r="AY455" s="27"/>
      <c r="AZ455" s="27"/>
      <c r="BA455" s="27"/>
      <c r="BB455" s="27"/>
      <c r="BC455" s="27"/>
      <c r="BD455" s="27"/>
      <c r="BE455" s="27"/>
      <c r="BF455" s="27"/>
      <c r="BG455" s="27"/>
    </row>
    <row r="456" spans="2:59" ht="15.75" customHeight="1" x14ac:dyDescent="0.2"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  <c r="AO456" s="27"/>
      <c r="AP456" s="27"/>
      <c r="AQ456" s="27"/>
      <c r="AR456" s="27"/>
      <c r="AS456" s="27"/>
      <c r="AT456" s="27"/>
      <c r="AU456" s="27"/>
      <c r="AV456" s="27"/>
      <c r="AW456" s="27"/>
      <c r="AX456" s="27"/>
      <c r="AY456" s="27"/>
      <c r="AZ456" s="27"/>
      <c r="BA456" s="27"/>
      <c r="BB456" s="27"/>
      <c r="BC456" s="27"/>
      <c r="BD456" s="27"/>
      <c r="BE456" s="27"/>
      <c r="BF456" s="27"/>
      <c r="BG456" s="27"/>
    </row>
    <row r="457" spans="2:59" ht="15.75" customHeight="1" x14ac:dyDescent="0.2"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  <c r="AO457" s="27"/>
      <c r="AP457" s="27"/>
      <c r="AQ457" s="27"/>
      <c r="AR457" s="27"/>
      <c r="AS457" s="27"/>
      <c r="AT457" s="27"/>
      <c r="AU457" s="27"/>
      <c r="AV457" s="27"/>
      <c r="AW457" s="27"/>
      <c r="AX457" s="27"/>
      <c r="AY457" s="27"/>
      <c r="AZ457" s="27"/>
      <c r="BA457" s="27"/>
      <c r="BB457" s="27"/>
      <c r="BC457" s="27"/>
      <c r="BD457" s="27"/>
      <c r="BE457" s="27"/>
      <c r="BF457" s="27"/>
      <c r="BG457" s="27"/>
    </row>
    <row r="458" spans="2:59" ht="15.75" customHeight="1" x14ac:dyDescent="0.2"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  <c r="AO458" s="27"/>
      <c r="AP458" s="27"/>
      <c r="AQ458" s="27"/>
      <c r="AR458" s="27"/>
      <c r="AS458" s="27"/>
      <c r="AT458" s="27"/>
      <c r="AU458" s="27"/>
      <c r="AV458" s="27"/>
      <c r="AW458" s="27"/>
      <c r="AX458" s="27"/>
      <c r="AY458" s="27"/>
      <c r="AZ458" s="27"/>
      <c r="BA458" s="27"/>
      <c r="BB458" s="27"/>
      <c r="BC458" s="27"/>
      <c r="BD458" s="27"/>
      <c r="BE458" s="27"/>
      <c r="BF458" s="27"/>
      <c r="BG458" s="27"/>
    </row>
    <row r="459" spans="2:59" ht="15.75" customHeight="1" x14ac:dyDescent="0.2"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  <c r="AO459" s="27"/>
      <c r="AP459" s="27"/>
      <c r="AQ459" s="27"/>
      <c r="AR459" s="27"/>
      <c r="AS459" s="27"/>
      <c r="AT459" s="27"/>
      <c r="AU459" s="27"/>
      <c r="AV459" s="27"/>
      <c r="AW459" s="27"/>
      <c r="AX459" s="27"/>
      <c r="AY459" s="27"/>
      <c r="AZ459" s="27"/>
      <c r="BA459" s="27"/>
      <c r="BB459" s="27"/>
      <c r="BC459" s="27"/>
      <c r="BD459" s="27"/>
      <c r="BE459" s="27"/>
      <c r="BF459" s="27"/>
      <c r="BG459" s="27"/>
    </row>
    <row r="460" spans="2:59" ht="15.75" customHeight="1" x14ac:dyDescent="0.2"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  <c r="AO460" s="27"/>
      <c r="AP460" s="27"/>
      <c r="AQ460" s="27"/>
      <c r="AR460" s="27"/>
      <c r="AS460" s="27"/>
      <c r="AT460" s="27"/>
      <c r="AU460" s="27"/>
      <c r="AV460" s="27"/>
      <c r="AW460" s="27"/>
      <c r="AX460" s="27"/>
      <c r="AY460" s="27"/>
      <c r="AZ460" s="27"/>
      <c r="BA460" s="27"/>
      <c r="BB460" s="27"/>
      <c r="BC460" s="27"/>
      <c r="BD460" s="27"/>
      <c r="BE460" s="27"/>
      <c r="BF460" s="27"/>
      <c r="BG460" s="27"/>
    </row>
    <row r="461" spans="2:59" ht="15.75" customHeight="1" x14ac:dyDescent="0.2"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  <c r="AO461" s="27"/>
      <c r="AP461" s="27"/>
      <c r="AQ461" s="27"/>
      <c r="AR461" s="27"/>
      <c r="AS461" s="27"/>
      <c r="AT461" s="27"/>
      <c r="AU461" s="27"/>
      <c r="AV461" s="27"/>
      <c r="AW461" s="27"/>
      <c r="AX461" s="27"/>
      <c r="AY461" s="27"/>
      <c r="AZ461" s="27"/>
      <c r="BA461" s="27"/>
      <c r="BB461" s="27"/>
      <c r="BC461" s="27"/>
      <c r="BD461" s="27"/>
      <c r="BE461" s="27"/>
      <c r="BF461" s="27"/>
      <c r="BG461" s="27"/>
    </row>
    <row r="462" spans="2:59" ht="15.75" customHeight="1" x14ac:dyDescent="0.2"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  <c r="AO462" s="27"/>
      <c r="AP462" s="27"/>
      <c r="AQ462" s="27"/>
      <c r="AR462" s="27"/>
      <c r="AS462" s="27"/>
      <c r="AT462" s="27"/>
      <c r="AU462" s="27"/>
      <c r="AV462" s="27"/>
      <c r="AW462" s="27"/>
      <c r="AX462" s="27"/>
      <c r="AY462" s="27"/>
      <c r="AZ462" s="27"/>
      <c r="BA462" s="27"/>
      <c r="BB462" s="27"/>
      <c r="BC462" s="27"/>
      <c r="BD462" s="27"/>
      <c r="BE462" s="27"/>
      <c r="BF462" s="27"/>
      <c r="BG462" s="27"/>
    </row>
    <row r="463" spans="2:59" ht="15.75" customHeight="1" x14ac:dyDescent="0.2"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  <c r="AO463" s="27"/>
      <c r="AP463" s="27"/>
      <c r="AQ463" s="27"/>
      <c r="AR463" s="27"/>
      <c r="AS463" s="27"/>
      <c r="AT463" s="27"/>
      <c r="AU463" s="27"/>
      <c r="AV463" s="27"/>
      <c r="AW463" s="27"/>
      <c r="AX463" s="27"/>
      <c r="AY463" s="27"/>
      <c r="AZ463" s="27"/>
      <c r="BA463" s="27"/>
      <c r="BB463" s="27"/>
      <c r="BC463" s="27"/>
      <c r="BD463" s="27"/>
      <c r="BE463" s="27"/>
      <c r="BF463" s="27"/>
      <c r="BG463" s="27"/>
    </row>
    <row r="464" spans="2:59" ht="15.75" customHeight="1" x14ac:dyDescent="0.2"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  <c r="AP464" s="27"/>
      <c r="AQ464" s="27"/>
      <c r="AR464" s="27"/>
      <c r="AS464" s="27"/>
      <c r="AT464" s="27"/>
      <c r="AU464" s="27"/>
      <c r="AV464" s="27"/>
      <c r="AW464" s="27"/>
      <c r="AX464" s="27"/>
      <c r="AY464" s="27"/>
      <c r="AZ464" s="27"/>
      <c r="BA464" s="27"/>
      <c r="BB464" s="27"/>
      <c r="BC464" s="27"/>
      <c r="BD464" s="27"/>
      <c r="BE464" s="27"/>
      <c r="BF464" s="27"/>
      <c r="BG464" s="27"/>
    </row>
    <row r="465" spans="2:59" ht="15.75" customHeight="1" x14ac:dyDescent="0.2"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  <c r="AO465" s="27"/>
      <c r="AP465" s="27"/>
      <c r="AQ465" s="27"/>
      <c r="AR465" s="27"/>
      <c r="AS465" s="27"/>
      <c r="AT465" s="27"/>
      <c r="AU465" s="27"/>
      <c r="AV465" s="27"/>
      <c r="AW465" s="27"/>
      <c r="AX465" s="27"/>
      <c r="AY465" s="27"/>
      <c r="AZ465" s="27"/>
      <c r="BA465" s="27"/>
      <c r="BB465" s="27"/>
      <c r="BC465" s="27"/>
      <c r="BD465" s="27"/>
      <c r="BE465" s="27"/>
      <c r="BF465" s="27"/>
      <c r="BG465" s="27"/>
    </row>
    <row r="466" spans="2:59" ht="15.75" customHeight="1" x14ac:dyDescent="0.2"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  <c r="AR466" s="27"/>
      <c r="AS466" s="27"/>
      <c r="AT466" s="27"/>
      <c r="AU466" s="27"/>
      <c r="AV466" s="27"/>
      <c r="AW466" s="27"/>
      <c r="AX466" s="27"/>
      <c r="AY466" s="27"/>
      <c r="AZ466" s="27"/>
      <c r="BA466" s="27"/>
      <c r="BB466" s="27"/>
      <c r="BC466" s="27"/>
      <c r="BD466" s="27"/>
      <c r="BE466" s="27"/>
      <c r="BF466" s="27"/>
      <c r="BG466" s="27"/>
    </row>
    <row r="467" spans="2:59" ht="15.75" customHeight="1" x14ac:dyDescent="0.2"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  <c r="AO467" s="27"/>
      <c r="AP467" s="27"/>
      <c r="AQ467" s="27"/>
      <c r="AR467" s="27"/>
      <c r="AS467" s="27"/>
      <c r="AT467" s="27"/>
      <c r="AU467" s="27"/>
      <c r="AV467" s="27"/>
      <c r="AW467" s="27"/>
      <c r="AX467" s="27"/>
      <c r="AY467" s="27"/>
      <c r="AZ467" s="27"/>
      <c r="BA467" s="27"/>
      <c r="BB467" s="27"/>
      <c r="BC467" s="27"/>
      <c r="BD467" s="27"/>
      <c r="BE467" s="27"/>
      <c r="BF467" s="27"/>
      <c r="BG467" s="27"/>
    </row>
    <row r="468" spans="2:59" ht="15.75" customHeight="1" x14ac:dyDescent="0.2"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  <c r="AO468" s="27"/>
      <c r="AP468" s="27"/>
      <c r="AQ468" s="27"/>
      <c r="AR468" s="27"/>
      <c r="AS468" s="27"/>
      <c r="AT468" s="27"/>
      <c r="AU468" s="27"/>
      <c r="AV468" s="27"/>
      <c r="AW468" s="27"/>
      <c r="AX468" s="27"/>
      <c r="AY468" s="27"/>
      <c r="AZ468" s="27"/>
      <c r="BA468" s="27"/>
      <c r="BB468" s="27"/>
      <c r="BC468" s="27"/>
      <c r="BD468" s="27"/>
      <c r="BE468" s="27"/>
      <c r="BF468" s="27"/>
      <c r="BG468" s="27"/>
    </row>
    <row r="469" spans="2:59" ht="15.75" customHeight="1" x14ac:dyDescent="0.2"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  <c r="AO469" s="27"/>
      <c r="AP469" s="27"/>
      <c r="AQ469" s="27"/>
      <c r="AR469" s="27"/>
      <c r="AS469" s="27"/>
      <c r="AT469" s="27"/>
      <c r="AU469" s="27"/>
      <c r="AV469" s="27"/>
      <c r="AW469" s="27"/>
      <c r="AX469" s="27"/>
      <c r="AY469" s="27"/>
      <c r="AZ469" s="27"/>
      <c r="BA469" s="27"/>
      <c r="BB469" s="27"/>
      <c r="BC469" s="27"/>
      <c r="BD469" s="27"/>
      <c r="BE469" s="27"/>
      <c r="BF469" s="27"/>
      <c r="BG469" s="27"/>
    </row>
    <row r="470" spans="2:59" ht="15.75" customHeight="1" x14ac:dyDescent="0.2"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  <c r="AO470" s="27"/>
      <c r="AP470" s="27"/>
      <c r="AQ470" s="27"/>
      <c r="AR470" s="27"/>
      <c r="AS470" s="27"/>
      <c r="AT470" s="27"/>
      <c r="AU470" s="27"/>
      <c r="AV470" s="27"/>
      <c r="AW470" s="27"/>
      <c r="AX470" s="27"/>
      <c r="AY470" s="27"/>
      <c r="AZ470" s="27"/>
      <c r="BA470" s="27"/>
      <c r="BB470" s="27"/>
      <c r="BC470" s="27"/>
      <c r="BD470" s="27"/>
      <c r="BE470" s="27"/>
      <c r="BF470" s="27"/>
      <c r="BG470" s="27"/>
    </row>
    <row r="471" spans="2:59" ht="15.75" customHeight="1" x14ac:dyDescent="0.2"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  <c r="AO471" s="27"/>
      <c r="AP471" s="27"/>
      <c r="AQ471" s="27"/>
      <c r="AR471" s="27"/>
      <c r="AS471" s="27"/>
      <c r="AT471" s="27"/>
      <c r="AU471" s="27"/>
      <c r="AV471" s="27"/>
      <c r="AW471" s="27"/>
      <c r="AX471" s="27"/>
      <c r="AY471" s="27"/>
      <c r="AZ471" s="27"/>
      <c r="BA471" s="27"/>
      <c r="BB471" s="27"/>
      <c r="BC471" s="27"/>
      <c r="BD471" s="27"/>
      <c r="BE471" s="27"/>
      <c r="BF471" s="27"/>
      <c r="BG471" s="27"/>
    </row>
    <row r="472" spans="2:59" ht="15.75" customHeight="1" x14ac:dyDescent="0.2"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  <c r="AO472" s="27"/>
      <c r="AP472" s="27"/>
      <c r="AQ472" s="27"/>
      <c r="AR472" s="27"/>
      <c r="AS472" s="27"/>
      <c r="AT472" s="27"/>
      <c r="AU472" s="27"/>
      <c r="AV472" s="27"/>
      <c r="AW472" s="27"/>
      <c r="AX472" s="27"/>
      <c r="AY472" s="27"/>
      <c r="AZ472" s="27"/>
      <c r="BA472" s="27"/>
      <c r="BB472" s="27"/>
      <c r="BC472" s="27"/>
      <c r="BD472" s="27"/>
      <c r="BE472" s="27"/>
      <c r="BF472" s="27"/>
      <c r="BG472" s="27"/>
    </row>
    <row r="473" spans="2:59" ht="15.75" customHeight="1" x14ac:dyDescent="0.2"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  <c r="AO473" s="27"/>
      <c r="AP473" s="27"/>
      <c r="AQ473" s="27"/>
      <c r="AR473" s="27"/>
      <c r="AS473" s="27"/>
      <c r="AT473" s="27"/>
      <c r="AU473" s="27"/>
      <c r="AV473" s="27"/>
      <c r="AW473" s="27"/>
      <c r="AX473" s="27"/>
      <c r="AY473" s="27"/>
      <c r="AZ473" s="27"/>
      <c r="BA473" s="27"/>
      <c r="BB473" s="27"/>
      <c r="BC473" s="27"/>
      <c r="BD473" s="27"/>
      <c r="BE473" s="27"/>
      <c r="BF473" s="27"/>
      <c r="BG473" s="27"/>
    </row>
    <row r="474" spans="2:59" ht="15.75" customHeight="1" x14ac:dyDescent="0.2"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  <c r="AO474" s="27"/>
      <c r="AP474" s="27"/>
      <c r="AQ474" s="27"/>
      <c r="AR474" s="27"/>
      <c r="AS474" s="27"/>
      <c r="AT474" s="27"/>
      <c r="AU474" s="27"/>
      <c r="AV474" s="27"/>
      <c r="AW474" s="27"/>
      <c r="AX474" s="27"/>
      <c r="AY474" s="27"/>
      <c r="AZ474" s="27"/>
      <c r="BA474" s="27"/>
      <c r="BB474" s="27"/>
      <c r="BC474" s="27"/>
      <c r="BD474" s="27"/>
      <c r="BE474" s="27"/>
      <c r="BF474" s="27"/>
      <c r="BG474" s="27"/>
    </row>
    <row r="475" spans="2:59" ht="15.75" customHeight="1" x14ac:dyDescent="0.2"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  <c r="AO475" s="27"/>
      <c r="AP475" s="27"/>
      <c r="AQ475" s="27"/>
      <c r="AR475" s="27"/>
      <c r="AS475" s="27"/>
      <c r="AT475" s="27"/>
      <c r="AU475" s="27"/>
      <c r="AV475" s="27"/>
      <c r="AW475" s="27"/>
      <c r="AX475" s="27"/>
      <c r="AY475" s="27"/>
      <c r="AZ475" s="27"/>
      <c r="BA475" s="27"/>
      <c r="BB475" s="27"/>
      <c r="BC475" s="27"/>
      <c r="BD475" s="27"/>
      <c r="BE475" s="27"/>
      <c r="BF475" s="27"/>
      <c r="BG475" s="27"/>
    </row>
    <row r="476" spans="2:59" ht="15.75" customHeight="1" x14ac:dyDescent="0.2"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  <c r="AO476" s="27"/>
      <c r="AP476" s="27"/>
      <c r="AQ476" s="27"/>
      <c r="AR476" s="27"/>
      <c r="AS476" s="27"/>
      <c r="AT476" s="27"/>
      <c r="AU476" s="27"/>
      <c r="AV476" s="27"/>
      <c r="AW476" s="27"/>
      <c r="AX476" s="27"/>
      <c r="AY476" s="27"/>
      <c r="AZ476" s="27"/>
      <c r="BA476" s="27"/>
      <c r="BB476" s="27"/>
      <c r="BC476" s="27"/>
      <c r="BD476" s="27"/>
      <c r="BE476" s="27"/>
      <c r="BF476" s="27"/>
      <c r="BG476" s="27"/>
    </row>
    <row r="477" spans="2:59" ht="15.75" customHeight="1" x14ac:dyDescent="0.2"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  <c r="AO477" s="27"/>
      <c r="AP477" s="27"/>
      <c r="AQ477" s="27"/>
      <c r="AR477" s="27"/>
      <c r="AS477" s="27"/>
      <c r="AT477" s="27"/>
      <c r="AU477" s="27"/>
      <c r="AV477" s="27"/>
      <c r="AW477" s="27"/>
      <c r="AX477" s="27"/>
      <c r="AY477" s="27"/>
      <c r="AZ477" s="27"/>
      <c r="BA477" s="27"/>
      <c r="BB477" s="27"/>
      <c r="BC477" s="27"/>
      <c r="BD477" s="27"/>
      <c r="BE477" s="27"/>
      <c r="BF477" s="27"/>
      <c r="BG477" s="27"/>
    </row>
    <row r="478" spans="2:59" ht="15.75" customHeight="1" x14ac:dyDescent="0.2"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  <c r="AO478" s="27"/>
      <c r="AP478" s="27"/>
      <c r="AQ478" s="27"/>
      <c r="AR478" s="27"/>
      <c r="AS478" s="27"/>
      <c r="AT478" s="27"/>
      <c r="AU478" s="27"/>
      <c r="AV478" s="27"/>
      <c r="AW478" s="27"/>
      <c r="AX478" s="27"/>
      <c r="AY478" s="27"/>
      <c r="AZ478" s="27"/>
      <c r="BA478" s="27"/>
      <c r="BB478" s="27"/>
      <c r="BC478" s="27"/>
      <c r="BD478" s="27"/>
      <c r="BE478" s="27"/>
      <c r="BF478" s="27"/>
      <c r="BG478" s="27"/>
    </row>
    <row r="479" spans="2:59" ht="15.75" customHeight="1" x14ac:dyDescent="0.2"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  <c r="AO479" s="27"/>
      <c r="AP479" s="27"/>
      <c r="AQ479" s="27"/>
      <c r="AR479" s="27"/>
      <c r="AS479" s="27"/>
      <c r="AT479" s="27"/>
      <c r="AU479" s="27"/>
      <c r="AV479" s="27"/>
      <c r="AW479" s="27"/>
      <c r="AX479" s="27"/>
      <c r="AY479" s="27"/>
      <c r="AZ479" s="27"/>
      <c r="BA479" s="27"/>
      <c r="BB479" s="27"/>
      <c r="BC479" s="27"/>
      <c r="BD479" s="27"/>
      <c r="BE479" s="27"/>
      <c r="BF479" s="27"/>
      <c r="BG479" s="27"/>
    </row>
    <row r="480" spans="2:59" ht="15.75" customHeight="1" x14ac:dyDescent="0.2"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  <c r="AO480" s="27"/>
      <c r="AP480" s="27"/>
      <c r="AQ480" s="27"/>
      <c r="AR480" s="27"/>
      <c r="AS480" s="27"/>
      <c r="AT480" s="27"/>
      <c r="AU480" s="27"/>
      <c r="AV480" s="27"/>
      <c r="AW480" s="27"/>
      <c r="AX480" s="27"/>
      <c r="AY480" s="27"/>
      <c r="AZ480" s="27"/>
      <c r="BA480" s="27"/>
      <c r="BB480" s="27"/>
      <c r="BC480" s="27"/>
      <c r="BD480" s="27"/>
      <c r="BE480" s="27"/>
      <c r="BF480" s="27"/>
      <c r="BG480" s="27"/>
    </row>
    <row r="481" spans="2:59" ht="15.75" customHeight="1" x14ac:dyDescent="0.2"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  <c r="AO481" s="27"/>
      <c r="AP481" s="27"/>
      <c r="AQ481" s="27"/>
      <c r="AR481" s="27"/>
      <c r="AS481" s="27"/>
      <c r="AT481" s="27"/>
      <c r="AU481" s="27"/>
      <c r="AV481" s="27"/>
      <c r="AW481" s="27"/>
      <c r="AX481" s="27"/>
      <c r="AY481" s="27"/>
      <c r="AZ481" s="27"/>
      <c r="BA481" s="27"/>
      <c r="BB481" s="27"/>
      <c r="BC481" s="27"/>
      <c r="BD481" s="27"/>
      <c r="BE481" s="27"/>
      <c r="BF481" s="27"/>
      <c r="BG481" s="27"/>
    </row>
    <row r="482" spans="2:59" ht="15.75" customHeight="1" x14ac:dyDescent="0.2"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  <c r="AO482" s="27"/>
      <c r="AP482" s="27"/>
      <c r="AQ482" s="27"/>
      <c r="AR482" s="27"/>
      <c r="AS482" s="27"/>
      <c r="AT482" s="27"/>
      <c r="AU482" s="27"/>
      <c r="AV482" s="27"/>
      <c r="AW482" s="27"/>
      <c r="AX482" s="27"/>
      <c r="AY482" s="27"/>
      <c r="AZ482" s="27"/>
      <c r="BA482" s="27"/>
      <c r="BB482" s="27"/>
      <c r="BC482" s="27"/>
      <c r="BD482" s="27"/>
      <c r="BE482" s="27"/>
      <c r="BF482" s="27"/>
      <c r="BG482" s="27"/>
    </row>
    <row r="483" spans="2:59" ht="15.75" customHeight="1" x14ac:dyDescent="0.2"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  <c r="AO483" s="27"/>
      <c r="AP483" s="27"/>
      <c r="AQ483" s="27"/>
      <c r="AR483" s="27"/>
      <c r="AS483" s="27"/>
      <c r="AT483" s="27"/>
      <c r="AU483" s="27"/>
      <c r="AV483" s="27"/>
      <c r="AW483" s="27"/>
      <c r="AX483" s="27"/>
      <c r="AY483" s="27"/>
      <c r="AZ483" s="27"/>
      <c r="BA483" s="27"/>
      <c r="BB483" s="27"/>
      <c r="BC483" s="27"/>
      <c r="BD483" s="27"/>
      <c r="BE483" s="27"/>
      <c r="BF483" s="27"/>
      <c r="BG483" s="27"/>
    </row>
    <row r="484" spans="2:59" ht="15.75" customHeight="1" x14ac:dyDescent="0.2"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27"/>
      <c r="AW484" s="27"/>
      <c r="AX484" s="27"/>
      <c r="AY484" s="27"/>
      <c r="AZ484" s="27"/>
      <c r="BA484" s="27"/>
      <c r="BB484" s="27"/>
      <c r="BC484" s="27"/>
      <c r="BD484" s="27"/>
      <c r="BE484" s="27"/>
      <c r="BF484" s="27"/>
      <c r="BG484" s="27"/>
    </row>
    <row r="485" spans="2:59" ht="15.75" customHeight="1" x14ac:dyDescent="0.2"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  <c r="AO485" s="27"/>
      <c r="AP485" s="27"/>
      <c r="AQ485" s="27"/>
      <c r="AR485" s="27"/>
      <c r="AS485" s="27"/>
      <c r="AT485" s="27"/>
      <c r="AU485" s="27"/>
      <c r="AV485" s="27"/>
      <c r="AW485" s="27"/>
      <c r="AX485" s="27"/>
      <c r="AY485" s="27"/>
      <c r="AZ485" s="27"/>
      <c r="BA485" s="27"/>
      <c r="BB485" s="27"/>
      <c r="BC485" s="27"/>
      <c r="BD485" s="27"/>
      <c r="BE485" s="27"/>
      <c r="BF485" s="27"/>
      <c r="BG485" s="27"/>
    </row>
    <row r="486" spans="2:59" ht="15.75" customHeight="1" x14ac:dyDescent="0.2"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  <c r="AO486" s="27"/>
      <c r="AP486" s="27"/>
      <c r="AQ486" s="27"/>
      <c r="AR486" s="27"/>
      <c r="AS486" s="27"/>
      <c r="AT486" s="27"/>
      <c r="AU486" s="27"/>
      <c r="AV486" s="27"/>
      <c r="AW486" s="27"/>
      <c r="AX486" s="27"/>
      <c r="AY486" s="27"/>
      <c r="AZ486" s="27"/>
      <c r="BA486" s="27"/>
      <c r="BB486" s="27"/>
      <c r="BC486" s="27"/>
      <c r="BD486" s="27"/>
      <c r="BE486" s="27"/>
      <c r="BF486" s="27"/>
      <c r="BG486" s="27"/>
    </row>
    <row r="487" spans="2:59" ht="15.75" customHeight="1" x14ac:dyDescent="0.2"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  <c r="AO487" s="27"/>
      <c r="AP487" s="27"/>
      <c r="AQ487" s="27"/>
      <c r="AR487" s="27"/>
      <c r="AS487" s="27"/>
      <c r="AT487" s="27"/>
      <c r="AU487" s="27"/>
      <c r="AV487" s="27"/>
      <c r="AW487" s="27"/>
      <c r="AX487" s="27"/>
      <c r="AY487" s="27"/>
      <c r="AZ487" s="27"/>
      <c r="BA487" s="27"/>
      <c r="BB487" s="27"/>
      <c r="BC487" s="27"/>
      <c r="BD487" s="27"/>
      <c r="BE487" s="27"/>
      <c r="BF487" s="27"/>
      <c r="BG487" s="27"/>
    </row>
    <row r="488" spans="2:59" ht="15.75" customHeight="1" x14ac:dyDescent="0.2"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  <c r="AO488" s="27"/>
      <c r="AP488" s="27"/>
      <c r="AQ488" s="27"/>
      <c r="AR488" s="27"/>
      <c r="AS488" s="27"/>
      <c r="AT488" s="27"/>
      <c r="AU488" s="27"/>
      <c r="AV488" s="27"/>
      <c r="AW488" s="27"/>
      <c r="AX488" s="27"/>
      <c r="AY488" s="27"/>
      <c r="AZ488" s="27"/>
      <c r="BA488" s="27"/>
      <c r="BB488" s="27"/>
      <c r="BC488" s="27"/>
      <c r="BD488" s="27"/>
      <c r="BE488" s="27"/>
      <c r="BF488" s="27"/>
      <c r="BG488" s="27"/>
    </row>
    <row r="489" spans="2:59" ht="15.75" customHeight="1" x14ac:dyDescent="0.2"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  <c r="AO489" s="27"/>
      <c r="AP489" s="27"/>
      <c r="AQ489" s="27"/>
      <c r="AR489" s="27"/>
      <c r="AS489" s="27"/>
      <c r="AT489" s="27"/>
      <c r="AU489" s="27"/>
      <c r="AV489" s="27"/>
      <c r="AW489" s="27"/>
      <c r="AX489" s="27"/>
      <c r="AY489" s="27"/>
      <c r="AZ489" s="27"/>
      <c r="BA489" s="27"/>
      <c r="BB489" s="27"/>
      <c r="BC489" s="27"/>
      <c r="BD489" s="27"/>
      <c r="BE489" s="27"/>
      <c r="BF489" s="27"/>
      <c r="BG489" s="27"/>
    </row>
    <row r="490" spans="2:59" ht="15.75" customHeight="1" x14ac:dyDescent="0.2"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  <c r="AO490" s="27"/>
      <c r="AP490" s="27"/>
      <c r="AQ490" s="27"/>
      <c r="AR490" s="27"/>
      <c r="AS490" s="27"/>
      <c r="AT490" s="27"/>
      <c r="AU490" s="27"/>
      <c r="AV490" s="27"/>
      <c r="AW490" s="27"/>
      <c r="AX490" s="27"/>
      <c r="AY490" s="27"/>
      <c r="AZ490" s="27"/>
      <c r="BA490" s="27"/>
      <c r="BB490" s="27"/>
      <c r="BC490" s="27"/>
      <c r="BD490" s="27"/>
      <c r="BE490" s="27"/>
      <c r="BF490" s="27"/>
      <c r="BG490" s="27"/>
    </row>
    <row r="491" spans="2:59" ht="15.75" customHeight="1" x14ac:dyDescent="0.2"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  <c r="AO491" s="27"/>
      <c r="AP491" s="27"/>
      <c r="AQ491" s="27"/>
      <c r="AR491" s="27"/>
      <c r="AS491" s="27"/>
      <c r="AT491" s="27"/>
      <c r="AU491" s="27"/>
      <c r="AV491" s="27"/>
      <c r="AW491" s="27"/>
      <c r="AX491" s="27"/>
      <c r="AY491" s="27"/>
      <c r="AZ491" s="27"/>
      <c r="BA491" s="27"/>
      <c r="BB491" s="27"/>
      <c r="BC491" s="27"/>
      <c r="BD491" s="27"/>
      <c r="BE491" s="27"/>
      <c r="BF491" s="27"/>
      <c r="BG491" s="27"/>
    </row>
    <row r="492" spans="2:59" ht="15.75" customHeight="1" x14ac:dyDescent="0.2"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  <c r="AO492" s="27"/>
      <c r="AP492" s="27"/>
      <c r="AQ492" s="27"/>
      <c r="AR492" s="27"/>
      <c r="AS492" s="27"/>
      <c r="AT492" s="27"/>
      <c r="AU492" s="27"/>
      <c r="AV492" s="27"/>
      <c r="AW492" s="27"/>
      <c r="AX492" s="27"/>
      <c r="AY492" s="27"/>
      <c r="AZ492" s="27"/>
      <c r="BA492" s="27"/>
      <c r="BB492" s="27"/>
      <c r="BC492" s="27"/>
      <c r="BD492" s="27"/>
      <c r="BE492" s="27"/>
      <c r="BF492" s="27"/>
      <c r="BG492" s="27"/>
    </row>
    <row r="493" spans="2:59" ht="15.75" customHeight="1" x14ac:dyDescent="0.2"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  <c r="AP493" s="27"/>
      <c r="AQ493" s="27"/>
      <c r="AR493" s="27"/>
      <c r="AS493" s="27"/>
      <c r="AT493" s="27"/>
      <c r="AU493" s="27"/>
      <c r="AV493" s="27"/>
      <c r="AW493" s="27"/>
      <c r="AX493" s="27"/>
      <c r="AY493" s="27"/>
      <c r="AZ493" s="27"/>
      <c r="BA493" s="27"/>
      <c r="BB493" s="27"/>
      <c r="BC493" s="27"/>
      <c r="BD493" s="27"/>
      <c r="BE493" s="27"/>
      <c r="BF493" s="27"/>
      <c r="BG493" s="27"/>
    </row>
    <row r="494" spans="2:59" ht="15.75" customHeight="1" x14ac:dyDescent="0.2"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  <c r="AP494" s="27"/>
      <c r="AQ494" s="27"/>
      <c r="AR494" s="27"/>
      <c r="AS494" s="27"/>
      <c r="AT494" s="27"/>
      <c r="AU494" s="27"/>
      <c r="AV494" s="27"/>
      <c r="AW494" s="27"/>
      <c r="AX494" s="27"/>
      <c r="AY494" s="27"/>
      <c r="AZ494" s="27"/>
      <c r="BA494" s="27"/>
      <c r="BB494" s="27"/>
      <c r="BC494" s="27"/>
      <c r="BD494" s="27"/>
      <c r="BE494" s="27"/>
      <c r="BF494" s="27"/>
      <c r="BG494" s="27"/>
    </row>
    <row r="495" spans="2:59" ht="15.75" customHeight="1" x14ac:dyDescent="0.2"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  <c r="AO495" s="27"/>
      <c r="AP495" s="27"/>
      <c r="AQ495" s="27"/>
      <c r="AR495" s="27"/>
      <c r="AS495" s="27"/>
      <c r="AT495" s="27"/>
      <c r="AU495" s="27"/>
      <c r="AV495" s="27"/>
      <c r="AW495" s="27"/>
      <c r="AX495" s="27"/>
      <c r="AY495" s="27"/>
      <c r="AZ495" s="27"/>
      <c r="BA495" s="27"/>
      <c r="BB495" s="27"/>
      <c r="BC495" s="27"/>
      <c r="BD495" s="27"/>
      <c r="BE495" s="27"/>
      <c r="BF495" s="27"/>
      <c r="BG495" s="27"/>
    </row>
    <row r="496" spans="2:59" ht="15.75" customHeight="1" x14ac:dyDescent="0.2"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  <c r="AO496" s="27"/>
      <c r="AP496" s="27"/>
      <c r="AQ496" s="27"/>
      <c r="AR496" s="27"/>
      <c r="AS496" s="27"/>
      <c r="AT496" s="27"/>
      <c r="AU496" s="27"/>
      <c r="AV496" s="27"/>
      <c r="AW496" s="27"/>
      <c r="AX496" s="27"/>
      <c r="AY496" s="27"/>
      <c r="AZ496" s="27"/>
      <c r="BA496" s="27"/>
      <c r="BB496" s="27"/>
      <c r="BC496" s="27"/>
      <c r="BD496" s="27"/>
      <c r="BE496" s="27"/>
      <c r="BF496" s="27"/>
      <c r="BG496" s="27"/>
    </row>
    <row r="497" spans="2:59" ht="15.75" customHeight="1" x14ac:dyDescent="0.2"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  <c r="AO497" s="27"/>
      <c r="AP497" s="27"/>
      <c r="AQ497" s="27"/>
      <c r="AR497" s="27"/>
      <c r="AS497" s="27"/>
      <c r="AT497" s="27"/>
      <c r="AU497" s="27"/>
      <c r="AV497" s="27"/>
      <c r="AW497" s="27"/>
      <c r="AX497" s="27"/>
      <c r="AY497" s="27"/>
      <c r="AZ497" s="27"/>
      <c r="BA497" s="27"/>
      <c r="BB497" s="27"/>
      <c r="BC497" s="27"/>
      <c r="BD497" s="27"/>
      <c r="BE497" s="27"/>
      <c r="BF497" s="27"/>
      <c r="BG497" s="27"/>
    </row>
    <row r="498" spans="2:59" ht="15.75" customHeight="1" x14ac:dyDescent="0.2"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  <c r="AO498" s="27"/>
      <c r="AP498" s="27"/>
      <c r="AQ498" s="27"/>
      <c r="AR498" s="27"/>
      <c r="AS498" s="27"/>
      <c r="AT498" s="27"/>
      <c r="AU498" s="27"/>
      <c r="AV498" s="27"/>
      <c r="AW498" s="27"/>
      <c r="AX498" s="27"/>
      <c r="AY498" s="27"/>
      <c r="AZ498" s="27"/>
      <c r="BA498" s="27"/>
      <c r="BB498" s="27"/>
      <c r="BC498" s="27"/>
      <c r="BD498" s="27"/>
      <c r="BE498" s="27"/>
      <c r="BF498" s="27"/>
      <c r="BG498" s="27"/>
    </row>
    <row r="499" spans="2:59" ht="15.75" customHeight="1" x14ac:dyDescent="0.2"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  <c r="AO499" s="27"/>
      <c r="AP499" s="27"/>
      <c r="AQ499" s="27"/>
      <c r="AR499" s="27"/>
      <c r="AS499" s="27"/>
      <c r="AT499" s="27"/>
      <c r="AU499" s="27"/>
      <c r="AV499" s="27"/>
      <c r="AW499" s="27"/>
      <c r="AX499" s="27"/>
      <c r="AY499" s="27"/>
      <c r="AZ499" s="27"/>
      <c r="BA499" s="27"/>
      <c r="BB499" s="27"/>
      <c r="BC499" s="27"/>
      <c r="BD499" s="27"/>
      <c r="BE499" s="27"/>
      <c r="BF499" s="27"/>
      <c r="BG499" s="27"/>
    </row>
    <row r="500" spans="2:59" ht="15.75" customHeight="1" x14ac:dyDescent="0.2"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  <c r="AO500" s="27"/>
      <c r="AP500" s="27"/>
      <c r="AQ500" s="27"/>
      <c r="AR500" s="27"/>
      <c r="AS500" s="27"/>
      <c r="AT500" s="27"/>
      <c r="AU500" s="27"/>
      <c r="AV500" s="27"/>
      <c r="AW500" s="27"/>
      <c r="AX500" s="27"/>
      <c r="AY500" s="27"/>
      <c r="AZ500" s="27"/>
      <c r="BA500" s="27"/>
      <c r="BB500" s="27"/>
      <c r="BC500" s="27"/>
      <c r="BD500" s="27"/>
      <c r="BE500" s="27"/>
      <c r="BF500" s="27"/>
      <c r="BG500" s="27"/>
    </row>
    <row r="501" spans="2:59" ht="15.75" customHeight="1" x14ac:dyDescent="0.2"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  <c r="AO501" s="27"/>
      <c r="AP501" s="27"/>
      <c r="AQ501" s="27"/>
      <c r="AR501" s="27"/>
      <c r="AS501" s="27"/>
      <c r="AT501" s="27"/>
      <c r="AU501" s="27"/>
      <c r="AV501" s="27"/>
      <c r="AW501" s="27"/>
      <c r="AX501" s="27"/>
      <c r="AY501" s="27"/>
      <c r="AZ501" s="27"/>
      <c r="BA501" s="27"/>
      <c r="BB501" s="27"/>
      <c r="BC501" s="27"/>
      <c r="BD501" s="27"/>
      <c r="BE501" s="27"/>
      <c r="BF501" s="27"/>
      <c r="BG501" s="27"/>
    </row>
    <row r="502" spans="2:59" ht="15.75" customHeight="1" x14ac:dyDescent="0.2"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  <c r="BF502" s="27"/>
      <c r="BG502" s="27"/>
    </row>
    <row r="503" spans="2:59" ht="15.75" customHeight="1" x14ac:dyDescent="0.2"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  <c r="AP503" s="27"/>
      <c r="AQ503" s="27"/>
      <c r="AR503" s="27"/>
      <c r="AS503" s="27"/>
      <c r="AT503" s="27"/>
      <c r="AU503" s="27"/>
      <c r="AV503" s="27"/>
      <c r="AW503" s="27"/>
      <c r="AX503" s="27"/>
      <c r="AY503" s="27"/>
      <c r="AZ503" s="27"/>
      <c r="BA503" s="27"/>
      <c r="BB503" s="27"/>
      <c r="BC503" s="27"/>
      <c r="BD503" s="27"/>
      <c r="BE503" s="27"/>
      <c r="BF503" s="27"/>
      <c r="BG503" s="27"/>
    </row>
    <row r="504" spans="2:59" ht="15.75" customHeight="1" x14ac:dyDescent="0.2"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  <c r="AO504" s="27"/>
      <c r="AP504" s="27"/>
      <c r="AQ504" s="27"/>
      <c r="AR504" s="27"/>
      <c r="AS504" s="27"/>
      <c r="AT504" s="27"/>
      <c r="AU504" s="27"/>
      <c r="AV504" s="27"/>
      <c r="AW504" s="27"/>
      <c r="AX504" s="27"/>
      <c r="AY504" s="27"/>
      <c r="AZ504" s="27"/>
      <c r="BA504" s="27"/>
      <c r="BB504" s="27"/>
      <c r="BC504" s="27"/>
      <c r="BD504" s="27"/>
      <c r="BE504" s="27"/>
      <c r="BF504" s="27"/>
      <c r="BG504" s="27"/>
    </row>
    <row r="505" spans="2:59" ht="15.75" customHeight="1" x14ac:dyDescent="0.2"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  <c r="AO505" s="27"/>
      <c r="AP505" s="27"/>
      <c r="AQ505" s="27"/>
      <c r="AR505" s="27"/>
      <c r="AS505" s="27"/>
      <c r="AT505" s="27"/>
      <c r="AU505" s="27"/>
      <c r="AV505" s="27"/>
      <c r="AW505" s="27"/>
      <c r="AX505" s="27"/>
      <c r="AY505" s="27"/>
      <c r="AZ505" s="27"/>
      <c r="BA505" s="27"/>
      <c r="BB505" s="27"/>
      <c r="BC505" s="27"/>
      <c r="BD505" s="27"/>
      <c r="BE505" s="27"/>
      <c r="BF505" s="27"/>
      <c r="BG505" s="27"/>
    </row>
    <row r="506" spans="2:59" ht="15.75" customHeight="1" x14ac:dyDescent="0.2"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  <c r="AO506" s="27"/>
      <c r="AP506" s="27"/>
      <c r="AQ506" s="27"/>
      <c r="AR506" s="27"/>
      <c r="AS506" s="27"/>
      <c r="AT506" s="27"/>
      <c r="AU506" s="27"/>
      <c r="AV506" s="27"/>
      <c r="AW506" s="27"/>
      <c r="AX506" s="27"/>
      <c r="AY506" s="27"/>
      <c r="AZ506" s="27"/>
      <c r="BA506" s="27"/>
      <c r="BB506" s="27"/>
      <c r="BC506" s="27"/>
      <c r="BD506" s="27"/>
      <c r="BE506" s="27"/>
      <c r="BF506" s="27"/>
      <c r="BG506" s="27"/>
    </row>
    <row r="507" spans="2:59" ht="15.75" customHeight="1" x14ac:dyDescent="0.2"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  <c r="AO507" s="27"/>
      <c r="AP507" s="27"/>
      <c r="AQ507" s="27"/>
      <c r="AR507" s="27"/>
      <c r="AS507" s="27"/>
      <c r="AT507" s="27"/>
      <c r="AU507" s="27"/>
      <c r="AV507" s="27"/>
      <c r="AW507" s="27"/>
      <c r="AX507" s="27"/>
      <c r="AY507" s="27"/>
      <c r="AZ507" s="27"/>
      <c r="BA507" s="27"/>
      <c r="BB507" s="27"/>
      <c r="BC507" s="27"/>
      <c r="BD507" s="27"/>
      <c r="BE507" s="27"/>
      <c r="BF507" s="27"/>
      <c r="BG507" s="27"/>
    </row>
    <row r="508" spans="2:59" ht="15.75" customHeight="1" x14ac:dyDescent="0.2"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  <c r="AO508" s="27"/>
      <c r="AP508" s="27"/>
      <c r="AQ508" s="27"/>
      <c r="AR508" s="27"/>
      <c r="AS508" s="27"/>
      <c r="AT508" s="27"/>
      <c r="AU508" s="27"/>
      <c r="AV508" s="27"/>
      <c r="AW508" s="27"/>
      <c r="AX508" s="27"/>
      <c r="AY508" s="27"/>
      <c r="AZ508" s="27"/>
      <c r="BA508" s="27"/>
      <c r="BB508" s="27"/>
      <c r="BC508" s="27"/>
      <c r="BD508" s="27"/>
      <c r="BE508" s="27"/>
      <c r="BF508" s="27"/>
      <c r="BG508" s="27"/>
    </row>
    <row r="509" spans="2:59" ht="15.75" customHeight="1" x14ac:dyDescent="0.2"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  <c r="AP509" s="27"/>
      <c r="AQ509" s="27"/>
      <c r="AR509" s="27"/>
      <c r="AS509" s="27"/>
      <c r="AT509" s="27"/>
      <c r="AU509" s="27"/>
      <c r="AV509" s="27"/>
      <c r="AW509" s="27"/>
      <c r="AX509" s="27"/>
      <c r="AY509" s="27"/>
      <c r="AZ509" s="27"/>
      <c r="BA509" s="27"/>
      <c r="BB509" s="27"/>
      <c r="BC509" s="27"/>
      <c r="BD509" s="27"/>
      <c r="BE509" s="27"/>
      <c r="BF509" s="27"/>
      <c r="BG509" s="27"/>
    </row>
    <row r="510" spans="2:59" ht="15.75" customHeight="1" x14ac:dyDescent="0.2"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  <c r="AO510" s="27"/>
      <c r="AP510" s="27"/>
      <c r="AQ510" s="27"/>
      <c r="AR510" s="27"/>
      <c r="AS510" s="27"/>
      <c r="AT510" s="27"/>
      <c r="AU510" s="27"/>
      <c r="AV510" s="27"/>
      <c r="AW510" s="27"/>
      <c r="AX510" s="27"/>
      <c r="AY510" s="27"/>
      <c r="AZ510" s="27"/>
      <c r="BA510" s="27"/>
      <c r="BB510" s="27"/>
      <c r="BC510" s="27"/>
      <c r="BD510" s="27"/>
      <c r="BE510" s="27"/>
      <c r="BF510" s="27"/>
      <c r="BG510" s="27"/>
    </row>
    <row r="511" spans="2:59" ht="15.75" customHeight="1" x14ac:dyDescent="0.2"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  <c r="AP511" s="27"/>
      <c r="AQ511" s="27"/>
      <c r="AR511" s="27"/>
      <c r="AS511" s="27"/>
      <c r="AT511" s="27"/>
      <c r="AU511" s="27"/>
      <c r="AV511" s="27"/>
      <c r="AW511" s="27"/>
      <c r="AX511" s="27"/>
      <c r="AY511" s="27"/>
      <c r="AZ511" s="27"/>
      <c r="BA511" s="27"/>
      <c r="BB511" s="27"/>
      <c r="BC511" s="27"/>
      <c r="BD511" s="27"/>
      <c r="BE511" s="27"/>
      <c r="BF511" s="27"/>
      <c r="BG511" s="27"/>
    </row>
    <row r="512" spans="2:59" ht="15.75" customHeight="1" x14ac:dyDescent="0.2"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  <c r="AO512" s="27"/>
      <c r="AP512" s="27"/>
      <c r="AQ512" s="27"/>
      <c r="AR512" s="27"/>
      <c r="AS512" s="27"/>
      <c r="AT512" s="27"/>
      <c r="AU512" s="27"/>
      <c r="AV512" s="27"/>
      <c r="AW512" s="27"/>
      <c r="AX512" s="27"/>
      <c r="AY512" s="27"/>
      <c r="AZ512" s="27"/>
      <c r="BA512" s="27"/>
      <c r="BB512" s="27"/>
      <c r="BC512" s="27"/>
      <c r="BD512" s="27"/>
      <c r="BE512" s="27"/>
      <c r="BF512" s="27"/>
      <c r="BG512" s="27"/>
    </row>
    <row r="513" spans="2:59" ht="15.75" customHeight="1" x14ac:dyDescent="0.2"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  <c r="AO513" s="27"/>
      <c r="AP513" s="27"/>
      <c r="AQ513" s="27"/>
      <c r="AR513" s="27"/>
      <c r="AS513" s="27"/>
      <c r="AT513" s="27"/>
      <c r="AU513" s="27"/>
      <c r="AV513" s="27"/>
      <c r="AW513" s="27"/>
      <c r="AX513" s="27"/>
      <c r="AY513" s="27"/>
      <c r="AZ513" s="27"/>
      <c r="BA513" s="27"/>
      <c r="BB513" s="27"/>
      <c r="BC513" s="27"/>
      <c r="BD513" s="27"/>
      <c r="BE513" s="27"/>
      <c r="BF513" s="27"/>
      <c r="BG513" s="27"/>
    </row>
    <row r="514" spans="2:59" ht="15.75" customHeight="1" x14ac:dyDescent="0.2"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  <c r="AO514" s="27"/>
      <c r="AP514" s="27"/>
      <c r="AQ514" s="27"/>
      <c r="AR514" s="27"/>
      <c r="AS514" s="27"/>
      <c r="AT514" s="27"/>
      <c r="AU514" s="27"/>
      <c r="AV514" s="27"/>
      <c r="AW514" s="27"/>
      <c r="AX514" s="27"/>
      <c r="AY514" s="27"/>
      <c r="AZ514" s="27"/>
      <c r="BA514" s="27"/>
      <c r="BB514" s="27"/>
      <c r="BC514" s="27"/>
      <c r="BD514" s="27"/>
      <c r="BE514" s="27"/>
      <c r="BF514" s="27"/>
      <c r="BG514" s="27"/>
    </row>
    <row r="515" spans="2:59" ht="15.75" customHeight="1" x14ac:dyDescent="0.2"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  <c r="AO515" s="27"/>
      <c r="AP515" s="27"/>
      <c r="AQ515" s="27"/>
      <c r="AR515" s="27"/>
      <c r="AS515" s="27"/>
      <c r="AT515" s="27"/>
      <c r="AU515" s="27"/>
      <c r="AV515" s="27"/>
      <c r="AW515" s="27"/>
      <c r="AX515" s="27"/>
      <c r="AY515" s="27"/>
      <c r="AZ515" s="27"/>
      <c r="BA515" s="27"/>
      <c r="BB515" s="27"/>
      <c r="BC515" s="27"/>
      <c r="BD515" s="27"/>
      <c r="BE515" s="27"/>
      <c r="BF515" s="27"/>
      <c r="BG515" s="27"/>
    </row>
    <row r="516" spans="2:59" ht="15.75" customHeight="1" x14ac:dyDescent="0.2"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  <c r="AO516" s="27"/>
      <c r="AP516" s="27"/>
      <c r="AQ516" s="27"/>
      <c r="AR516" s="27"/>
      <c r="AS516" s="27"/>
      <c r="AT516" s="27"/>
      <c r="AU516" s="27"/>
      <c r="AV516" s="27"/>
      <c r="AW516" s="27"/>
      <c r="AX516" s="27"/>
      <c r="AY516" s="27"/>
      <c r="AZ516" s="27"/>
      <c r="BA516" s="27"/>
      <c r="BB516" s="27"/>
      <c r="BC516" s="27"/>
      <c r="BD516" s="27"/>
      <c r="BE516" s="27"/>
      <c r="BF516" s="27"/>
      <c r="BG516" s="27"/>
    </row>
    <row r="517" spans="2:59" ht="15.75" customHeight="1" x14ac:dyDescent="0.2"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  <c r="AO517" s="27"/>
      <c r="AP517" s="27"/>
      <c r="AQ517" s="27"/>
      <c r="AR517" s="27"/>
      <c r="AS517" s="27"/>
      <c r="AT517" s="27"/>
      <c r="AU517" s="27"/>
      <c r="AV517" s="27"/>
      <c r="AW517" s="27"/>
      <c r="AX517" s="27"/>
      <c r="AY517" s="27"/>
      <c r="AZ517" s="27"/>
      <c r="BA517" s="27"/>
      <c r="BB517" s="27"/>
      <c r="BC517" s="27"/>
      <c r="BD517" s="27"/>
      <c r="BE517" s="27"/>
      <c r="BF517" s="27"/>
      <c r="BG517" s="27"/>
    </row>
    <row r="518" spans="2:59" ht="15.75" customHeight="1" x14ac:dyDescent="0.2"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  <c r="AO518" s="27"/>
      <c r="AP518" s="27"/>
      <c r="AQ518" s="27"/>
      <c r="AR518" s="27"/>
      <c r="AS518" s="27"/>
      <c r="AT518" s="27"/>
      <c r="AU518" s="27"/>
      <c r="AV518" s="27"/>
      <c r="AW518" s="27"/>
      <c r="AX518" s="27"/>
      <c r="AY518" s="27"/>
      <c r="AZ518" s="27"/>
      <c r="BA518" s="27"/>
      <c r="BB518" s="27"/>
      <c r="BC518" s="27"/>
      <c r="BD518" s="27"/>
      <c r="BE518" s="27"/>
      <c r="BF518" s="27"/>
      <c r="BG518" s="27"/>
    </row>
    <row r="519" spans="2:59" ht="15.75" customHeight="1" x14ac:dyDescent="0.2"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  <c r="AO519" s="27"/>
      <c r="AP519" s="27"/>
      <c r="AQ519" s="27"/>
      <c r="AR519" s="27"/>
      <c r="AS519" s="27"/>
      <c r="AT519" s="27"/>
      <c r="AU519" s="27"/>
      <c r="AV519" s="27"/>
      <c r="AW519" s="27"/>
      <c r="AX519" s="27"/>
      <c r="AY519" s="27"/>
      <c r="AZ519" s="27"/>
      <c r="BA519" s="27"/>
      <c r="BB519" s="27"/>
      <c r="BC519" s="27"/>
      <c r="BD519" s="27"/>
      <c r="BE519" s="27"/>
      <c r="BF519" s="27"/>
      <c r="BG519" s="27"/>
    </row>
    <row r="520" spans="2:59" ht="15.75" customHeight="1" x14ac:dyDescent="0.2"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  <c r="AQ520" s="27"/>
      <c r="AR520" s="27"/>
      <c r="AS520" s="27"/>
      <c r="AT520" s="27"/>
      <c r="AU520" s="27"/>
      <c r="AV520" s="27"/>
      <c r="AW520" s="27"/>
      <c r="AX520" s="27"/>
      <c r="AY520" s="27"/>
      <c r="AZ520" s="27"/>
      <c r="BA520" s="27"/>
      <c r="BB520" s="27"/>
      <c r="BC520" s="27"/>
      <c r="BD520" s="27"/>
      <c r="BE520" s="27"/>
      <c r="BF520" s="27"/>
      <c r="BG520" s="27"/>
    </row>
    <row r="521" spans="2:59" ht="15.75" customHeight="1" x14ac:dyDescent="0.2"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  <c r="AO521" s="27"/>
      <c r="AP521" s="27"/>
      <c r="AQ521" s="27"/>
      <c r="AR521" s="27"/>
      <c r="AS521" s="27"/>
      <c r="AT521" s="27"/>
      <c r="AU521" s="27"/>
      <c r="AV521" s="27"/>
      <c r="AW521" s="27"/>
      <c r="AX521" s="27"/>
      <c r="AY521" s="27"/>
      <c r="AZ521" s="27"/>
      <c r="BA521" s="27"/>
      <c r="BB521" s="27"/>
      <c r="BC521" s="27"/>
      <c r="BD521" s="27"/>
      <c r="BE521" s="27"/>
      <c r="BF521" s="27"/>
      <c r="BG521" s="27"/>
    </row>
    <row r="522" spans="2:59" ht="15.75" customHeight="1" x14ac:dyDescent="0.2"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  <c r="AO522" s="27"/>
      <c r="AP522" s="27"/>
      <c r="AQ522" s="27"/>
      <c r="AR522" s="27"/>
      <c r="AS522" s="27"/>
      <c r="AT522" s="27"/>
      <c r="AU522" s="27"/>
      <c r="AV522" s="27"/>
      <c r="AW522" s="27"/>
      <c r="AX522" s="27"/>
      <c r="AY522" s="27"/>
      <c r="AZ522" s="27"/>
      <c r="BA522" s="27"/>
      <c r="BB522" s="27"/>
      <c r="BC522" s="27"/>
      <c r="BD522" s="27"/>
      <c r="BE522" s="27"/>
      <c r="BF522" s="27"/>
      <c r="BG522" s="27"/>
    </row>
    <row r="523" spans="2:59" ht="15.75" customHeight="1" x14ac:dyDescent="0.2"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  <c r="AO523" s="27"/>
      <c r="AP523" s="27"/>
      <c r="AQ523" s="27"/>
      <c r="AR523" s="27"/>
      <c r="AS523" s="27"/>
      <c r="AT523" s="27"/>
      <c r="AU523" s="27"/>
      <c r="AV523" s="27"/>
      <c r="AW523" s="27"/>
      <c r="AX523" s="27"/>
      <c r="AY523" s="27"/>
      <c r="AZ523" s="27"/>
      <c r="BA523" s="27"/>
      <c r="BB523" s="27"/>
      <c r="BC523" s="27"/>
      <c r="BD523" s="27"/>
      <c r="BE523" s="27"/>
      <c r="BF523" s="27"/>
      <c r="BG523" s="27"/>
    </row>
    <row r="524" spans="2:59" ht="15.75" customHeight="1" x14ac:dyDescent="0.2"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  <c r="AO524" s="27"/>
      <c r="AP524" s="27"/>
      <c r="AQ524" s="27"/>
      <c r="AR524" s="27"/>
      <c r="AS524" s="27"/>
      <c r="AT524" s="27"/>
      <c r="AU524" s="27"/>
      <c r="AV524" s="27"/>
      <c r="AW524" s="27"/>
      <c r="AX524" s="27"/>
      <c r="AY524" s="27"/>
      <c r="AZ524" s="27"/>
      <c r="BA524" s="27"/>
      <c r="BB524" s="27"/>
      <c r="BC524" s="27"/>
      <c r="BD524" s="27"/>
      <c r="BE524" s="27"/>
      <c r="BF524" s="27"/>
      <c r="BG524" s="27"/>
    </row>
    <row r="525" spans="2:59" ht="15.75" customHeight="1" x14ac:dyDescent="0.2"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  <c r="AO525" s="27"/>
      <c r="AP525" s="27"/>
      <c r="AQ525" s="27"/>
      <c r="AR525" s="27"/>
      <c r="AS525" s="27"/>
      <c r="AT525" s="27"/>
      <c r="AU525" s="27"/>
      <c r="AV525" s="27"/>
      <c r="AW525" s="27"/>
      <c r="AX525" s="27"/>
      <c r="AY525" s="27"/>
      <c r="AZ525" s="27"/>
      <c r="BA525" s="27"/>
      <c r="BB525" s="27"/>
      <c r="BC525" s="27"/>
      <c r="BD525" s="27"/>
      <c r="BE525" s="27"/>
      <c r="BF525" s="27"/>
      <c r="BG525" s="27"/>
    </row>
    <row r="526" spans="2:59" ht="15.75" customHeight="1" x14ac:dyDescent="0.2"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  <c r="AO526" s="27"/>
      <c r="AP526" s="27"/>
      <c r="AQ526" s="27"/>
      <c r="AR526" s="27"/>
      <c r="AS526" s="27"/>
      <c r="AT526" s="27"/>
      <c r="AU526" s="27"/>
      <c r="AV526" s="27"/>
      <c r="AW526" s="27"/>
      <c r="AX526" s="27"/>
      <c r="AY526" s="27"/>
      <c r="AZ526" s="27"/>
      <c r="BA526" s="27"/>
      <c r="BB526" s="27"/>
      <c r="BC526" s="27"/>
      <c r="BD526" s="27"/>
      <c r="BE526" s="27"/>
      <c r="BF526" s="27"/>
      <c r="BG526" s="27"/>
    </row>
    <row r="527" spans="2:59" ht="15.75" customHeight="1" x14ac:dyDescent="0.2"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  <c r="AO527" s="27"/>
      <c r="AP527" s="27"/>
      <c r="AQ527" s="27"/>
      <c r="AR527" s="27"/>
      <c r="AS527" s="27"/>
      <c r="AT527" s="27"/>
      <c r="AU527" s="27"/>
      <c r="AV527" s="27"/>
      <c r="AW527" s="27"/>
      <c r="AX527" s="27"/>
      <c r="AY527" s="27"/>
      <c r="AZ527" s="27"/>
      <c r="BA527" s="27"/>
      <c r="BB527" s="27"/>
      <c r="BC527" s="27"/>
      <c r="BD527" s="27"/>
      <c r="BE527" s="27"/>
      <c r="BF527" s="27"/>
      <c r="BG527" s="27"/>
    </row>
    <row r="528" spans="2:59" ht="15.75" customHeight="1" x14ac:dyDescent="0.2"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  <c r="AO528" s="27"/>
      <c r="AP528" s="27"/>
      <c r="AQ528" s="27"/>
      <c r="AR528" s="27"/>
      <c r="AS528" s="27"/>
      <c r="AT528" s="27"/>
      <c r="AU528" s="27"/>
      <c r="AV528" s="27"/>
      <c r="AW528" s="27"/>
      <c r="AX528" s="27"/>
      <c r="AY528" s="27"/>
      <c r="AZ528" s="27"/>
      <c r="BA528" s="27"/>
      <c r="BB528" s="27"/>
      <c r="BC528" s="27"/>
      <c r="BD528" s="27"/>
      <c r="BE528" s="27"/>
      <c r="BF528" s="27"/>
      <c r="BG528" s="27"/>
    </row>
    <row r="529" spans="2:59" ht="15.75" customHeight="1" x14ac:dyDescent="0.2"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  <c r="AO529" s="27"/>
      <c r="AP529" s="27"/>
      <c r="AQ529" s="27"/>
      <c r="AR529" s="27"/>
      <c r="AS529" s="27"/>
      <c r="AT529" s="27"/>
      <c r="AU529" s="27"/>
      <c r="AV529" s="27"/>
      <c r="AW529" s="27"/>
      <c r="AX529" s="27"/>
      <c r="AY529" s="27"/>
      <c r="AZ529" s="27"/>
      <c r="BA529" s="27"/>
      <c r="BB529" s="27"/>
      <c r="BC529" s="27"/>
      <c r="BD529" s="27"/>
      <c r="BE529" s="27"/>
      <c r="BF529" s="27"/>
      <c r="BG529" s="27"/>
    </row>
    <row r="530" spans="2:59" ht="15.75" customHeight="1" x14ac:dyDescent="0.2"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  <c r="AO530" s="27"/>
      <c r="AP530" s="27"/>
      <c r="AQ530" s="27"/>
      <c r="AR530" s="27"/>
      <c r="AS530" s="27"/>
      <c r="AT530" s="27"/>
      <c r="AU530" s="27"/>
      <c r="AV530" s="27"/>
      <c r="AW530" s="27"/>
      <c r="AX530" s="27"/>
      <c r="AY530" s="27"/>
      <c r="AZ530" s="27"/>
      <c r="BA530" s="27"/>
      <c r="BB530" s="27"/>
      <c r="BC530" s="27"/>
      <c r="BD530" s="27"/>
      <c r="BE530" s="27"/>
      <c r="BF530" s="27"/>
      <c r="BG530" s="27"/>
    </row>
    <row r="531" spans="2:59" ht="15.75" customHeight="1" x14ac:dyDescent="0.2"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  <c r="AO531" s="27"/>
      <c r="AP531" s="27"/>
      <c r="AQ531" s="27"/>
      <c r="AR531" s="27"/>
      <c r="AS531" s="27"/>
      <c r="AT531" s="27"/>
      <c r="AU531" s="27"/>
      <c r="AV531" s="27"/>
      <c r="AW531" s="27"/>
      <c r="AX531" s="27"/>
      <c r="AY531" s="27"/>
      <c r="AZ531" s="27"/>
      <c r="BA531" s="27"/>
      <c r="BB531" s="27"/>
      <c r="BC531" s="27"/>
      <c r="BD531" s="27"/>
      <c r="BE531" s="27"/>
      <c r="BF531" s="27"/>
      <c r="BG531" s="27"/>
    </row>
    <row r="532" spans="2:59" ht="15.75" customHeight="1" x14ac:dyDescent="0.2"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  <c r="AO532" s="27"/>
      <c r="AP532" s="27"/>
      <c r="AQ532" s="27"/>
      <c r="AR532" s="27"/>
      <c r="AS532" s="27"/>
      <c r="AT532" s="27"/>
      <c r="AU532" s="27"/>
      <c r="AV532" s="27"/>
      <c r="AW532" s="27"/>
      <c r="AX532" s="27"/>
      <c r="AY532" s="27"/>
      <c r="AZ532" s="27"/>
      <c r="BA532" s="27"/>
      <c r="BB532" s="27"/>
      <c r="BC532" s="27"/>
      <c r="BD532" s="27"/>
      <c r="BE532" s="27"/>
      <c r="BF532" s="27"/>
      <c r="BG532" s="27"/>
    </row>
    <row r="533" spans="2:59" ht="15.75" customHeight="1" x14ac:dyDescent="0.2"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  <c r="AO533" s="27"/>
      <c r="AP533" s="27"/>
      <c r="AQ533" s="27"/>
      <c r="AR533" s="27"/>
      <c r="AS533" s="27"/>
      <c r="AT533" s="27"/>
      <c r="AU533" s="27"/>
      <c r="AV533" s="27"/>
      <c r="AW533" s="27"/>
      <c r="AX533" s="27"/>
      <c r="AY533" s="27"/>
      <c r="AZ533" s="27"/>
      <c r="BA533" s="27"/>
      <c r="BB533" s="27"/>
      <c r="BC533" s="27"/>
      <c r="BD533" s="27"/>
      <c r="BE533" s="27"/>
      <c r="BF533" s="27"/>
      <c r="BG533" s="27"/>
    </row>
    <row r="534" spans="2:59" ht="15.75" customHeight="1" x14ac:dyDescent="0.2"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  <c r="AO534" s="27"/>
      <c r="AP534" s="27"/>
      <c r="AQ534" s="27"/>
      <c r="AR534" s="27"/>
      <c r="AS534" s="27"/>
      <c r="AT534" s="27"/>
      <c r="AU534" s="27"/>
      <c r="AV534" s="27"/>
      <c r="AW534" s="27"/>
      <c r="AX534" s="27"/>
      <c r="AY534" s="27"/>
      <c r="AZ534" s="27"/>
      <c r="BA534" s="27"/>
      <c r="BB534" s="27"/>
      <c r="BC534" s="27"/>
      <c r="BD534" s="27"/>
      <c r="BE534" s="27"/>
      <c r="BF534" s="27"/>
      <c r="BG534" s="27"/>
    </row>
    <row r="535" spans="2:59" ht="15.75" customHeight="1" x14ac:dyDescent="0.2"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  <c r="AO535" s="27"/>
      <c r="AP535" s="27"/>
      <c r="AQ535" s="27"/>
      <c r="AR535" s="27"/>
      <c r="AS535" s="27"/>
      <c r="AT535" s="27"/>
      <c r="AU535" s="27"/>
      <c r="AV535" s="27"/>
      <c r="AW535" s="27"/>
      <c r="AX535" s="27"/>
      <c r="AY535" s="27"/>
      <c r="AZ535" s="27"/>
      <c r="BA535" s="27"/>
      <c r="BB535" s="27"/>
      <c r="BC535" s="27"/>
      <c r="BD535" s="27"/>
      <c r="BE535" s="27"/>
      <c r="BF535" s="27"/>
      <c r="BG535" s="27"/>
    </row>
    <row r="536" spans="2:59" ht="15.75" customHeight="1" x14ac:dyDescent="0.2"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  <c r="AO536" s="27"/>
      <c r="AP536" s="27"/>
      <c r="AQ536" s="27"/>
      <c r="AR536" s="27"/>
      <c r="AS536" s="27"/>
      <c r="AT536" s="27"/>
      <c r="AU536" s="27"/>
      <c r="AV536" s="27"/>
      <c r="AW536" s="27"/>
      <c r="AX536" s="27"/>
      <c r="AY536" s="27"/>
      <c r="AZ536" s="27"/>
      <c r="BA536" s="27"/>
      <c r="BB536" s="27"/>
      <c r="BC536" s="27"/>
      <c r="BD536" s="27"/>
      <c r="BE536" s="27"/>
      <c r="BF536" s="27"/>
      <c r="BG536" s="27"/>
    </row>
    <row r="537" spans="2:59" ht="15.75" customHeight="1" x14ac:dyDescent="0.2"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  <c r="AO537" s="27"/>
      <c r="AP537" s="27"/>
      <c r="AQ537" s="27"/>
      <c r="AR537" s="27"/>
      <c r="AS537" s="27"/>
      <c r="AT537" s="27"/>
      <c r="AU537" s="27"/>
      <c r="AV537" s="27"/>
      <c r="AW537" s="27"/>
      <c r="AX537" s="27"/>
      <c r="AY537" s="27"/>
      <c r="AZ537" s="27"/>
      <c r="BA537" s="27"/>
      <c r="BB537" s="27"/>
      <c r="BC537" s="27"/>
      <c r="BD537" s="27"/>
      <c r="BE537" s="27"/>
      <c r="BF537" s="27"/>
      <c r="BG537" s="27"/>
    </row>
    <row r="538" spans="2:59" ht="15.75" customHeight="1" x14ac:dyDescent="0.2"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  <c r="AO538" s="27"/>
      <c r="AP538" s="27"/>
      <c r="AQ538" s="27"/>
      <c r="AR538" s="27"/>
      <c r="AS538" s="27"/>
      <c r="AT538" s="27"/>
      <c r="AU538" s="27"/>
      <c r="AV538" s="27"/>
      <c r="AW538" s="27"/>
      <c r="AX538" s="27"/>
      <c r="AY538" s="27"/>
      <c r="AZ538" s="27"/>
      <c r="BA538" s="27"/>
      <c r="BB538" s="27"/>
      <c r="BC538" s="27"/>
      <c r="BD538" s="27"/>
      <c r="BE538" s="27"/>
      <c r="BF538" s="27"/>
      <c r="BG538" s="27"/>
    </row>
    <row r="539" spans="2:59" ht="15.75" customHeight="1" x14ac:dyDescent="0.2"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  <c r="AO539" s="27"/>
      <c r="AP539" s="27"/>
      <c r="AQ539" s="27"/>
      <c r="AR539" s="27"/>
      <c r="AS539" s="27"/>
      <c r="AT539" s="27"/>
      <c r="AU539" s="27"/>
      <c r="AV539" s="27"/>
      <c r="AW539" s="27"/>
      <c r="AX539" s="27"/>
      <c r="AY539" s="27"/>
      <c r="AZ539" s="27"/>
      <c r="BA539" s="27"/>
      <c r="BB539" s="27"/>
      <c r="BC539" s="27"/>
      <c r="BD539" s="27"/>
      <c r="BE539" s="27"/>
      <c r="BF539" s="27"/>
      <c r="BG539" s="27"/>
    </row>
    <row r="540" spans="2:59" ht="15.75" customHeight="1" x14ac:dyDescent="0.2"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  <c r="BD540" s="27"/>
      <c r="BE540" s="27"/>
      <c r="BF540" s="27"/>
      <c r="BG540" s="27"/>
    </row>
    <row r="541" spans="2:59" ht="15.75" customHeight="1" x14ac:dyDescent="0.2"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  <c r="AO541" s="27"/>
      <c r="AP541" s="27"/>
      <c r="AQ541" s="27"/>
      <c r="AR541" s="27"/>
      <c r="AS541" s="27"/>
      <c r="AT541" s="27"/>
      <c r="AU541" s="27"/>
      <c r="AV541" s="27"/>
      <c r="AW541" s="27"/>
      <c r="AX541" s="27"/>
      <c r="AY541" s="27"/>
      <c r="AZ541" s="27"/>
      <c r="BA541" s="27"/>
      <c r="BB541" s="27"/>
      <c r="BC541" s="27"/>
      <c r="BD541" s="27"/>
      <c r="BE541" s="27"/>
      <c r="BF541" s="27"/>
      <c r="BG541" s="27"/>
    </row>
    <row r="542" spans="2:59" ht="15.75" customHeight="1" x14ac:dyDescent="0.2"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  <c r="AO542" s="27"/>
      <c r="AP542" s="27"/>
      <c r="AQ542" s="27"/>
      <c r="AR542" s="27"/>
      <c r="AS542" s="27"/>
      <c r="AT542" s="27"/>
      <c r="AU542" s="27"/>
      <c r="AV542" s="27"/>
      <c r="AW542" s="27"/>
      <c r="AX542" s="27"/>
      <c r="AY542" s="27"/>
      <c r="AZ542" s="27"/>
      <c r="BA542" s="27"/>
      <c r="BB542" s="27"/>
      <c r="BC542" s="27"/>
      <c r="BD542" s="27"/>
      <c r="BE542" s="27"/>
      <c r="BF542" s="27"/>
      <c r="BG542" s="27"/>
    </row>
    <row r="543" spans="2:59" ht="15.75" customHeight="1" x14ac:dyDescent="0.2"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  <c r="AO543" s="27"/>
      <c r="AP543" s="27"/>
      <c r="AQ543" s="27"/>
      <c r="AR543" s="27"/>
      <c r="AS543" s="27"/>
      <c r="AT543" s="27"/>
      <c r="AU543" s="27"/>
      <c r="AV543" s="27"/>
      <c r="AW543" s="27"/>
      <c r="AX543" s="27"/>
      <c r="AY543" s="27"/>
      <c r="AZ543" s="27"/>
      <c r="BA543" s="27"/>
      <c r="BB543" s="27"/>
      <c r="BC543" s="27"/>
      <c r="BD543" s="27"/>
      <c r="BE543" s="27"/>
      <c r="BF543" s="27"/>
      <c r="BG543" s="27"/>
    </row>
    <row r="544" spans="2:59" ht="15.75" customHeight="1" x14ac:dyDescent="0.2"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  <c r="AO544" s="27"/>
      <c r="AP544" s="27"/>
      <c r="AQ544" s="27"/>
      <c r="AR544" s="27"/>
      <c r="AS544" s="27"/>
      <c r="AT544" s="27"/>
      <c r="AU544" s="27"/>
      <c r="AV544" s="27"/>
      <c r="AW544" s="27"/>
      <c r="AX544" s="27"/>
      <c r="AY544" s="27"/>
      <c r="AZ544" s="27"/>
      <c r="BA544" s="27"/>
      <c r="BB544" s="27"/>
      <c r="BC544" s="27"/>
      <c r="BD544" s="27"/>
      <c r="BE544" s="27"/>
      <c r="BF544" s="27"/>
      <c r="BG544" s="27"/>
    </row>
    <row r="545" spans="2:59" ht="15.75" customHeight="1" x14ac:dyDescent="0.2"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  <c r="AO545" s="27"/>
      <c r="AP545" s="27"/>
      <c r="AQ545" s="27"/>
      <c r="AR545" s="27"/>
      <c r="AS545" s="27"/>
      <c r="AT545" s="27"/>
      <c r="AU545" s="27"/>
      <c r="AV545" s="27"/>
      <c r="AW545" s="27"/>
      <c r="AX545" s="27"/>
      <c r="AY545" s="27"/>
      <c r="AZ545" s="27"/>
      <c r="BA545" s="27"/>
      <c r="BB545" s="27"/>
      <c r="BC545" s="27"/>
      <c r="BD545" s="27"/>
      <c r="BE545" s="27"/>
      <c r="BF545" s="27"/>
      <c r="BG545" s="27"/>
    </row>
    <row r="546" spans="2:59" ht="15.75" customHeight="1" x14ac:dyDescent="0.2"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  <c r="AO546" s="27"/>
      <c r="AP546" s="27"/>
      <c r="AQ546" s="27"/>
      <c r="AR546" s="27"/>
      <c r="AS546" s="27"/>
      <c r="AT546" s="27"/>
      <c r="AU546" s="27"/>
      <c r="AV546" s="27"/>
      <c r="AW546" s="27"/>
      <c r="AX546" s="27"/>
      <c r="AY546" s="27"/>
      <c r="AZ546" s="27"/>
      <c r="BA546" s="27"/>
      <c r="BB546" s="27"/>
      <c r="BC546" s="27"/>
      <c r="BD546" s="27"/>
      <c r="BE546" s="27"/>
      <c r="BF546" s="27"/>
      <c r="BG546" s="27"/>
    </row>
    <row r="547" spans="2:59" ht="15.75" customHeight="1" x14ac:dyDescent="0.2"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  <c r="AO547" s="27"/>
      <c r="AP547" s="27"/>
      <c r="AQ547" s="27"/>
      <c r="AR547" s="27"/>
      <c r="AS547" s="27"/>
      <c r="AT547" s="27"/>
      <c r="AU547" s="27"/>
      <c r="AV547" s="27"/>
      <c r="AW547" s="27"/>
      <c r="AX547" s="27"/>
      <c r="AY547" s="27"/>
      <c r="AZ547" s="27"/>
      <c r="BA547" s="27"/>
      <c r="BB547" s="27"/>
      <c r="BC547" s="27"/>
      <c r="BD547" s="27"/>
      <c r="BE547" s="27"/>
      <c r="BF547" s="27"/>
      <c r="BG547" s="27"/>
    </row>
    <row r="548" spans="2:59" ht="15.75" customHeight="1" x14ac:dyDescent="0.2"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  <c r="AO548" s="27"/>
      <c r="AP548" s="27"/>
      <c r="AQ548" s="27"/>
      <c r="AR548" s="27"/>
      <c r="AS548" s="27"/>
      <c r="AT548" s="27"/>
      <c r="AU548" s="27"/>
      <c r="AV548" s="27"/>
      <c r="AW548" s="27"/>
      <c r="AX548" s="27"/>
      <c r="AY548" s="27"/>
      <c r="AZ548" s="27"/>
      <c r="BA548" s="27"/>
      <c r="BB548" s="27"/>
      <c r="BC548" s="27"/>
      <c r="BD548" s="27"/>
      <c r="BE548" s="27"/>
      <c r="BF548" s="27"/>
      <c r="BG548" s="27"/>
    </row>
    <row r="549" spans="2:59" ht="15.75" customHeight="1" x14ac:dyDescent="0.2"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  <c r="AO549" s="27"/>
      <c r="AP549" s="27"/>
      <c r="AQ549" s="27"/>
      <c r="AR549" s="27"/>
      <c r="AS549" s="27"/>
      <c r="AT549" s="27"/>
      <c r="AU549" s="27"/>
      <c r="AV549" s="27"/>
      <c r="AW549" s="27"/>
      <c r="AX549" s="27"/>
      <c r="AY549" s="27"/>
      <c r="AZ549" s="27"/>
      <c r="BA549" s="27"/>
      <c r="BB549" s="27"/>
      <c r="BC549" s="27"/>
      <c r="BD549" s="27"/>
      <c r="BE549" s="27"/>
      <c r="BF549" s="27"/>
      <c r="BG549" s="27"/>
    </row>
    <row r="550" spans="2:59" ht="15.75" customHeight="1" x14ac:dyDescent="0.2"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  <c r="AO550" s="27"/>
      <c r="AP550" s="27"/>
      <c r="AQ550" s="27"/>
      <c r="AR550" s="27"/>
      <c r="AS550" s="27"/>
      <c r="AT550" s="27"/>
      <c r="AU550" s="27"/>
      <c r="AV550" s="27"/>
      <c r="AW550" s="27"/>
      <c r="AX550" s="27"/>
      <c r="AY550" s="27"/>
      <c r="AZ550" s="27"/>
      <c r="BA550" s="27"/>
      <c r="BB550" s="27"/>
      <c r="BC550" s="27"/>
      <c r="BD550" s="27"/>
      <c r="BE550" s="27"/>
      <c r="BF550" s="27"/>
      <c r="BG550" s="27"/>
    </row>
    <row r="551" spans="2:59" ht="15.75" customHeight="1" x14ac:dyDescent="0.2"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  <c r="AO551" s="27"/>
      <c r="AP551" s="27"/>
      <c r="AQ551" s="27"/>
      <c r="AR551" s="27"/>
      <c r="AS551" s="27"/>
      <c r="AT551" s="27"/>
      <c r="AU551" s="27"/>
      <c r="AV551" s="27"/>
      <c r="AW551" s="27"/>
      <c r="AX551" s="27"/>
      <c r="AY551" s="27"/>
      <c r="AZ551" s="27"/>
      <c r="BA551" s="27"/>
      <c r="BB551" s="27"/>
      <c r="BC551" s="27"/>
      <c r="BD551" s="27"/>
      <c r="BE551" s="27"/>
      <c r="BF551" s="27"/>
      <c r="BG551" s="27"/>
    </row>
    <row r="552" spans="2:59" ht="15.75" customHeight="1" x14ac:dyDescent="0.2"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  <c r="AO552" s="27"/>
      <c r="AP552" s="27"/>
      <c r="AQ552" s="27"/>
      <c r="AR552" s="27"/>
      <c r="AS552" s="27"/>
      <c r="AT552" s="27"/>
      <c r="AU552" s="27"/>
      <c r="AV552" s="27"/>
      <c r="AW552" s="27"/>
      <c r="AX552" s="27"/>
      <c r="AY552" s="27"/>
      <c r="AZ552" s="27"/>
      <c r="BA552" s="27"/>
      <c r="BB552" s="27"/>
      <c r="BC552" s="27"/>
      <c r="BD552" s="27"/>
      <c r="BE552" s="27"/>
      <c r="BF552" s="27"/>
      <c r="BG552" s="27"/>
    </row>
    <row r="553" spans="2:59" ht="15.75" customHeight="1" x14ac:dyDescent="0.2"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  <c r="AO553" s="27"/>
      <c r="AP553" s="27"/>
      <c r="AQ553" s="27"/>
      <c r="AR553" s="27"/>
      <c r="AS553" s="27"/>
      <c r="AT553" s="27"/>
      <c r="AU553" s="27"/>
      <c r="AV553" s="27"/>
      <c r="AW553" s="27"/>
      <c r="AX553" s="27"/>
      <c r="AY553" s="27"/>
      <c r="AZ553" s="27"/>
      <c r="BA553" s="27"/>
      <c r="BB553" s="27"/>
      <c r="BC553" s="27"/>
      <c r="BD553" s="27"/>
      <c r="BE553" s="27"/>
      <c r="BF553" s="27"/>
      <c r="BG553" s="27"/>
    </row>
    <row r="554" spans="2:59" ht="15.75" customHeight="1" x14ac:dyDescent="0.2"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  <c r="AO554" s="27"/>
      <c r="AP554" s="27"/>
      <c r="AQ554" s="27"/>
      <c r="AR554" s="27"/>
      <c r="AS554" s="27"/>
      <c r="AT554" s="27"/>
      <c r="AU554" s="27"/>
      <c r="AV554" s="27"/>
      <c r="AW554" s="27"/>
      <c r="AX554" s="27"/>
      <c r="AY554" s="27"/>
      <c r="AZ554" s="27"/>
      <c r="BA554" s="27"/>
      <c r="BB554" s="27"/>
      <c r="BC554" s="27"/>
      <c r="BD554" s="27"/>
      <c r="BE554" s="27"/>
      <c r="BF554" s="27"/>
      <c r="BG554" s="27"/>
    </row>
    <row r="555" spans="2:59" ht="15.75" customHeight="1" x14ac:dyDescent="0.2"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  <c r="AO555" s="27"/>
      <c r="AP555" s="27"/>
      <c r="AQ555" s="27"/>
      <c r="AR555" s="27"/>
      <c r="AS555" s="27"/>
      <c r="AT555" s="27"/>
      <c r="AU555" s="27"/>
      <c r="AV555" s="27"/>
      <c r="AW555" s="27"/>
      <c r="AX555" s="27"/>
      <c r="AY555" s="27"/>
      <c r="AZ555" s="27"/>
      <c r="BA555" s="27"/>
      <c r="BB555" s="27"/>
      <c r="BC555" s="27"/>
      <c r="BD555" s="27"/>
      <c r="BE555" s="27"/>
      <c r="BF555" s="27"/>
      <c r="BG555" s="27"/>
    </row>
    <row r="556" spans="2:59" ht="15.75" customHeight="1" x14ac:dyDescent="0.2"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  <c r="AO556" s="27"/>
      <c r="AP556" s="27"/>
      <c r="AQ556" s="27"/>
      <c r="AR556" s="27"/>
      <c r="AS556" s="27"/>
      <c r="AT556" s="27"/>
      <c r="AU556" s="27"/>
      <c r="AV556" s="27"/>
      <c r="AW556" s="27"/>
      <c r="AX556" s="27"/>
      <c r="AY556" s="27"/>
      <c r="AZ556" s="27"/>
      <c r="BA556" s="27"/>
      <c r="BB556" s="27"/>
      <c r="BC556" s="27"/>
      <c r="BD556" s="27"/>
      <c r="BE556" s="27"/>
      <c r="BF556" s="27"/>
      <c r="BG556" s="27"/>
    </row>
    <row r="557" spans="2:59" ht="15.75" customHeight="1" x14ac:dyDescent="0.2"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  <c r="AO557" s="27"/>
      <c r="AP557" s="27"/>
      <c r="AQ557" s="27"/>
      <c r="AR557" s="27"/>
      <c r="AS557" s="27"/>
      <c r="AT557" s="27"/>
      <c r="AU557" s="27"/>
      <c r="AV557" s="27"/>
      <c r="AW557" s="27"/>
      <c r="AX557" s="27"/>
      <c r="AY557" s="27"/>
      <c r="AZ557" s="27"/>
      <c r="BA557" s="27"/>
      <c r="BB557" s="27"/>
      <c r="BC557" s="27"/>
      <c r="BD557" s="27"/>
      <c r="BE557" s="27"/>
      <c r="BF557" s="27"/>
      <c r="BG557" s="27"/>
    </row>
    <row r="558" spans="2:59" ht="15.75" customHeight="1" x14ac:dyDescent="0.2"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  <c r="AO558" s="27"/>
      <c r="AP558" s="27"/>
      <c r="AQ558" s="27"/>
      <c r="AR558" s="27"/>
      <c r="AS558" s="27"/>
      <c r="AT558" s="27"/>
      <c r="AU558" s="27"/>
      <c r="AV558" s="27"/>
      <c r="AW558" s="27"/>
      <c r="AX558" s="27"/>
      <c r="AY558" s="27"/>
      <c r="AZ558" s="27"/>
      <c r="BA558" s="27"/>
      <c r="BB558" s="27"/>
      <c r="BC558" s="27"/>
      <c r="BD558" s="27"/>
      <c r="BE558" s="27"/>
      <c r="BF558" s="27"/>
      <c r="BG558" s="27"/>
    </row>
    <row r="559" spans="2:59" ht="15.75" customHeight="1" x14ac:dyDescent="0.2"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  <c r="AO559" s="27"/>
      <c r="AP559" s="27"/>
      <c r="AQ559" s="27"/>
      <c r="AR559" s="27"/>
      <c r="AS559" s="27"/>
      <c r="AT559" s="27"/>
      <c r="AU559" s="27"/>
      <c r="AV559" s="27"/>
      <c r="AW559" s="27"/>
      <c r="AX559" s="27"/>
      <c r="AY559" s="27"/>
      <c r="AZ559" s="27"/>
      <c r="BA559" s="27"/>
      <c r="BB559" s="27"/>
      <c r="BC559" s="27"/>
      <c r="BD559" s="27"/>
      <c r="BE559" s="27"/>
      <c r="BF559" s="27"/>
      <c r="BG559" s="27"/>
    </row>
    <row r="560" spans="2:59" ht="15.75" customHeight="1" x14ac:dyDescent="0.2"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  <c r="AO560" s="27"/>
      <c r="AP560" s="27"/>
      <c r="AQ560" s="27"/>
      <c r="AR560" s="27"/>
      <c r="AS560" s="27"/>
      <c r="AT560" s="27"/>
      <c r="AU560" s="27"/>
      <c r="AV560" s="27"/>
      <c r="AW560" s="27"/>
      <c r="AX560" s="27"/>
      <c r="AY560" s="27"/>
      <c r="AZ560" s="27"/>
      <c r="BA560" s="27"/>
      <c r="BB560" s="27"/>
      <c r="BC560" s="27"/>
      <c r="BD560" s="27"/>
      <c r="BE560" s="27"/>
      <c r="BF560" s="27"/>
      <c r="BG560" s="27"/>
    </row>
    <row r="561" spans="2:59" ht="15.75" customHeight="1" x14ac:dyDescent="0.2"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  <c r="AO561" s="27"/>
      <c r="AP561" s="27"/>
      <c r="AQ561" s="27"/>
      <c r="AR561" s="27"/>
      <c r="AS561" s="27"/>
      <c r="AT561" s="27"/>
      <c r="AU561" s="27"/>
      <c r="AV561" s="27"/>
      <c r="AW561" s="27"/>
      <c r="AX561" s="27"/>
      <c r="AY561" s="27"/>
      <c r="AZ561" s="27"/>
      <c r="BA561" s="27"/>
      <c r="BB561" s="27"/>
      <c r="BC561" s="27"/>
      <c r="BD561" s="27"/>
      <c r="BE561" s="27"/>
      <c r="BF561" s="27"/>
      <c r="BG561" s="27"/>
    </row>
    <row r="562" spans="2:59" ht="15.75" customHeight="1" x14ac:dyDescent="0.2"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  <c r="AO562" s="27"/>
      <c r="AP562" s="27"/>
      <c r="AQ562" s="27"/>
      <c r="AR562" s="27"/>
      <c r="AS562" s="27"/>
      <c r="AT562" s="27"/>
      <c r="AU562" s="27"/>
      <c r="AV562" s="27"/>
      <c r="AW562" s="27"/>
      <c r="AX562" s="27"/>
      <c r="AY562" s="27"/>
      <c r="AZ562" s="27"/>
      <c r="BA562" s="27"/>
      <c r="BB562" s="27"/>
      <c r="BC562" s="27"/>
      <c r="BD562" s="27"/>
      <c r="BE562" s="27"/>
      <c r="BF562" s="27"/>
      <c r="BG562" s="27"/>
    </row>
    <row r="563" spans="2:59" ht="15.75" customHeight="1" x14ac:dyDescent="0.2"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  <c r="AO563" s="27"/>
      <c r="AP563" s="27"/>
      <c r="AQ563" s="27"/>
      <c r="AR563" s="27"/>
      <c r="AS563" s="27"/>
      <c r="AT563" s="27"/>
      <c r="AU563" s="27"/>
      <c r="AV563" s="27"/>
      <c r="AW563" s="27"/>
      <c r="AX563" s="27"/>
      <c r="AY563" s="27"/>
      <c r="AZ563" s="27"/>
      <c r="BA563" s="27"/>
      <c r="BB563" s="27"/>
      <c r="BC563" s="27"/>
      <c r="BD563" s="27"/>
      <c r="BE563" s="27"/>
      <c r="BF563" s="27"/>
      <c r="BG563" s="27"/>
    </row>
    <row r="564" spans="2:59" ht="15.75" customHeight="1" x14ac:dyDescent="0.2"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  <c r="AO564" s="27"/>
      <c r="AP564" s="27"/>
      <c r="AQ564" s="27"/>
      <c r="AR564" s="27"/>
      <c r="AS564" s="27"/>
      <c r="AT564" s="27"/>
      <c r="AU564" s="27"/>
      <c r="AV564" s="27"/>
      <c r="AW564" s="27"/>
      <c r="AX564" s="27"/>
      <c r="AY564" s="27"/>
      <c r="AZ564" s="27"/>
      <c r="BA564" s="27"/>
      <c r="BB564" s="27"/>
      <c r="BC564" s="27"/>
      <c r="BD564" s="27"/>
      <c r="BE564" s="27"/>
      <c r="BF564" s="27"/>
      <c r="BG564" s="27"/>
    </row>
    <row r="565" spans="2:59" ht="15.75" customHeight="1" x14ac:dyDescent="0.2"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  <c r="AO565" s="27"/>
      <c r="AP565" s="27"/>
      <c r="AQ565" s="27"/>
      <c r="AR565" s="27"/>
      <c r="AS565" s="27"/>
      <c r="AT565" s="27"/>
      <c r="AU565" s="27"/>
      <c r="AV565" s="27"/>
      <c r="AW565" s="27"/>
      <c r="AX565" s="27"/>
      <c r="AY565" s="27"/>
      <c r="AZ565" s="27"/>
      <c r="BA565" s="27"/>
      <c r="BB565" s="27"/>
      <c r="BC565" s="27"/>
      <c r="BD565" s="27"/>
      <c r="BE565" s="27"/>
      <c r="BF565" s="27"/>
      <c r="BG565" s="27"/>
    </row>
    <row r="566" spans="2:59" ht="15.75" customHeight="1" x14ac:dyDescent="0.2"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  <c r="AO566" s="27"/>
      <c r="AP566" s="27"/>
      <c r="AQ566" s="27"/>
      <c r="AR566" s="27"/>
      <c r="AS566" s="27"/>
      <c r="AT566" s="27"/>
      <c r="AU566" s="27"/>
      <c r="AV566" s="27"/>
      <c r="AW566" s="27"/>
      <c r="AX566" s="27"/>
      <c r="AY566" s="27"/>
      <c r="AZ566" s="27"/>
      <c r="BA566" s="27"/>
      <c r="BB566" s="27"/>
      <c r="BC566" s="27"/>
      <c r="BD566" s="27"/>
      <c r="BE566" s="27"/>
      <c r="BF566" s="27"/>
      <c r="BG566" s="27"/>
    </row>
    <row r="567" spans="2:59" ht="15.75" customHeight="1" x14ac:dyDescent="0.2"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  <c r="AO567" s="27"/>
      <c r="AP567" s="27"/>
      <c r="AQ567" s="27"/>
      <c r="AR567" s="27"/>
      <c r="AS567" s="27"/>
      <c r="AT567" s="27"/>
      <c r="AU567" s="27"/>
      <c r="AV567" s="27"/>
      <c r="AW567" s="27"/>
      <c r="AX567" s="27"/>
      <c r="AY567" s="27"/>
      <c r="AZ567" s="27"/>
      <c r="BA567" s="27"/>
      <c r="BB567" s="27"/>
      <c r="BC567" s="27"/>
      <c r="BD567" s="27"/>
      <c r="BE567" s="27"/>
      <c r="BF567" s="27"/>
      <c r="BG567" s="27"/>
    </row>
    <row r="568" spans="2:59" ht="15.75" customHeight="1" x14ac:dyDescent="0.2"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  <c r="AO568" s="27"/>
      <c r="AP568" s="27"/>
      <c r="AQ568" s="27"/>
      <c r="AR568" s="27"/>
      <c r="AS568" s="27"/>
      <c r="AT568" s="27"/>
      <c r="AU568" s="27"/>
      <c r="AV568" s="27"/>
      <c r="AW568" s="27"/>
      <c r="AX568" s="27"/>
      <c r="AY568" s="27"/>
      <c r="AZ568" s="27"/>
      <c r="BA568" s="27"/>
      <c r="BB568" s="27"/>
      <c r="BC568" s="27"/>
      <c r="BD568" s="27"/>
      <c r="BE568" s="27"/>
      <c r="BF568" s="27"/>
      <c r="BG568" s="27"/>
    </row>
    <row r="569" spans="2:59" ht="15.75" customHeight="1" x14ac:dyDescent="0.2"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  <c r="AO569" s="27"/>
      <c r="AP569" s="27"/>
      <c r="AQ569" s="27"/>
      <c r="AR569" s="27"/>
      <c r="AS569" s="27"/>
      <c r="AT569" s="27"/>
      <c r="AU569" s="27"/>
      <c r="AV569" s="27"/>
      <c r="AW569" s="27"/>
      <c r="AX569" s="27"/>
      <c r="AY569" s="27"/>
      <c r="AZ569" s="27"/>
      <c r="BA569" s="27"/>
      <c r="BB569" s="27"/>
      <c r="BC569" s="27"/>
      <c r="BD569" s="27"/>
      <c r="BE569" s="27"/>
      <c r="BF569" s="27"/>
      <c r="BG569" s="27"/>
    </row>
    <row r="570" spans="2:59" ht="15.75" customHeight="1" x14ac:dyDescent="0.2"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  <c r="AO570" s="27"/>
      <c r="AP570" s="27"/>
      <c r="AQ570" s="27"/>
      <c r="AR570" s="27"/>
      <c r="AS570" s="27"/>
      <c r="AT570" s="27"/>
      <c r="AU570" s="27"/>
      <c r="AV570" s="27"/>
      <c r="AW570" s="27"/>
      <c r="AX570" s="27"/>
      <c r="AY570" s="27"/>
      <c r="AZ570" s="27"/>
      <c r="BA570" s="27"/>
      <c r="BB570" s="27"/>
      <c r="BC570" s="27"/>
      <c r="BD570" s="27"/>
      <c r="BE570" s="27"/>
      <c r="BF570" s="27"/>
      <c r="BG570" s="27"/>
    </row>
    <row r="571" spans="2:59" ht="15.75" customHeight="1" x14ac:dyDescent="0.2"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  <c r="AO571" s="27"/>
      <c r="AP571" s="27"/>
      <c r="AQ571" s="27"/>
      <c r="AR571" s="27"/>
      <c r="AS571" s="27"/>
      <c r="AT571" s="27"/>
      <c r="AU571" s="27"/>
      <c r="AV571" s="27"/>
      <c r="AW571" s="27"/>
      <c r="AX571" s="27"/>
      <c r="AY571" s="27"/>
      <c r="AZ571" s="27"/>
      <c r="BA571" s="27"/>
      <c r="BB571" s="27"/>
      <c r="BC571" s="27"/>
      <c r="BD571" s="27"/>
      <c r="BE571" s="27"/>
      <c r="BF571" s="27"/>
      <c r="BG571" s="27"/>
    </row>
    <row r="572" spans="2:59" ht="15.75" customHeight="1" x14ac:dyDescent="0.2"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  <c r="AO572" s="27"/>
      <c r="AP572" s="27"/>
      <c r="AQ572" s="27"/>
      <c r="AR572" s="27"/>
      <c r="AS572" s="27"/>
      <c r="AT572" s="27"/>
      <c r="AU572" s="27"/>
      <c r="AV572" s="27"/>
      <c r="AW572" s="27"/>
      <c r="AX572" s="27"/>
      <c r="AY572" s="27"/>
      <c r="AZ572" s="27"/>
      <c r="BA572" s="27"/>
      <c r="BB572" s="27"/>
      <c r="BC572" s="27"/>
      <c r="BD572" s="27"/>
      <c r="BE572" s="27"/>
      <c r="BF572" s="27"/>
      <c r="BG572" s="27"/>
    </row>
    <row r="573" spans="2:59" ht="15.75" customHeight="1" x14ac:dyDescent="0.2"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  <c r="AO573" s="27"/>
      <c r="AP573" s="27"/>
      <c r="AQ573" s="27"/>
      <c r="AR573" s="27"/>
      <c r="AS573" s="27"/>
      <c r="AT573" s="27"/>
      <c r="AU573" s="27"/>
      <c r="AV573" s="27"/>
      <c r="AW573" s="27"/>
      <c r="AX573" s="27"/>
      <c r="AY573" s="27"/>
      <c r="AZ573" s="27"/>
      <c r="BA573" s="27"/>
      <c r="BB573" s="27"/>
      <c r="BC573" s="27"/>
      <c r="BD573" s="27"/>
      <c r="BE573" s="27"/>
      <c r="BF573" s="27"/>
      <c r="BG573" s="27"/>
    </row>
    <row r="574" spans="2:59" ht="15.75" customHeight="1" x14ac:dyDescent="0.2"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  <c r="AO574" s="27"/>
      <c r="AP574" s="27"/>
      <c r="AQ574" s="27"/>
      <c r="AR574" s="27"/>
      <c r="AS574" s="27"/>
      <c r="AT574" s="27"/>
      <c r="AU574" s="27"/>
      <c r="AV574" s="27"/>
      <c r="AW574" s="27"/>
      <c r="AX574" s="27"/>
      <c r="AY574" s="27"/>
      <c r="AZ574" s="27"/>
      <c r="BA574" s="27"/>
      <c r="BB574" s="27"/>
      <c r="BC574" s="27"/>
      <c r="BD574" s="27"/>
      <c r="BE574" s="27"/>
      <c r="BF574" s="27"/>
      <c r="BG574" s="27"/>
    </row>
    <row r="575" spans="2:59" ht="15.75" customHeight="1" x14ac:dyDescent="0.2"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  <c r="AO575" s="27"/>
      <c r="AP575" s="27"/>
      <c r="AQ575" s="27"/>
      <c r="AR575" s="27"/>
      <c r="AS575" s="27"/>
      <c r="AT575" s="27"/>
      <c r="AU575" s="27"/>
      <c r="AV575" s="27"/>
      <c r="AW575" s="27"/>
      <c r="AX575" s="27"/>
      <c r="AY575" s="27"/>
      <c r="AZ575" s="27"/>
      <c r="BA575" s="27"/>
      <c r="BB575" s="27"/>
      <c r="BC575" s="27"/>
      <c r="BD575" s="27"/>
      <c r="BE575" s="27"/>
      <c r="BF575" s="27"/>
      <c r="BG575" s="27"/>
    </row>
    <row r="576" spans="2:59" ht="15.75" customHeight="1" x14ac:dyDescent="0.2"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  <c r="AO576" s="27"/>
      <c r="AP576" s="27"/>
      <c r="AQ576" s="27"/>
      <c r="AR576" s="27"/>
      <c r="AS576" s="27"/>
      <c r="AT576" s="27"/>
      <c r="AU576" s="27"/>
      <c r="AV576" s="27"/>
      <c r="AW576" s="27"/>
      <c r="AX576" s="27"/>
      <c r="AY576" s="27"/>
      <c r="AZ576" s="27"/>
      <c r="BA576" s="27"/>
      <c r="BB576" s="27"/>
      <c r="BC576" s="27"/>
      <c r="BD576" s="27"/>
      <c r="BE576" s="27"/>
      <c r="BF576" s="27"/>
      <c r="BG576" s="27"/>
    </row>
    <row r="577" spans="2:59" ht="15.75" customHeight="1" x14ac:dyDescent="0.2"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  <c r="AO577" s="27"/>
      <c r="AP577" s="27"/>
      <c r="AQ577" s="27"/>
      <c r="AR577" s="27"/>
      <c r="AS577" s="27"/>
      <c r="AT577" s="27"/>
      <c r="AU577" s="27"/>
      <c r="AV577" s="27"/>
      <c r="AW577" s="27"/>
      <c r="AX577" s="27"/>
      <c r="AY577" s="27"/>
      <c r="AZ577" s="27"/>
      <c r="BA577" s="27"/>
      <c r="BB577" s="27"/>
      <c r="BC577" s="27"/>
      <c r="BD577" s="27"/>
      <c r="BE577" s="27"/>
      <c r="BF577" s="27"/>
      <c r="BG577" s="27"/>
    </row>
    <row r="578" spans="2:59" ht="15.75" customHeight="1" x14ac:dyDescent="0.2"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  <c r="AO578" s="27"/>
      <c r="AP578" s="27"/>
      <c r="AQ578" s="27"/>
      <c r="AR578" s="27"/>
      <c r="AS578" s="27"/>
      <c r="AT578" s="27"/>
      <c r="AU578" s="27"/>
      <c r="AV578" s="27"/>
      <c r="AW578" s="27"/>
      <c r="AX578" s="27"/>
      <c r="AY578" s="27"/>
      <c r="AZ578" s="27"/>
      <c r="BA578" s="27"/>
      <c r="BB578" s="27"/>
      <c r="BC578" s="27"/>
      <c r="BD578" s="27"/>
      <c r="BE578" s="27"/>
      <c r="BF578" s="27"/>
      <c r="BG578" s="27"/>
    </row>
    <row r="579" spans="2:59" ht="15.75" customHeight="1" x14ac:dyDescent="0.2"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  <c r="AO579" s="27"/>
      <c r="AP579" s="27"/>
      <c r="AQ579" s="27"/>
      <c r="AR579" s="27"/>
      <c r="AS579" s="27"/>
      <c r="AT579" s="27"/>
      <c r="AU579" s="27"/>
      <c r="AV579" s="27"/>
      <c r="AW579" s="27"/>
      <c r="AX579" s="27"/>
      <c r="AY579" s="27"/>
      <c r="AZ579" s="27"/>
      <c r="BA579" s="27"/>
      <c r="BB579" s="27"/>
      <c r="BC579" s="27"/>
      <c r="BD579" s="27"/>
      <c r="BE579" s="27"/>
      <c r="BF579" s="27"/>
      <c r="BG579" s="27"/>
    </row>
    <row r="580" spans="2:59" ht="15.75" customHeight="1" x14ac:dyDescent="0.2"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  <c r="AO580" s="27"/>
      <c r="AP580" s="27"/>
      <c r="AQ580" s="27"/>
      <c r="AR580" s="27"/>
      <c r="AS580" s="27"/>
      <c r="AT580" s="27"/>
      <c r="AU580" s="27"/>
      <c r="AV580" s="27"/>
      <c r="AW580" s="27"/>
      <c r="AX580" s="27"/>
      <c r="AY580" s="27"/>
      <c r="AZ580" s="27"/>
      <c r="BA580" s="27"/>
      <c r="BB580" s="27"/>
      <c r="BC580" s="27"/>
      <c r="BD580" s="27"/>
      <c r="BE580" s="27"/>
      <c r="BF580" s="27"/>
      <c r="BG580" s="27"/>
    </row>
    <row r="581" spans="2:59" ht="15.75" customHeight="1" x14ac:dyDescent="0.2"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  <c r="AO581" s="27"/>
      <c r="AP581" s="27"/>
      <c r="AQ581" s="27"/>
      <c r="AR581" s="27"/>
      <c r="AS581" s="27"/>
      <c r="AT581" s="27"/>
      <c r="AU581" s="27"/>
      <c r="AV581" s="27"/>
      <c r="AW581" s="27"/>
      <c r="AX581" s="27"/>
      <c r="AY581" s="27"/>
      <c r="AZ581" s="27"/>
      <c r="BA581" s="27"/>
      <c r="BB581" s="27"/>
      <c r="BC581" s="27"/>
      <c r="BD581" s="27"/>
      <c r="BE581" s="27"/>
      <c r="BF581" s="27"/>
      <c r="BG581" s="27"/>
    </row>
    <row r="582" spans="2:59" ht="15.75" customHeight="1" x14ac:dyDescent="0.2"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  <c r="AO582" s="27"/>
      <c r="AP582" s="27"/>
      <c r="AQ582" s="27"/>
      <c r="AR582" s="27"/>
      <c r="AS582" s="27"/>
      <c r="AT582" s="27"/>
      <c r="AU582" s="27"/>
      <c r="AV582" s="27"/>
      <c r="AW582" s="27"/>
      <c r="AX582" s="27"/>
      <c r="AY582" s="27"/>
      <c r="AZ582" s="27"/>
      <c r="BA582" s="27"/>
      <c r="BB582" s="27"/>
      <c r="BC582" s="27"/>
      <c r="BD582" s="27"/>
      <c r="BE582" s="27"/>
      <c r="BF582" s="27"/>
      <c r="BG582" s="27"/>
    </row>
    <row r="583" spans="2:59" ht="15.75" customHeight="1" x14ac:dyDescent="0.2"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  <c r="AO583" s="27"/>
      <c r="AP583" s="27"/>
      <c r="AQ583" s="27"/>
      <c r="AR583" s="27"/>
      <c r="AS583" s="27"/>
      <c r="AT583" s="27"/>
      <c r="AU583" s="27"/>
      <c r="AV583" s="27"/>
      <c r="AW583" s="27"/>
      <c r="AX583" s="27"/>
      <c r="AY583" s="27"/>
      <c r="AZ583" s="27"/>
      <c r="BA583" s="27"/>
      <c r="BB583" s="27"/>
      <c r="BC583" s="27"/>
      <c r="BD583" s="27"/>
      <c r="BE583" s="27"/>
      <c r="BF583" s="27"/>
      <c r="BG583" s="27"/>
    </row>
    <row r="584" spans="2:59" ht="15.75" customHeight="1" x14ac:dyDescent="0.2"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  <c r="AO584" s="27"/>
      <c r="AP584" s="27"/>
      <c r="AQ584" s="27"/>
      <c r="AR584" s="27"/>
      <c r="AS584" s="27"/>
      <c r="AT584" s="27"/>
      <c r="AU584" s="27"/>
      <c r="AV584" s="27"/>
      <c r="AW584" s="27"/>
      <c r="AX584" s="27"/>
      <c r="AY584" s="27"/>
      <c r="AZ584" s="27"/>
      <c r="BA584" s="27"/>
      <c r="BB584" s="27"/>
      <c r="BC584" s="27"/>
      <c r="BD584" s="27"/>
      <c r="BE584" s="27"/>
      <c r="BF584" s="27"/>
      <c r="BG584" s="27"/>
    </row>
    <row r="585" spans="2:59" ht="15.75" customHeight="1" x14ac:dyDescent="0.2"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  <c r="AO585" s="27"/>
      <c r="AP585" s="27"/>
      <c r="AQ585" s="27"/>
      <c r="AR585" s="27"/>
      <c r="AS585" s="27"/>
      <c r="AT585" s="27"/>
      <c r="AU585" s="27"/>
      <c r="AV585" s="27"/>
      <c r="AW585" s="27"/>
      <c r="AX585" s="27"/>
      <c r="AY585" s="27"/>
      <c r="AZ585" s="27"/>
      <c r="BA585" s="27"/>
      <c r="BB585" s="27"/>
      <c r="BC585" s="27"/>
      <c r="BD585" s="27"/>
      <c r="BE585" s="27"/>
      <c r="BF585" s="27"/>
      <c r="BG585" s="27"/>
    </row>
    <row r="586" spans="2:59" ht="15.75" customHeight="1" x14ac:dyDescent="0.2"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  <c r="AO586" s="27"/>
      <c r="AP586" s="27"/>
      <c r="AQ586" s="27"/>
      <c r="AR586" s="27"/>
      <c r="AS586" s="27"/>
      <c r="AT586" s="27"/>
      <c r="AU586" s="27"/>
      <c r="AV586" s="27"/>
      <c r="AW586" s="27"/>
      <c r="AX586" s="27"/>
      <c r="AY586" s="27"/>
      <c r="AZ586" s="27"/>
      <c r="BA586" s="27"/>
      <c r="BB586" s="27"/>
      <c r="BC586" s="27"/>
      <c r="BD586" s="27"/>
      <c r="BE586" s="27"/>
      <c r="BF586" s="27"/>
      <c r="BG586" s="27"/>
    </row>
    <row r="587" spans="2:59" ht="15.75" customHeight="1" x14ac:dyDescent="0.2"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  <c r="AO587" s="27"/>
      <c r="AP587" s="27"/>
      <c r="AQ587" s="27"/>
      <c r="AR587" s="27"/>
      <c r="AS587" s="27"/>
      <c r="AT587" s="27"/>
      <c r="AU587" s="27"/>
      <c r="AV587" s="27"/>
      <c r="AW587" s="27"/>
      <c r="AX587" s="27"/>
      <c r="AY587" s="27"/>
      <c r="AZ587" s="27"/>
      <c r="BA587" s="27"/>
      <c r="BB587" s="27"/>
      <c r="BC587" s="27"/>
      <c r="BD587" s="27"/>
      <c r="BE587" s="27"/>
      <c r="BF587" s="27"/>
      <c r="BG587" s="27"/>
    </row>
    <row r="588" spans="2:59" ht="15.75" customHeight="1" x14ac:dyDescent="0.2"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  <c r="AO588" s="27"/>
      <c r="AP588" s="27"/>
      <c r="AQ588" s="27"/>
      <c r="AR588" s="27"/>
      <c r="AS588" s="27"/>
      <c r="AT588" s="27"/>
      <c r="AU588" s="27"/>
      <c r="AV588" s="27"/>
      <c r="AW588" s="27"/>
      <c r="AX588" s="27"/>
      <c r="AY588" s="27"/>
      <c r="AZ588" s="27"/>
      <c r="BA588" s="27"/>
      <c r="BB588" s="27"/>
      <c r="BC588" s="27"/>
      <c r="BD588" s="27"/>
      <c r="BE588" s="27"/>
      <c r="BF588" s="27"/>
      <c r="BG588" s="27"/>
    </row>
    <row r="589" spans="2:59" ht="15.75" customHeight="1" x14ac:dyDescent="0.2"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  <c r="AO589" s="27"/>
      <c r="AP589" s="27"/>
      <c r="AQ589" s="27"/>
      <c r="AR589" s="27"/>
      <c r="AS589" s="27"/>
      <c r="AT589" s="27"/>
      <c r="AU589" s="27"/>
      <c r="AV589" s="27"/>
      <c r="AW589" s="27"/>
      <c r="AX589" s="27"/>
      <c r="AY589" s="27"/>
      <c r="AZ589" s="27"/>
      <c r="BA589" s="27"/>
      <c r="BB589" s="27"/>
      <c r="BC589" s="27"/>
      <c r="BD589" s="27"/>
      <c r="BE589" s="27"/>
      <c r="BF589" s="27"/>
      <c r="BG589" s="27"/>
    </row>
    <row r="590" spans="2:59" ht="15.75" customHeight="1" x14ac:dyDescent="0.2"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  <c r="AO590" s="27"/>
      <c r="AP590" s="27"/>
      <c r="AQ590" s="27"/>
      <c r="AR590" s="27"/>
      <c r="AS590" s="27"/>
      <c r="AT590" s="27"/>
      <c r="AU590" s="27"/>
      <c r="AV590" s="27"/>
      <c r="AW590" s="27"/>
      <c r="AX590" s="27"/>
      <c r="AY590" s="27"/>
      <c r="AZ590" s="27"/>
      <c r="BA590" s="27"/>
      <c r="BB590" s="27"/>
      <c r="BC590" s="27"/>
      <c r="BD590" s="27"/>
      <c r="BE590" s="27"/>
      <c r="BF590" s="27"/>
      <c r="BG590" s="27"/>
    </row>
    <row r="591" spans="2:59" ht="15.75" customHeight="1" x14ac:dyDescent="0.2"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  <c r="AO591" s="27"/>
      <c r="AP591" s="27"/>
      <c r="AQ591" s="27"/>
      <c r="AR591" s="27"/>
      <c r="AS591" s="27"/>
      <c r="AT591" s="27"/>
      <c r="AU591" s="27"/>
      <c r="AV591" s="27"/>
      <c r="AW591" s="27"/>
      <c r="AX591" s="27"/>
      <c r="AY591" s="27"/>
      <c r="AZ591" s="27"/>
      <c r="BA591" s="27"/>
      <c r="BB591" s="27"/>
      <c r="BC591" s="27"/>
      <c r="BD591" s="27"/>
      <c r="BE591" s="27"/>
      <c r="BF591" s="27"/>
      <c r="BG591" s="27"/>
    </row>
    <row r="592" spans="2:59" ht="15.75" customHeight="1" x14ac:dyDescent="0.2"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  <c r="AO592" s="27"/>
      <c r="AP592" s="27"/>
      <c r="AQ592" s="27"/>
      <c r="AR592" s="27"/>
      <c r="AS592" s="27"/>
      <c r="AT592" s="27"/>
      <c r="AU592" s="27"/>
      <c r="AV592" s="27"/>
      <c r="AW592" s="27"/>
      <c r="AX592" s="27"/>
      <c r="AY592" s="27"/>
      <c r="AZ592" s="27"/>
      <c r="BA592" s="27"/>
      <c r="BB592" s="27"/>
      <c r="BC592" s="27"/>
      <c r="BD592" s="27"/>
      <c r="BE592" s="27"/>
      <c r="BF592" s="27"/>
      <c r="BG592" s="27"/>
    </row>
    <row r="593" spans="2:59" ht="15.75" customHeight="1" x14ac:dyDescent="0.2"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  <c r="AO593" s="27"/>
      <c r="AP593" s="27"/>
      <c r="AQ593" s="27"/>
      <c r="AR593" s="27"/>
      <c r="AS593" s="27"/>
      <c r="AT593" s="27"/>
      <c r="AU593" s="27"/>
      <c r="AV593" s="27"/>
      <c r="AW593" s="27"/>
      <c r="AX593" s="27"/>
      <c r="AY593" s="27"/>
      <c r="AZ593" s="27"/>
      <c r="BA593" s="27"/>
      <c r="BB593" s="27"/>
      <c r="BC593" s="27"/>
      <c r="BD593" s="27"/>
      <c r="BE593" s="27"/>
      <c r="BF593" s="27"/>
      <c r="BG593" s="27"/>
    </row>
    <row r="594" spans="2:59" ht="15.75" customHeight="1" x14ac:dyDescent="0.2"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  <c r="AO594" s="27"/>
      <c r="AP594" s="27"/>
      <c r="AQ594" s="27"/>
      <c r="AR594" s="27"/>
      <c r="AS594" s="27"/>
      <c r="AT594" s="27"/>
      <c r="AU594" s="27"/>
      <c r="AV594" s="27"/>
      <c r="AW594" s="27"/>
      <c r="AX594" s="27"/>
      <c r="AY594" s="27"/>
      <c r="AZ594" s="27"/>
      <c r="BA594" s="27"/>
      <c r="BB594" s="27"/>
      <c r="BC594" s="27"/>
      <c r="BD594" s="27"/>
      <c r="BE594" s="27"/>
      <c r="BF594" s="27"/>
      <c r="BG594" s="27"/>
    </row>
    <row r="595" spans="2:59" ht="15.75" customHeight="1" x14ac:dyDescent="0.2"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  <c r="AO595" s="27"/>
      <c r="AP595" s="27"/>
      <c r="AQ595" s="27"/>
      <c r="AR595" s="27"/>
      <c r="AS595" s="27"/>
      <c r="AT595" s="27"/>
      <c r="AU595" s="27"/>
      <c r="AV595" s="27"/>
      <c r="AW595" s="27"/>
      <c r="AX595" s="27"/>
      <c r="AY595" s="27"/>
      <c r="AZ595" s="27"/>
      <c r="BA595" s="27"/>
      <c r="BB595" s="27"/>
      <c r="BC595" s="27"/>
      <c r="BD595" s="27"/>
      <c r="BE595" s="27"/>
      <c r="BF595" s="27"/>
      <c r="BG595" s="27"/>
    </row>
    <row r="596" spans="2:59" ht="15.75" customHeight="1" x14ac:dyDescent="0.2"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  <c r="AO596" s="27"/>
      <c r="AP596" s="27"/>
      <c r="AQ596" s="27"/>
      <c r="AR596" s="27"/>
      <c r="AS596" s="27"/>
      <c r="AT596" s="27"/>
      <c r="AU596" s="27"/>
      <c r="AV596" s="27"/>
      <c r="AW596" s="27"/>
      <c r="AX596" s="27"/>
      <c r="AY596" s="27"/>
      <c r="AZ596" s="27"/>
      <c r="BA596" s="27"/>
      <c r="BB596" s="27"/>
      <c r="BC596" s="27"/>
      <c r="BD596" s="27"/>
      <c r="BE596" s="27"/>
      <c r="BF596" s="27"/>
      <c r="BG596" s="27"/>
    </row>
    <row r="597" spans="2:59" ht="15.75" customHeight="1" x14ac:dyDescent="0.2"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  <c r="AO597" s="27"/>
      <c r="AP597" s="27"/>
      <c r="AQ597" s="27"/>
      <c r="AR597" s="27"/>
      <c r="AS597" s="27"/>
      <c r="AT597" s="27"/>
      <c r="AU597" s="27"/>
      <c r="AV597" s="27"/>
      <c r="AW597" s="27"/>
      <c r="AX597" s="27"/>
      <c r="AY597" s="27"/>
      <c r="AZ597" s="27"/>
      <c r="BA597" s="27"/>
      <c r="BB597" s="27"/>
      <c r="BC597" s="27"/>
      <c r="BD597" s="27"/>
      <c r="BE597" s="27"/>
      <c r="BF597" s="27"/>
      <c r="BG597" s="27"/>
    </row>
    <row r="598" spans="2:59" ht="15.75" customHeight="1" x14ac:dyDescent="0.2"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  <c r="AO598" s="27"/>
      <c r="AP598" s="27"/>
      <c r="AQ598" s="27"/>
      <c r="AR598" s="27"/>
      <c r="AS598" s="27"/>
      <c r="AT598" s="27"/>
      <c r="AU598" s="27"/>
      <c r="AV598" s="27"/>
      <c r="AW598" s="27"/>
      <c r="AX598" s="27"/>
      <c r="AY598" s="27"/>
      <c r="AZ598" s="27"/>
      <c r="BA598" s="27"/>
      <c r="BB598" s="27"/>
      <c r="BC598" s="27"/>
      <c r="BD598" s="27"/>
      <c r="BE598" s="27"/>
      <c r="BF598" s="27"/>
      <c r="BG598" s="27"/>
    </row>
    <row r="599" spans="2:59" ht="15.75" customHeight="1" x14ac:dyDescent="0.2"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  <c r="AO599" s="27"/>
      <c r="AP599" s="27"/>
      <c r="AQ599" s="27"/>
      <c r="AR599" s="27"/>
      <c r="AS599" s="27"/>
      <c r="AT599" s="27"/>
      <c r="AU599" s="27"/>
      <c r="AV599" s="27"/>
      <c r="AW599" s="27"/>
      <c r="AX599" s="27"/>
      <c r="AY599" s="27"/>
      <c r="AZ599" s="27"/>
      <c r="BA599" s="27"/>
      <c r="BB599" s="27"/>
      <c r="BC599" s="27"/>
      <c r="BD599" s="27"/>
      <c r="BE599" s="27"/>
      <c r="BF599" s="27"/>
      <c r="BG599" s="27"/>
    </row>
    <row r="600" spans="2:59" ht="15.75" customHeight="1" x14ac:dyDescent="0.2"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  <c r="AO600" s="27"/>
      <c r="AP600" s="27"/>
      <c r="AQ600" s="27"/>
      <c r="AR600" s="27"/>
      <c r="AS600" s="27"/>
      <c r="AT600" s="27"/>
      <c r="AU600" s="27"/>
      <c r="AV600" s="27"/>
      <c r="AW600" s="27"/>
      <c r="AX600" s="27"/>
      <c r="AY600" s="27"/>
      <c r="AZ600" s="27"/>
      <c r="BA600" s="27"/>
      <c r="BB600" s="27"/>
      <c r="BC600" s="27"/>
      <c r="BD600" s="27"/>
      <c r="BE600" s="27"/>
      <c r="BF600" s="27"/>
      <c r="BG600" s="27"/>
    </row>
    <row r="601" spans="2:59" ht="15.75" customHeight="1" x14ac:dyDescent="0.2"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  <c r="AO601" s="27"/>
      <c r="AP601" s="27"/>
      <c r="AQ601" s="27"/>
      <c r="AR601" s="27"/>
      <c r="AS601" s="27"/>
      <c r="AT601" s="27"/>
      <c r="AU601" s="27"/>
      <c r="AV601" s="27"/>
      <c r="AW601" s="27"/>
      <c r="AX601" s="27"/>
      <c r="AY601" s="27"/>
      <c r="AZ601" s="27"/>
      <c r="BA601" s="27"/>
      <c r="BB601" s="27"/>
      <c r="BC601" s="27"/>
      <c r="BD601" s="27"/>
      <c r="BE601" s="27"/>
      <c r="BF601" s="27"/>
      <c r="BG601" s="27"/>
    </row>
    <row r="602" spans="2:59" ht="15.75" customHeight="1" x14ac:dyDescent="0.2"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  <c r="AO602" s="27"/>
      <c r="AP602" s="27"/>
      <c r="AQ602" s="27"/>
      <c r="AR602" s="27"/>
      <c r="AS602" s="27"/>
      <c r="AT602" s="27"/>
      <c r="AU602" s="27"/>
      <c r="AV602" s="27"/>
      <c r="AW602" s="27"/>
      <c r="AX602" s="27"/>
      <c r="AY602" s="27"/>
      <c r="AZ602" s="27"/>
      <c r="BA602" s="27"/>
      <c r="BB602" s="27"/>
      <c r="BC602" s="27"/>
      <c r="BD602" s="27"/>
      <c r="BE602" s="27"/>
      <c r="BF602" s="27"/>
      <c r="BG602" s="27"/>
    </row>
    <row r="603" spans="2:59" ht="15.75" customHeight="1" x14ac:dyDescent="0.2"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  <c r="AO603" s="27"/>
      <c r="AP603" s="27"/>
      <c r="AQ603" s="27"/>
      <c r="AR603" s="27"/>
      <c r="AS603" s="27"/>
      <c r="AT603" s="27"/>
      <c r="AU603" s="27"/>
      <c r="AV603" s="27"/>
      <c r="AW603" s="27"/>
      <c r="AX603" s="27"/>
      <c r="AY603" s="27"/>
      <c r="AZ603" s="27"/>
      <c r="BA603" s="27"/>
      <c r="BB603" s="27"/>
      <c r="BC603" s="27"/>
      <c r="BD603" s="27"/>
      <c r="BE603" s="27"/>
      <c r="BF603" s="27"/>
      <c r="BG603" s="27"/>
    </row>
    <row r="604" spans="2:59" ht="15.75" customHeight="1" x14ac:dyDescent="0.2"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  <c r="AO604" s="27"/>
      <c r="AP604" s="27"/>
      <c r="AQ604" s="27"/>
      <c r="AR604" s="27"/>
      <c r="AS604" s="27"/>
      <c r="AT604" s="27"/>
      <c r="AU604" s="27"/>
      <c r="AV604" s="27"/>
      <c r="AW604" s="27"/>
      <c r="AX604" s="27"/>
      <c r="AY604" s="27"/>
      <c r="AZ604" s="27"/>
      <c r="BA604" s="27"/>
      <c r="BB604" s="27"/>
      <c r="BC604" s="27"/>
      <c r="BD604" s="27"/>
      <c r="BE604" s="27"/>
      <c r="BF604" s="27"/>
      <c r="BG604" s="27"/>
    </row>
    <row r="605" spans="2:59" ht="15.75" customHeight="1" x14ac:dyDescent="0.2"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  <c r="AO605" s="27"/>
      <c r="AP605" s="27"/>
      <c r="AQ605" s="27"/>
      <c r="AR605" s="27"/>
      <c r="AS605" s="27"/>
      <c r="AT605" s="27"/>
      <c r="AU605" s="27"/>
      <c r="AV605" s="27"/>
      <c r="AW605" s="27"/>
      <c r="AX605" s="27"/>
      <c r="AY605" s="27"/>
      <c r="AZ605" s="27"/>
      <c r="BA605" s="27"/>
      <c r="BB605" s="27"/>
      <c r="BC605" s="27"/>
      <c r="BD605" s="27"/>
      <c r="BE605" s="27"/>
      <c r="BF605" s="27"/>
      <c r="BG605" s="27"/>
    </row>
    <row r="606" spans="2:59" ht="15.75" customHeight="1" x14ac:dyDescent="0.2"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  <c r="AO606" s="27"/>
      <c r="AP606" s="27"/>
      <c r="AQ606" s="27"/>
      <c r="AR606" s="27"/>
      <c r="AS606" s="27"/>
      <c r="AT606" s="27"/>
      <c r="AU606" s="27"/>
      <c r="AV606" s="27"/>
      <c r="AW606" s="27"/>
      <c r="AX606" s="27"/>
      <c r="AY606" s="27"/>
      <c r="AZ606" s="27"/>
      <c r="BA606" s="27"/>
      <c r="BB606" s="27"/>
      <c r="BC606" s="27"/>
      <c r="BD606" s="27"/>
      <c r="BE606" s="27"/>
      <c r="BF606" s="27"/>
      <c r="BG606" s="27"/>
    </row>
    <row r="607" spans="2:59" ht="15.75" customHeight="1" x14ac:dyDescent="0.2"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  <c r="AO607" s="27"/>
      <c r="AP607" s="27"/>
      <c r="AQ607" s="27"/>
      <c r="AR607" s="27"/>
      <c r="AS607" s="27"/>
      <c r="AT607" s="27"/>
      <c r="AU607" s="27"/>
      <c r="AV607" s="27"/>
      <c r="AW607" s="27"/>
      <c r="AX607" s="27"/>
      <c r="AY607" s="27"/>
      <c r="AZ607" s="27"/>
      <c r="BA607" s="27"/>
      <c r="BB607" s="27"/>
      <c r="BC607" s="27"/>
      <c r="BD607" s="27"/>
      <c r="BE607" s="27"/>
      <c r="BF607" s="27"/>
      <c r="BG607" s="27"/>
    </row>
    <row r="608" spans="2:59" ht="15.75" customHeight="1" x14ac:dyDescent="0.2"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  <c r="AO608" s="27"/>
      <c r="AP608" s="27"/>
      <c r="AQ608" s="27"/>
      <c r="AR608" s="27"/>
      <c r="AS608" s="27"/>
      <c r="AT608" s="27"/>
      <c r="AU608" s="27"/>
      <c r="AV608" s="27"/>
      <c r="AW608" s="27"/>
      <c r="AX608" s="27"/>
      <c r="AY608" s="27"/>
      <c r="AZ608" s="27"/>
      <c r="BA608" s="27"/>
      <c r="BB608" s="27"/>
      <c r="BC608" s="27"/>
      <c r="BD608" s="27"/>
      <c r="BE608" s="27"/>
      <c r="BF608" s="27"/>
      <c r="BG608" s="27"/>
    </row>
    <row r="609" spans="2:59" ht="15.75" customHeight="1" x14ac:dyDescent="0.2"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  <c r="AO609" s="27"/>
      <c r="AP609" s="27"/>
      <c r="AQ609" s="27"/>
      <c r="AR609" s="27"/>
      <c r="AS609" s="27"/>
      <c r="AT609" s="27"/>
      <c r="AU609" s="27"/>
      <c r="AV609" s="27"/>
      <c r="AW609" s="27"/>
      <c r="AX609" s="27"/>
      <c r="AY609" s="27"/>
      <c r="AZ609" s="27"/>
      <c r="BA609" s="27"/>
      <c r="BB609" s="27"/>
      <c r="BC609" s="27"/>
      <c r="BD609" s="27"/>
      <c r="BE609" s="27"/>
      <c r="BF609" s="27"/>
      <c r="BG609" s="27"/>
    </row>
    <row r="610" spans="2:59" ht="15.75" customHeight="1" x14ac:dyDescent="0.2"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  <c r="AO610" s="27"/>
      <c r="AP610" s="27"/>
      <c r="AQ610" s="27"/>
      <c r="AR610" s="27"/>
      <c r="AS610" s="27"/>
      <c r="AT610" s="27"/>
      <c r="AU610" s="27"/>
      <c r="AV610" s="27"/>
      <c r="AW610" s="27"/>
      <c r="AX610" s="27"/>
      <c r="AY610" s="27"/>
      <c r="AZ610" s="27"/>
      <c r="BA610" s="27"/>
      <c r="BB610" s="27"/>
      <c r="BC610" s="27"/>
      <c r="BD610" s="27"/>
      <c r="BE610" s="27"/>
      <c r="BF610" s="27"/>
      <c r="BG610" s="27"/>
    </row>
    <row r="611" spans="2:59" ht="15.75" customHeight="1" x14ac:dyDescent="0.2"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  <c r="AO611" s="27"/>
      <c r="AP611" s="27"/>
      <c r="AQ611" s="27"/>
      <c r="AR611" s="27"/>
      <c r="AS611" s="27"/>
      <c r="AT611" s="27"/>
      <c r="AU611" s="27"/>
      <c r="AV611" s="27"/>
      <c r="AW611" s="27"/>
      <c r="AX611" s="27"/>
      <c r="AY611" s="27"/>
      <c r="AZ611" s="27"/>
      <c r="BA611" s="27"/>
      <c r="BB611" s="27"/>
      <c r="BC611" s="27"/>
      <c r="BD611" s="27"/>
      <c r="BE611" s="27"/>
      <c r="BF611" s="27"/>
      <c r="BG611" s="27"/>
    </row>
    <row r="612" spans="2:59" ht="15.75" customHeight="1" x14ac:dyDescent="0.2"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  <c r="AO612" s="27"/>
      <c r="AP612" s="27"/>
      <c r="AQ612" s="27"/>
      <c r="AR612" s="27"/>
      <c r="AS612" s="27"/>
      <c r="AT612" s="27"/>
      <c r="AU612" s="27"/>
      <c r="AV612" s="27"/>
      <c r="AW612" s="27"/>
      <c r="AX612" s="27"/>
      <c r="AY612" s="27"/>
      <c r="AZ612" s="27"/>
      <c r="BA612" s="27"/>
      <c r="BB612" s="27"/>
      <c r="BC612" s="27"/>
      <c r="BD612" s="27"/>
      <c r="BE612" s="27"/>
      <c r="BF612" s="27"/>
      <c r="BG612" s="27"/>
    </row>
    <row r="613" spans="2:59" ht="15.75" customHeight="1" x14ac:dyDescent="0.2"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  <c r="AO613" s="27"/>
      <c r="AP613" s="27"/>
      <c r="AQ613" s="27"/>
      <c r="AR613" s="27"/>
      <c r="AS613" s="27"/>
      <c r="AT613" s="27"/>
      <c r="AU613" s="27"/>
      <c r="AV613" s="27"/>
      <c r="AW613" s="27"/>
      <c r="AX613" s="27"/>
      <c r="AY613" s="27"/>
      <c r="AZ613" s="27"/>
      <c r="BA613" s="27"/>
      <c r="BB613" s="27"/>
      <c r="BC613" s="27"/>
      <c r="BD613" s="27"/>
      <c r="BE613" s="27"/>
      <c r="BF613" s="27"/>
      <c r="BG613" s="27"/>
    </row>
    <row r="614" spans="2:59" ht="15.75" customHeight="1" x14ac:dyDescent="0.2"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  <c r="AO614" s="27"/>
      <c r="AP614" s="27"/>
      <c r="AQ614" s="27"/>
      <c r="AR614" s="27"/>
      <c r="AS614" s="27"/>
      <c r="AT614" s="27"/>
      <c r="AU614" s="27"/>
      <c r="AV614" s="27"/>
      <c r="AW614" s="27"/>
      <c r="AX614" s="27"/>
      <c r="AY614" s="27"/>
      <c r="AZ614" s="27"/>
      <c r="BA614" s="27"/>
      <c r="BB614" s="27"/>
      <c r="BC614" s="27"/>
      <c r="BD614" s="27"/>
      <c r="BE614" s="27"/>
      <c r="BF614" s="27"/>
      <c r="BG614" s="27"/>
    </row>
    <row r="615" spans="2:59" ht="15.75" customHeight="1" x14ac:dyDescent="0.2"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  <c r="AO615" s="27"/>
      <c r="AP615" s="27"/>
      <c r="AQ615" s="27"/>
      <c r="AR615" s="27"/>
      <c r="AS615" s="27"/>
      <c r="AT615" s="27"/>
      <c r="AU615" s="27"/>
      <c r="AV615" s="27"/>
      <c r="AW615" s="27"/>
      <c r="AX615" s="27"/>
      <c r="AY615" s="27"/>
      <c r="AZ615" s="27"/>
      <c r="BA615" s="27"/>
      <c r="BB615" s="27"/>
      <c r="BC615" s="27"/>
      <c r="BD615" s="27"/>
      <c r="BE615" s="27"/>
      <c r="BF615" s="27"/>
      <c r="BG615" s="27"/>
    </row>
    <row r="616" spans="2:59" ht="15.75" customHeight="1" x14ac:dyDescent="0.2"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  <c r="AO616" s="27"/>
      <c r="AP616" s="27"/>
      <c r="AQ616" s="27"/>
      <c r="AR616" s="27"/>
      <c r="AS616" s="27"/>
      <c r="AT616" s="27"/>
      <c r="AU616" s="27"/>
      <c r="AV616" s="27"/>
      <c r="AW616" s="27"/>
      <c r="AX616" s="27"/>
      <c r="AY616" s="27"/>
      <c r="AZ616" s="27"/>
      <c r="BA616" s="27"/>
      <c r="BB616" s="27"/>
      <c r="BC616" s="27"/>
      <c r="BD616" s="27"/>
      <c r="BE616" s="27"/>
      <c r="BF616" s="27"/>
      <c r="BG616" s="27"/>
    </row>
    <row r="617" spans="2:59" ht="15.75" customHeight="1" x14ac:dyDescent="0.2"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  <c r="AO617" s="27"/>
      <c r="AP617" s="27"/>
      <c r="AQ617" s="27"/>
      <c r="AR617" s="27"/>
      <c r="AS617" s="27"/>
      <c r="AT617" s="27"/>
      <c r="AU617" s="27"/>
      <c r="AV617" s="27"/>
      <c r="AW617" s="27"/>
      <c r="AX617" s="27"/>
      <c r="AY617" s="27"/>
      <c r="AZ617" s="27"/>
      <c r="BA617" s="27"/>
      <c r="BB617" s="27"/>
      <c r="BC617" s="27"/>
      <c r="BD617" s="27"/>
      <c r="BE617" s="27"/>
      <c r="BF617" s="27"/>
      <c r="BG617" s="27"/>
    </row>
    <row r="618" spans="2:59" ht="15.75" customHeight="1" x14ac:dyDescent="0.2"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27"/>
      <c r="AW618" s="27"/>
      <c r="AX618" s="27"/>
      <c r="AY618" s="27"/>
      <c r="AZ618" s="27"/>
      <c r="BA618" s="27"/>
      <c r="BB618" s="27"/>
      <c r="BC618" s="27"/>
      <c r="BD618" s="27"/>
      <c r="BE618" s="27"/>
      <c r="BF618" s="27"/>
      <c r="BG618" s="27"/>
    </row>
    <row r="619" spans="2:59" ht="15.75" customHeight="1" x14ac:dyDescent="0.2"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  <c r="AO619" s="27"/>
      <c r="AP619" s="27"/>
      <c r="AQ619" s="27"/>
      <c r="AR619" s="27"/>
      <c r="AS619" s="27"/>
      <c r="AT619" s="27"/>
      <c r="AU619" s="27"/>
      <c r="AV619" s="27"/>
      <c r="AW619" s="27"/>
      <c r="AX619" s="27"/>
      <c r="AY619" s="27"/>
      <c r="AZ619" s="27"/>
      <c r="BA619" s="27"/>
      <c r="BB619" s="27"/>
      <c r="BC619" s="27"/>
      <c r="BD619" s="27"/>
      <c r="BE619" s="27"/>
      <c r="BF619" s="27"/>
      <c r="BG619" s="27"/>
    </row>
    <row r="620" spans="2:59" ht="15.75" customHeight="1" x14ac:dyDescent="0.2"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  <c r="AO620" s="27"/>
      <c r="AP620" s="27"/>
      <c r="AQ620" s="27"/>
      <c r="AR620" s="27"/>
      <c r="AS620" s="27"/>
      <c r="AT620" s="27"/>
      <c r="AU620" s="27"/>
      <c r="AV620" s="27"/>
      <c r="AW620" s="27"/>
      <c r="AX620" s="27"/>
      <c r="AY620" s="27"/>
      <c r="AZ620" s="27"/>
      <c r="BA620" s="27"/>
      <c r="BB620" s="27"/>
      <c r="BC620" s="27"/>
      <c r="BD620" s="27"/>
      <c r="BE620" s="27"/>
      <c r="BF620" s="27"/>
      <c r="BG620" s="27"/>
    </row>
    <row r="621" spans="2:59" ht="15.75" customHeight="1" x14ac:dyDescent="0.2"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  <c r="AO621" s="27"/>
      <c r="AP621" s="27"/>
      <c r="AQ621" s="27"/>
      <c r="AR621" s="27"/>
      <c r="AS621" s="27"/>
      <c r="AT621" s="27"/>
      <c r="AU621" s="27"/>
      <c r="AV621" s="27"/>
      <c r="AW621" s="27"/>
      <c r="AX621" s="27"/>
      <c r="AY621" s="27"/>
      <c r="AZ621" s="27"/>
      <c r="BA621" s="27"/>
      <c r="BB621" s="27"/>
      <c r="BC621" s="27"/>
      <c r="BD621" s="27"/>
      <c r="BE621" s="27"/>
      <c r="BF621" s="27"/>
      <c r="BG621" s="27"/>
    </row>
    <row r="622" spans="2:59" ht="15.75" customHeight="1" x14ac:dyDescent="0.2"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  <c r="AO622" s="27"/>
      <c r="AP622" s="27"/>
      <c r="AQ622" s="27"/>
      <c r="AR622" s="27"/>
      <c r="AS622" s="27"/>
      <c r="AT622" s="27"/>
      <c r="AU622" s="27"/>
      <c r="AV622" s="27"/>
      <c r="AW622" s="27"/>
      <c r="AX622" s="27"/>
      <c r="AY622" s="27"/>
      <c r="AZ622" s="27"/>
      <c r="BA622" s="27"/>
      <c r="BB622" s="27"/>
      <c r="BC622" s="27"/>
      <c r="BD622" s="27"/>
      <c r="BE622" s="27"/>
      <c r="BF622" s="27"/>
      <c r="BG622" s="27"/>
    </row>
    <row r="623" spans="2:59" ht="15.75" customHeight="1" x14ac:dyDescent="0.2"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  <c r="AO623" s="27"/>
      <c r="AP623" s="27"/>
      <c r="AQ623" s="27"/>
      <c r="AR623" s="27"/>
      <c r="AS623" s="27"/>
      <c r="AT623" s="27"/>
      <c r="AU623" s="27"/>
      <c r="AV623" s="27"/>
      <c r="AW623" s="27"/>
      <c r="AX623" s="27"/>
      <c r="AY623" s="27"/>
      <c r="AZ623" s="27"/>
      <c r="BA623" s="27"/>
      <c r="BB623" s="27"/>
      <c r="BC623" s="27"/>
      <c r="BD623" s="27"/>
      <c r="BE623" s="27"/>
      <c r="BF623" s="27"/>
      <c r="BG623" s="27"/>
    </row>
    <row r="624" spans="2:59" ht="15.75" customHeight="1" x14ac:dyDescent="0.2"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  <c r="AO624" s="27"/>
      <c r="AP624" s="27"/>
      <c r="AQ624" s="27"/>
      <c r="AR624" s="27"/>
      <c r="AS624" s="27"/>
      <c r="AT624" s="27"/>
      <c r="AU624" s="27"/>
      <c r="AV624" s="27"/>
      <c r="AW624" s="27"/>
      <c r="AX624" s="27"/>
      <c r="AY624" s="27"/>
      <c r="AZ624" s="27"/>
      <c r="BA624" s="27"/>
      <c r="BB624" s="27"/>
      <c r="BC624" s="27"/>
      <c r="BD624" s="27"/>
      <c r="BE624" s="27"/>
      <c r="BF624" s="27"/>
      <c r="BG624" s="27"/>
    </row>
    <row r="625" spans="2:59" ht="15.75" customHeight="1" x14ac:dyDescent="0.2"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  <c r="AO625" s="27"/>
      <c r="AP625" s="27"/>
      <c r="AQ625" s="27"/>
      <c r="AR625" s="27"/>
      <c r="AS625" s="27"/>
      <c r="AT625" s="27"/>
      <c r="AU625" s="27"/>
      <c r="AV625" s="27"/>
      <c r="AW625" s="27"/>
      <c r="AX625" s="27"/>
      <c r="AY625" s="27"/>
      <c r="AZ625" s="27"/>
      <c r="BA625" s="27"/>
      <c r="BB625" s="27"/>
      <c r="BC625" s="27"/>
      <c r="BD625" s="27"/>
      <c r="BE625" s="27"/>
      <c r="BF625" s="27"/>
      <c r="BG625" s="27"/>
    </row>
    <row r="626" spans="2:59" ht="15.75" customHeight="1" x14ac:dyDescent="0.2"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  <c r="AO626" s="27"/>
      <c r="AP626" s="27"/>
      <c r="AQ626" s="27"/>
      <c r="AR626" s="27"/>
      <c r="AS626" s="27"/>
      <c r="AT626" s="27"/>
      <c r="AU626" s="27"/>
      <c r="AV626" s="27"/>
      <c r="AW626" s="27"/>
      <c r="AX626" s="27"/>
      <c r="AY626" s="27"/>
      <c r="AZ626" s="27"/>
      <c r="BA626" s="27"/>
      <c r="BB626" s="27"/>
      <c r="BC626" s="27"/>
      <c r="BD626" s="27"/>
      <c r="BE626" s="27"/>
      <c r="BF626" s="27"/>
      <c r="BG626" s="27"/>
    </row>
    <row r="627" spans="2:59" ht="15.75" customHeight="1" x14ac:dyDescent="0.2"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  <c r="AO627" s="27"/>
      <c r="AP627" s="27"/>
      <c r="AQ627" s="27"/>
      <c r="AR627" s="27"/>
      <c r="AS627" s="27"/>
      <c r="AT627" s="27"/>
      <c r="AU627" s="27"/>
      <c r="AV627" s="27"/>
      <c r="AW627" s="27"/>
      <c r="AX627" s="27"/>
      <c r="AY627" s="27"/>
      <c r="AZ627" s="27"/>
      <c r="BA627" s="27"/>
      <c r="BB627" s="27"/>
      <c r="BC627" s="27"/>
      <c r="BD627" s="27"/>
      <c r="BE627" s="27"/>
      <c r="BF627" s="27"/>
      <c r="BG627" s="27"/>
    </row>
    <row r="628" spans="2:59" ht="15.75" customHeight="1" x14ac:dyDescent="0.2"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  <c r="AO628" s="27"/>
      <c r="AP628" s="27"/>
      <c r="AQ628" s="27"/>
      <c r="AR628" s="27"/>
      <c r="AS628" s="27"/>
      <c r="AT628" s="27"/>
      <c r="AU628" s="27"/>
      <c r="AV628" s="27"/>
      <c r="AW628" s="27"/>
      <c r="AX628" s="27"/>
      <c r="AY628" s="27"/>
      <c r="AZ628" s="27"/>
      <c r="BA628" s="27"/>
      <c r="BB628" s="27"/>
      <c r="BC628" s="27"/>
      <c r="BD628" s="27"/>
      <c r="BE628" s="27"/>
      <c r="BF628" s="27"/>
      <c r="BG628" s="27"/>
    </row>
    <row r="629" spans="2:59" ht="15.75" customHeight="1" x14ac:dyDescent="0.2"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  <c r="AO629" s="27"/>
      <c r="AP629" s="27"/>
      <c r="AQ629" s="27"/>
      <c r="AR629" s="27"/>
      <c r="AS629" s="27"/>
      <c r="AT629" s="27"/>
      <c r="AU629" s="27"/>
      <c r="AV629" s="27"/>
      <c r="AW629" s="27"/>
      <c r="AX629" s="27"/>
      <c r="AY629" s="27"/>
      <c r="AZ629" s="27"/>
      <c r="BA629" s="27"/>
      <c r="BB629" s="27"/>
      <c r="BC629" s="27"/>
      <c r="BD629" s="27"/>
      <c r="BE629" s="27"/>
      <c r="BF629" s="27"/>
      <c r="BG629" s="27"/>
    </row>
    <row r="630" spans="2:59" ht="15.75" customHeight="1" x14ac:dyDescent="0.2"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  <c r="AO630" s="27"/>
      <c r="AP630" s="27"/>
      <c r="AQ630" s="27"/>
      <c r="AR630" s="27"/>
      <c r="AS630" s="27"/>
      <c r="AT630" s="27"/>
      <c r="AU630" s="27"/>
      <c r="AV630" s="27"/>
      <c r="AW630" s="27"/>
      <c r="AX630" s="27"/>
      <c r="AY630" s="27"/>
      <c r="AZ630" s="27"/>
      <c r="BA630" s="27"/>
      <c r="BB630" s="27"/>
      <c r="BC630" s="27"/>
      <c r="BD630" s="27"/>
      <c r="BE630" s="27"/>
      <c r="BF630" s="27"/>
      <c r="BG630" s="27"/>
    </row>
    <row r="631" spans="2:59" ht="15.75" customHeight="1" x14ac:dyDescent="0.2"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  <c r="AO631" s="27"/>
      <c r="AP631" s="27"/>
      <c r="AQ631" s="27"/>
      <c r="AR631" s="27"/>
      <c r="AS631" s="27"/>
      <c r="AT631" s="27"/>
      <c r="AU631" s="27"/>
      <c r="AV631" s="27"/>
      <c r="AW631" s="27"/>
      <c r="AX631" s="27"/>
      <c r="AY631" s="27"/>
      <c r="AZ631" s="27"/>
      <c r="BA631" s="27"/>
      <c r="BB631" s="27"/>
      <c r="BC631" s="27"/>
      <c r="BD631" s="27"/>
      <c r="BE631" s="27"/>
      <c r="BF631" s="27"/>
      <c r="BG631" s="27"/>
    </row>
    <row r="632" spans="2:59" ht="15.75" customHeight="1" x14ac:dyDescent="0.2"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  <c r="AO632" s="27"/>
      <c r="AP632" s="27"/>
      <c r="AQ632" s="27"/>
      <c r="AR632" s="27"/>
      <c r="AS632" s="27"/>
      <c r="AT632" s="27"/>
      <c r="AU632" s="27"/>
      <c r="AV632" s="27"/>
      <c r="AW632" s="27"/>
      <c r="AX632" s="27"/>
      <c r="AY632" s="27"/>
      <c r="AZ632" s="27"/>
      <c r="BA632" s="27"/>
      <c r="BB632" s="27"/>
      <c r="BC632" s="27"/>
      <c r="BD632" s="27"/>
      <c r="BE632" s="27"/>
      <c r="BF632" s="27"/>
      <c r="BG632" s="27"/>
    </row>
    <row r="633" spans="2:59" ht="15.75" customHeight="1" x14ac:dyDescent="0.2"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  <c r="AO633" s="27"/>
      <c r="AP633" s="27"/>
      <c r="AQ633" s="27"/>
      <c r="AR633" s="27"/>
      <c r="AS633" s="27"/>
      <c r="AT633" s="27"/>
      <c r="AU633" s="27"/>
      <c r="AV633" s="27"/>
      <c r="AW633" s="27"/>
      <c r="AX633" s="27"/>
      <c r="AY633" s="27"/>
      <c r="AZ633" s="27"/>
      <c r="BA633" s="27"/>
      <c r="BB633" s="27"/>
      <c r="BC633" s="27"/>
      <c r="BD633" s="27"/>
      <c r="BE633" s="27"/>
      <c r="BF633" s="27"/>
      <c r="BG633" s="27"/>
    </row>
    <row r="634" spans="2:59" ht="15.75" customHeight="1" x14ac:dyDescent="0.2"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  <c r="AO634" s="27"/>
      <c r="AP634" s="27"/>
      <c r="AQ634" s="27"/>
      <c r="AR634" s="27"/>
      <c r="AS634" s="27"/>
      <c r="AT634" s="27"/>
      <c r="AU634" s="27"/>
      <c r="AV634" s="27"/>
      <c r="AW634" s="27"/>
      <c r="AX634" s="27"/>
      <c r="AY634" s="27"/>
      <c r="AZ634" s="27"/>
      <c r="BA634" s="27"/>
      <c r="BB634" s="27"/>
      <c r="BC634" s="27"/>
      <c r="BD634" s="27"/>
      <c r="BE634" s="27"/>
      <c r="BF634" s="27"/>
      <c r="BG634" s="27"/>
    </row>
    <row r="635" spans="2:59" ht="15.75" customHeight="1" x14ac:dyDescent="0.2"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  <c r="AO635" s="27"/>
      <c r="AP635" s="27"/>
      <c r="AQ635" s="27"/>
      <c r="AR635" s="27"/>
      <c r="AS635" s="27"/>
      <c r="AT635" s="27"/>
      <c r="AU635" s="27"/>
      <c r="AV635" s="27"/>
      <c r="AW635" s="27"/>
      <c r="AX635" s="27"/>
      <c r="AY635" s="27"/>
      <c r="AZ635" s="27"/>
      <c r="BA635" s="27"/>
      <c r="BB635" s="27"/>
      <c r="BC635" s="27"/>
      <c r="BD635" s="27"/>
      <c r="BE635" s="27"/>
      <c r="BF635" s="27"/>
      <c r="BG635" s="27"/>
    </row>
    <row r="636" spans="2:59" ht="15.75" customHeight="1" x14ac:dyDescent="0.2"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  <c r="AO636" s="27"/>
      <c r="AP636" s="27"/>
      <c r="AQ636" s="27"/>
      <c r="AR636" s="27"/>
      <c r="AS636" s="27"/>
      <c r="AT636" s="27"/>
      <c r="AU636" s="27"/>
      <c r="AV636" s="27"/>
      <c r="AW636" s="27"/>
      <c r="AX636" s="27"/>
      <c r="AY636" s="27"/>
      <c r="AZ636" s="27"/>
      <c r="BA636" s="27"/>
      <c r="BB636" s="27"/>
      <c r="BC636" s="27"/>
      <c r="BD636" s="27"/>
      <c r="BE636" s="27"/>
      <c r="BF636" s="27"/>
      <c r="BG636" s="27"/>
    </row>
    <row r="637" spans="2:59" ht="15.75" customHeight="1" x14ac:dyDescent="0.2"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  <c r="AO637" s="27"/>
      <c r="AP637" s="27"/>
      <c r="AQ637" s="27"/>
      <c r="AR637" s="27"/>
      <c r="AS637" s="27"/>
      <c r="AT637" s="27"/>
      <c r="AU637" s="27"/>
      <c r="AV637" s="27"/>
      <c r="AW637" s="27"/>
      <c r="AX637" s="27"/>
      <c r="AY637" s="27"/>
      <c r="AZ637" s="27"/>
      <c r="BA637" s="27"/>
      <c r="BB637" s="27"/>
      <c r="BC637" s="27"/>
      <c r="BD637" s="27"/>
      <c r="BE637" s="27"/>
      <c r="BF637" s="27"/>
      <c r="BG637" s="27"/>
    </row>
    <row r="638" spans="2:59" ht="15.75" customHeight="1" x14ac:dyDescent="0.2"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  <c r="AO638" s="27"/>
      <c r="AP638" s="27"/>
      <c r="AQ638" s="27"/>
      <c r="AR638" s="27"/>
      <c r="AS638" s="27"/>
      <c r="AT638" s="27"/>
      <c r="AU638" s="27"/>
      <c r="AV638" s="27"/>
      <c r="AW638" s="27"/>
      <c r="AX638" s="27"/>
      <c r="AY638" s="27"/>
      <c r="AZ638" s="27"/>
      <c r="BA638" s="27"/>
      <c r="BB638" s="27"/>
      <c r="BC638" s="27"/>
      <c r="BD638" s="27"/>
      <c r="BE638" s="27"/>
      <c r="BF638" s="27"/>
      <c r="BG638" s="27"/>
    </row>
    <row r="639" spans="2:59" ht="15.75" customHeight="1" x14ac:dyDescent="0.2"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  <c r="AO639" s="27"/>
      <c r="AP639" s="27"/>
      <c r="AQ639" s="27"/>
      <c r="AR639" s="27"/>
      <c r="AS639" s="27"/>
      <c r="AT639" s="27"/>
      <c r="AU639" s="27"/>
      <c r="AV639" s="27"/>
      <c r="AW639" s="27"/>
      <c r="AX639" s="27"/>
      <c r="AY639" s="27"/>
      <c r="AZ639" s="27"/>
      <c r="BA639" s="27"/>
      <c r="BB639" s="27"/>
      <c r="BC639" s="27"/>
      <c r="BD639" s="27"/>
      <c r="BE639" s="27"/>
      <c r="BF639" s="27"/>
      <c r="BG639" s="27"/>
    </row>
    <row r="640" spans="2:59" ht="15.75" customHeight="1" x14ac:dyDescent="0.2"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  <c r="AO640" s="27"/>
      <c r="AP640" s="27"/>
      <c r="AQ640" s="27"/>
      <c r="AR640" s="27"/>
      <c r="AS640" s="27"/>
      <c r="AT640" s="27"/>
      <c r="AU640" s="27"/>
      <c r="AV640" s="27"/>
      <c r="AW640" s="27"/>
      <c r="AX640" s="27"/>
      <c r="AY640" s="27"/>
      <c r="AZ640" s="27"/>
      <c r="BA640" s="27"/>
      <c r="BB640" s="27"/>
      <c r="BC640" s="27"/>
      <c r="BD640" s="27"/>
      <c r="BE640" s="27"/>
      <c r="BF640" s="27"/>
      <c r="BG640" s="27"/>
    </row>
    <row r="641" spans="2:59" ht="15.75" customHeight="1" x14ac:dyDescent="0.2"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  <c r="AO641" s="27"/>
      <c r="AP641" s="27"/>
      <c r="AQ641" s="27"/>
      <c r="AR641" s="27"/>
      <c r="AS641" s="27"/>
      <c r="AT641" s="27"/>
      <c r="AU641" s="27"/>
      <c r="AV641" s="27"/>
      <c r="AW641" s="27"/>
      <c r="AX641" s="27"/>
      <c r="AY641" s="27"/>
      <c r="AZ641" s="27"/>
      <c r="BA641" s="27"/>
      <c r="BB641" s="27"/>
      <c r="BC641" s="27"/>
      <c r="BD641" s="27"/>
      <c r="BE641" s="27"/>
      <c r="BF641" s="27"/>
      <c r="BG641" s="27"/>
    </row>
    <row r="642" spans="2:59" ht="15.75" customHeight="1" x14ac:dyDescent="0.2"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  <c r="AO642" s="27"/>
      <c r="AP642" s="27"/>
      <c r="AQ642" s="27"/>
      <c r="AR642" s="27"/>
      <c r="AS642" s="27"/>
      <c r="AT642" s="27"/>
      <c r="AU642" s="27"/>
      <c r="AV642" s="27"/>
      <c r="AW642" s="27"/>
      <c r="AX642" s="27"/>
      <c r="AY642" s="27"/>
      <c r="AZ642" s="27"/>
      <c r="BA642" s="27"/>
      <c r="BB642" s="27"/>
      <c r="BC642" s="27"/>
      <c r="BD642" s="27"/>
      <c r="BE642" s="27"/>
      <c r="BF642" s="27"/>
      <c r="BG642" s="27"/>
    </row>
    <row r="643" spans="2:59" ht="15.75" customHeight="1" x14ac:dyDescent="0.2"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  <c r="AO643" s="27"/>
      <c r="AP643" s="27"/>
      <c r="AQ643" s="27"/>
      <c r="AR643" s="27"/>
      <c r="AS643" s="27"/>
      <c r="AT643" s="27"/>
      <c r="AU643" s="27"/>
      <c r="AV643" s="27"/>
      <c r="AW643" s="27"/>
      <c r="AX643" s="27"/>
      <c r="AY643" s="27"/>
      <c r="AZ643" s="27"/>
      <c r="BA643" s="27"/>
      <c r="BB643" s="27"/>
      <c r="BC643" s="27"/>
      <c r="BD643" s="27"/>
      <c r="BE643" s="27"/>
      <c r="BF643" s="27"/>
      <c r="BG643" s="27"/>
    </row>
    <row r="644" spans="2:59" ht="15.75" customHeight="1" x14ac:dyDescent="0.2"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  <c r="AO644" s="27"/>
      <c r="AP644" s="27"/>
      <c r="AQ644" s="27"/>
      <c r="AR644" s="27"/>
      <c r="AS644" s="27"/>
      <c r="AT644" s="27"/>
      <c r="AU644" s="27"/>
      <c r="AV644" s="27"/>
      <c r="AW644" s="27"/>
      <c r="AX644" s="27"/>
      <c r="AY644" s="27"/>
      <c r="AZ644" s="27"/>
      <c r="BA644" s="27"/>
      <c r="BB644" s="27"/>
      <c r="BC644" s="27"/>
      <c r="BD644" s="27"/>
      <c r="BE644" s="27"/>
      <c r="BF644" s="27"/>
      <c r="BG644" s="27"/>
    </row>
    <row r="645" spans="2:59" ht="15.75" customHeight="1" x14ac:dyDescent="0.2"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  <c r="AO645" s="27"/>
      <c r="AP645" s="27"/>
      <c r="AQ645" s="27"/>
      <c r="AR645" s="27"/>
      <c r="AS645" s="27"/>
      <c r="AT645" s="27"/>
      <c r="AU645" s="27"/>
      <c r="AV645" s="27"/>
      <c r="AW645" s="27"/>
      <c r="AX645" s="27"/>
      <c r="AY645" s="27"/>
      <c r="AZ645" s="27"/>
      <c r="BA645" s="27"/>
      <c r="BB645" s="27"/>
      <c r="BC645" s="27"/>
      <c r="BD645" s="27"/>
      <c r="BE645" s="27"/>
      <c r="BF645" s="27"/>
      <c r="BG645" s="27"/>
    </row>
    <row r="646" spans="2:59" ht="15.75" customHeight="1" x14ac:dyDescent="0.2"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  <c r="AO646" s="27"/>
      <c r="AP646" s="27"/>
      <c r="AQ646" s="27"/>
      <c r="AR646" s="27"/>
      <c r="AS646" s="27"/>
      <c r="AT646" s="27"/>
      <c r="AU646" s="27"/>
      <c r="AV646" s="27"/>
      <c r="AW646" s="27"/>
      <c r="AX646" s="27"/>
      <c r="AY646" s="27"/>
      <c r="AZ646" s="27"/>
      <c r="BA646" s="27"/>
      <c r="BB646" s="27"/>
      <c r="BC646" s="27"/>
      <c r="BD646" s="27"/>
      <c r="BE646" s="27"/>
      <c r="BF646" s="27"/>
      <c r="BG646" s="27"/>
    </row>
    <row r="647" spans="2:59" ht="15.75" customHeight="1" x14ac:dyDescent="0.2"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  <c r="AO647" s="27"/>
      <c r="AP647" s="27"/>
      <c r="AQ647" s="27"/>
      <c r="AR647" s="27"/>
      <c r="AS647" s="27"/>
      <c r="AT647" s="27"/>
      <c r="AU647" s="27"/>
      <c r="AV647" s="27"/>
      <c r="AW647" s="27"/>
      <c r="AX647" s="27"/>
      <c r="AY647" s="27"/>
      <c r="AZ647" s="27"/>
      <c r="BA647" s="27"/>
      <c r="BB647" s="27"/>
      <c r="BC647" s="27"/>
      <c r="BD647" s="27"/>
      <c r="BE647" s="27"/>
      <c r="BF647" s="27"/>
      <c r="BG647" s="27"/>
    </row>
    <row r="648" spans="2:59" ht="15.75" customHeight="1" x14ac:dyDescent="0.2"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  <c r="AO648" s="27"/>
      <c r="AP648" s="27"/>
      <c r="AQ648" s="27"/>
      <c r="AR648" s="27"/>
      <c r="AS648" s="27"/>
      <c r="AT648" s="27"/>
      <c r="AU648" s="27"/>
      <c r="AV648" s="27"/>
      <c r="AW648" s="27"/>
      <c r="AX648" s="27"/>
      <c r="AY648" s="27"/>
      <c r="AZ648" s="27"/>
      <c r="BA648" s="27"/>
      <c r="BB648" s="27"/>
      <c r="BC648" s="27"/>
      <c r="BD648" s="27"/>
      <c r="BE648" s="27"/>
      <c r="BF648" s="27"/>
      <c r="BG648" s="27"/>
    </row>
    <row r="649" spans="2:59" ht="15.75" customHeight="1" x14ac:dyDescent="0.2"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  <c r="AO649" s="27"/>
      <c r="AP649" s="27"/>
      <c r="AQ649" s="27"/>
      <c r="AR649" s="27"/>
      <c r="AS649" s="27"/>
      <c r="AT649" s="27"/>
      <c r="AU649" s="27"/>
      <c r="AV649" s="27"/>
      <c r="AW649" s="27"/>
      <c r="AX649" s="27"/>
      <c r="AY649" s="27"/>
      <c r="AZ649" s="27"/>
      <c r="BA649" s="27"/>
      <c r="BB649" s="27"/>
      <c r="BC649" s="27"/>
      <c r="BD649" s="27"/>
      <c r="BE649" s="27"/>
      <c r="BF649" s="27"/>
      <c r="BG649" s="27"/>
    </row>
    <row r="650" spans="2:59" ht="15.75" customHeight="1" x14ac:dyDescent="0.2"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  <c r="AO650" s="27"/>
      <c r="AP650" s="27"/>
      <c r="AQ650" s="27"/>
      <c r="AR650" s="27"/>
      <c r="AS650" s="27"/>
      <c r="AT650" s="27"/>
      <c r="AU650" s="27"/>
      <c r="AV650" s="27"/>
      <c r="AW650" s="27"/>
      <c r="AX650" s="27"/>
      <c r="AY650" s="27"/>
      <c r="AZ650" s="27"/>
      <c r="BA650" s="27"/>
      <c r="BB650" s="27"/>
      <c r="BC650" s="27"/>
      <c r="BD650" s="27"/>
      <c r="BE650" s="27"/>
      <c r="BF650" s="27"/>
      <c r="BG650" s="27"/>
    </row>
    <row r="651" spans="2:59" ht="15.75" customHeight="1" x14ac:dyDescent="0.2"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  <c r="AO651" s="27"/>
      <c r="AP651" s="27"/>
      <c r="AQ651" s="27"/>
      <c r="AR651" s="27"/>
      <c r="AS651" s="27"/>
      <c r="AT651" s="27"/>
      <c r="AU651" s="27"/>
      <c r="AV651" s="27"/>
      <c r="AW651" s="27"/>
      <c r="AX651" s="27"/>
      <c r="AY651" s="27"/>
      <c r="AZ651" s="27"/>
      <c r="BA651" s="27"/>
      <c r="BB651" s="27"/>
      <c r="BC651" s="27"/>
      <c r="BD651" s="27"/>
      <c r="BE651" s="27"/>
      <c r="BF651" s="27"/>
      <c r="BG651" s="27"/>
    </row>
    <row r="652" spans="2:59" ht="15.75" customHeight="1" x14ac:dyDescent="0.2"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  <c r="AO652" s="27"/>
      <c r="AP652" s="27"/>
      <c r="AQ652" s="27"/>
      <c r="AR652" s="27"/>
      <c r="AS652" s="27"/>
      <c r="AT652" s="27"/>
      <c r="AU652" s="27"/>
      <c r="AV652" s="27"/>
      <c r="AW652" s="27"/>
      <c r="AX652" s="27"/>
      <c r="AY652" s="27"/>
      <c r="AZ652" s="27"/>
      <c r="BA652" s="27"/>
      <c r="BB652" s="27"/>
      <c r="BC652" s="27"/>
      <c r="BD652" s="27"/>
      <c r="BE652" s="27"/>
      <c r="BF652" s="27"/>
      <c r="BG652" s="27"/>
    </row>
    <row r="653" spans="2:59" ht="15.75" customHeight="1" x14ac:dyDescent="0.2"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  <c r="AO653" s="27"/>
      <c r="AP653" s="27"/>
      <c r="AQ653" s="27"/>
      <c r="AR653" s="27"/>
      <c r="AS653" s="27"/>
      <c r="AT653" s="27"/>
      <c r="AU653" s="27"/>
      <c r="AV653" s="27"/>
      <c r="AW653" s="27"/>
      <c r="AX653" s="27"/>
      <c r="AY653" s="27"/>
      <c r="AZ653" s="27"/>
      <c r="BA653" s="27"/>
      <c r="BB653" s="27"/>
      <c r="BC653" s="27"/>
      <c r="BD653" s="27"/>
      <c r="BE653" s="27"/>
      <c r="BF653" s="27"/>
      <c r="BG653" s="27"/>
    </row>
    <row r="654" spans="2:59" ht="15.75" customHeight="1" x14ac:dyDescent="0.2"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  <c r="AO654" s="27"/>
      <c r="AP654" s="27"/>
      <c r="AQ654" s="27"/>
      <c r="AR654" s="27"/>
      <c r="AS654" s="27"/>
      <c r="AT654" s="27"/>
      <c r="AU654" s="27"/>
      <c r="AV654" s="27"/>
      <c r="AW654" s="27"/>
      <c r="AX654" s="27"/>
      <c r="AY654" s="27"/>
      <c r="AZ654" s="27"/>
      <c r="BA654" s="27"/>
      <c r="BB654" s="27"/>
      <c r="BC654" s="27"/>
      <c r="BD654" s="27"/>
      <c r="BE654" s="27"/>
      <c r="BF654" s="27"/>
      <c r="BG654" s="27"/>
    </row>
    <row r="655" spans="2:59" ht="15.75" customHeight="1" x14ac:dyDescent="0.2"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  <c r="AO655" s="27"/>
      <c r="AP655" s="27"/>
      <c r="AQ655" s="27"/>
      <c r="AR655" s="27"/>
      <c r="AS655" s="27"/>
      <c r="AT655" s="27"/>
      <c r="AU655" s="27"/>
      <c r="AV655" s="27"/>
      <c r="AW655" s="27"/>
      <c r="AX655" s="27"/>
      <c r="AY655" s="27"/>
      <c r="AZ655" s="27"/>
      <c r="BA655" s="27"/>
      <c r="BB655" s="27"/>
      <c r="BC655" s="27"/>
      <c r="BD655" s="27"/>
      <c r="BE655" s="27"/>
      <c r="BF655" s="27"/>
      <c r="BG655" s="27"/>
    </row>
    <row r="656" spans="2:59" ht="15.75" customHeight="1" x14ac:dyDescent="0.2"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  <c r="AO656" s="27"/>
      <c r="AP656" s="27"/>
      <c r="AQ656" s="27"/>
      <c r="AR656" s="27"/>
      <c r="AS656" s="27"/>
      <c r="AT656" s="27"/>
      <c r="AU656" s="27"/>
      <c r="AV656" s="27"/>
      <c r="AW656" s="27"/>
      <c r="AX656" s="27"/>
      <c r="AY656" s="27"/>
      <c r="AZ656" s="27"/>
      <c r="BA656" s="27"/>
      <c r="BB656" s="27"/>
      <c r="BC656" s="27"/>
      <c r="BD656" s="27"/>
      <c r="BE656" s="27"/>
      <c r="BF656" s="27"/>
      <c r="BG656" s="27"/>
    </row>
    <row r="657" spans="2:59" ht="15.75" customHeight="1" x14ac:dyDescent="0.2"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  <c r="AO657" s="27"/>
      <c r="AP657" s="27"/>
      <c r="AQ657" s="27"/>
      <c r="AR657" s="27"/>
      <c r="AS657" s="27"/>
      <c r="AT657" s="27"/>
      <c r="AU657" s="27"/>
      <c r="AV657" s="27"/>
      <c r="AW657" s="27"/>
      <c r="AX657" s="27"/>
      <c r="AY657" s="27"/>
      <c r="AZ657" s="27"/>
      <c r="BA657" s="27"/>
      <c r="BB657" s="27"/>
      <c r="BC657" s="27"/>
      <c r="BD657" s="27"/>
      <c r="BE657" s="27"/>
      <c r="BF657" s="27"/>
      <c r="BG657" s="27"/>
    </row>
    <row r="658" spans="2:59" ht="15.75" customHeight="1" x14ac:dyDescent="0.2"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  <c r="AO658" s="27"/>
      <c r="AP658" s="27"/>
      <c r="AQ658" s="27"/>
      <c r="AR658" s="27"/>
      <c r="AS658" s="27"/>
      <c r="AT658" s="27"/>
      <c r="AU658" s="27"/>
      <c r="AV658" s="27"/>
      <c r="AW658" s="27"/>
      <c r="AX658" s="27"/>
      <c r="AY658" s="27"/>
      <c r="AZ658" s="27"/>
      <c r="BA658" s="27"/>
      <c r="BB658" s="27"/>
      <c r="BC658" s="27"/>
      <c r="BD658" s="27"/>
      <c r="BE658" s="27"/>
      <c r="BF658" s="27"/>
      <c r="BG658" s="27"/>
    </row>
    <row r="659" spans="2:59" ht="15.75" customHeight="1" x14ac:dyDescent="0.2"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  <c r="AO659" s="27"/>
      <c r="AP659" s="27"/>
      <c r="AQ659" s="27"/>
      <c r="AR659" s="27"/>
      <c r="AS659" s="27"/>
      <c r="AT659" s="27"/>
      <c r="AU659" s="27"/>
      <c r="AV659" s="27"/>
      <c r="AW659" s="27"/>
      <c r="AX659" s="27"/>
      <c r="AY659" s="27"/>
      <c r="AZ659" s="27"/>
      <c r="BA659" s="27"/>
      <c r="BB659" s="27"/>
      <c r="BC659" s="27"/>
      <c r="BD659" s="27"/>
      <c r="BE659" s="27"/>
      <c r="BF659" s="27"/>
      <c r="BG659" s="27"/>
    </row>
    <row r="660" spans="2:59" ht="15.75" customHeight="1" x14ac:dyDescent="0.2"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  <c r="AO660" s="27"/>
      <c r="AP660" s="27"/>
      <c r="AQ660" s="27"/>
      <c r="AR660" s="27"/>
      <c r="AS660" s="27"/>
      <c r="AT660" s="27"/>
      <c r="AU660" s="27"/>
      <c r="AV660" s="27"/>
      <c r="AW660" s="27"/>
      <c r="AX660" s="27"/>
      <c r="AY660" s="27"/>
      <c r="AZ660" s="27"/>
      <c r="BA660" s="27"/>
      <c r="BB660" s="27"/>
      <c r="BC660" s="27"/>
      <c r="BD660" s="27"/>
      <c r="BE660" s="27"/>
      <c r="BF660" s="27"/>
      <c r="BG660" s="27"/>
    </row>
    <row r="661" spans="2:59" ht="15.75" customHeight="1" x14ac:dyDescent="0.2"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  <c r="AO661" s="27"/>
      <c r="AP661" s="27"/>
      <c r="AQ661" s="27"/>
      <c r="AR661" s="27"/>
      <c r="AS661" s="27"/>
      <c r="AT661" s="27"/>
      <c r="AU661" s="27"/>
      <c r="AV661" s="27"/>
      <c r="AW661" s="27"/>
      <c r="AX661" s="27"/>
      <c r="AY661" s="27"/>
      <c r="AZ661" s="27"/>
      <c r="BA661" s="27"/>
      <c r="BB661" s="27"/>
      <c r="BC661" s="27"/>
      <c r="BD661" s="27"/>
      <c r="BE661" s="27"/>
      <c r="BF661" s="27"/>
      <c r="BG661" s="27"/>
    </row>
    <row r="662" spans="2:59" ht="15.75" customHeight="1" x14ac:dyDescent="0.2"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  <c r="AO662" s="27"/>
      <c r="AP662" s="27"/>
      <c r="AQ662" s="27"/>
      <c r="AR662" s="27"/>
      <c r="AS662" s="27"/>
      <c r="AT662" s="27"/>
      <c r="AU662" s="27"/>
      <c r="AV662" s="27"/>
      <c r="AW662" s="27"/>
      <c r="AX662" s="27"/>
      <c r="AY662" s="27"/>
      <c r="AZ662" s="27"/>
      <c r="BA662" s="27"/>
      <c r="BB662" s="27"/>
      <c r="BC662" s="27"/>
      <c r="BD662" s="27"/>
      <c r="BE662" s="27"/>
      <c r="BF662" s="27"/>
      <c r="BG662" s="27"/>
    </row>
    <row r="663" spans="2:59" ht="15.75" customHeight="1" x14ac:dyDescent="0.2"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  <c r="AO663" s="27"/>
      <c r="AP663" s="27"/>
      <c r="AQ663" s="27"/>
      <c r="AR663" s="27"/>
      <c r="AS663" s="27"/>
      <c r="AT663" s="27"/>
      <c r="AU663" s="27"/>
      <c r="AV663" s="27"/>
      <c r="AW663" s="27"/>
      <c r="AX663" s="27"/>
      <c r="AY663" s="27"/>
      <c r="AZ663" s="27"/>
      <c r="BA663" s="27"/>
      <c r="BB663" s="27"/>
      <c r="BC663" s="27"/>
      <c r="BD663" s="27"/>
      <c r="BE663" s="27"/>
      <c r="BF663" s="27"/>
      <c r="BG663" s="27"/>
    </row>
    <row r="664" spans="2:59" ht="15.75" customHeight="1" x14ac:dyDescent="0.2"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  <c r="AO664" s="27"/>
      <c r="AP664" s="27"/>
      <c r="AQ664" s="27"/>
      <c r="AR664" s="27"/>
      <c r="AS664" s="27"/>
      <c r="AT664" s="27"/>
      <c r="AU664" s="27"/>
      <c r="AV664" s="27"/>
      <c r="AW664" s="27"/>
      <c r="AX664" s="27"/>
      <c r="AY664" s="27"/>
      <c r="AZ664" s="27"/>
      <c r="BA664" s="27"/>
      <c r="BB664" s="27"/>
      <c r="BC664" s="27"/>
      <c r="BD664" s="27"/>
      <c r="BE664" s="27"/>
      <c r="BF664" s="27"/>
      <c r="BG664" s="27"/>
    </row>
    <row r="665" spans="2:59" ht="15.75" customHeight="1" x14ac:dyDescent="0.2"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  <c r="AO665" s="27"/>
      <c r="AP665" s="27"/>
      <c r="AQ665" s="27"/>
      <c r="AR665" s="27"/>
      <c r="AS665" s="27"/>
      <c r="AT665" s="27"/>
      <c r="AU665" s="27"/>
      <c r="AV665" s="27"/>
      <c r="AW665" s="27"/>
      <c r="AX665" s="27"/>
      <c r="AY665" s="27"/>
      <c r="AZ665" s="27"/>
      <c r="BA665" s="27"/>
      <c r="BB665" s="27"/>
      <c r="BC665" s="27"/>
      <c r="BD665" s="27"/>
      <c r="BE665" s="27"/>
      <c r="BF665" s="27"/>
      <c r="BG665" s="27"/>
    </row>
    <row r="666" spans="2:59" ht="15.75" customHeight="1" x14ac:dyDescent="0.2"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  <c r="AO666" s="27"/>
      <c r="AP666" s="27"/>
      <c r="AQ666" s="27"/>
      <c r="AR666" s="27"/>
      <c r="AS666" s="27"/>
      <c r="AT666" s="27"/>
      <c r="AU666" s="27"/>
      <c r="AV666" s="27"/>
      <c r="AW666" s="27"/>
      <c r="AX666" s="27"/>
      <c r="AY666" s="27"/>
      <c r="AZ666" s="27"/>
      <c r="BA666" s="27"/>
      <c r="BB666" s="27"/>
      <c r="BC666" s="27"/>
      <c r="BD666" s="27"/>
      <c r="BE666" s="27"/>
      <c r="BF666" s="27"/>
      <c r="BG666" s="27"/>
    </row>
    <row r="667" spans="2:59" ht="15.75" customHeight="1" x14ac:dyDescent="0.2"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  <c r="AO667" s="27"/>
      <c r="AP667" s="27"/>
      <c r="AQ667" s="27"/>
      <c r="AR667" s="27"/>
      <c r="AS667" s="27"/>
      <c r="AT667" s="27"/>
      <c r="AU667" s="27"/>
      <c r="AV667" s="27"/>
      <c r="AW667" s="27"/>
      <c r="AX667" s="27"/>
      <c r="AY667" s="27"/>
      <c r="AZ667" s="27"/>
      <c r="BA667" s="27"/>
      <c r="BB667" s="27"/>
      <c r="BC667" s="27"/>
      <c r="BD667" s="27"/>
      <c r="BE667" s="27"/>
      <c r="BF667" s="27"/>
      <c r="BG667" s="27"/>
    </row>
    <row r="668" spans="2:59" ht="15.75" customHeight="1" x14ac:dyDescent="0.2"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  <c r="AO668" s="27"/>
      <c r="AP668" s="27"/>
      <c r="AQ668" s="27"/>
      <c r="AR668" s="27"/>
      <c r="AS668" s="27"/>
      <c r="AT668" s="27"/>
      <c r="AU668" s="27"/>
      <c r="AV668" s="27"/>
      <c r="AW668" s="27"/>
      <c r="AX668" s="27"/>
      <c r="AY668" s="27"/>
      <c r="AZ668" s="27"/>
      <c r="BA668" s="27"/>
      <c r="BB668" s="27"/>
      <c r="BC668" s="27"/>
      <c r="BD668" s="27"/>
      <c r="BE668" s="27"/>
      <c r="BF668" s="27"/>
      <c r="BG668" s="27"/>
    </row>
    <row r="669" spans="2:59" ht="15.75" customHeight="1" x14ac:dyDescent="0.2"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  <c r="AO669" s="27"/>
      <c r="AP669" s="27"/>
      <c r="AQ669" s="27"/>
      <c r="AR669" s="27"/>
      <c r="AS669" s="27"/>
      <c r="AT669" s="27"/>
      <c r="AU669" s="27"/>
      <c r="AV669" s="27"/>
      <c r="AW669" s="27"/>
      <c r="AX669" s="27"/>
      <c r="AY669" s="27"/>
      <c r="AZ669" s="27"/>
      <c r="BA669" s="27"/>
      <c r="BB669" s="27"/>
      <c r="BC669" s="27"/>
      <c r="BD669" s="27"/>
      <c r="BE669" s="27"/>
      <c r="BF669" s="27"/>
      <c r="BG669" s="27"/>
    </row>
    <row r="670" spans="2:59" ht="15.75" customHeight="1" x14ac:dyDescent="0.2"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  <c r="AO670" s="27"/>
      <c r="AP670" s="27"/>
      <c r="AQ670" s="27"/>
      <c r="AR670" s="27"/>
      <c r="AS670" s="27"/>
      <c r="AT670" s="27"/>
      <c r="AU670" s="27"/>
      <c r="AV670" s="27"/>
      <c r="AW670" s="27"/>
      <c r="AX670" s="27"/>
      <c r="AY670" s="27"/>
      <c r="AZ670" s="27"/>
      <c r="BA670" s="27"/>
      <c r="BB670" s="27"/>
      <c r="BC670" s="27"/>
      <c r="BD670" s="27"/>
      <c r="BE670" s="27"/>
      <c r="BF670" s="27"/>
      <c r="BG670" s="27"/>
    </row>
    <row r="671" spans="2:59" ht="15.75" customHeight="1" x14ac:dyDescent="0.2"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  <c r="AO671" s="27"/>
      <c r="AP671" s="27"/>
      <c r="AQ671" s="27"/>
      <c r="AR671" s="27"/>
      <c r="AS671" s="27"/>
      <c r="AT671" s="27"/>
      <c r="AU671" s="27"/>
      <c r="AV671" s="27"/>
      <c r="AW671" s="27"/>
      <c r="AX671" s="27"/>
      <c r="AY671" s="27"/>
      <c r="AZ671" s="27"/>
      <c r="BA671" s="27"/>
      <c r="BB671" s="27"/>
      <c r="BC671" s="27"/>
      <c r="BD671" s="27"/>
      <c r="BE671" s="27"/>
      <c r="BF671" s="27"/>
      <c r="BG671" s="27"/>
    </row>
    <row r="672" spans="2:59" ht="15.75" customHeight="1" x14ac:dyDescent="0.2"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  <c r="AO672" s="27"/>
      <c r="AP672" s="27"/>
      <c r="AQ672" s="27"/>
      <c r="AR672" s="27"/>
      <c r="AS672" s="27"/>
      <c r="AT672" s="27"/>
      <c r="AU672" s="27"/>
      <c r="AV672" s="27"/>
      <c r="AW672" s="27"/>
      <c r="AX672" s="27"/>
      <c r="AY672" s="27"/>
      <c r="AZ672" s="27"/>
      <c r="BA672" s="27"/>
      <c r="BB672" s="27"/>
      <c r="BC672" s="27"/>
      <c r="BD672" s="27"/>
      <c r="BE672" s="27"/>
      <c r="BF672" s="27"/>
      <c r="BG672" s="27"/>
    </row>
    <row r="673" spans="2:59" ht="15.75" customHeight="1" x14ac:dyDescent="0.2"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  <c r="AO673" s="27"/>
      <c r="AP673" s="27"/>
      <c r="AQ673" s="27"/>
      <c r="AR673" s="27"/>
      <c r="AS673" s="27"/>
      <c r="AT673" s="27"/>
      <c r="AU673" s="27"/>
      <c r="AV673" s="27"/>
      <c r="AW673" s="27"/>
      <c r="AX673" s="27"/>
      <c r="AY673" s="27"/>
      <c r="AZ673" s="27"/>
      <c r="BA673" s="27"/>
      <c r="BB673" s="27"/>
      <c r="BC673" s="27"/>
      <c r="BD673" s="27"/>
      <c r="BE673" s="27"/>
      <c r="BF673" s="27"/>
      <c r="BG673" s="27"/>
    </row>
    <row r="674" spans="2:59" ht="15.75" customHeight="1" x14ac:dyDescent="0.2"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  <c r="AO674" s="27"/>
      <c r="AP674" s="27"/>
      <c r="AQ674" s="27"/>
      <c r="AR674" s="27"/>
      <c r="AS674" s="27"/>
      <c r="AT674" s="27"/>
      <c r="AU674" s="27"/>
      <c r="AV674" s="27"/>
      <c r="AW674" s="27"/>
      <c r="AX674" s="27"/>
      <c r="AY674" s="27"/>
      <c r="AZ674" s="27"/>
      <c r="BA674" s="27"/>
      <c r="BB674" s="27"/>
      <c r="BC674" s="27"/>
      <c r="BD674" s="27"/>
      <c r="BE674" s="27"/>
      <c r="BF674" s="27"/>
      <c r="BG674" s="27"/>
    </row>
    <row r="675" spans="2:59" ht="15.75" customHeight="1" x14ac:dyDescent="0.2"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  <c r="AO675" s="27"/>
      <c r="AP675" s="27"/>
      <c r="AQ675" s="27"/>
      <c r="AR675" s="27"/>
      <c r="AS675" s="27"/>
      <c r="AT675" s="27"/>
      <c r="AU675" s="27"/>
      <c r="AV675" s="27"/>
      <c r="AW675" s="27"/>
      <c r="AX675" s="27"/>
      <c r="AY675" s="27"/>
      <c r="AZ675" s="27"/>
      <c r="BA675" s="27"/>
      <c r="BB675" s="27"/>
      <c r="BC675" s="27"/>
      <c r="BD675" s="27"/>
      <c r="BE675" s="27"/>
      <c r="BF675" s="27"/>
      <c r="BG675" s="27"/>
    </row>
    <row r="676" spans="2:59" ht="15.75" customHeight="1" x14ac:dyDescent="0.2"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  <c r="AO676" s="27"/>
      <c r="AP676" s="27"/>
      <c r="AQ676" s="27"/>
      <c r="AR676" s="27"/>
      <c r="AS676" s="27"/>
      <c r="AT676" s="27"/>
      <c r="AU676" s="27"/>
      <c r="AV676" s="27"/>
      <c r="AW676" s="27"/>
      <c r="AX676" s="27"/>
      <c r="AY676" s="27"/>
      <c r="AZ676" s="27"/>
      <c r="BA676" s="27"/>
      <c r="BB676" s="27"/>
      <c r="BC676" s="27"/>
      <c r="BD676" s="27"/>
      <c r="BE676" s="27"/>
      <c r="BF676" s="27"/>
      <c r="BG676" s="27"/>
    </row>
    <row r="677" spans="2:59" ht="15.75" customHeight="1" x14ac:dyDescent="0.2"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  <c r="AO677" s="27"/>
      <c r="AP677" s="27"/>
      <c r="AQ677" s="27"/>
      <c r="AR677" s="27"/>
      <c r="AS677" s="27"/>
      <c r="AT677" s="27"/>
      <c r="AU677" s="27"/>
      <c r="AV677" s="27"/>
      <c r="AW677" s="27"/>
      <c r="AX677" s="27"/>
      <c r="AY677" s="27"/>
      <c r="AZ677" s="27"/>
      <c r="BA677" s="27"/>
      <c r="BB677" s="27"/>
      <c r="BC677" s="27"/>
      <c r="BD677" s="27"/>
      <c r="BE677" s="27"/>
      <c r="BF677" s="27"/>
      <c r="BG677" s="27"/>
    </row>
    <row r="678" spans="2:59" ht="15.75" customHeight="1" x14ac:dyDescent="0.2"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  <c r="AO678" s="27"/>
      <c r="AP678" s="27"/>
      <c r="AQ678" s="27"/>
      <c r="AR678" s="27"/>
      <c r="AS678" s="27"/>
      <c r="AT678" s="27"/>
      <c r="AU678" s="27"/>
      <c r="AV678" s="27"/>
      <c r="AW678" s="27"/>
      <c r="AX678" s="27"/>
      <c r="AY678" s="27"/>
      <c r="AZ678" s="27"/>
      <c r="BA678" s="27"/>
      <c r="BB678" s="27"/>
      <c r="BC678" s="27"/>
      <c r="BD678" s="27"/>
      <c r="BE678" s="27"/>
      <c r="BF678" s="27"/>
      <c r="BG678" s="27"/>
    </row>
    <row r="679" spans="2:59" ht="15.75" customHeight="1" x14ac:dyDescent="0.2"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  <c r="AO679" s="27"/>
      <c r="AP679" s="27"/>
      <c r="AQ679" s="27"/>
      <c r="AR679" s="27"/>
      <c r="AS679" s="27"/>
      <c r="AT679" s="27"/>
      <c r="AU679" s="27"/>
      <c r="AV679" s="27"/>
      <c r="AW679" s="27"/>
      <c r="AX679" s="27"/>
      <c r="AY679" s="27"/>
      <c r="AZ679" s="27"/>
      <c r="BA679" s="27"/>
      <c r="BB679" s="27"/>
      <c r="BC679" s="27"/>
      <c r="BD679" s="27"/>
      <c r="BE679" s="27"/>
      <c r="BF679" s="27"/>
      <c r="BG679" s="27"/>
    </row>
    <row r="680" spans="2:59" ht="15.75" customHeight="1" x14ac:dyDescent="0.2"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  <c r="AO680" s="27"/>
      <c r="AP680" s="27"/>
      <c r="AQ680" s="27"/>
      <c r="AR680" s="27"/>
      <c r="AS680" s="27"/>
      <c r="AT680" s="27"/>
      <c r="AU680" s="27"/>
      <c r="AV680" s="27"/>
      <c r="AW680" s="27"/>
      <c r="AX680" s="27"/>
      <c r="AY680" s="27"/>
      <c r="AZ680" s="27"/>
      <c r="BA680" s="27"/>
      <c r="BB680" s="27"/>
      <c r="BC680" s="27"/>
      <c r="BD680" s="27"/>
      <c r="BE680" s="27"/>
      <c r="BF680" s="27"/>
      <c r="BG680" s="27"/>
    </row>
    <row r="681" spans="2:59" ht="15.75" customHeight="1" x14ac:dyDescent="0.2"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  <c r="AO681" s="27"/>
      <c r="AP681" s="27"/>
      <c r="AQ681" s="27"/>
      <c r="AR681" s="27"/>
      <c r="AS681" s="27"/>
      <c r="AT681" s="27"/>
      <c r="AU681" s="27"/>
      <c r="AV681" s="27"/>
      <c r="AW681" s="27"/>
      <c r="AX681" s="27"/>
      <c r="AY681" s="27"/>
      <c r="AZ681" s="27"/>
      <c r="BA681" s="27"/>
      <c r="BB681" s="27"/>
      <c r="BC681" s="27"/>
      <c r="BD681" s="27"/>
      <c r="BE681" s="27"/>
      <c r="BF681" s="27"/>
      <c r="BG681" s="27"/>
    </row>
    <row r="682" spans="2:59" ht="15.75" customHeight="1" x14ac:dyDescent="0.2"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  <c r="AO682" s="27"/>
      <c r="AP682" s="27"/>
      <c r="AQ682" s="27"/>
      <c r="AR682" s="27"/>
      <c r="AS682" s="27"/>
      <c r="AT682" s="27"/>
      <c r="AU682" s="27"/>
      <c r="AV682" s="27"/>
      <c r="AW682" s="27"/>
      <c r="AX682" s="27"/>
      <c r="AY682" s="27"/>
      <c r="AZ682" s="27"/>
      <c r="BA682" s="27"/>
      <c r="BB682" s="27"/>
      <c r="BC682" s="27"/>
      <c r="BD682" s="27"/>
      <c r="BE682" s="27"/>
      <c r="BF682" s="27"/>
      <c r="BG682" s="27"/>
    </row>
    <row r="683" spans="2:59" ht="15.75" customHeight="1" x14ac:dyDescent="0.2"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  <c r="AO683" s="27"/>
      <c r="AP683" s="27"/>
      <c r="AQ683" s="27"/>
      <c r="AR683" s="27"/>
      <c r="AS683" s="27"/>
      <c r="AT683" s="27"/>
      <c r="AU683" s="27"/>
      <c r="AV683" s="27"/>
      <c r="AW683" s="27"/>
      <c r="AX683" s="27"/>
      <c r="AY683" s="27"/>
      <c r="AZ683" s="27"/>
      <c r="BA683" s="27"/>
      <c r="BB683" s="27"/>
      <c r="BC683" s="27"/>
      <c r="BD683" s="27"/>
      <c r="BE683" s="27"/>
      <c r="BF683" s="27"/>
      <c r="BG683" s="27"/>
    </row>
    <row r="684" spans="2:59" ht="15.75" customHeight="1" x14ac:dyDescent="0.2"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  <c r="AO684" s="27"/>
      <c r="AP684" s="27"/>
      <c r="AQ684" s="27"/>
      <c r="AR684" s="27"/>
      <c r="AS684" s="27"/>
      <c r="AT684" s="27"/>
      <c r="AU684" s="27"/>
      <c r="AV684" s="27"/>
      <c r="AW684" s="27"/>
      <c r="AX684" s="27"/>
      <c r="AY684" s="27"/>
      <c r="AZ684" s="27"/>
      <c r="BA684" s="27"/>
      <c r="BB684" s="27"/>
      <c r="BC684" s="27"/>
      <c r="BD684" s="27"/>
      <c r="BE684" s="27"/>
      <c r="BF684" s="27"/>
      <c r="BG684" s="27"/>
    </row>
    <row r="685" spans="2:59" ht="15.75" customHeight="1" x14ac:dyDescent="0.2"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  <c r="AO685" s="27"/>
      <c r="AP685" s="27"/>
      <c r="AQ685" s="27"/>
      <c r="AR685" s="27"/>
      <c r="AS685" s="27"/>
      <c r="AT685" s="27"/>
      <c r="AU685" s="27"/>
      <c r="AV685" s="27"/>
      <c r="AW685" s="27"/>
      <c r="AX685" s="27"/>
      <c r="AY685" s="27"/>
      <c r="AZ685" s="27"/>
      <c r="BA685" s="27"/>
      <c r="BB685" s="27"/>
      <c r="BC685" s="27"/>
      <c r="BD685" s="27"/>
      <c r="BE685" s="27"/>
      <c r="BF685" s="27"/>
      <c r="BG685" s="27"/>
    </row>
    <row r="686" spans="2:59" ht="15.75" customHeight="1" x14ac:dyDescent="0.2"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  <c r="AO686" s="27"/>
      <c r="AP686" s="27"/>
      <c r="AQ686" s="27"/>
      <c r="AR686" s="27"/>
      <c r="AS686" s="27"/>
      <c r="AT686" s="27"/>
      <c r="AU686" s="27"/>
      <c r="AV686" s="27"/>
      <c r="AW686" s="27"/>
      <c r="AX686" s="27"/>
      <c r="AY686" s="27"/>
      <c r="AZ686" s="27"/>
      <c r="BA686" s="27"/>
      <c r="BB686" s="27"/>
      <c r="BC686" s="27"/>
      <c r="BD686" s="27"/>
      <c r="BE686" s="27"/>
      <c r="BF686" s="27"/>
      <c r="BG686" s="27"/>
    </row>
    <row r="687" spans="2:59" ht="15.75" customHeight="1" x14ac:dyDescent="0.2"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  <c r="AO687" s="27"/>
      <c r="AP687" s="27"/>
      <c r="AQ687" s="27"/>
      <c r="AR687" s="27"/>
      <c r="AS687" s="27"/>
      <c r="AT687" s="27"/>
      <c r="AU687" s="27"/>
      <c r="AV687" s="27"/>
      <c r="AW687" s="27"/>
      <c r="AX687" s="27"/>
      <c r="AY687" s="27"/>
      <c r="AZ687" s="27"/>
      <c r="BA687" s="27"/>
      <c r="BB687" s="27"/>
      <c r="BC687" s="27"/>
      <c r="BD687" s="27"/>
      <c r="BE687" s="27"/>
      <c r="BF687" s="27"/>
      <c r="BG687" s="27"/>
    </row>
    <row r="688" spans="2:59" ht="15.75" customHeight="1" x14ac:dyDescent="0.2"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  <c r="AO688" s="27"/>
      <c r="AP688" s="27"/>
      <c r="AQ688" s="27"/>
      <c r="AR688" s="27"/>
      <c r="AS688" s="27"/>
      <c r="AT688" s="27"/>
      <c r="AU688" s="27"/>
      <c r="AV688" s="27"/>
      <c r="AW688" s="27"/>
      <c r="AX688" s="27"/>
      <c r="AY688" s="27"/>
      <c r="AZ688" s="27"/>
      <c r="BA688" s="27"/>
      <c r="BB688" s="27"/>
      <c r="BC688" s="27"/>
      <c r="BD688" s="27"/>
      <c r="BE688" s="27"/>
      <c r="BF688" s="27"/>
      <c r="BG688" s="27"/>
    </row>
    <row r="689" spans="2:59" ht="15.75" customHeight="1" x14ac:dyDescent="0.2"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  <c r="AO689" s="27"/>
      <c r="AP689" s="27"/>
      <c r="AQ689" s="27"/>
      <c r="AR689" s="27"/>
      <c r="AS689" s="27"/>
      <c r="AT689" s="27"/>
      <c r="AU689" s="27"/>
      <c r="AV689" s="27"/>
      <c r="AW689" s="27"/>
      <c r="AX689" s="27"/>
      <c r="AY689" s="27"/>
      <c r="AZ689" s="27"/>
      <c r="BA689" s="27"/>
      <c r="BB689" s="27"/>
      <c r="BC689" s="27"/>
      <c r="BD689" s="27"/>
      <c r="BE689" s="27"/>
      <c r="BF689" s="27"/>
      <c r="BG689" s="27"/>
    </row>
    <row r="690" spans="2:59" ht="15.75" customHeight="1" x14ac:dyDescent="0.2"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  <c r="AO690" s="27"/>
      <c r="AP690" s="27"/>
      <c r="AQ690" s="27"/>
      <c r="AR690" s="27"/>
      <c r="AS690" s="27"/>
      <c r="AT690" s="27"/>
      <c r="AU690" s="27"/>
      <c r="AV690" s="27"/>
      <c r="AW690" s="27"/>
      <c r="AX690" s="27"/>
      <c r="AY690" s="27"/>
      <c r="AZ690" s="27"/>
      <c r="BA690" s="27"/>
      <c r="BB690" s="27"/>
      <c r="BC690" s="27"/>
      <c r="BD690" s="27"/>
      <c r="BE690" s="27"/>
      <c r="BF690" s="27"/>
      <c r="BG690" s="27"/>
    </row>
    <row r="691" spans="2:59" ht="15.75" customHeight="1" x14ac:dyDescent="0.2"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  <c r="AO691" s="27"/>
      <c r="AP691" s="27"/>
      <c r="AQ691" s="27"/>
      <c r="AR691" s="27"/>
      <c r="AS691" s="27"/>
      <c r="AT691" s="27"/>
      <c r="AU691" s="27"/>
      <c r="AV691" s="27"/>
      <c r="AW691" s="27"/>
      <c r="AX691" s="27"/>
      <c r="AY691" s="27"/>
      <c r="AZ691" s="27"/>
      <c r="BA691" s="27"/>
      <c r="BB691" s="27"/>
      <c r="BC691" s="27"/>
      <c r="BD691" s="27"/>
      <c r="BE691" s="27"/>
      <c r="BF691" s="27"/>
      <c r="BG691" s="27"/>
    </row>
    <row r="692" spans="2:59" ht="15.75" customHeight="1" x14ac:dyDescent="0.2"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  <c r="AO692" s="27"/>
      <c r="AP692" s="27"/>
      <c r="AQ692" s="27"/>
      <c r="AR692" s="27"/>
      <c r="AS692" s="27"/>
      <c r="AT692" s="27"/>
      <c r="AU692" s="27"/>
      <c r="AV692" s="27"/>
      <c r="AW692" s="27"/>
      <c r="AX692" s="27"/>
      <c r="AY692" s="27"/>
      <c r="AZ692" s="27"/>
      <c r="BA692" s="27"/>
      <c r="BB692" s="27"/>
      <c r="BC692" s="27"/>
      <c r="BD692" s="27"/>
      <c r="BE692" s="27"/>
      <c r="BF692" s="27"/>
      <c r="BG692" s="27"/>
    </row>
    <row r="693" spans="2:59" ht="15.75" customHeight="1" x14ac:dyDescent="0.2"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  <c r="AO693" s="27"/>
      <c r="AP693" s="27"/>
      <c r="AQ693" s="27"/>
      <c r="AR693" s="27"/>
      <c r="AS693" s="27"/>
      <c r="AT693" s="27"/>
      <c r="AU693" s="27"/>
      <c r="AV693" s="27"/>
      <c r="AW693" s="27"/>
      <c r="AX693" s="27"/>
      <c r="AY693" s="27"/>
      <c r="AZ693" s="27"/>
      <c r="BA693" s="27"/>
      <c r="BB693" s="27"/>
      <c r="BC693" s="27"/>
      <c r="BD693" s="27"/>
      <c r="BE693" s="27"/>
      <c r="BF693" s="27"/>
      <c r="BG693" s="27"/>
    </row>
    <row r="694" spans="2:59" ht="15.75" customHeight="1" x14ac:dyDescent="0.2"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  <c r="AO694" s="27"/>
      <c r="AP694" s="27"/>
      <c r="AQ694" s="27"/>
      <c r="AR694" s="27"/>
      <c r="AS694" s="27"/>
      <c r="AT694" s="27"/>
      <c r="AU694" s="27"/>
      <c r="AV694" s="27"/>
      <c r="AW694" s="27"/>
      <c r="AX694" s="27"/>
      <c r="AY694" s="27"/>
      <c r="AZ694" s="27"/>
      <c r="BA694" s="27"/>
      <c r="BB694" s="27"/>
      <c r="BC694" s="27"/>
      <c r="BD694" s="27"/>
      <c r="BE694" s="27"/>
      <c r="BF694" s="27"/>
      <c r="BG694" s="27"/>
    </row>
    <row r="695" spans="2:59" ht="15.75" customHeight="1" x14ac:dyDescent="0.2"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  <c r="AO695" s="27"/>
      <c r="AP695" s="27"/>
      <c r="AQ695" s="27"/>
      <c r="AR695" s="27"/>
      <c r="AS695" s="27"/>
      <c r="AT695" s="27"/>
      <c r="AU695" s="27"/>
      <c r="AV695" s="27"/>
      <c r="AW695" s="27"/>
      <c r="AX695" s="27"/>
      <c r="AY695" s="27"/>
      <c r="AZ695" s="27"/>
      <c r="BA695" s="27"/>
      <c r="BB695" s="27"/>
      <c r="BC695" s="27"/>
      <c r="BD695" s="27"/>
      <c r="BE695" s="27"/>
      <c r="BF695" s="27"/>
      <c r="BG695" s="27"/>
    </row>
    <row r="696" spans="2:59" ht="15.75" customHeight="1" x14ac:dyDescent="0.2"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  <c r="AO696" s="27"/>
      <c r="AP696" s="27"/>
      <c r="AQ696" s="27"/>
      <c r="AR696" s="27"/>
      <c r="AS696" s="27"/>
      <c r="AT696" s="27"/>
      <c r="AU696" s="27"/>
      <c r="AV696" s="27"/>
      <c r="AW696" s="27"/>
      <c r="AX696" s="27"/>
      <c r="AY696" s="27"/>
      <c r="AZ696" s="27"/>
      <c r="BA696" s="27"/>
      <c r="BB696" s="27"/>
      <c r="BC696" s="27"/>
      <c r="BD696" s="27"/>
      <c r="BE696" s="27"/>
      <c r="BF696" s="27"/>
      <c r="BG696" s="27"/>
    </row>
    <row r="697" spans="2:59" ht="15.75" customHeight="1" x14ac:dyDescent="0.2"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  <c r="AO697" s="27"/>
      <c r="AP697" s="27"/>
      <c r="AQ697" s="27"/>
      <c r="AR697" s="27"/>
      <c r="AS697" s="27"/>
      <c r="AT697" s="27"/>
      <c r="AU697" s="27"/>
      <c r="AV697" s="27"/>
      <c r="AW697" s="27"/>
      <c r="AX697" s="27"/>
      <c r="AY697" s="27"/>
      <c r="AZ697" s="27"/>
      <c r="BA697" s="27"/>
      <c r="BB697" s="27"/>
      <c r="BC697" s="27"/>
      <c r="BD697" s="27"/>
      <c r="BE697" s="27"/>
      <c r="BF697" s="27"/>
      <c r="BG697" s="27"/>
    </row>
    <row r="698" spans="2:59" ht="15.75" customHeight="1" x14ac:dyDescent="0.2"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  <c r="AO698" s="27"/>
      <c r="AP698" s="27"/>
      <c r="AQ698" s="27"/>
      <c r="AR698" s="27"/>
      <c r="AS698" s="27"/>
      <c r="AT698" s="27"/>
      <c r="AU698" s="27"/>
      <c r="AV698" s="27"/>
      <c r="AW698" s="27"/>
      <c r="AX698" s="27"/>
      <c r="AY698" s="27"/>
      <c r="AZ698" s="27"/>
      <c r="BA698" s="27"/>
      <c r="BB698" s="27"/>
      <c r="BC698" s="27"/>
      <c r="BD698" s="27"/>
      <c r="BE698" s="27"/>
      <c r="BF698" s="27"/>
      <c r="BG698" s="27"/>
    </row>
    <row r="699" spans="2:59" ht="15.75" customHeight="1" x14ac:dyDescent="0.2"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  <c r="AO699" s="27"/>
      <c r="AP699" s="27"/>
      <c r="AQ699" s="27"/>
      <c r="AR699" s="27"/>
      <c r="AS699" s="27"/>
      <c r="AT699" s="27"/>
      <c r="AU699" s="27"/>
      <c r="AV699" s="27"/>
      <c r="AW699" s="27"/>
      <c r="AX699" s="27"/>
      <c r="AY699" s="27"/>
      <c r="AZ699" s="27"/>
      <c r="BA699" s="27"/>
      <c r="BB699" s="27"/>
      <c r="BC699" s="27"/>
      <c r="BD699" s="27"/>
      <c r="BE699" s="27"/>
      <c r="BF699" s="27"/>
      <c r="BG699" s="27"/>
    </row>
    <row r="700" spans="2:59" ht="15.75" customHeight="1" x14ac:dyDescent="0.2"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  <c r="AO700" s="27"/>
      <c r="AP700" s="27"/>
      <c r="AQ700" s="27"/>
      <c r="AR700" s="27"/>
      <c r="AS700" s="27"/>
      <c r="AT700" s="27"/>
      <c r="AU700" s="27"/>
      <c r="AV700" s="27"/>
      <c r="AW700" s="27"/>
      <c r="AX700" s="27"/>
      <c r="AY700" s="27"/>
      <c r="AZ700" s="27"/>
      <c r="BA700" s="27"/>
      <c r="BB700" s="27"/>
      <c r="BC700" s="27"/>
      <c r="BD700" s="27"/>
      <c r="BE700" s="27"/>
      <c r="BF700" s="27"/>
      <c r="BG700" s="27"/>
    </row>
    <row r="701" spans="2:59" ht="15.75" customHeight="1" x14ac:dyDescent="0.2"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  <c r="AO701" s="27"/>
      <c r="AP701" s="27"/>
      <c r="AQ701" s="27"/>
      <c r="AR701" s="27"/>
      <c r="AS701" s="27"/>
      <c r="AT701" s="27"/>
      <c r="AU701" s="27"/>
      <c r="AV701" s="27"/>
      <c r="AW701" s="27"/>
      <c r="AX701" s="27"/>
      <c r="AY701" s="27"/>
      <c r="AZ701" s="27"/>
      <c r="BA701" s="27"/>
      <c r="BB701" s="27"/>
      <c r="BC701" s="27"/>
      <c r="BD701" s="27"/>
      <c r="BE701" s="27"/>
      <c r="BF701" s="27"/>
      <c r="BG701" s="27"/>
    </row>
    <row r="702" spans="2:59" ht="15.75" customHeight="1" x14ac:dyDescent="0.2"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  <c r="AO702" s="27"/>
      <c r="AP702" s="27"/>
      <c r="AQ702" s="27"/>
      <c r="AR702" s="27"/>
      <c r="AS702" s="27"/>
      <c r="AT702" s="27"/>
      <c r="AU702" s="27"/>
      <c r="AV702" s="27"/>
      <c r="AW702" s="27"/>
      <c r="AX702" s="27"/>
      <c r="AY702" s="27"/>
      <c r="AZ702" s="27"/>
      <c r="BA702" s="27"/>
      <c r="BB702" s="27"/>
      <c r="BC702" s="27"/>
      <c r="BD702" s="27"/>
      <c r="BE702" s="27"/>
      <c r="BF702" s="27"/>
      <c r="BG702" s="27"/>
    </row>
    <row r="703" spans="2:59" ht="15.75" customHeight="1" x14ac:dyDescent="0.2"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  <c r="AO703" s="27"/>
      <c r="AP703" s="27"/>
      <c r="AQ703" s="27"/>
      <c r="AR703" s="27"/>
      <c r="AS703" s="27"/>
      <c r="AT703" s="27"/>
      <c r="AU703" s="27"/>
      <c r="AV703" s="27"/>
      <c r="AW703" s="27"/>
      <c r="AX703" s="27"/>
      <c r="AY703" s="27"/>
      <c r="AZ703" s="27"/>
      <c r="BA703" s="27"/>
      <c r="BB703" s="27"/>
      <c r="BC703" s="27"/>
      <c r="BD703" s="27"/>
      <c r="BE703" s="27"/>
      <c r="BF703" s="27"/>
      <c r="BG703" s="27"/>
    </row>
    <row r="704" spans="2:59" ht="15.75" customHeight="1" x14ac:dyDescent="0.2"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  <c r="AO704" s="27"/>
      <c r="AP704" s="27"/>
      <c r="AQ704" s="27"/>
      <c r="AR704" s="27"/>
      <c r="AS704" s="27"/>
      <c r="AT704" s="27"/>
      <c r="AU704" s="27"/>
      <c r="AV704" s="27"/>
      <c r="AW704" s="27"/>
      <c r="AX704" s="27"/>
      <c r="AY704" s="27"/>
      <c r="AZ704" s="27"/>
      <c r="BA704" s="27"/>
      <c r="BB704" s="27"/>
      <c r="BC704" s="27"/>
      <c r="BD704" s="27"/>
      <c r="BE704" s="27"/>
      <c r="BF704" s="27"/>
      <c r="BG704" s="27"/>
    </row>
    <row r="705" spans="2:59" ht="15.75" customHeight="1" x14ac:dyDescent="0.2"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  <c r="AO705" s="27"/>
      <c r="AP705" s="27"/>
      <c r="AQ705" s="27"/>
      <c r="AR705" s="27"/>
      <c r="AS705" s="27"/>
      <c r="AT705" s="27"/>
      <c r="AU705" s="27"/>
      <c r="AV705" s="27"/>
      <c r="AW705" s="27"/>
      <c r="AX705" s="27"/>
      <c r="AY705" s="27"/>
      <c r="AZ705" s="27"/>
      <c r="BA705" s="27"/>
      <c r="BB705" s="27"/>
      <c r="BC705" s="27"/>
      <c r="BD705" s="27"/>
      <c r="BE705" s="27"/>
      <c r="BF705" s="27"/>
      <c r="BG705" s="27"/>
    </row>
    <row r="706" spans="2:59" ht="15.75" customHeight="1" x14ac:dyDescent="0.2"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  <c r="AO706" s="27"/>
      <c r="AP706" s="27"/>
      <c r="AQ706" s="27"/>
      <c r="AR706" s="27"/>
      <c r="AS706" s="27"/>
      <c r="AT706" s="27"/>
      <c r="AU706" s="27"/>
      <c r="AV706" s="27"/>
      <c r="AW706" s="27"/>
      <c r="AX706" s="27"/>
      <c r="AY706" s="27"/>
      <c r="AZ706" s="27"/>
      <c r="BA706" s="27"/>
      <c r="BB706" s="27"/>
      <c r="BC706" s="27"/>
      <c r="BD706" s="27"/>
      <c r="BE706" s="27"/>
      <c r="BF706" s="27"/>
      <c r="BG706" s="27"/>
    </row>
    <row r="707" spans="2:59" ht="15.75" customHeight="1" x14ac:dyDescent="0.2"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  <c r="AO707" s="27"/>
      <c r="AP707" s="27"/>
      <c r="AQ707" s="27"/>
      <c r="AR707" s="27"/>
      <c r="AS707" s="27"/>
      <c r="AT707" s="27"/>
      <c r="AU707" s="27"/>
      <c r="AV707" s="27"/>
      <c r="AW707" s="27"/>
      <c r="AX707" s="27"/>
      <c r="AY707" s="27"/>
      <c r="AZ707" s="27"/>
      <c r="BA707" s="27"/>
      <c r="BB707" s="27"/>
      <c r="BC707" s="27"/>
      <c r="BD707" s="27"/>
      <c r="BE707" s="27"/>
      <c r="BF707" s="27"/>
      <c r="BG707" s="27"/>
    </row>
    <row r="708" spans="2:59" ht="15.75" customHeight="1" x14ac:dyDescent="0.2"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  <c r="AO708" s="27"/>
      <c r="AP708" s="27"/>
      <c r="AQ708" s="27"/>
      <c r="AR708" s="27"/>
      <c r="AS708" s="27"/>
      <c r="AT708" s="27"/>
      <c r="AU708" s="27"/>
      <c r="AV708" s="27"/>
      <c r="AW708" s="27"/>
      <c r="AX708" s="27"/>
      <c r="AY708" s="27"/>
      <c r="AZ708" s="27"/>
      <c r="BA708" s="27"/>
      <c r="BB708" s="27"/>
      <c r="BC708" s="27"/>
      <c r="BD708" s="27"/>
      <c r="BE708" s="27"/>
      <c r="BF708" s="27"/>
      <c r="BG708" s="27"/>
    </row>
    <row r="709" spans="2:59" ht="15.75" customHeight="1" x14ac:dyDescent="0.2"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  <c r="AO709" s="27"/>
      <c r="AP709" s="27"/>
      <c r="AQ709" s="27"/>
      <c r="AR709" s="27"/>
      <c r="AS709" s="27"/>
      <c r="AT709" s="27"/>
      <c r="AU709" s="27"/>
      <c r="AV709" s="27"/>
      <c r="AW709" s="27"/>
      <c r="AX709" s="27"/>
      <c r="AY709" s="27"/>
      <c r="AZ709" s="27"/>
      <c r="BA709" s="27"/>
      <c r="BB709" s="27"/>
      <c r="BC709" s="27"/>
      <c r="BD709" s="27"/>
      <c r="BE709" s="27"/>
      <c r="BF709" s="27"/>
      <c r="BG709" s="27"/>
    </row>
    <row r="710" spans="2:59" ht="15.75" customHeight="1" x14ac:dyDescent="0.2"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  <c r="AO710" s="27"/>
      <c r="AP710" s="27"/>
      <c r="AQ710" s="27"/>
      <c r="AR710" s="27"/>
      <c r="AS710" s="27"/>
      <c r="AT710" s="27"/>
      <c r="AU710" s="27"/>
      <c r="AV710" s="27"/>
      <c r="AW710" s="27"/>
      <c r="AX710" s="27"/>
      <c r="AY710" s="27"/>
      <c r="AZ710" s="27"/>
      <c r="BA710" s="27"/>
      <c r="BB710" s="27"/>
      <c r="BC710" s="27"/>
      <c r="BD710" s="27"/>
      <c r="BE710" s="27"/>
      <c r="BF710" s="27"/>
      <c r="BG710" s="27"/>
    </row>
    <row r="711" spans="2:59" ht="15.75" customHeight="1" x14ac:dyDescent="0.2"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  <c r="AO711" s="27"/>
      <c r="AP711" s="27"/>
      <c r="AQ711" s="27"/>
      <c r="AR711" s="27"/>
      <c r="AS711" s="27"/>
      <c r="AT711" s="27"/>
      <c r="AU711" s="27"/>
      <c r="AV711" s="27"/>
      <c r="AW711" s="27"/>
      <c r="AX711" s="27"/>
      <c r="AY711" s="27"/>
      <c r="AZ711" s="27"/>
      <c r="BA711" s="27"/>
      <c r="BB711" s="27"/>
      <c r="BC711" s="27"/>
      <c r="BD711" s="27"/>
      <c r="BE711" s="27"/>
      <c r="BF711" s="27"/>
      <c r="BG711" s="27"/>
    </row>
    <row r="712" spans="2:59" ht="15.75" customHeight="1" x14ac:dyDescent="0.2"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  <c r="AO712" s="27"/>
      <c r="AP712" s="27"/>
      <c r="AQ712" s="27"/>
      <c r="AR712" s="27"/>
      <c r="AS712" s="27"/>
      <c r="AT712" s="27"/>
      <c r="AU712" s="27"/>
      <c r="AV712" s="27"/>
      <c r="AW712" s="27"/>
      <c r="AX712" s="27"/>
      <c r="AY712" s="27"/>
      <c r="AZ712" s="27"/>
      <c r="BA712" s="27"/>
      <c r="BB712" s="27"/>
      <c r="BC712" s="27"/>
      <c r="BD712" s="27"/>
      <c r="BE712" s="27"/>
      <c r="BF712" s="27"/>
      <c r="BG712" s="27"/>
    </row>
    <row r="713" spans="2:59" ht="15.75" customHeight="1" x14ac:dyDescent="0.2"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  <c r="AO713" s="27"/>
      <c r="AP713" s="27"/>
      <c r="AQ713" s="27"/>
      <c r="AR713" s="27"/>
      <c r="AS713" s="27"/>
      <c r="AT713" s="27"/>
      <c r="AU713" s="27"/>
      <c r="AV713" s="27"/>
      <c r="AW713" s="27"/>
      <c r="AX713" s="27"/>
      <c r="AY713" s="27"/>
      <c r="AZ713" s="27"/>
      <c r="BA713" s="27"/>
      <c r="BB713" s="27"/>
      <c r="BC713" s="27"/>
      <c r="BD713" s="27"/>
      <c r="BE713" s="27"/>
      <c r="BF713" s="27"/>
      <c r="BG713" s="27"/>
    </row>
    <row r="714" spans="2:59" ht="15.75" customHeight="1" x14ac:dyDescent="0.2"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  <c r="AO714" s="27"/>
      <c r="AP714" s="27"/>
      <c r="AQ714" s="27"/>
      <c r="AR714" s="27"/>
      <c r="AS714" s="27"/>
      <c r="AT714" s="27"/>
      <c r="AU714" s="27"/>
      <c r="AV714" s="27"/>
      <c r="AW714" s="27"/>
      <c r="AX714" s="27"/>
      <c r="AY714" s="27"/>
      <c r="AZ714" s="27"/>
      <c r="BA714" s="27"/>
      <c r="BB714" s="27"/>
      <c r="BC714" s="27"/>
      <c r="BD714" s="27"/>
      <c r="BE714" s="27"/>
      <c r="BF714" s="27"/>
      <c r="BG714" s="27"/>
    </row>
    <row r="715" spans="2:59" ht="15.75" customHeight="1" x14ac:dyDescent="0.2"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  <c r="AO715" s="27"/>
      <c r="AP715" s="27"/>
      <c r="AQ715" s="27"/>
      <c r="AR715" s="27"/>
      <c r="AS715" s="27"/>
      <c r="AT715" s="27"/>
      <c r="AU715" s="27"/>
      <c r="AV715" s="27"/>
      <c r="AW715" s="27"/>
      <c r="AX715" s="27"/>
      <c r="AY715" s="27"/>
      <c r="AZ715" s="27"/>
      <c r="BA715" s="27"/>
      <c r="BB715" s="27"/>
      <c r="BC715" s="27"/>
      <c r="BD715" s="27"/>
      <c r="BE715" s="27"/>
      <c r="BF715" s="27"/>
      <c r="BG715" s="27"/>
    </row>
    <row r="716" spans="2:59" ht="15.75" customHeight="1" x14ac:dyDescent="0.2"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  <c r="AO716" s="27"/>
      <c r="AP716" s="27"/>
      <c r="AQ716" s="27"/>
      <c r="AR716" s="27"/>
      <c r="AS716" s="27"/>
      <c r="AT716" s="27"/>
      <c r="AU716" s="27"/>
      <c r="AV716" s="27"/>
      <c r="AW716" s="27"/>
      <c r="AX716" s="27"/>
      <c r="AY716" s="27"/>
      <c r="AZ716" s="27"/>
      <c r="BA716" s="27"/>
      <c r="BB716" s="27"/>
      <c r="BC716" s="27"/>
      <c r="BD716" s="27"/>
      <c r="BE716" s="27"/>
      <c r="BF716" s="27"/>
      <c r="BG716" s="27"/>
    </row>
    <row r="717" spans="2:59" ht="15.75" customHeight="1" x14ac:dyDescent="0.2"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  <c r="AO717" s="27"/>
      <c r="AP717" s="27"/>
      <c r="AQ717" s="27"/>
      <c r="AR717" s="27"/>
      <c r="AS717" s="27"/>
      <c r="AT717" s="27"/>
      <c r="AU717" s="27"/>
      <c r="AV717" s="27"/>
      <c r="AW717" s="27"/>
      <c r="AX717" s="27"/>
      <c r="AY717" s="27"/>
      <c r="AZ717" s="27"/>
      <c r="BA717" s="27"/>
      <c r="BB717" s="27"/>
      <c r="BC717" s="27"/>
      <c r="BD717" s="27"/>
      <c r="BE717" s="27"/>
      <c r="BF717" s="27"/>
      <c r="BG717" s="27"/>
    </row>
    <row r="718" spans="2:59" ht="15.75" customHeight="1" x14ac:dyDescent="0.2"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  <c r="AO718" s="27"/>
      <c r="AP718" s="27"/>
      <c r="AQ718" s="27"/>
      <c r="AR718" s="27"/>
      <c r="AS718" s="27"/>
      <c r="AT718" s="27"/>
      <c r="AU718" s="27"/>
      <c r="AV718" s="27"/>
      <c r="AW718" s="27"/>
      <c r="AX718" s="27"/>
      <c r="AY718" s="27"/>
      <c r="AZ718" s="27"/>
      <c r="BA718" s="27"/>
      <c r="BB718" s="27"/>
      <c r="BC718" s="27"/>
      <c r="BD718" s="27"/>
      <c r="BE718" s="27"/>
      <c r="BF718" s="27"/>
      <c r="BG718" s="27"/>
    </row>
    <row r="719" spans="2:59" ht="15.75" customHeight="1" x14ac:dyDescent="0.2"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  <c r="AO719" s="27"/>
      <c r="AP719" s="27"/>
      <c r="AQ719" s="27"/>
      <c r="AR719" s="27"/>
      <c r="AS719" s="27"/>
      <c r="AT719" s="27"/>
      <c r="AU719" s="27"/>
      <c r="AV719" s="27"/>
      <c r="AW719" s="27"/>
      <c r="AX719" s="27"/>
      <c r="AY719" s="27"/>
      <c r="AZ719" s="27"/>
      <c r="BA719" s="27"/>
      <c r="BB719" s="27"/>
      <c r="BC719" s="27"/>
      <c r="BD719" s="27"/>
      <c r="BE719" s="27"/>
      <c r="BF719" s="27"/>
      <c r="BG719" s="27"/>
    </row>
    <row r="720" spans="2:59" ht="15.75" customHeight="1" x14ac:dyDescent="0.2"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  <c r="AO720" s="27"/>
      <c r="AP720" s="27"/>
      <c r="AQ720" s="27"/>
      <c r="AR720" s="27"/>
      <c r="AS720" s="27"/>
      <c r="AT720" s="27"/>
      <c r="AU720" s="27"/>
      <c r="AV720" s="27"/>
      <c r="AW720" s="27"/>
      <c r="AX720" s="27"/>
      <c r="AY720" s="27"/>
      <c r="AZ720" s="27"/>
      <c r="BA720" s="27"/>
      <c r="BB720" s="27"/>
      <c r="BC720" s="27"/>
      <c r="BD720" s="27"/>
      <c r="BE720" s="27"/>
      <c r="BF720" s="27"/>
      <c r="BG720" s="27"/>
    </row>
    <row r="721" spans="2:59" ht="15.75" customHeight="1" x14ac:dyDescent="0.2"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  <c r="AO721" s="27"/>
      <c r="AP721" s="27"/>
      <c r="AQ721" s="27"/>
      <c r="AR721" s="27"/>
      <c r="AS721" s="27"/>
      <c r="AT721" s="27"/>
      <c r="AU721" s="27"/>
      <c r="AV721" s="27"/>
      <c r="AW721" s="27"/>
      <c r="AX721" s="27"/>
      <c r="AY721" s="27"/>
      <c r="AZ721" s="27"/>
      <c r="BA721" s="27"/>
      <c r="BB721" s="27"/>
      <c r="BC721" s="27"/>
      <c r="BD721" s="27"/>
      <c r="BE721" s="27"/>
      <c r="BF721" s="27"/>
      <c r="BG721" s="27"/>
    </row>
    <row r="722" spans="2:59" ht="15.75" customHeight="1" x14ac:dyDescent="0.2"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  <c r="AO722" s="27"/>
      <c r="AP722" s="27"/>
      <c r="AQ722" s="27"/>
      <c r="AR722" s="27"/>
      <c r="AS722" s="27"/>
      <c r="AT722" s="27"/>
      <c r="AU722" s="27"/>
      <c r="AV722" s="27"/>
      <c r="AW722" s="27"/>
      <c r="AX722" s="27"/>
      <c r="AY722" s="27"/>
      <c r="AZ722" s="27"/>
      <c r="BA722" s="27"/>
      <c r="BB722" s="27"/>
      <c r="BC722" s="27"/>
      <c r="BD722" s="27"/>
      <c r="BE722" s="27"/>
      <c r="BF722" s="27"/>
      <c r="BG722" s="27"/>
    </row>
    <row r="723" spans="2:59" ht="15.75" customHeight="1" x14ac:dyDescent="0.2"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  <c r="AO723" s="27"/>
      <c r="AP723" s="27"/>
      <c r="AQ723" s="27"/>
      <c r="AR723" s="27"/>
      <c r="AS723" s="27"/>
      <c r="AT723" s="27"/>
      <c r="AU723" s="27"/>
      <c r="AV723" s="27"/>
      <c r="AW723" s="27"/>
      <c r="AX723" s="27"/>
      <c r="AY723" s="27"/>
      <c r="AZ723" s="27"/>
      <c r="BA723" s="27"/>
      <c r="BB723" s="27"/>
      <c r="BC723" s="27"/>
      <c r="BD723" s="27"/>
      <c r="BE723" s="27"/>
      <c r="BF723" s="27"/>
      <c r="BG723" s="27"/>
    </row>
    <row r="724" spans="2:59" ht="15.75" customHeight="1" x14ac:dyDescent="0.2"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  <c r="AO724" s="27"/>
      <c r="AP724" s="27"/>
      <c r="AQ724" s="27"/>
      <c r="AR724" s="27"/>
      <c r="AS724" s="27"/>
      <c r="AT724" s="27"/>
      <c r="AU724" s="27"/>
      <c r="AV724" s="27"/>
      <c r="AW724" s="27"/>
      <c r="AX724" s="27"/>
      <c r="AY724" s="27"/>
      <c r="AZ724" s="27"/>
      <c r="BA724" s="27"/>
      <c r="BB724" s="27"/>
      <c r="BC724" s="27"/>
      <c r="BD724" s="27"/>
      <c r="BE724" s="27"/>
      <c r="BF724" s="27"/>
      <c r="BG724" s="27"/>
    </row>
    <row r="725" spans="2:59" ht="15.75" customHeight="1" x14ac:dyDescent="0.2"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  <c r="AO725" s="27"/>
      <c r="AP725" s="27"/>
      <c r="AQ725" s="27"/>
      <c r="AR725" s="27"/>
      <c r="AS725" s="27"/>
      <c r="AT725" s="27"/>
      <c r="AU725" s="27"/>
      <c r="AV725" s="27"/>
      <c r="AW725" s="27"/>
      <c r="AX725" s="27"/>
      <c r="AY725" s="27"/>
      <c r="AZ725" s="27"/>
      <c r="BA725" s="27"/>
      <c r="BB725" s="27"/>
      <c r="BC725" s="27"/>
      <c r="BD725" s="27"/>
      <c r="BE725" s="27"/>
      <c r="BF725" s="27"/>
      <c r="BG725" s="27"/>
    </row>
    <row r="726" spans="2:59" ht="15.75" customHeight="1" x14ac:dyDescent="0.2"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  <c r="AO726" s="27"/>
      <c r="AP726" s="27"/>
      <c r="AQ726" s="27"/>
      <c r="AR726" s="27"/>
      <c r="AS726" s="27"/>
      <c r="AT726" s="27"/>
      <c r="AU726" s="27"/>
      <c r="AV726" s="27"/>
      <c r="AW726" s="27"/>
      <c r="AX726" s="27"/>
      <c r="AY726" s="27"/>
      <c r="AZ726" s="27"/>
      <c r="BA726" s="27"/>
      <c r="BB726" s="27"/>
      <c r="BC726" s="27"/>
      <c r="BD726" s="27"/>
      <c r="BE726" s="27"/>
      <c r="BF726" s="27"/>
      <c r="BG726" s="27"/>
    </row>
    <row r="727" spans="2:59" ht="15.75" customHeight="1" x14ac:dyDescent="0.2"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  <c r="AO727" s="27"/>
      <c r="AP727" s="27"/>
      <c r="AQ727" s="27"/>
      <c r="AR727" s="27"/>
      <c r="AS727" s="27"/>
      <c r="AT727" s="27"/>
      <c r="AU727" s="27"/>
      <c r="AV727" s="27"/>
      <c r="AW727" s="27"/>
      <c r="AX727" s="27"/>
      <c r="AY727" s="27"/>
      <c r="AZ727" s="27"/>
      <c r="BA727" s="27"/>
      <c r="BB727" s="27"/>
      <c r="BC727" s="27"/>
      <c r="BD727" s="27"/>
      <c r="BE727" s="27"/>
      <c r="BF727" s="27"/>
      <c r="BG727" s="27"/>
    </row>
    <row r="728" spans="2:59" ht="15.75" customHeight="1" x14ac:dyDescent="0.2"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  <c r="AO728" s="27"/>
      <c r="AP728" s="27"/>
      <c r="AQ728" s="27"/>
      <c r="AR728" s="27"/>
      <c r="AS728" s="27"/>
      <c r="AT728" s="27"/>
      <c r="AU728" s="27"/>
      <c r="AV728" s="27"/>
      <c r="AW728" s="27"/>
      <c r="AX728" s="27"/>
      <c r="AY728" s="27"/>
      <c r="AZ728" s="27"/>
      <c r="BA728" s="27"/>
      <c r="BB728" s="27"/>
      <c r="BC728" s="27"/>
      <c r="BD728" s="27"/>
      <c r="BE728" s="27"/>
      <c r="BF728" s="27"/>
      <c r="BG728" s="27"/>
    </row>
    <row r="729" spans="2:59" ht="15.75" customHeight="1" x14ac:dyDescent="0.2"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  <c r="AO729" s="27"/>
      <c r="AP729" s="27"/>
      <c r="AQ729" s="27"/>
      <c r="AR729" s="27"/>
      <c r="AS729" s="27"/>
      <c r="AT729" s="27"/>
      <c r="AU729" s="27"/>
      <c r="AV729" s="27"/>
      <c r="AW729" s="27"/>
      <c r="AX729" s="27"/>
      <c r="AY729" s="27"/>
      <c r="AZ729" s="27"/>
      <c r="BA729" s="27"/>
      <c r="BB729" s="27"/>
      <c r="BC729" s="27"/>
      <c r="BD729" s="27"/>
      <c r="BE729" s="27"/>
      <c r="BF729" s="27"/>
      <c r="BG729" s="27"/>
    </row>
    <row r="730" spans="2:59" ht="15.75" customHeight="1" x14ac:dyDescent="0.2"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  <c r="AO730" s="27"/>
      <c r="AP730" s="27"/>
      <c r="AQ730" s="27"/>
      <c r="AR730" s="27"/>
      <c r="AS730" s="27"/>
      <c r="AT730" s="27"/>
      <c r="AU730" s="27"/>
      <c r="AV730" s="27"/>
      <c r="AW730" s="27"/>
      <c r="AX730" s="27"/>
      <c r="AY730" s="27"/>
      <c r="AZ730" s="27"/>
      <c r="BA730" s="27"/>
      <c r="BB730" s="27"/>
      <c r="BC730" s="27"/>
      <c r="BD730" s="27"/>
      <c r="BE730" s="27"/>
      <c r="BF730" s="27"/>
      <c r="BG730" s="27"/>
    </row>
    <row r="731" spans="2:59" ht="15.75" customHeight="1" x14ac:dyDescent="0.2"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  <c r="AO731" s="27"/>
      <c r="AP731" s="27"/>
      <c r="AQ731" s="27"/>
      <c r="AR731" s="27"/>
      <c r="AS731" s="27"/>
      <c r="AT731" s="27"/>
      <c r="AU731" s="27"/>
      <c r="AV731" s="27"/>
      <c r="AW731" s="27"/>
      <c r="AX731" s="27"/>
      <c r="AY731" s="27"/>
      <c r="AZ731" s="27"/>
      <c r="BA731" s="27"/>
      <c r="BB731" s="27"/>
      <c r="BC731" s="27"/>
      <c r="BD731" s="27"/>
      <c r="BE731" s="27"/>
      <c r="BF731" s="27"/>
      <c r="BG731" s="27"/>
    </row>
    <row r="732" spans="2:59" ht="15.75" customHeight="1" x14ac:dyDescent="0.2"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  <c r="AO732" s="27"/>
      <c r="AP732" s="27"/>
      <c r="AQ732" s="27"/>
      <c r="AR732" s="27"/>
      <c r="AS732" s="27"/>
      <c r="AT732" s="27"/>
      <c r="AU732" s="27"/>
      <c r="AV732" s="27"/>
      <c r="AW732" s="27"/>
      <c r="AX732" s="27"/>
      <c r="AY732" s="27"/>
      <c r="AZ732" s="27"/>
      <c r="BA732" s="27"/>
      <c r="BB732" s="27"/>
      <c r="BC732" s="27"/>
      <c r="BD732" s="27"/>
      <c r="BE732" s="27"/>
      <c r="BF732" s="27"/>
      <c r="BG732" s="27"/>
    </row>
    <row r="733" spans="2:59" ht="15.75" customHeight="1" x14ac:dyDescent="0.2"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  <c r="AO733" s="27"/>
      <c r="AP733" s="27"/>
      <c r="AQ733" s="27"/>
      <c r="AR733" s="27"/>
      <c r="AS733" s="27"/>
      <c r="AT733" s="27"/>
      <c r="AU733" s="27"/>
      <c r="AV733" s="27"/>
      <c r="AW733" s="27"/>
      <c r="AX733" s="27"/>
      <c r="AY733" s="27"/>
      <c r="AZ733" s="27"/>
      <c r="BA733" s="27"/>
      <c r="BB733" s="27"/>
      <c r="BC733" s="27"/>
      <c r="BD733" s="27"/>
      <c r="BE733" s="27"/>
      <c r="BF733" s="27"/>
      <c r="BG733" s="27"/>
    </row>
    <row r="734" spans="2:59" ht="15.75" customHeight="1" x14ac:dyDescent="0.2"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  <c r="AO734" s="27"/>
      <c r="AP734" s="27"/>
      <c r="AQ734" s="27"/>
      <c r="AR734" s="27"/>
      <c r="AS734" s="27"/>
      <c r="AT734" s="27"/>
      <c r="AU734" s="27"/>
      <c r="AV734" s="27"/>
      <c r="AW734" s="27"/>
      <c r="AX734" s="27"/>
      <c r="AY734" s="27"/>
      <c r="AZ734" s="27"/>
      <c r="BA734" s="27"/>
      <c r="BB734" s="27"/>
      <c r="BC734" s="27"/>
      <c r="BD734" s="27"/>
      <c r="BE734" s="27"/>
      <c r="BF734" s="27"/>
      <c r="BG734" s="27"/>
    </row>
    <row r="735" spans="2:59" ht="15.75" customHeight="1" x14ac:dyDescent="0.2"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  <c r="AO735" s="27"/>
      <c r="AP735" s="27"/>
      <c r="AQ735" s="27"/>
      <c r="AR735" s="27"/>
      <c r="AS735" s="27"/>
      <c r="AT735" s="27"/>
      <c r="AU735" s="27"/>
      <c r="AV735" s="27"/>
      <c r="AW735" s="27"/>
      <c r="AX735" s="27"/>
      <c r="AY735" s="27"/>
      <c r="AZ735" s="27"/>
      <c r="BA735" s="27"/>
      <c r="BB735" s="27"/>
      <c r="BC735" s="27"/>
      <c r="BD735" s="27"/>
      <c r="BE735" s="27"/>
      <c r="BF735" s="27"/>
      <c r="BG735" s="27"/>
    </row>
    <row r="736" spans="2:59" ht="15.75" customHeight="1" x14ac:dyDescent="0.2"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  <c r="AO736" s="27"/>
      <c r="AP736" s="27"/>
      <c r="AQ736" s="27"/>
      <c r="AR736" s="27"/>
      <c r="AS736" s="27"/>
      <c r="AT736" s="27"/>
      <c r="AU736" s="27"/>
      <c r="AV736" s="27"/>
      <c r="AW736" s="27"/>
      <c r="AX736" s="27"/>
      <c r="AY736" s="27"/>
      <c r="AZ736" s="27"/>
      <c r="BA736" s="27"/>
      <c r="BB736" s="27"/>
      <c r="BC736" s="27"/>
      <c r="BD736" s="27"/>
      <c r="BE736" s="27"/>
      <c r="BF736" s="27"/>
      <c r="BG736" s="27"/>
    </row>
    <row r="737" spans="2:59" ht="15.75" customHeight="1" x14ac:dyDescent="0.2"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  <c r="AO737" s="27"/>
      <c r="AP737" s="27"/>
      <c r="AQ737" s="27"/>
      <c r="AR737" s="27"/>
      <c r="AS737" s="27"/>
      <c r="AT737" s="27"/>
      <c r="AU737" s="27"/>
      <c r="AV737" s="27"/>
      <c r="AW737" s="27"/>
      <c r="AX737" s="27"/>
      <c r="AY737" s="27"/>
      <c r="AZ737" s="27"/>
      <c r="BA737" s="27"/>
      <c r="BB737" s="27"/>
      <c r="BC737" s="27"/>
      <c r="BD737" s="27"/>
      <c r="BE737" s="27"/>
      <c r="BF737" s="27"/>
      <c r="BG737" s="27"/>
    </row>
    <row r="738" spans="2:59" ht="15.75" customHeight="1" x14ac:dyDescent="0.2"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  <c r="AO738" s="27"/>
      <c r="AP738" s="27"/>
      <c r="AQ738" s="27"/>
      <c r="AR738" s="27"/>
      <c r="AS738" s="27"/>
      <c r="AT738" s="27"/>
      <c r="AU738" s="27"/>
      <c r="AV738" s="27"/>
      <c r="AW738" s="27"/>
      <c r="AX738" s="27"/>
      <c r="AY738" s="27"/>
      <c r="AZ738" s="27"/>
      <c r="BA738" s="27"/>
      <c r="BB738" s="27"/>
      <c r="BC738" s="27"/>
      <c r="BD738" s="27"/>
      <c r="BE738" s="27"/>
      <c r="BF738" s="27"/>
      <c r="BG738" s="27"/>
    </row>
    <row r="739" spans="2:59" ht="15.75" customHeight="1" x14ac:dyDescent="0.2"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  <c r="AO739" s="27"/>
      <c r="AP739" s="27"/>
      <c r="AQ739" s="27"/>
      <c r="AR739" s="27"/>
      <c r="AS739" s="27"/>
      <c r="AT739" s="27"/>
      <c r="AU739" s="27"/>
      <c r="AV739" s="27"/>
      <c r="AW739" s="27"/>
      <c r="AX739" s="27"/>
      <c r="AY739" s="27"/>
      <c r="AZ739" s="27"/>
      <c r="BA739" s="27"/>
      <c r="BB739" s="27"/>
      <c r="BC739" s="27"/>
      <c r="BD739" s="27"/>
      <c r="BE739" s="27"/>
      <c r="BF739" s="27"/>
      <c r="BG739" s="27"/>
    </row>
    <row r="740" spans="2:59" ht="15.75" customHeight="1" x14ac:dyDescent="0.2"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  <c r="AO740" s="27"/>
      <c r="AP740" s="27"/>
      <c r="AQ740" s="27"/>
      <c r="AR740" s="27"/>
      <c r="AS740" s="27"/>
      <c r="AT740" s="27"/>
      <c r="AU740" s="27"/>
      <c r="AV740" s="27"/>
      <c r="AW740" s="27"/>
      <c r="AX740" s="27"/>
      <c r="AY740" s="27"/>
      <c r="AZ740" s="27"/>
      <c r="BA740" s="27"/>
      <c r="BB740" s="27"/>
      <c r="BC740" s="27"/>
      <c r="BD740" s="27"/>
      <c r="BE740" s="27"/>
      <c r="BF740" s="27"/>
      <c r="BG740" s="27"/>
    </row>
    <row r="741" spans="2:59" ht="15.75" customHeight="1" x14ac:dyDescent="0.2"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  <c r="AO741" s="27"/>
      <c r="AP741" s="27"/>
      <c r="AQ741" s="27"/>
      <c r="AR741" s="27"/>
      <c r="AS741" s="27"/>
      <c r="AT741" s="27"/>
      <c r="AU741" s="27"/>
      <c r="AV741" s="27"/>
      <c r="AW741" s="27"/>
      <c r="AX741" s="27"/>
      <c r="AY741" s="27"/>
      <c r="AZ741" s="27"/>
      <c r="BA741" s="27"/>
      <c r="BB741" s="27"/>
      <c r="BC741" s="27"/>
      <c r="BD741" s="27"/>
      <c r="BE741" s="27"/>
      <c r="BF741" s="27"/>
      <c r="BG741" s="27"/>
    </row>
    <row r="742" spans="2:59" ht="15.75" customHeight="1" x14ac:dyDescent="0.2"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  <c r="AO742" s="27"/>
      <c r="AP742" s="27"/>
      <c r="AQ742" s="27"/>
      <c r="AR742" s="27"/>
      <c r="AS742" s="27"/>
      <c r="AT742" s="27"/>
      <c r="AU742" s="27"/>
      <c r="AV742" s="27"/>
      <c r="AW742" s="27"/>
      <c r="AX742" s="27"/>
      <c r="AY742" s="27"/>
      <c r="AZ742" s="27"/>
      <c r="BA742" s="27"/>
      <c r="BB742" s="27"/>
      <c r="BC742" s="27"/>
      <c r="BD742" s="27"/>
      <c r="BE742" s="27"/>
      <c r="BF742" s="27"/>
      <c r="BG742" s="27"/>
    </row>
    <row r="743" spans="2:59" ht="15.75" customHeight="1" x14ac:dyDescent="0.2"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  <c r="AO743" s="27"/>
      <c r="AP743" s="27"/>
      <c r="AQ743" s="27"/>
      <c r="AR743" s="27"/>
      <c r="AS743" s="27"/>
      <c r="AT743" s="27"/>
      <c r="AU743" s="27"/>
      <c r="AV743" s="27"/>
      <c r="AW743" s="27"/>
      <c r="AX743" s="27"/>
      <c r="AY743" s="27"/>
      <c r="AZ743" s="27"/>
      <c r="BA743" s="27"/>
      <c r="BB743" s="27"/>
      <c r="BC743" s="27"/>
      <c r="BD743" s="27"/>
      <c r="BE743" s="27"/>
      <c r="BF743" s="27"/>
      <c r="BG743" s="27"/>
    </row>
    <row r="744" spans="2:59" ht="15.75" customHeight="1" x14ac:dyDescent="0.2"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  <c r="AO744" s="27"/>
      <c r="AP744" s="27"/>
      <c r="AQ744" s="27"/>
      <c r="AR744" s="27"/>
      <c r="AS744" s="27"/>
      <c r="AT744" s="27"/>
      <c r="AU744" s="27"/>
      <c r="AV744" s="27"/>
      <c r="AW744" s="27"/>
      <c r="AX744" s="27"/>
      <c r="AY744" s="27"/>
      <c r="AZ744" s="27"/>
      <c r="BA744" s="27"/>
      <c r="BB744" s="27"/>
      <c r="BC744" s="27"/>
      <c r="BD744" s="27"/>
      <c r="BE744" s="27"/>
      <c r="BF744" s="27"/>
      <c r="BG744" s="27"/>
    </row>
    <row r="745" spans="2:59" ht="15.75" customHeight="1" x14ac:dyDescent="0.2"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  <c r="AO745" s="27"/>
      <c r="AP745" s="27"/>
      <c r="AQ745" s="27"/>
      <c r="AR745" s="27"/>
      <c r="AS745" s="27"/>
      <c r="AT745" s="27"/>
      <c r="AU745" s="27"/>
      <c r="AV745" s="27"/>
      <c r="AW745" s="27"/>
      <c r="AX745" s="27"/>
      <c r="AY745" s="27"/>
      <c r="AZ745" s="27"/>
      <c r="BA745" s="27"/>
      <c r="BB745" s="27"/>
      <c r="BC745" s="27"/>
      <c r="BD745" s="27"/>
      <c r="BE745" s="27"/>
      <c r="BF745" s="27"/>
      <c r="BG745" s="27"/>
    </row>
    <row r="746" spans="2:59" ht="15.75" customHeight="1" x14ac:dyDescent="0.2"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  <c r="AO746" s="27"/>
      <c r="AP746" s="27"/>
      <c r="AQ746" s="27"/>
      <c r="AR746" s="27"/>
      <c r="AS746" s="27"/>
      <c r="AT746" s="27"/>
      <c r="AU746" s="27"/>
      <c r="AV746" s="27"/>
      <c r="AW746" s="27"/>
      <c r="AX746" s="27"/>
      <c r="AY746" s="27"/>
      <c r="AZ746" s="27"/>
      <c r="BA746" s="27"/>
      <c r="BB746" s="27"/>
      <c r="BC746" s="27"/>
      <c r="BD746" s="27"/>
      <c r="BE746" s="27"/>
      <c r="BF746" s="27"/>
      <c r="BG746" s="27"/>
    </row>
    <row r="747" spans="2:59" ht="15.75" customHeight="1" x14ac:dyDescent="0.2"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  <c r="AO747" s="27"/>
      <c r="AP747" s="27"/>
      <c r="AQ747" s="27"/>
      <c r="AR747" s="27"/>
      <c r="AS747" s="27"/>
      <c r="AT747" s="27"/>
      <c r="AU747" s="27"/>
      <c r="AV747" s="27"/>
      <c r="AW747" s="27"/>
      <c r="AX747" s="27"/>
      <c r="AY747" s="27"/>
      <c r="AZ747" s="27"/>
      <c r="BA747" s="27"/>
      <c r="BB747" s="27"/>
      <c r="BC747" s="27"/>
      <c r="BD747" s="27"/>
      <c r="BE747" s="27"/>
      <c r="BF747" s="27"/>
      <c r="BG747" s="27"/>
    </row>
    <row r="748" spans="2:59" ht="15.75" customHeight="1" x14ac:dyDescent="0.2"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  <c r="AO748" s="27"/>
      <c r="AP748" s="27"/>
      <c r="AQ748" s="27"/>
      <c r="AR748" s="27"/>
      <c r="AS748" s="27"/>
      <c r="AT748" s="27"/>
      <c r="AU748" s="27"/>
      <c r="AV748" s="27"/>
      <c r="AW748" s="27"/>
      <c r="AX748" s="27"/>
      <c r="AY748" s="27"/>
      <c r="AZ748" s="27"/>
      <c r="BA748" s="27"/>
      <c r="BB748" s="27"/>
      <c r="BC748" s="27"/>
      <c r="BD748" s="27"/>
      <c r="BE748" s="27"/>
      <c r="BF748" s="27"/>
      <c r="BG748" s="27"/>
    </row>
    <row r="749" spans="2:59" ht="15.75" customHeight="1" x14ac:dyDescent="0.2"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  <c r="AO749" s="27"/>
      <c r="AP749" s="27"/>
      <c r="AQ749" s="27"/>
      <c r="AR749" s="27"/>
      <c r="AS749" s="27"/>
      <c r="AT749" s="27"/>
      <c r="AU749" s="27"/>
      <c r="AV749" s="27"/>
      <c r="AW749" s="27"/>
      <c r="AX749" s="27"/>
      <c r="AY749" s="27"/>
      <c r="AZ749" s="27"/>
      <c r="BA749" s="27"/>
      <c r="BB749" s="27"/>
      <c r="BC749" s="27"/>
      <c r="BD749" s="27"/>
      <c r="BE749" s="27"/>
      <c r="BF749" s="27"/>
      <c r="BG749" s="27"/>
    </row>
    <row r="750" spans="2:59" ht="15.75" customHeight="1" x14ac:dyDescent="0.2"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  <c r="AO750" s="27"/>
      <c r="AP750" s="27"/>
      <c r="AQ750" s="27"/>
      <c r="AR750" s="27"/>
      <c r="AS750" s="27"/>
      <c r="AT750" s="27"/>
      <c r="AU750" s="27"/>
      <c r="AV750" s="27"/>
      <c r="AW750" s="27"/>
      <c r="AX750" s="27"/>
      <c r="AY750" s="27"/>
      <c r="AZ750" s="27"/>
      <c r="BA750" s="27"/>
      <c r="BB750" s="27"/>
      <c r="BC750" s="27"/>
      <c r="BD750" s="27"/>
      <c r="BE750" s="27"/>
      <c r="BF750" s="27"/>
      <c r="BG750" s="27"/>
    </row>
    <row r="751" spans="2:59" ht="15.75" customHeight="1" x14ac:dyDescent="0.2"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  <c r="AO751" s="27"/>
      <c r="AP751" s="27"/>
      <c r="AQ751" s="27"/>
      <c r="AR751" s="27"/>
      <c r="AS751" s="27"/>
      <c r="AT751" s="27"/>
      <c r="AU751" s="27"/>
      <c r="AV751" s="27"/>
      <c r="AW751" s="27"/>
      <c r="AX751" s="27"/>
      <c r="AY751" s="27"/>
      <c r="AZ751" s="27"/>
      <c r="BA751" s="27"/>
      <c r="BB751" s="27"/>
      <c r="BC751" s="27"/>
      <c r="BD751" s="27"/>
      <c r="BE751" s="27"/>
      <c r="BF751" s="27"/>
      <c r="BG751" s="27"/>
    </row>
    <row r="752" spans="2:59" ht="15.75" customHeight="1" x14ac:dyDescent="0.2"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  <c r="AO752" s="27"/>
      <c r="AP752" s="27"/>
      <c r="AQ752" s="27"/>
      <c r="AR752" s="27"/>
      <c r="AS752" s="27"/>
      <c r="AT752" s="27"/>
      <c r="AU752" s="27"/>
      <c r="AV752" s="27"/>
      <c r="AW752" s="27"/>
      <c r="AX752" s="27"/>
      <c r="AY752" s="27"/>
      <c r="AZ752" s="27"/>
      <c r="BA752" s="27"/>
      <c r="BB752" s="27"/>
      <c r="BC752" s="27"/>
      <c r="BD752" s="27"/>
      <c r="BE752" s="27"/>
      <c r="BF752" s="27"/>
      <c r="BG752" s="27"/>
    </row>
    <row r="753" spans="2:59" ht="15.75" customHeight="1" x14ac:dyDescent="0.2"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  <c r="AO753" s="27"/>
      <c r="AP753" s="27"/>
      <c r="AQ753" s="27"/>
      <c r="AR753" s="27"/>
      <c r="AS753" s="27"/>
      <c r="AT753" s="27"/>
      <c r="AU753" s="27"/>
      <c r="AV753" s="27"/>
      <c r="AW753" s="27"/>
      <c r="AX753" s="27"/>
      <c r="AY753" s="27"/>
      <c r="AZ753" s="27"/>
      <c r="BA753" s="27"/>
      <c r="BB753" s="27"/>
      <c r="BC753" s="27"/>
      <c r="BD753" s="27"/>
      <c r="BE753" s="27"/>
      <c r="BF753" s="27"/>
      <c r="BG753" s="27"/>
    </row>
    <row r="754" spans="2:59" ht="15.75" customHeight="1" x14ac:dyDescent="0.2"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  <c r="AO754" s="27"/>
      <c r="AP754" s="27"/>
      <c r="AQ754" s="27"/>
      <c r="AR754" s="27"/>
      <c r="AS754" s="27"/>
      <c r="AT754" s="27"/>
      <c r="AU754" s="27"/>
      <c r="AV754" s="27"/>
      <c r="AW754" s="27"/>
      <c r="AX754" s="27"/>
      <c r="AY754" s="27"/>
      <c r="AZ754" s="27"/>
      <c r="BA754" s="27"/>
      <c r="BB754" s="27"/>
      <c r="BC754" s="27"/>
      <c r="BD754" s="27"/>
      <c r="BE754" s="27"/>
      <c r="BF754" s="27"/>
      <c r="BG754" s="27"/>
    </row>
    <row r="755" spans="2:59" ht="15.75" customHeight="1" x14ac:dyDescent="0.2"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  <c r="AO755" s="27"/>
      <c r="AP755" s="27"/>
      <c r="AQ755" s="27"/>
      <c r="AR755" s="27"/>
      <c r="AS755" s="27"/>
      <c r="AT755" s="27"/>
      <c r="AU755" s="27"/>
      <c r="AV755" s="27"/>
      <c r="AW755" s="27"/>
      <c r="AX755" s="27"/>
      <c r="AY755" s="27"/>
      <c r="AZ755" s="27"/>
      <c r="BA755" s="27"/>
      <c r="BB755" s="27"/>
      <c r="BC755" s="27"/>
      <c r="BD755" s="27"/>
      <c r="BE755" s="27"/>
      <c r="BF755" s="27"/>
      <c r="BG755" s="27"/>
    </row>
    <row r="756" spans="2:59" ht="15.75" customHeight="1" x14ac:dyDescent="0.2"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  <c r="AO756" s="27"/>
      <c r="AP756" s="27"/>
      <c r="AQ756" s="27"/>
      <c r="AR756" s="27"/>
      <c r="AS756" s="27"/>
      <c r="AT756" s="27"/>
      <c r="AU756" s="27"/>
      <c r="AV756" s="27"/>
      <c r="AW756" s="27"/>
      <c r="AX756" s="27"/>
      <c r="AY756" s="27"/>
      <c r="AZ756" s="27"/>
      <c r="BA756" s="27"/>
      <c r="BB756" s="27"/>
      <c r="BC756" s="27"/>
      <c r="BD756" s="27"/>
      <c r="BE756" s="27"/>
      <c r="BF756" s="27"/>
      <c r="BG756" s="27"/>
    </row>
    <row r="757" spans="2:59" ht="15.75" customHeight="1" x14ac:dyDescent="0.2"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  <c r="AO757" s="27"/>
      <c r="AP757" s="27"/>
      <c r="AQ757" s="27"/>
      <c r="AR757" s="27"/>
      <c r="AS757" s="27"/>
      <c r="AT757" s="27"/>
      <c r="AU757" s="27"/>
      <c r="AV757" s="27"/>
      <c r="AW757" s="27"/>
      <c r="AX757" s="27"/>
      <c r="AY757" s="27"/>
      <c r="AZ757" s="27"/>
      <c r="BA757" s="27"/>
      <c r="BB757" s="27"/>
      <c r="BC757" s="27"/>
      <c r="BD757" s="27"/>
      <c r="BE757" s="27"/>
      <c r="BF757" s="27"/>
      <c r="BG757" s="27"/>
    </row>
    <row r="758" spans="2:59" ht="15.75" customHeight="1" x14ac:dyDescent="0.2"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  <c r="AO758" s="27"/>
      <c r="AP758" s="27"/>
      <c r="AQ758" s="27"/>
      <c r="AR758" s="27"/>
      <c r="AS758" s="27"/>
      <c r="AT758" s="27"/>
      <c r="AU758" s="27"/>
      <c r="AV758" s="27"/>
      <c r="AW758" s="27"/>
      <c r="AX758" s="27"/>
      <c r="AY758" s="27"/>
      <c r="AZ758" s="27"/>
      <c r="BA758" s="27"/>
      <c r="BB758" s="27"/>
      <c r="BC758" s="27"/>
      <c r="BD758" s="27"/>
      <c r="BE758" s="27"/>
      <c r="BF758" s="27"/>
      <c r="BG758" s="27"/>
    </row>
    <row r="759" spans="2:59" ht="15.75" customHeight="1" x14ac:dyDescent="0.2"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  <c r="AO759" s="27"/>
      <c r="AP759" s="27"/>
      <c r="AQ759" s="27"/>
      <c r="AR759" s="27"/>
      <c r="AS759" s="27"/>
      <c r="AT759" s="27"/>
      <c r="AU759" s="27"/>
      <c r="AV759" s="27"/>
      <c r="AW759" s="27"/>
      <c r="AX759" s="27"/>
      <c r="AY759" s="27"/>
      <c r="AZ759" s="27"/>
      <c r="BA759" s="27"/>
      <c r="BB759" s="27"/>
      <c r="BC759" s="27"/>
      <c r="BD759" s="27"/>
      <c r="BE759" s="27"/>
      <c r="BF759" s="27"/>
      <c r="BG759" s="27"/>
    </row>
    <row r="760" spans="2:59" ht="15.75" customHeight="1" x14ac:dyDescent="0.2"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  <c r="AO760" s="27"/>
      <c r="AP760" s="27"/>
      <c r="AQ760" s="27"/>
      <c r="AR760" s="27"/>
      <c r="AS760" s="27"/>
      <c r="AT760" s="27"/>
      <c r="AU760" s="27"/>
      <c r="AV760" s="27"/>
      <c r="AW760" s="27"/>
      <c r="AX760" s="27"/>
      <c r="AY760" s="27"/>
      <c r="AZ760" s="27"/>
      <c r="BA760" s="27"/>
      <c r="BB760" s="27"/>
      <c r="BC760" s="27"/>
      <c r="BD760" s="27"/>
      <c r="BE760" s="27"/>
      <c r="BF760" s="27"/>
      <c r="BG760" s="27"/>
    </row>
    <row r="761" spans="2:59" ht="15.75" customHeight="1" x14ac:dyDescent="0.2"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  <c r="AO761" s="27"/>
      <c r="AP761" s="27"/>
      <c r="AQ761" s="27"/>
      <c r="AR761" s="27"/>
      <c r="AS761" s="27"/>
      <c r="AT761" s="27"/>
      <c r="AU761" s="27"/>
      <c r="AV761" s="27"/>
      <c r="AW761" s="27"/>
      <c r="AX761" s="27"/>
      <c r="AY761" s="27"/>
      <c r="AZ761" s="27"/>
      <c r="BA761" s="27"/>
      <c r="BB761" s="27"/>
      <c r="BC761" s="27"/>
      <c r="BD761" s="27"/>
      <c r="BE761" s="27"/>
      <c r="BF761" s="27"/>
      <c r="BG761" s="27"/>
    </row>
    <row r="762" spans="2:59" ht="15.75" customHeight="1" x14ac:dyDescent="0.2"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  <c r="AO762" s="27"/>
      <c r="AP762" s="27"/>
      <c r="AQ762" s="27"/>
      <c r="AR762" s="27"/>
      <c r="AS762" s="27"/>
      <c r="AT762" s="27"/>
      <c r="AU762" s="27"/>
      <c r="AV762" s="27"/>
      <c r="AW762" s="27"/>
      <c r="AX762" s="27"/>
      <c r="AY762" s="27"/>
      <c r="AZ762" s="27"/>
      <c r="BA762" s="27"/>
      <c r="BB762" s="27"/>
      <c r="BC762" s="27"/>
      <c r="BD762" s="27"/>
      <c r="BE762" s="27"/>
      <c r="BF762" s="27"/>
      <c r="BG762" s="27"/>
    </row>
    <row r="763" spans="2:59" ht="15.75" customHeight="1" x14ac:dyDescent="0.2"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  <c r="AO763" s="27"/>
      <c r="AP763" s="27"/>
      <c r="AQ763" s="27"/>
      <c r="AR763" s="27"/>
      <c r="AS763" s="27"/>
      <c r="AT763" s="27"/>
      <c r="AU763" s="27"/>
      <c r="AV763" s="27"/>
      <c r="AW763" s="27"/>
      <c r="AX763" s="27"/>
      <c r="AY763" s="27"/>
      <c r="AZ763" s="27"/>
      <c r="BA763" s="27"/>
      <c r="BB763" s="27"/>
      <c r="BC763" s="27"/>
      <c r="BD763" s="27"/>
      <c r="BE763" s="27"/>
      <c r="BF763" s="27"/>
      <c r="BG763" s="27"/>
    </row>
    <row r="764" spans="2:59" ht="15.75" customHeight="1" x14ac:dyDescent="0.2"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  <c r="AO764" s="27"/>
      <c r="AP764" s="27"/>
      <c r="AQ764" s="27"/>
      <c r="AR764" s="27"/>
      <c r="AS764" s="27"/>
      <c r="AT764" s="27"/>
      <c r="AU764" s="27"/>
      <c r="AV764" s="27"/>
      <c r="AW764" s="27"/>
      <c r="AX764" s="27"/>
      <c r="AY764" s="27"/>
      <c r="AZ764" s="27"/>
      <c r="BA764" s="27"/>
      <c r="BB764" s="27"/>
      <c r="BC764" s="27"/>
      <c r="BD764" s="27"/>
      <c r="BE764" s="27"/>
      <c r="BF764" s="27"/>
      <c r="BG764" s="27"/>
    </row>
    <row r="765" spans="2:59" ht="15.75" customHeight="1" x14ac:dyDescent="0.2"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  <c r="AO765" s="27"/>
      <c r="AP765" s="27"/>
      <c r="AQ765" s="27"/>
      <c r="AR765" s="27"/>
      <c r="AS765" s="27"/>
      <c r="AT765" s="27"/>
      <c r="AU765" s="27"/>
      <c r="AV765" s="27"/>
      <c r="AW765" s="27"/>
      <c r="AX765" s="27"/>
      <c r="AY765" s="27"/>
      <c r="AZ765" s="27"/>
      <c r="BA765" s="27"/>
      <c r="BB765" s="27"/>
      <c r="BC765" s="27"/>
      <c r="BD765" s="27"/>
      <c r="BE765" s="27"/>
      <c r="BF765" s="27"/>
      <c r="BG765" s="27"/>
    </row>
    <row r="766" spans="2:59" ht="15.75" customHeight="1" x14ac:dyDescent="0.2"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  <c r="AO766" s="27"/>
      <c r="AP766" s="27"/>
      <c r="AQ766" s="27"/>
      <c r="AR766" s="27"/>
      <c r="AS766" s="27"/>
      <c r="AT766" s="27"/>
      <c r="AU766" s="27"/>
      <c r="AV766" s="27"/>
      <c r="AW766" s="27"/>
      <c r="AX766" s="27"/>
      <c r="AY766" s="27"/>
      <c r="AZ766" s="27"/>
      <c r="BA766" s="27"/>
      <c r="BB766" s="27"/>
      <c r="BC766" s="27"/>
      <c r="BD766" s="27"/>
      <c r="BE766" s="27"/>
      <c r="BF766" s="27"/>
      <c r="BG766" s="27"/>
    </row>
    <row r="767" spans="2:59" ht="15.75" customHeight="1" x14ac:dyDescent="0.2"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  <c r="AO767" s="27"/>
      <c r="AP767" s="27"/>
      <c r="AQ767" s="27"/>
      <c r="AR767" s="27"/>
      <c r="AS767" s="27"/>
      <c r="AT767" s="27"/>
      <c r="AU767" s="27"/>
      <c r="AV767" s="27"/>
      <c r="AW767" s="27"/>
      <c r="AX767" s="27"/>
      <c r="AY767" s="27"/>
      <c r="AZ767" s="27"/>
      <c r="BA767" s="27"/>
      <c r="BB767" s="27"/>
      <c r="BC767" s="27"/>
      <c r="BD767" s="27"/>
      <c r="BE767" s="27"/>
      <c r="BF767" s="27"/>
      <c r="BG767" s="27"/>
    </row>
    <row r="768" spans="2:59" ht="15.75" customHeight="1" x14ac:dyDescent="0.2"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  <c r="AO768" s="27"/>
      <c r="AP768" s="27"/>
      <c r="AQ768" s="27"/>
      <c r="AR768" s="27"/>
      <c r="AS768" s="27"/>
      <c r="AT768" s="27"/>
      <c r="AU768" s="27"/>
      <c r="AV768" s="27"/>
      <c r="AW768" s="27"/>
      <c r="AX768" s="27"/>
      <c r="AY768" s="27"/>
      <c r="AZ768" s="27"/>
      <c r="BA768" s="27"/>
      <c r="BB768" s="27"/>
      <c r="BC768" s="27"/>
      <c r="BD768" s="27"/>
      <c r="BE768" s="27"/>
      <c r="BF768" s="27"/>
      <c r="BG768" s="27"/>
    </row>
    <row r="769" spans="2:59" ht="15.75" customHeight="1" x14ac:dyDescent="0.2"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  <c r="AO769" s="27"/>
      <c r="AP769" s="27"/>
      <c r="AQ769" s="27"/>
      <c r="AR769" s="27"/>
      <c r="AS769" s="27"/>
      <c r="AT769" s="27"/>
      <c r="AU769" s="27"/>
      <c r="AV769" s="27"/>
      <c r="AW769" s="27"/>
      <c r="AX769" s="27"/>
      <c r="AY769" s="27"/>
      <c r="AZ769" s="27"/>
      <c r="BA769" s="27"/>
      <c r="BB769" s="27"/>
      <c r="BC769" s="27"/>
      <c r="BD769" s="27"/>
      <c r="BE769" s="27"/>
      <c r="BF769" s="27"/>
      <c r="BG769" s="27"/>
    </row>
    <row r="770" spans="2:59" ht="15.75" customHeight="1" x14ac:dyDescent="0.2"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  <c r="AO770" s="27"/>
      <c r="AP770" s="27"/>
      <c r="AQ770" s="27"/>
      <c r="AR770" s="27"/>
      <c r="AS770" s="27"/>
      <c r="AT770" s="27"/>
      <c r="AU770" s="27"/>
      <c r="AV770" s="27"/>
      <c r="AW770" s="27"/>
      <c r="AX770" s="27"/>
      <c r="AY770" s="27"/>
      <c r="AZ770" s="27"/>
      <c r="BA770" s="27"/>
      <c r="BB770" s="27"/>
      <c r="BC770" s="27"/>
      <c r="BD770" s="27"/>
      <c r="BE770" s="27"/>
      <c r="BF770" s="27"/>
      <c r="BG770" s="27"/>
    </row>
    <row r="771" spans="2:59" ht="15.75" customHeight="1" x14ac:dyDescent="0.2"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  <c r="AO771" s="27"/>
      <c r="AP771" s="27"/>
      <c r="AQ771" s="27"/>
      <c r="AR771" s="27"/>
      <c r="AS771" s="27"/>
      <c r="AT771" s="27"/>
      <c r="AU771" s="27"/>
      <c r="AV771" s="27"/>
      <c r="AW771" s="27"/>
      <c r="AX771" s="27"/>
      <c r="AY771" s="27"/>
      <c r="AZ771" s="27"/>
      <c r="BA771" s="27"/>
      <c r="BB771" s="27"/>
      <c r="BC771" s="27"/>
      <c r="BD771" s="27"/>
      <c r="BE771" s="27"/>
      <c r="BF771" s="27"/>
      <c r="BG771" s="27"/>
    </row>
    <row r="772" spans="2:59" ht="15.75" customHeight="1" x14ac:dyDescent="0.2"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  <c r="AO772" s="27"/>
      <c r="AP772" s="27"/>
      <c r="AQ772" s="27"/>
      <c r="AR772" s="27"/>
      <c r="AS772" s="27"/>
      <c r="AT772" s="27"/>
      <c r="AU772" s="27"/>
      <c r="AV772" s="27"/>
      <c r="AW772" s="27"/>
      <c r="AX772" s="27"/>
      <c r="AY772" s="27"/>
      <c r="AZ772" s="27"/>
      <c r="BA772" s="27"/>
      <c r="BB772" s="27"/>
      <c r="BC772" s="27"/>
      <c r="BD772" s="27"/>
      <c r="BE772" s="27"/>
      <c r="BF772" s="27"/>
      <c r="BG772" s="27"/>
    </row>
    <row r="773" spans="2:59" ht="15.75" customHeight="1" x14ac:dyDescent="0.2"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  <c r="AO773" s="27"/>
      <c r="AP773" s="27"/>
      <c r="AQ773" s="27"/>
      <c r="AR773" s="27"/>
      <c r="AS773" s="27"/>
      <c r="AT773" s="27"/>
      <c r="AU773" s="27"/>
      <c r="AV773" s="27"/>
      <c r="AW773" s="27"/>
      <c r="AX773" s="27"/>
      <c r="AY773" s="27"/>
      <c r="AZ773" s="27"/>
      <c r="BA773" s="27"/>
      <c r="BB773" s="27"/>
      <c r="BC773" s="27"/>
      <c r="BD773" s="27"/>
      <c r="BE773" s="27"/>
      <c r="BF773" s="27"/>
      <c r="BG773" s="27"/>
    </row>
    <row r="774" spans="2:59" ht="15.75" customHeight="1" x14ac:dyDescent="0.2"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  <c r="AO774" s="27"/>
      <c r="AP774" s="27"/>
      <c r="AQ774" s="27"/>
      <c r="AR774" s="27"/>
      <c r="AS774" s="27"/>
      <c r="AT774" s="27"/>
      <c r="AU774" s="27"/>
      <c r="AV774" s="27"/>
      <c r="AW774" s="27"/>
      <c r="AX774" s="27"/>
      <c r="AY774" s="27"/>
      <c r="AZ774" s="27"/>
      <c r="BA774" s="27"/>
      <c r="BB774" s="27"/>
      <c r="BC774" s="27"/>
      <c r="BD774" s="27"/>
      <c r="BE774" s="27"/>
      <c r="BF774" s="27"/>
      <c r="BG774" s="27"/>
    </row>
    <row r="775" spans="2:59" ht="15.75" customHeight="1" x14ac:dyDescent="0.2"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  <c r="AO775" s="27"/>
      <c r="AP775" s="27"/>
      <c r="AQ775" s="27"/>
      <c r="AR775" s="27"/>
      <c r="AS775" s="27"/>
      <c r="AT775" s="27"/>
      <c r="AU775" s="27"/>
      <c r="AV775" s="27"/>
      <c r="AW775" s="27"/>
      <c r="AX775" s="27"/>
      <c r="AY775" s="27"/>
      <c r="AZ775" s="27"/>
      <c r="BA775" s="27"/>
      <c r="BB775" s="27"/>
      <c r="BC775" s="27"/>
      <c r="BD775" s="27"/>
      <c r="BE775" s="27"/>
      <c r="BF775" s="27"/>
      <c r="BG775" s="27"/>
    </row>
    <row r="776" spans="2:59" ht="15.75" customHeight="1" x14ac:dyDescent="0.2"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  <c r="AO776" s="27"/>
      <c r="AP776" s="27"/>
      <c r="AQ776" s="27"/>
      <c r="AR776" s="27"/>
      <c r="AS776" s="27"/>
      <c r="AT776" s="27"/>
      <c r="AU776" s="27"/>
      <c r="AV776" s="27"/>
      <c r="AW776" s="27"/>
      <c r="AX776" s="27"/>
      <c r="AY776" s="27"/>
      <c r="AZ776" s="27"/>
      <c r="BA776" s="27"/>
      <c r="BB776" s="27"/>
      <c r="BC776" s="27"/>
      <c r="BD776" s="27"/>
      <c r="BE776" s="27"/>
      <c r="BF776" s="27"/>
      <c r="BG776" s="27"/>
    </row>
    <row r="777" spans="2:59" ht="15.75" customHeight="1" x14ac:dyDescent="0.2"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  <c r="AO777" s="27"/>
      <c r="AP777" s="27"/>
      <c r="AQ777" s="27"/>
      <c r="AR777" s="27"/>
      <c r="AS777" s="27"/>
      <c r="AT777" s="27"/>
      <c r="AU777" s="27"/>
      <c r="AV777" s="27"/>
      <c r="AW777" s="27"/>
      <c r="AX777" s="27"/>
      <c r="AY777" s="27"/>
      <c r="AZ777" s="27"/>
      <c r="BA777" s="27"/>
      <c r="BB777" s="27"/>
      <c r="BC777" s="27"/>
      <c r="BD777" s="27"/>
      <c r="BE777" s="27"/>
      <c r="BF777" s="27"/>
      <c r="BG777" s="27"/>
    </row>
    <row r="778" spans="2:59" ht="15.75" customHeight="1" x14ac:dyDescent="0.2"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  <c r="AO778" s="27"/>
      <c r="AP778" s="27"/>
      <c r="AQ778" s="27"/>
      <c r="AR778" s="27"/>
      <c r="AS778" s="27"/>
      <c r="AT778" s="27"/>
      <c r="AU778" s="27"/>
      <c r="AV778" s="27"/>
      <c r="AW778" s="27"/>
      <c r="AX778" s="27"/>
      <c r="AY778" s="27"/>
      <c r="AZ778" s="27"/>
      <c r="BA778" s="27"/>
      <c r="BB778" s="27"/>
      <c r="BC778" s="27"/>
      <c r="BD778" s="27"/>
      <c r="BE778" s="27"/>
      <c r="BF778" s="27"/>
      <c r="BG778" s="27"/>
    </row>
    <row r="779" spans="2:59" ht="15.75" customHeight="1" x14ac:dyDescent="0.2"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  <c r="AO779" s="27"/>
      <c r="AP779" s="27"/>
      <c r="AQ779" s="27"/>
      <c r="AR779" s="27"/>
      <c r="AS779" s="27"/>
      <c r="AT779" s="27"/>
      <c r="AU779" s="27"/>
      <c r="AV779" s="27"/>
      <c r="AW779" s="27"/>
      <c r="AX779" s="27"/>
      <c r="AY779" s="27"/>
      <c r="AZ779" s="27"/>
      <c r="BA779" s="27"/>
      <c r="BB779" s="27"/>
      <c r="BC779" s="27"/>
      <c r="BD779" s="27"/>
      <c r="BE779" s="27"/>
      <c r="BF779" s="27"/>
      <c r="BG779" s="27"/>
    </row>
    <row r="780" spans="2:59" ht="15.75" customHeight="1" x14ac:dyDescent="0.2"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  <c r="AO780" s="27"/>
      <c r="AP780" s="27"/>
      <c r="AQ780" s="27"/>
      <c r="AR780" s="27"/>
      <c r="AS780" s="27"/>
      <c r="AT780" s="27"/>
      <c r="AU780" s="27"/>
      <c r="AV780" s="27"/>
      <c r="AW780" s="27"/>
      <c r="AX780" s="27"/>
      <c r="AY780" s="27"/>
      <c r="AZ780" s="27"/>
      <c r="BA780" s="27"/>
      <c r="BB780" s="27"/>
      <c r="BC780" s="27"/>
      <c r="BD780" s="27"/>
      <c r="BE780" s="27"/>
      <c r="BF780" s="27"/>
      <c r="BG780" s="27"/>
    </row>
    <row r="781" spans="2:59" ht="15.75" customHeight="1" x14ac:dyDescent="0.2"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  <c r="AO781" s="27"/>
      <c r="AP781" s="27"/>
      <c r="AQ781" s="27"/>
      <c r="AR781" s="27"/>
      <c r="AS781" s="27"/>
      <c r="AT781" s="27"/>
      <c r="AU781" s="27"/>
      <c r="AV781" s="27"/>
      <c r="AW781" s="27"/>
      <c r="AX781" s="27"/>
      <c r="AY781" s="27"/>
      <c r="AZ781" s="27"/>
      <c r="BA781" s="27"/>
      <c r="BB781" s="27"/>
      <c r="BC781" s="27"/>
      <c r="BD781" s="27"/>
      <c r="BE781" s="27"/>
      <c r="BF781" s="27"/>
      <c r="BG781" s="27"/>
    </row>
    <row r="782" spans="2:59" ht="15.75" customHeight="1" x14ac:dyDescent="0.2"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  <c r="AO782" s="27"/>
      <c r="AP782" s="27"/>
      <c r="AQ782" s="27"/>
      <c r="AR782" s="27"/>
      <c r="AS782" s="27"/>
      <c r="AT782" s="27"/>
      <c r="AU782" s="27"/>
      <c r="AV782" s="27"/>
      <c r="AW782" s="27"/>
      <c r="AX782" s="27"/>
      <c r="AY782" s="27"/>
      <c r="AZ782" s="27"/>
      <c r="BA782" s="27"/>
      <c r="BB782" s="27"/>
      <c r="BC782" s="27"/>
      <c r="BD782" s="27"/>
      <c r="BE782" s="27"/>
      <c r="BF782" s="27"/>
      <c r="BG782" s="27"/>
    </row>
    <row r="783" spans="2:59" ht="15.75" customHeight="1" x14ac:dyDescent="0.2"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  <c r="AO783" s="27"/>
      <c r="AP783" s="27"/>
      <c r="AQ783" s="27"/>
      <c r="AR783" s="27"/>
      <c r="AS783" s="27"/>
      <c r="AT783" s="27"/>
      <c r="AU783" s="27"/>
      <c r="AV783" s="27"/>
      <c r="AW783" s="27"/>
      <c r="AX783" s="27"/>
      <c r="AY783" s="27"/>
      <c r="AZ783" s="27"/>
      <c r="BA783" s="27"/>
      <c r="BB783" s="27"/>
      <c r="BC783" s="27"/>
      <c r="BD783" s="27"/>
      <c r="BE783" s="27"/>
      <c r="BF783" s="27"/>
      <c r="BG783" s="27"/>
    </row>
    <row r="784" spans="2:59" ht="15.75" customHeight="1" x14ac:dyDescent="0.2"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  <c r="AO784" s="27"/>
      <c r="AP784" s="27"/>
      <c r="AQ784" s="27"/>
      <c r="AR784" s="27"/>
      <c r="AS784" s="27"/>
      <c r="AT784" s="27"/>
      <c r="AU784" s="27"/>
      <c r="AV784" s="27"/>
      <c r="AW784" s="27"/>
      <c r="AX784" s="27"/>
      <c r="AY784" s="27"/>
      <c r="AZ784" s="27"/>
      <c r="BA784" s="27"/>
      <c r="BB784" s="27"/>
      <c r="BC784" s="27"/>
      <c r="BD784" s="27"/>
      <c r="BE784" s="27"/>
      <c r="BF784" s="27"/>
      <c r="BG784" s="27"/>
    </row>
    <row r="785" spans="2:59" ht="15.75" customHeight="1" x14ac:dyDescent="0.2"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  <c r="AO785" s="27"/>
      <c r="AP785" s="27"/>
      <c r="AQ785" s="27"/>
      <c r="AR785" s="27"/>
      <c r="AS785" s="27"/>
      <c r="AT785" s="27"/>
      <c r="AU785" s="27"/>
      <c r="AV785" s="27"/>
      <c r="AW785" s="27"/>
      <c r="AX785" s="27"/>
      <c r="AY785" s="27"/>
      <c r="AZ785" s="27"/>
      <c r="BA785" s="27"/>
      <c r="BB785" s="27"/>
      <c r="BC785" s="27"/>
      <c r="BD785" s="27"/>
      <c r="BE785" s="27"/>
      <c r="BF785" s="27"/>
      <c r="BG785" s="27"/>
    </row>
    <row r="786" spans="2:59" ht="15.75" customHeight="1" x14ac:dyDescent="0.2"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  <c r="AO786" s="27"/>
      <c r="AP786" s="27"/>
      <c r="AQ786" s="27"/>
      <c r="AR786" s="27"/>
      <c r="AS786" s="27"/>
      <c r="AT786" s="27"/>
      <c r="AU786" s="27"/>
      <c r="AV786" s="27"/>
      <c r="AW786" s="27"/>
      <c r="AX786" s="27"/>
      <c r="AY786" s="27"/>
      <c r="AZ786" s="27"/>
      <c r="BA786" s="27"/>
      <c r="BB786" s="27"/>
      <c r="BC786" s="27"/>
      <c r="BD786" s="27"/>
      <c r="BE786" s="27"/>
      <c r="BF786" s="27"/>
      <c r="BG786" s="27"/>
    </row>
    <row r="787" spans="2:59" ht="15.75" customHeight="1" x14ac:dyDescent="0.2"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  <c r="AO787" s="27"/>
      <c r="AP787" s="27"/>
      <c r="AQ787" s="27"/>
      <c r="AR787" s="27"/>
      <c r="AS787" s="27"/>
      <c r="AT787" s="27"/>
      <c r="AU787" s="27"/>
      <c r="AV787" s="27"/>
      <c r="AW787" s="27"/>
      <c r="AX787" s="27"/>
      <c r="AY787" s="27"/>
      <c r="AZ787" s="27"/>
      <c r="BA787" s="27"/>
      <c r="BB787" s="27"/>
      <c r="BC787" s="27"/>
      <c r="BD787" s="27"/>
      <c r="BE787" s="27"/>
      <c r="BF787" s="27"/>
      <c r="BG787" s="27"/>
    </row>
    <row r="788" spans="2:59" ht="15.75" customHeight="1" x14ac:dyDescent="0.2"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  <c r="AO788" s="27"/>
      <c r="AP788" s="27"/>
      <c r="AQ788" s="27"/>
      <c r="AR788" s="27"/>
      <c r="AS788" s="27"/>
      <c r="AT788" s="27"/>
      <c r="AU788" s="27"/>
      <c r="AV788" s="27"/>
      <c r="AW788" s="27"/>
      <c r="AX788" s="27"/>
      <c r="AY788" s="27"/>
      <c r="AZ788" s="27"/>
      <c r="BA788" s="27"/>
      <c r="BB788" s="27"/>
      <c r="BC788" s="27"/>
      <c r="BD788" s="27"/>
      <c r="BE788" s="27"/>
      <c r="BF788" s="27"/>
      <c r="BG788" s="27"/>
    </row>
    <row r="789" spans="2:59" ht="15.75" customHeight="1" x14ac:dyDescent="0.2"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  <c r="AO789" s="27"/>
      <c r="AP789" s="27"/>
      <c r="AQ789" s="27"/>
      <c r="AR789" s="27"/>
      <c r="AS789" s="27"/>
      <c r="AT789" s="27"/>
      <c r="AU789" s="27"/>
      <c r="AV789" s="27"/>
      <c r="AW789" s="27"/>
      <c r="AX789" s="27"/>
      <c r="AY789" s="27"/>
      <c r="AZ789" s="27"/>
      <c r="BA789" s="27"/>
      <c r="BB789" s="27"/>
      <c r="BC789" s="27"/>
      <c r="BD789" s="27"/>
      <c r="BE789" s="27"/>
      <c r="BF789" s="27"/>
      <c r="BG789" s="27"/>
    </row>
    <row r="790" spans="2:59" ht="15.75" customHeight="1" x14ac:dyDescent="0.2"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  <c r="AO790" s="27"/>
      <c r="AP790" s="27"/>
      <c r="AQ790" s="27"/>
      <c r="AR790" s="27"/>
      <c r="AS790" s="27"/>
      <c r="AT790" s="27"/>
      <c r="AU790" s="27"/>
      <c r="AV790" s="27"/>
      <c r="AW790" s="27"/>
      <c r="AX790" s="27"/>
      <c r="AY790" s="27"/>
      <c r="AZ790" s="27"/>
      <c r="BA790" s="27"/>
      <c r="BB790" s="27"/>
      <c r="BC790" s="27"/>
      <c r="BD790" s="27"/>
      <c r="BE790" s="27"/>
      <c r="BF790" s="27"/>
      <c r="BG790" s="27"/>
    </row>
    <row r="791" spans="2:59" ht="15.75" customHeight="1" x14ac:dyDescent="0.2"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  <c r="AO791" s="27"/>
      <c r="AP791" s="27"/>
      <c r="AQ791" s="27"/>
      <c r="AR791" s="27"/>
      <c r="AS791" s="27"/>
      <c r="AT791" s="27"/>
      <c r="AU791" s="27"/>
      <c r="AV791" s="27"/>
      <c r="AW791" s="27"/>
      <c r="AX791" s="27"/>
      <c r="AY791" s="27"/>
      <c r="AZ791" s="27"/>
      <c r="BA791" s="27"/>
      <c r="BB791" s="27"/>
      <c r="BC791" s="27"/>
      <c r="BD791" s="27"/>
      <c r="BE791" s="27"/>
      <c r="BF791" s="27"/>
      <c r="BG791" s="27"/>
    </row>
    <row r="792" spans="2:59" ht="15.75" customHeight="1" x14ac:dyDescent="0.2"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  <c r="AO792" s="27"/>
      <c r="AP792" s="27"/>
      <c r="AQ792" s="27"/>
      <c r="AR792" s="27"/>
      <c r="AS792" s="27"/>
      <c r="AT792" s="27"/>
      <c r="AU792" s="27"/>
      <c r="AV792" s="27"/>
      <c r="AW792" s="27"/>
      <c r="AX792" s="27"/>
      <c r="AY792" s="27"/>
      <c r="AZ792" s="27"/>
      <c r="BA792" s="27"/>
      <c r="BB792" s="27"/>
      <c r="BC792" s="27"/>
      <c r="BD792" s="27"/>
      <c r="BE792" s="27"/>
      <c r="BF792" s="27"/>
      <c r="BG792" s="27"/>
    </row>
    <row r="793" spans="2:59" ht="15.75" customHeight="1" x14ac:dyDescent="0.2"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  <c r="AO793" s="27"/>
      <c r="AP793" s="27"/>
      <c r="AQ793" s="27"/>
      <c r="AR793" s="27"/>
      <c r="AS793" s="27"/>
      <c r="AT793" s="27"/>
      <c r="AU793" s="27"/>
      <c r="AV793" s="27"/>
      <c r="AW793" s="27"/>
      <c r="AX793" s="27"/>
      <c r="AY793" s="27"/>
      <c r="AZ793" s="27"/>
      <c r="BA793" s="27"/>
      <c r="BB793" s="27"/>
      <c r="BC793" s="27"/>
      <c r="BD793" s="27"/>
      <c r="BE793" s="27"/>
      <c r="BF793" s="27"/>
      <c r="BG793" s="27"/>
    </row>
    <row r="794" spans="2:59" ht="15.75" customHeight="1" x14ac:dyDescent="0.2"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  <c r="AO794" s="27"/>
      <c r="AP794" s="27"/>
      <c r="AQ794" s="27"/>
      <c r="AR794" s="27"/>
      <c r="AS794" s="27"/>
      <c r="AT794" s="27"/>
      <c r="AU794" s="27"/>
      <c r="AV794" s="27"/>
      <c r="AW794" s="27"/>
      <c r="AX794" s="27"/>
      <c r="AY794" s="27"/>
      <c r="AZ794" s="27"/>
      <c r="BA794" s="27"/>
      <c r="BB794" s="27"/>
      <c r="BC794" s="27"/>
      <c r="BD794" s="27"/>
      <c r="BE794" s="27"/>
      <c r="BF794" s="27"/>
      <c r="BG794" s="27"/>
    </row>
    <row r="795" spans="2:59" ht="15.75" customHeight="1" x14ac:dyDescent="0.2"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  <c r="AO795" s="27"/>
      <c r="AP795" s="27"/>
      <c r="AQ795" s="27"/>
      <c r="AR795" s="27"/>
      <c r="AS795" s="27"/>
      <c r="AT795" s="27"/>
      <c r="AU795" s="27"/>
      <c r="AV795" s="27"/>
      <c r="AW795" s="27"/>
      <c r="AX795" s="27"/>
      <c r="AY795" s="27"/>
      <c r="AZ795" s="27"/>
      <c r="BA795" s="27"/>
      <c r="BB795" s="27"/>
      <c r="BC795" s="27"/>
      <c r="BD795" s="27"/>
      <c r="BE795" s="27"/>
      <c r="BF795" s="27"/>
      <c r="BG795" s="27"/>
    </row>
    <row r="796" spans="2:59" ht="15.75" customHeight="1" x14ac:dyDescent="0.2"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  <c r="AO796" s="27"/>
      <c r="AP796" s="27"/>
      <c r="AQ796" s="27"/>
      <c r="AR796" s="27"/>
      <c r="AS796" s="27"/>
      <c r="AT796" s="27"/>
      <c r="AU796" s="27"/>
      <c r="AV796" s="27"/>
      <c r="AW796" s="27"/>
      <c r="AX796" s="27"/>
      <c r="AY796" s="27"/>
      <c r="AZ796" s="27"/>
      <c r="BA796" s="27"/>
      <c r="BB796" s="27"/>
      <c r="BC796" s="27"/>
      <c r="BD796" s="27"/>
      <c r="BE796" s="27"/>
      <c r="BF796" s="27"/>
      <c r="BG796" s="27"/>
    </row>
    <row r="797" spans="2:59" ht="15.75" customHeight="1" x14ac:dyDescent="0.2"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  <c r="AO797" s="27"/>
      <c r="AP797" s="27"/>
      <c r="AQ797" s="27"/>
      <c r="AR797" s="27"/>
      <c r="AS797" s="27"/>
      <c r="AT797" s="27"/>
      <c r="AU797" s="27"/>
      <c r="AV797" s="27"/>
      <c r="AW797" s="27"/>
      <c r="AX797" s="27"/>
      <c r="AY797" s="27"/>
      <c r="AZ797" s="27"/>
      <c r="BA797" s="27"/>
      <c r="BB797" s="27"/>
      <c r="BC797" s="27"/>
      <c r="BD797" s="27"/>
      <c r="BE797" s="27"/>
      <c r="BF797" s="27"/>
      <c r="BG797" s="27"/>
    </row>
    <row r="798" spans="2:59" ht="15.75" customHeight="1" x14ac:dyDescent="0.2"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  <c r="AO798" s="27"/>
      <c r="AP798" s="27"/>
      <c r="AQ798" s="27"/>
      <c r="AR798" s="27"/>
      <c r="AS798" s="27"/>
      <c r="AT798" s="27"/>
      <c r="AU798" s="27"/>
      <c r="AV798" s="27"/>
      <c r="AW798" s="27"/>
      <c r="AX798" s="27"/>
      <c r="AY798" s="27"/>
      <c r="AZ798" s="27"/>
      <c r="BA798" s="27"/>
      <c r="BB798" s="27"/>
      <c r="BC798" s="27"/>
      <c r="BD798" s="27"/>
      <c r="BE798" s="27"/>
      <c r="BF798" s="27"/>
      <c r="BG798" s="27"/>
    </row>
    <row r="799" spans="2:59" ht="15.75" customHeight="1" x14ac:dyDescent="0.2"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  <c r="AO799" s="27"/>
      <c r="AP799" s="27"/>
      <c r="AQ799" s="27"/>
      <c r="AR799" s="27"/>
      <c r="AS799" s="27"/>
      <c r="AT799" s="27"/>
      <c r="AU799" s="27"/>
      <c r="AV799" s="27"/>
      <c r="AW799" s="27"/>
      <c r="AX799" s="27"/>
      <c r="AY799" s="27"/>
      <c r="AZ799" s="27"/>
      <c r="BA799" s="27"/>
      <c r="BB799" s="27"/>
      <c r="BC799" s="27"/>
      <c r="BD799" s="27"/>
      <c r="BE799" s="27"/>
      <c r="BF799" s="27"/>
      <c r="BG799" s="27"/>
    </row>
    <row r="800" spans="2:59" ht="15.75" customHeight="1" x14ac:dyDescent="0.2"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  <c r="AO800" s="27"/>
      <c r="AP800" s="27"/>
      <c r="AQ800" s="27"/>
      <c r="AR800" s="27"/>
      <c r="AS800" s="27"/>
      <c r="AT800" s="27"/>
      <c r="AU800" s="27"/>
      <c r="AV800" s="27"/>
      <c r="AW800" s="27"/>
      <c r="AX800" s="27"/>
      <c r="AY800" s="27"/>
      <c r="AZ800" s="27"/>
      <c r="BA800" s="27"/>
      <c r="BB800" s="27"/>
      <c r="BC800" s="27"/>
      <c r="BD800" s="27"/>
      <c r="BE800" s="27"/>
      <c r="BF800" s="27"/>
      <c r="BG800" s="27"/>
    </row>
    <row r="801" spans="2:59" ht="15.75" customHeight="1" x14ac:dyDescent="0.2"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  <c r="AO801" s="27"/>
      <c r="AP801" s="27"/>
      <c r="AQ801" s="27"/>
      <c r="AR801" s="27"/>
      <c r="AS801" s="27"/>
      <c r="AT801" s="27"/>
      <c r="AU801" s="27"/>
      <c r="AV801" s="27"/>
      <c r="AW801" s="27"/>
      <c r="AX801" s="27"/>
      <c r="AY801" s="27"/>
      <c r="AZ801" s="27"/>
      <c r="BA801" s="27"/>
      <c r="BB801" s="27"/>
      <c r="BC801" s="27"/>
      <c r="BD801" s="27"/>
      <c r="BE801" s="27"/>
      <c r="BF801" s="27"/>
      <c r="BG801" s="27"/>
    </row>
    <row r="802" spans="2:59" ht="15.75" customHeight="1" x14ac:dyDescent="0.2"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  <c r="AO802" s="27"/>
      <c r="AP802" s="27"/>
      <c r="AQ802" s="27"/>
      <c r="AR802" s="27"/>
      <c r="AS802" s="27"/>
      <c r="AT802" s="27"/>
      <c r="AU802" s="27"/>
      <c r="AV802" s="27"/>
      <c r="AW802" s="27"/>
      <c r="AX802" s="27"/>
      <c r="AY802" s="27"/>
      <c r="AZ802" s="27"/>
      <c r="BA802" s="27"/>
      <c r="BB802" s="27"/>
      <c r="BC802" s="27"/>
      <c r="BD802" s="27"/>
      <c r="BE802" s="27"/>
      <c r="BF802" s="27"/>
      <c r="BG802" s="27"/>
    </row>
    <row r="803" spans="2:59" ht="15.75" customHeight="1" x14ac:dyDescent="0.2"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  <c r="AO803" s="27"/>
      <c r="AP803" s="27"/>
      <c r="AQ803" s="27"/>
      <c r="AR803" s="27"/>
      <c r="AS803" s="27"/>
      <c r="AT803" s="27"/>
      <c r="AU803" s="27"/>
      <c r="AV803" s="27"/>
      <c r="AW803" s="27"/>
      <c r="AX803" s="27"/>
      <c r="AY803" s="27"/>
      <c r="AZ803" s="27"/>
      <c r="BA803" s="27"/>
      <c r="BB803" s="27"/>
      <c r="BC803" s="27"/>
      <c r="BD803" s="27"/>
      <c r="BE803" s="27"/>
      <c r="BF803" s="27"/>
      <c r="BG803" s="27"/>
    </row>
    <row r="804" spans="2:59" ht="15.75" customHeight="1" x14ac:dyDescent="0.2"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  <c r="AO804" s="27"/>
      <c r="AP804" s="27"/>
      <c r="AQ804" s="27"/>
      <c r="AR804" s="27"/>
      <c r="AS804" s="27"/>
      <c r="AT804" s="27"/>
      <c r="AU804" s="27"/>
      <c r="AV804" s="27"/>
      <c r="AW804" s="27"/>
      <c r="AX804" s="27"/>
      <c r="AY804" s="27"/>
      <c r="AZ804" s="27"/>
      <c r="BA804" s="27"/>
      <c r="BB804" s="27"/>
      <c r="BC804" s="27"/>
      <c r="BD804" s="27"/>
      <c r="BE804" s="27"/>
      <c r="BF804" s="27"/>
      <c r="BG804" s="27"/>
    </row>
    <row r="805" spans="2:59" ht="15.75" customHeight="1" x14ac:dyDescent="0.2"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  <c r="AO805" s="27"/>
      <c r="AP805" s="27"/>
      <c r="AQ805" s="27"/>
      <c r="AR805" s="27"/>
      <c r="AS805" s="27"/>
      <c r="AT805" s="27"/>
      <c r="AU805" s="27"/>
      <c r="AV805" s="27"/>
      <c r="AW805" s="27"/>
      <c r="AX805" s="27"/>
      <c r="AY805" s="27"/>
      <c r="AZ805" s="27"/>
      <c r="BA805" s="27"/>
      <c r="BB805" s="27"/>
      <c r="BC805" s="27"/>
      <c r="BD805" s="27"/>
      <c r="BE805" s="27"/>
      <c r="BF805" s="27"/>
      <c r="BG805" s="27"/>
    </row>
    <row r="806" spans="2:59" ht="15.75" customHeight="1" x14ac:dyDescent="0.2"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  <c r="AO806" s="27"/>
      <c r="AP806" s="27"/>
      <c r="AQ806" s="27"/>
      <c r="AR806" s="27"/>
      <c r="AS806" s="27"/>
      <c r="AT806" s="27"/>
      <c r="AU806" s="27"/>
      <c r="AV806" s="27"/>
      <c r="AW806" s="27"/>
      <c r="AX806" s="27"/>
      <c r="AY806" s="27"/>
      <c r="AZ806" s="27"/>
      <c r="BA806" s="27"/>
      <c r="BB806" s="27"/>
      <c r="BC806" s="27"/>
      <c r="BD806" s="27"/>
      <c r="BE806" s="27"/>
      <c r="BF806" s="27"/>
      <c r="BG806" s="27"/>
    </row>
    <row r="807" spans="2:59" ht="15.75" customHeight="1" x14ac:dyDescent="0.2"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  <c r="AO807" s="27"/>
      <c r="AP807" s="27"/>
      <c r="AQ807" s="27"/>
      <c r="AR807" s="27"/>
      <c r="AS807" s="27"/>
      <c r="AT807" s="27"/>
      <c r="AU807" s="27"/>
      <c r="AV807" s="27"/>
      <c r="AW807" s="27"/>
      <c r="AX807" s="27"/>
      <c r="AY807" s="27"/>
      <c r="AZ807" s="27"/>
      <c r="BA807" s="27"/>
      <c r="BB807" s="27"/>
      <c r="BC807" s="27"/>
      <c r="BD807" s="27"/>
      <c r="BE807" s="27"/>
      <c r="BF807" s="27"/>
      <c r="BG807" s="27"/>
    </row>
    <row r="808" spans="2:59" ht="15.75" customHeight="1" x14ac:dyDescent="0.2"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  <c r="AO808" s="27"/>
      <c r="AP808" s="27"/>
      <c r="AQ808" s="27"/>
      <c r="AR808" s="27"/>
      <c r="AS808" s="27"/>
      <c r="AT808" s="27"/>
      <c r="AU808" s="27"/>
      <c r="AV808" s="27"/>
      <c r="AW808" s="27"/>
      <c r="AX808" s="27"/>
      <c r="AY808" s="27"/>
      <c r="AZ808" s="27"/>
      <c r="BA808" s="27"/>
      <c r="BB808" s="27"/>
      <c r="BC808" s="27"/>
      <c r="BD808" s="27"/>
      <c r="BE808" s="27"/>
      <c r="BF808" s="27"/>
      <c r="BG808" s="27"/>
    </row>
    <row r="809" spans="2:59" ht="15.75" customHeight="1" x14ac:dyDescent="0.2"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  <c r="AO809" s="27"/>
      <c r="AP809" s="27"/>
      <c r="AQ809" s="27"/>
      <c r="AR809" s="27"/>
      <c r="AS809" s="27"/>
      <c r="AT809" s="27"/>
      <c r="AU809" s="27"/>
      <c r="AV809" s="27"/>
      <c r="AW809" s="27"/>
      <c r="AX809" s="27"/>
      <c r="AY809" s="27"/>
      <c r="AZ809" s="27"/>
      <c r="BA809" s="27"/>
      <c r="BB809" s="27"/>
      <c r="BC809" s="27"/>
      <c r="BD809" s="27"/>
      <c r="BE809" s="27"/>
      <c r="BF809" s="27"/>
      <c r="BG809" s="27"/>
    </row>
    <row r="810" spans="2:59" ht="15.75" customHeight="1" x14ac:dyDescent="0.2"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  <c r="AO810" s="27"/>
      <c r="AP810" s="27"/>
      <c r="AQ810" s="27"/>
      <c r="AR810" s="27"/>
      <c r="AS810" s="27"/>
      <c r="AT810" s="27"/>
      <c r="AU810" s="27"/>
      <c r="AV810" s="27"/>
      <c r="AW810" s="27"/>
      <c r="AX810" s="27"/>
      <c r="AY810" s="27"/>
      <c r="AZ810" s="27"/>
      <c r="BA810" s="27"/>
      <c r="BB810" s="27"/>
      <c r="BC810" s="27"/>
      <c r="BD810" s="27"/>
      <c r="BE810" s="27"/>
      <c r="BF810" s="27"/>
      <c r="BG810" s="27"/>
    </row>
    <row r="811" spans="2:59" ht="15.75" customHeight="1" x14ac:dyDescent="0.2"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  <c r="AO811" s="27"/>
      <c r="AP811" s="27"/>
      <c r="AQ811" s="27"/>
      <c r="AR811" s="27"/>
      <c r="AS811" s="27"/>
      <c r="AT811" s="27"/>
      <c r="AU811" s="27"/>
      <c r="AV811" s="27"/>
      <c r="AW811" s="27"/>
      <c r="AX811" s="27"/>
      <c r="AY811" s="27"/>
      <c r="AZ811" s="27"/>
      <c r="BA811" s="27"/>
      <c r="BB811" s="27"/>
      <c r="BC811" s="27"/>
      <c r="BD811" s="27"/>
      <c r="BE811" s="27"/>
      <c r="BF811" s="27"/>
      <c r="BG811" s="27"/>
    </row>
    <row r="812" spans="2:59" ht="15.75" customHeight="1" x14ac:dyDescent="0.2"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  <c r="AO812" s="27"/>
      <c r="AP812" s="27"/>
      <c r="AQ812" s="27"/>
      <c r="AR812" s="27"/>
      <c r="AS812" s="27"/>
      <c r="AT812" s="27"/>
      <c r="AU812" s="27"/>
      <c r="AV812" s="27"/>
      <c r="AW812" s="27"/>
      <c r="AX812" s="27"/>
      <c r="AY812" s="27"/>
      <c r="AZ812" s="27"/>
      <c r="BA812" s="27"/>
      <c r="BB812" s="27"/>
      <c r="BC812" s="27"/>
      <c r="BD812" s="27"/>
      <c r="BE812" s="27"/>
      <c r="BF812" s="27"/>
      <c r="BG812" s="27"/>
    </row>
    <row r="813" spans="2:59" ht="15.75" customHeight="1" x14ac:dyDescent="0.2"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  <c r="AO813" s="27"/>
      <c r="AP813" s="27"/>
      <c r="AQ813" s="27"/>
      <c r="AR813" s="27"/>
      <c r="AS813" s="27"/>
      <c r="AT813" s="27"/>
      <c r="AU813" s="27"/>
      <c r="AV813" s="27"/>
      <c r="AW813" s="27"/>
      <c r="AX813" s="27"/>
      <c r="AY813" s="27"/>
      <c r="AZ813" s="27"/>
      <c r="BA813" s="27"/>
      <c r="BB813" s="27"/>
      <c r="BC813" s="27"/>
      <c r="BD813" s="27"/>
      <c r="BE813" s="27"/>
      <c r="BF813" s="27"/>
      <c r="BG813" s="27"/>
    </row>
    <row r="814" spans="2:59" ht="15.75" customHeight="1" x14ac:dyDescent="0.2"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  <c r="AO814" s="27"/>
      <c r="AP814" s="27"/>
      <c r="AQ814" s="27"/>
      <c r="AR814" s="27"/>
      <c r="AS814" s="27"/>
      <c r="AT814" s="27"/>
      <c r="AU814" s="27"/>
      <c r="AV814" s="27"/>
      <c r="AW814" s="27"/>
      <c r="AX814" s="27"/>
      <c r="AY814" s="27"/>
      <c r="AZ814" s="27"/>
      <c r="BA814" s="27"/>
      <c r="BB814" s="27"/>
      <c r="BC814" s="27"/>
      <c r="BD814" s="27"/>
      <c r="BE814" s="27"/>
      <c r="BF814" s="27"/>
      <c r="BG814" s="27"/>
    </row>
    <row r="815" spans="2:59" ht="15.75" customHeight="1" x14ac:dyDescent="0.2"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  <c r="AO815" s="27"/>
      <c r="AP815" s="27"/>
      <c r="AQ815" s="27"/>
      <c r="AR815" s="27"/>
      <c r="AS815" s="27"/>
      <c r="AT815" s="27"/>
      <c r="AU815" s="27"/>
      <c r="AV815" s="27"/>
      <c r="AW815" s="27"/>
      <c r="AX815" s="27"/>
      <c r="AY815" s="27"/>
      <c r="AZ815" s="27"/>
      <c r="BA815" s="27"/>
      <c r="BB815" s="27"/>
      <c r="BC815" s="27"/>
      <c r="BD815" s="27"/>
      <c r="BE815" s="27"/>
      <c r="BF815" s="27"/>
      <c r="BG815" s="27"/>
    </row>
    <row r="816" spans="2:59" ht="15.75" customHeight="1" x14ac:dyDescent="0.2"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  <c r="AO816" s="27"/>
      <c r="AP816" s="27"/>
      <c r="AQ816" s="27"/>
      <c r="AR816" s="27"/>
      <c r="AS816" s="27"/>
      <c r="AT816" s="27"/>
      <c r="AU816" s="27"/>
      <c r="AV816" s="27"/>
      <c r="AW816" s="27"/>
      <c r="AX816" s="27"/>
      <c r="AY816" s="27"/>
      <c r="AZ816" s="27"/>
      <c r="BA816" s="27"/>
      <c r="BB816" s="27"/>
      <c r="BC816" s="27"/>
      <c r="BD816" s="27"/>
      <c r="BE816" s="27"/>
      <c r="BF816" s="27"/>
      <c r="BG816" s="27"/>
    </row>
    <row r="817" spans="2:59" ht="15.75" customHeight="1" x14ac:dyDescent="0.2"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  <c r="AO817" s="27"/>
      <c r="AP817" s="27"/>
      <c r="AQ817" s="27"/>
      <c r="AR817" s="27"/>
      <c r="AS817" s="27"/>
      <c r="AT817" s="27"/>
      <c r="AU817" s="27"/>
      <c r="AV817" s="27"/>
      <c r="AW817" s="27"/>
      <c r="AX817" s="27"/>
      <c r="AY817" s="27"/>
      <c r="AZ817" s="27"/>
      <c r="BA817" s="27"/>
      <c r="BB817" s="27"/>
      <c r="BC817" s="27"/>
      <c r="BD817" s="27"/>
      <c r="BE817" s="27"/>
      <c r="BF817" s="27"/>
      <c r="BG817" s="27"/>
    </row>
    <row r="818" spans="2:59" ht="15.75" customHeight="1" x14ac:dyDescent="0.2"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  <c r="AO818" s="27"/>
      <c r="AP818" s="27"/>
      <c r="AQ818" s="27"/>
      <c r="AR818" s="27"/>
      <c r="AS818" s="27"/>
      <c r="AT818" s="27"/>
      <c r="AU818" s="27"/>
      <c r="AV818" s="27"/>
      <c r="AW818" s="27"/>
      <c r="AX818" s="27"/>
      <c r="AY818" s="27"/>
      <c r="AZ818" s="27"/>
      <c r="BA818" s="27"/>
      <c r="BB818" s="27"/>
      <c r="BC818" s="27"/>
      <c r="BD818" s="27"/>
      <c r="BE818" s="27"/>
      <c r="BF818" s="27"/>
      <c r="BG818" s="27"/>
    </row>
    <row r="819" spans="2:59" ht="15.75" customHeight="1" x14ac:dyDescent="0.2"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  <c r="AO819" s="27"/>
      <c r="AP819" s="27"/>
      <c r="AQ819" s="27"/>
      <c r="AR819" s="27"/>
      <c r="AS819" s="27"/>
      <c r="AT819" s="27"/>
      <c r="AU819" s="27"/>
      <c r="AV819" s="27"/>
      <c r="AW819" s="27"/>
      <c r="AX819" s="27"/>
      <c r="AY819" s="27"/>
      <c r="AZ819" s="27"/>
      <c r="BA819" s="27"/>
      <c r="BB819" s="27"/>
      <c r="BC819" s="27"/>
      <c r="BD819" s="27"/>
      <c r="BE819" s="27"/>
      <c r="BF819" s="27"/>
      <c r="BG819" s="27"/>
    </row>
    <row r="820" spans="2:59" ht="15.75" customHeight="1" x14ac:dyDescent="0.2"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  <c r="AO820" s="27"/>
      <c r="AP820" s="27"/>
      <c r="AQ820" s="27"/>
      <c r="AR820" s="27"/>
      <c r="AS820" s="27"/>
      <c r="AT820" s="27"/>
      <c r="AU820" s="27"/>
      <c r="AV820" s="27"/>
      <c r="AW820" s="27"/>
      <c r="AX820" s="27"/>
      <c r="AY820" s="27"/>
      <c r="AZ820" s="27"/>
      <c r="BA820" s="27"/>
      <c r="BB820" s="27"/>
      <c r="BC820" s="27"/>
      <c r="BD820" s="27"/>
      <c r="BE820" s="27"/>
      <c r="BF820" s="27"/>
      <c r="BG820" s="27"/>
    </row>
    <row r="821" spans="2:59" ht="15.75" customHeight="1" x14ac:dyDescent="0.2"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  <c r="AO821" s="27"/>
      <c r="AP821" s="27"/>
      <c r="AQ821" s="27"/>
      <c r="AR821" s="27"/>
      <c r="AS821" s="27"/>
      <c r="AT821" s="27"/>
      <c r="AU821" s="27"/>
      <c r="AV821" s="27"/>
      <c r="AW821" s="27"/>
      <c r="AX821" s="27"/>
      <c r="AY821" s="27"/>
      <c r="AZ821" s="27"/>
      <c r="BA821" s="27"/>
      <c r="BB821" s="27"/>
      <c r="BC821" s="27"/>
      <c r="BD821" s="27"/>
      <c r="BE821" s="27"/>
      <c r="BF821" s="27"/>
      <c r="BG821" s="27"/>
    </row>
    <row r="822" spans="2:59" ht="15.75" customHeight="1" x14ac:dyDescent="0.2"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  <c r="AO822" s="27"/>
      <c r="AP822" s="27"/>
      <c r="AQ822" s="27"/>
      <c r="AR822" s="27"/>
      <c r="AS822" s="27"/>
      <c r="AT822" s="27"/>
      <c r="AU822" s="27"/>
      <c r="AV822" s="27"/>
      <c r="AW822" s="27"/>
      <c r="AX822" s="27"/>
      <c r="AY822" s="27"/>
      <c r="AZ822" s="27"/>
      <c r="BA822" s="27"/>
      <c r="BB822" s="27"/>
      <c r="BC822" s="27"/>
      <c r="BD822" s="27"/>
      <c r="BE822" s="27"/>
      <c r="BF822" s="27"/>
      <c r="BG822" s="27"/>
    </row>
    <row r="823" spans="2:59" ht="15.75" customHeight="1" x14ac:dyDescent="0.2"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  <c r="AO823" s="27"/>
      <c r="AP823" s="27"/>
      <c r="AQ823" s="27"/>
      <c r="AR823" s="27"/>
      <c r="AS823" s="27"/>
      <c r="AT823" s="27"/>
      <c r="AU823" s="27"/>
      <c r="AV823" s="27"/>
      <c r="AW823" s="27"/>
      <c r="AX823" s="27"/>
      <c r="AY823" s="27"/>
      <c r="AZ823" s="27"/>
      <c r="BA823" s="27"/>
      <c r="BB823" s="27"/>
      <c r="BC823" s="27"/>
      <c r="BD823" s="27"/>
      <c r="BE823" s="27"/>
      <c r="BF823" s="27"/>
      <c r="BG823" s="27"/>
    </row>
    <row r="824" spans="2:59" ht="15.75" customHeight="1" x14ac:dyDescent="0.2"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  <c r="AO824" s="27"/>
      <c r="AP824" s="27"/>
      <c r="AQ824" s="27"/>
      <c r="AR824" s="27"/>
      <c r="AS824" s="27"/>
      <c r="AT824" s="27"/>
      <c r="AU824" s="27"/>
      <c r="AV824" s="27"/>
      <c r="AW824" s="27"/>
      <c r="AX824" s="27"/>
      <c r="AY824" s="27"/>
      <c r="AZ824" s="27"/>
      <c r="BA824" s="27"/>
      <c r="BB824" s="27"/>
      <c r="BC824" s="27"/>
      <c r="BD824" s="27"/>
      <c r="BE824" s="27"/>
      <c r="BF824" s="27"/>
      <c r="BG824" s="27"/>
    </row>
    <row r="825" spans="2:59" ht="15.75" customHeight="1" x14ac:dyDescent="0.2"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  <c r="AO825" s="27"/>
      <c r="AP825" s="27"/>
      <c r="AQ825" s="27"/>
      <c r="AR825" s="27"/>
      <c r="AS825" s="27"/>
      <c r="AT825" s="27"/>
      <c r="AU825" s="27"/>
      <c r="AV825" s="27"/>
      <c r="AW825" s="27"/>
      <c r="AX825" s="27"/>
      <c r="AY825" s="27"/>
      <c r="AZ825" s="27"/>
      <c r="BA825" s="27"/>
      <c r="BB825" s="27"/>
      <c r="BC825" s="27"/>
      <c r="BD825" s="27"/>
      <c r="BE825" s="27"/>
      <c r="BF825" s="27"/>
      <c r="BG825" s="27"/>
    </row>
    <row r="826" spans="2:59" ht="15.75" customHeight="1" x14ac:dyDescent="0.2"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  <c r="AO826" s="27"/>
      <c r="AP826" s="27"/>
      <c r="AQ826" s="27"/>
      <c r="AR826" s="27"/>
      <c r="AS826" s="27"/>
      <c r="AT826" s="27"/>
      <c r="AU826" s="27"/>
      <c r="AV826" s="27"/>
      <c r="AW826" s="27"/>
      <c r="AX826" s="27"/>
      <c r="AY826" s="27"/>
      <c r="AZ826" s="27"/>
      <c r="BA826" s="27"/>
      <c r="BB826" s="27"/>
      <c r="BC826" s="27"/>
      <c r="BD826" s="27"/>
      <c r="BE826" s="27"/>
      <c r="BF826" s="27"/>
      <c r="BG826" s="27"/>
    </row>
    <row r="827" spans="2:59" ht="15.75" customHeight="1" x14ac:dyDescent="0.2"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  <c r="AO827" s="27"/>
      <c r="AP827" s="27"/>
      <c r="AQ827" s="27"/>
      <c r="AR827" s="27"/>
      <c r="AS827" s="27"/>
      <c r="AT827" s="27"/>
      <c r="AU827" s="27"/>
      <c r="AV827" s="27"/>
      <c r="AW827" s="27"/>
      <c r="AX827" s="27"/>
      <c r="AY827" s="27"/>
      <c r="AZ827" s="27"/>
      <c r="BA827" s="27"/>
      <c r="BB827" s="27"/>
      <c r="BC827" s="27"/>
      <c r="BD827" s="27"/>
      <c r="BE827" s="27"/>
      <c r="BF827" s="27"/>
      <c r="BG827" s="27"/>
    </row>
    <row r="828" spans="2:59" ht="15.75" customHeight="1" x14ac:dyDescent="0.2"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  <c r="AO828" s="27"/>
      <c r="AP828" s="27"/>
      <c r="AQ828" s="27"/>
      <c r="AR828" s="27"/>
      <c r="AS828" s="27"/>
      <c r="AT828" s="27"/>
      <c r="AU828" s="27"/>
      <c r="AV828" s="27"/>
      <c r="AW828" s="27"/>
      <c r="AX828" s="27"/>
      <c r="AY828" s="27"/>
      <c r="AZ828" s="27"/>
      <c r="BA828" s="27"/>
      <c r="BB828" s="27"/>
      <c r="BC828" s="27"/>
      <c r="BD828" s="27"/>
      <c r="BE828" s="27"/>
      <c r="BF828" s="27"/>
      <c r="BG828" s="27"/>
    </row>
    <row r="829" spans="2:59" ht="15.75" customHeight="1" x14ac:dyDescent="0.2"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  <c r="AO829" s="27"/>
      <c r="AP829" s="27"/>
      <c r="AQ829" s="27"/>
      <c r="AR829" s="27"/>
      <c r="AS829" s="27"/>
      <c r="AT829" s="27"/>
      <c r="AU829" s="27"/>
      <c r="AV829" s="27"/>
      <c r="AW829" s="27"/>
      <c r="AX829" s="27"/>
      <c r="AY829" s="27"/>
      <c r="AZ829" s="27"/>
      <c r="BA829" s="27"/>
      <c r="BB829" s="27"/>
      <c r="BC829" s="27"/>
      <c r="BD829" s="27"/>
      <c r="BE829" s="27"/>
      <c r="BF829" s="27"/>
      <c r="BG829" s="27"/>
    </row>
    <row r="830" spans="2:59" ht="15.75" customHeight="1" x14ac:dyDescent="0.2"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  <c r="AO830" s="27"/>
      <c r="AP830" s="27"/>
      <c r="AQ830" s="27"/>
      <c r="AR830" s="27"/>
      <c r="AS830" s="27"/>
      <c r="AT830" s="27"/>
      <c r="AU830" s="27"/>
      <c r="AV830" s="27"/>
      <c r="AW830" s="27"/>
      <c r="AX830" s="27"/>
      <c r="AY830" s="27"/>
      <c r="AZ830" s="27"/>
      <c r="BA830" s="27"/>
      <c r="BB830" s="27"/>
      <c r="BC830" s="27"/>
      <c r="BD830" s="27"/>
      <c r="BE830" s="27"/>
      <c r="BF830" s="27"/>
      <c r="BG830" s="27"/>
    </row>
    <row r="831" spans="2:59" ht="15.75" customHeight="1" x14ac:dyDescent="0.2"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  <c r="AO831" s="27"/>
      <c r="AP831" s="27"/>
      <c r="AQ831" s="27"/>
      <c r="AR831" s="27"/>
      <c r="AS831" s="27"/>
      <c r="AT831" s="27"/>
      <c r="AU831" s="27"/>
      <c r="AV831" s="27"/>
      <c r="AW831" s="27"/>
      <c r="AX831" s="27"/>
      <c r="AY831" s="27"/>
      <c r="AZ831" s="27"/>
      <c r="BA831" s="27"/>
      <c r="BB831" s="27"/>
      <c r="BC831" s="27"/>
      <c r="BD831" s="27"/>
      <c r="BE831" s="27"/>
      <c r="BF831" s="27"/>
      <c r="BG831" s="27"/>
    </row>
    <row r="832" spans="2:59" ht="15.75" customHeight="1" x14ac:dyDescent="0.2"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  <c r="AO832" s="27"/>
      <c r="AP832" s="27"/>
      <c r="AQ832" s="27"/>
      <c r="AR832" s="27"/>
      <c r="AS832" s="27"/>
      <c r="AT832" s="27"/>
      <c r="AU832" s="27"/>
      <c r="AV832" s="27"/>
      <c r="AW832" s="27"/>
      <c r="AX832" s="27"/>
      <c r="AY832" s="27"/>
      <c r="AZ832" s="27"/>
      <c r="BA832" s="27"/>
      <c r="BB832" s="27"/>
      <c r="BC832" s="27"/>
      <c r="BD832" s="27"/>
      <c r="BE832" s="27"/>
      <c r="BF832" s="27"/>
      <c r="BG832" s="27"/>
    </row>
    <row r="833" spans="2:59" ht="15.75" customHeight="1" x14ac:dyDescent="0.2"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  <c r="AO833" s="27"/>
      <c r="AP833" s="27"/>
      <c r="AQ833" s="27"/>
      <c r="AR833" s="27"/>
      <c r="AS833" s="27"/>
      <c r="AT833" s="27"/>
      <c r="AU833" s="27"/>
      <c r="AV833" s="27"/>
      <c r="AW833" s="27"/>
      <c r="AX833" s="27"/>
      <c r="AY833" s="27"/>
      <c r="AZ833" s="27"/>
      <c r="BA833" s="27"/>
      <c r="BB833" s="27"/>
      <c r="BC833" s="27"/>
      <c r="BD833" s="27"/>
      <c r="BE833" s="27"/>
      <c r="BF833" s="27"/>
      <c r="BG833" s="27"/>
    </row>
    <row r="834" spans="2:59" ht="15.75" customHeight="1" x14ac:dyDescent="0.2"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  <c r="AO834" s="27"/>
      <c r="AP834" s="27"/>
      <c r="AQ834" s="27"/>
      <c r="AR834" s="27"/>
      <c r="AS834" s="27"/>
      <c r="AT834" s="27"/>
      <c r="AU834" s="27"/>
      <c r="AV834" s="27"/>
      <c r="AW834" s="27"/>
      <c r="AX834" s="27"/>
      <c r="AY834" s="27"/>
      <c r="AZ834" s="27"/>
      <c r="BA834" s="27"/>
      <c r="BB834" s="27"/>
      <c r="BC834" s="27"/>
      <c r="BD834" s="27"/>
      <c r="BE834" s="27"/>
      <c r="BF834" s="27"/>
      <c r="BG834" s="27"/>
    </row>
    <row r="835" spans="2:59" ht="15.75" customHeight="1" x14ac:dyDescent="0.2"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  <c r="AO835" s="27"/>
      <c r="AP835" s="27"/>
      <c r="AQ835" s="27"/>
      <c r="AR835" s="27"/>
      <c r="AS835" s="27"/>
      <c r="AT835" s="27"/>
      <c r="AU835" s="27"/>
      <c r="AV835" s="27"/>
      <c r="AW835" s="27"/>
      <c r="AX835" s="27"/>
      <c r="AY835" s="27"/>
      <c r="AZ835" s="27"/>
      <c r="BA835" s="27"/>
      <c r="BB835" s="27"/>
      <c r="BC835" s="27"/>
      <c r="BD835" s="27"/>
      <c r="BE835" s="27"/>
      <c r="BF835" s="27"/>
      <c r="BG835" s="27"/>
    </row>
    <row r="836" spans="2:59" ht="15.75" customHeight="1" x14ac:dyDescent="0.2"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  <c r="AO836" s="27"/>
      <c r="AP836" s="27"/>
      <c r="AQ836" s="27"/>
      <c r="AR836" s="27"/>
      <c r="AS836" s="27"/>
      <c r="AT836" s="27"/>
      <c r="AU836" s="27"/>
      <c r="AV836" s="27"/>
      <c r="AW836" s="27"/>
      <c r="AX836" s="27"/>
      <c r="AY836" s="27"/>
      <c r="AZ836" s="27"/>
      <c r="BA836" s="27"/>
      <c r="BB836" s="27"/>
      <c r="BC836" s="27"/>
      <c r="BD836" s="27"/>
      <c r="BE836" s="27"/>
      <c r="BF836" s="27"/>
      <c r="BG836" s="27"/>
    </row>
    <row r="837" spans="2:59" ht="15.75" customHeight="1" x14ac:dyDescent="0.2"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  <c r="AO837" s="27"/>
      <c r="AP837" s="27"/>
      <c r="AQ837" s="27"/>
      <c r="AR837" s="27"/>
      <c r="AS837" s="27"/>
      <c r="AT837" s="27"/>
      <c r="AU837" s="27"/>
      <c r="AV837" s="27"/>
      <c r="AW837" s="27"/>
      <c r="AX837" s="27"/>
      <c r="AY837" s="27"/>
      <c r="AZ837" s="27"/>
      <c r="BA837" s="27"/>
      <c r="BB837" s="27"/>
      <c r="BC837" s="27"/>
      <c r="BD837" s="27"/>
      <c r="BE837" s="27"/>
      <c r="BF837" s="27"/>
      <c r="BG837" s="27"/>
    </row>
    <row r="838" spans="2:59" ht="15.75" customHeight="1" x14ac:dyDescent="0.2"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  <c r="AO838" s="27"/>
      <c r="AP838" s="27"/>
      <c r="AQ838" s="27"/>
      <c r="AR838" s="27"/>
      <c r="AS838" s="27"/>
      <c r="AT838" s="27"/>
      <c r="AU838" s="27"/>
      <c r="AV838" s="27"/>
      <c r="AW838" s="27"/>
      <c r="AX838" s="27"/>
      <c r="AY838" s="27"/>
      <c r="AZ838" s="27"/>
      <c r="BA838" s="27"/>
      <c r="BB838" s="27"/>
      <c r="BC838" s="27"/>
      <c r="BD838" s="27"/>
      <c r="BE838" s="27"/>
      <c r="BF838" s="27"/>
      <c r="BG838" s="27"/>
    </row>
    <row r="839" spans="2:59" ht="15.75" customHeight="1" x14ac:dyDescent="0.2"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  <c r="AO839" s="27"/>
      <c r="AP839" s="27"/>
      <c r="AQ839" s="27"/>
      <c r="AR839" s="27"/>
      <c r="AS839" s="27"/>
      <c r="AT839" s="27"/>
      <c r="AU839" s="27"/>
      <c r="AV839" s="27"/>
      <c r="AW839" s="27"/>
      <c r="AX839" s="27"/>
      <c r="AY839" s="27"/>
      <c r="AZ839" s="27"/>
      <c r="BA839" s="27"/>
      <c r="BB839" s="27"/>
      <c r="BC839" s="27"/>
      <c r="BD839" s="27"/>
      <c r="BE839" s="27"/>
      <c r="BF839" s="27"/>
      <c r="BG839" s="27"/>
    </row>
    <row r="840" spans="2:59" ht="15.75" customHeight="1" x14ac:dyDescent="0.2"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  <c r="AO840" s="27"/>
      <c r="AP840" s="27"/>
      <c r="AQ840" s="27"/>
      <c r="AR840" s="27"/>
      <c r="AS840" s="27"/>
      <c r="AT840" s="27"/>
      <c r="AU840" s="27"/>
      <c r="AV840" s="27"/>
      <c r="AW840" s="27"/>
      <c r="AX840" s="27"/>
      <c r="AY840" s="27"/>
      <c r="AZ840" s="27"/>
      <c r="BA840" s="27"/>
      <c r="BB840" s="27"/>
      <c r="BC840" s="27"/>
      <c r="BD840" s="27"/>
      <c r="BE840" s="27"/>
      <c r="BF840" s="27"/>
      <c r="BG840" s="27"/>
    </row>
    <row r="841" spans="2:59" ht="15.75" customHeight="1" x14ac:dyDescent="0.2"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  <c r="AO841" s="27"/>
      <c r="AP841" s="27"/>
      <c r="AQ841" s="27"/>
      <c r="AR841" s="27"/>
      <c r="AS841" s="27"/>
      <c r="AT841" s="27"/>
      <c r="AU841" s="27"/>
      <c r="AV841" s="27"/>
      <c r="AW841" s="27"/>
      <c r="AX841" s="27"/>
      <c r="AY841" s="27"/>
      <c r="AZ841" s="27"/>
      <c r="BA841" s="27"/>
      <c r="BB841" s="27"/>
      <c r="BC841" s="27"/>
      <c r="BD841" s="27"/>
      <c r="BE841" s="27"/>
      <c r="BF841" s="27"/>
      <c r="BG841" s="27"/>
    </row>
    <row r="842" spans="2:59" ht="15.75" customHeight="1" x14ac:dyDescent="0.2"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  <c r="AO842" s="27"/>
      <c r="AP842" s="27"/>
      <c r="AQ842" s="27"/>
      <c r="AR842" s="27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7"/>
      <c r="BF842" s="27"/>
      <c r="BG842" s="27"/>
    </row>
    <row r="843" spans="2:59" ht="15.75" customHeight="1" x14ac:dyDescent="0.2"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  <c r="AO843" s="27"/>
      <c r="AP843" s="27"/>
      <c r="AQ843" s="27"/>
      <c r="AR843" s="27"/>
      <c r="AS843" s="27"/>
      <c r="AT843" s="27"/>
      <c r="AU843" s="27"/>
      <c r="AV843" s="27"/>
      <c r="AW843" s="27"/>
      <c r="AX843" s="27"/>
      <c r="AY843" s="27"/>
      <c r="AZ843" s="27"/>
      <c r="BA843" s="27"/>
      <c r="BB843" s="27"/>
      <c r="BC843" s="27"/>
      <c r="BD843" s="27"/>
      <c r="BE843" s="27"/>
      <c r="BF843" s="27"/>
      <c r="BG843" s="27"/>
    </row>
    <row r="844" spans="2:59" ht="15.75" customHeight="1" x14ac:dyDescent="0.2"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  <c r="AO844" s="27"/>
      <c r="AP844" s="27"/>
      <c r="AQ844" s="27"/>
      <c r="AR844" s="27"/>
      <c r="AS844" s="27"/>
      <c r="AT844" s="27"/>
      <c r="AU844" s="27"/>
      <c r="AV844" s="27"/>
      <c r="AW844" s="27"/>
      <c r="AX844" s="27"/>
      <c r="AY844" s="27"/>
      <c r="AZ844" s="27"/>
      <c r="BA844" s="27"/>
      <c r="BB844" s="27"/>
      <c r="BC844" s="27"/>
      <c r="BD844" s="27"/>
      <c r="BE844" s="27"/>
      <c r="BF844" s="27"/>
      <c r="BG844" s="27"/>
    </row>
    <row r="845" spans="2:59" ht="15.75" customHeight="1" x14ac:dyDescent="0.2"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  <c r="AO845" s="27"/>
      <c r="AP845" s="27"/>
      <c r="AQ845" s="27"/>
      <c r="AR845" s="27"/>
      <c r="AS845" s="27"/>
      <c r="AT845" s="27"/>
      <c r="AU845" s="27"/>
      <c r="AV845" s="27"/>
      <c r="AW845" s="27"/>
      <c r="AX845" s="27"/>
      <c r="AY845" s="27"/>
      <c r="AZ845" s="27"/>
      <c r="BA845" s="27"/>
      <c r="BB845" s="27"/>
      <c r="BC845" s="27"/>
      <c r="BD845" s="27"/>
      <c r="BE845" s="27"/>
      <c r="BF845" s="27"/>
      <c r="BG845" s="27"/>
    </row>
    <row r="846" spans="2:59" ht="15.75" customHeight="1" x14ac:dyDescent="0.2"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  <c r="AO846" s="27"/>
      <c r="AP846" s="27"/>
      <c r="AQ846" s="27"/>
      <c r="AR846" s="27"/>
      <c r="AS846" s="27"/>
      <c r="AT846" s="27"/>
      <c r="AU846" s="27"/>
      <c r="AV846" s="27"/>
      <c r="AW846" s="27"/>
      <c r="AX846" s="27"/>
      <c r="AY846" s="27"/>
      <c r="AZ846" s="27"/>
      <c r="BA846" s="27"/>
      <c r="BB846" s="27"/>
      <c r="BC846" s="27"/>
      <c r="BD846" s="27"/>
      <c r="BE846" s="27"/>
      <c r="BF846" s="27"/>
      <c r="BG846" s="27"/>
    </row>
    <row r="847" spans="2:59" ht="15.75" customHeight="1" x14ac:dyDescent="0.2"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  <c r="AO847" s="27"/>
      <c r="AP847" s="27"/>
      <c r="AQ847" s="27"/>
      <c r="AR847" s="27"/>
      <c r="AS847" s="27"/>
      <c r="AT847" s="27"/>
      <c r="AU847" s="27"/>
      <c r="AV847" s="27"/>
      <c r="AW847" s="27"/>
      <c r="AX847" s="27"/>
      <c r="AY847" s="27"/>
      <c r="AZ847" s="27"/>
      <c r="BA847" s="27"/>
      <c r="BB847" s="27"/>
      <c r="BC847" s="27"/>
      <c r="BD847" s="27"/>
      <c r="BE847" s="27"/>
      <c r="BF847" s="27"/>
      <c r="BG847" s="27"/>
    </row>
    <row r="848" spans="2:59" ht="15.75" customHeight="1" x14ac:dyDescent="0.2"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  <c r="AO848" s="27"/>
      <c r="AP848" s="27"/>
      <c r="AQ848" s="27"/>
      <c r="AR848" s="27"/>
      <c r="AS848" s="27"/>
      <c r="AT848" s="27"/>
      <c r="AU848" s="27"/>
      <c r="AV848" s="27"/>
      <c r="AW848" s="27"/>
      <c r="AX848" s="27"/>
      <c r="AY848" s="27"/>
      <c r="AZ848" s="27"/>
      <c r="BA848" s="27"/>
      <c r="BB848" s="27"/>
      <c r="BC848" s="27"/>
      <c r="BD848" s="27"/>
      <c r="BE848" s="27"/>
      <c r="BF848" s="27"/>
      <c r="BG848" s="27"/>
    </row>
    <row r="849" spans="2:59" ht="15.75" customHeight="1" x14ac:dyDescent="0.2"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  <c r="AO849" s="27"/>
      <c r="AP849" s="27"/>
      <c r="AQ849" s="27"/>
      <c r="AR849" s="27"/>
      <c r="AS849" s="27"/>
      <c r="AT849" s="27"/>
      <c r="AU849" s="27"/>
      <c r="AV849" s="27"/>
      <c r="AW849" s="27"/>
      <c r="AX849" s="27"/>
      <c r="AY849" s="27"/>
      <c r="AZ849" s="27"/>
      <c r="BA849" s="27"/>
      <c r="BB849" s="27"/>
      <c r="BC849" s="27"/>
      <c r="BD849" s="27"/>
      <c r="BE849" s="27"/>
      <c r="BF849" s="27"/>
      <c r="BG849" s="27"/>
    </row>
    <row r="850" spans="2:59" ht="15.75" customHeight="1" x14ac:dyDescent="0.2"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  <c r="AO850" s="27"/>
      <c r="AP850" s="27"/>
      <c r="AQ850" s="27"/>
      <c r="AR850" s="27"/>
      <c r="AS850" s="27"/>
      <c r="AT850" s="27"/>
      <c r="AU850" s="27"/>
      <c r="AV850" s="27"/>
      <c r="AW850" s="27"/>
      <c r="AX850" s="27"/>
      <c r="AY850" s="27"/>
      <c r="AZ850" s="27"/>
      <c r="BA850" s="27"/>
      <c r="BB850" s="27"/>
      <c r="BC850" s="27"/>
      <c r="BD850" s="27"/>
      <c r="BE850" s="27"/>
      <c r="BF850" s="27"/>
      <c r="BG850" s="27"/>
    </row>
    <row r="851" spans="2:59" ht="15.75" customHeight="1" x14ac:dyDescent="0.2"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  <c r="AO851" s="27"/>
      <c r="AP851" s="27"/>
      <c r="AQ851" s="27"/>
      <c r="AR851" s="27"/>
      <c r="AS851" s="27"/>
      <c r="AT851" s="27"/>
      <c r="AU851" s="27"/>
      <c r="AV851" s="27"/>
      <c r="AW851" s="27"/>
      <c r="AX851" s="27"/>
      <c r="AY851" s="27"/>
      <c r="AZ851" s="27"/>
      <c r="BA851" s="27"/>
      <c r="BB851" s="27"/>
      <c r="BC851" s="27"/>
      <c r="BD851" s="27"/>
      <c r="BE851" s="27"/>
      <c r="BF851" s="27"/>
      <c r="BG851" s="27"/>
    </row>
    <row r="852" spans="2:59" ht="15.75" customHeight="1" x14ac:dyDescent="0.2"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  <c r="AO852" s="27"/>
      <c r="AP852" s="27"/>
      <c r="AQ852" s="27"/>
      <c r="AR852" s="27"/>
      <c r="AS852" s="27"/>
      <c r="AT852" s="27"/>
      <c r="AU852" s="27"/>
      <c r="AV852" s="27"/>
      <c r="AW852" s="27"/>
      <c r="AX852" s="27"/>
      <c r="AY852" s="27"/>
      <c r="AZ852" s="27"/>
      <c r="BA852" s="27"/>
      <c r="BB852" s="27"/>
      <c r="BC852" s="27"/>
      <c r="BD852" s="27"/>
      <c r="BE852" s="27"/>
      <c r="BF852" s="27"/>
      <c r="BG852" s="27"/>
    </row>
    <row r="853" spans="2:59" ht="15.75" customHeight="1" x14ac:dyDescent="0.2"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  <c r="AO853" s="27"/>
      <c r="AP853" s="27"/>
      <c r="AQ853" s="27"/>
      <c r="AR853" s="27"/>
      <c r="AS853" s="27"/>
      <c r="AT853" s="27"/>
      <c r="AU853" s="27"/>
      <c r="AV853" s="27"/>
      <c r="AW853" s="27"/>
      <c r="AX853" s="27"/>
      <c r="AY853" s="27"/>
      <c r="AZ853" s="27"/>
      <c r="BA853" s="27"/>
      <c r="BB853" s="27"/>
      <c r="BC853" s="27"/>
      <c r="BD853" s="27"/>
      <c r="BE853" s="27"/>
      <c r="BF853" s="27"/>
      <c r="BG853" s="27"/>
    </row>
    <row r="854" spans="2:59" ht="15.75" customHeight="1" x14ac:dyDescent="0.2"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  <c r="AO854" s="27"/>
      <c r="AP854" s="27"/>
      <c r="AQ854" s="27"/>
      <c r="AR854" s="27"/>
      <c r="AS854" s="27"/>
      <c r="AT854" s="27"/>
      <c r="AU854" s="27"/>
      <c r="AV854" s="27"/>
      <c r="AW854" s="27"/>
      <c r="AX854" s="27"/>
      <c r="AY854" s="27"/>
      <c r="AZ854" s="27"/>
      <c r="BA854" s="27"/>
      <c r="BB854" s="27"/>
      <c r="BC854" s="27"/>
      <c r="BD854" s="27"/>
      <c r="BE854" s="27"/>
      <c r="BF854" s="27"/>
      <c r="BG854" s="27"/>
    </row>
    <row r="855" spans="2:59" ht="15.75" customHeight="1" x14ac:dyDescent="0.2"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  <c r="AO855" s="27"/>
      <c r="AP855" s="27"/>
      <c r="AQ855" s="27"/>
      <c r="AR855" s="27"/>
      <c r="AS855" s="27"/>
      <c r="AT855" s="27"/>
      <c r="AU855" s="27"/>
      <c r="AV855" s="27"/>
      <c r="AW855" s="27"/>
      <c r="AX855" s="27"/>
      <c r="AY855" s="27"/>
      <c r="AZ855" s="27"/>
      <c r="BA855" s="27"/>
      <c r="BB855" s="27"/>
      <c r="BC855" s="27"/>
      <c r="BD855" s="27"/>
      <c r="BE855" s="27"/>
      <c r="BF855" s="27"/>
      <c r="BG855" s="27"/>
    </row>
    <row r="856" spans="2:59" ht="15.75" customHeight="1" x14ac:dyDescent="0.2"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  <c r="AO856" s="27"/>
      <c r="AP856" s="27"/>
      <c r="AQ856" s="27"/>
      <c r="AR856" s="27"/>
      <c r="AS856" s="27"/>
      <c r="AT856" s="27"/>
      <c r="AU856" s="27"/>
      <c r="AV856" s="27"/>
      <c r="AW856" s="27"/>
      <c r="AX856" s="27"/>
      <c r="AY856" s="27"/>
      <c r="AZ856" s="27"/>
      <c r="BA856" s="27"/>
      <c r="BB856" s="27"/>
      <c r="BC856" s="27"/>
      <c r="BD856" s="27"/>
      <c r="BE856" s="27"/>
      <c r="BF856" s="27"/>
      <c r="BG856" s="27"/>
    </row>
    <row r="857" spans="2:59" ht="15.75" customHeight="1" x14ac:dyDescent="0.2"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  <c r="AO857" s="27"/>
      <c r="AP857" s="27"/>
      <c r="AQ857" s="27"/>
      <c r="AR857" s="27"/>
      <c r="AS857" s="27"/>
      <c r="AT857" s="27"/>
      <c r="AU857" s="27"/>
      <c r="AV857" s="27"/>
      <c r="AW857" s="27"/>
      <c r="AX857" s="27"/>
      <c r="AY857" s="27"/>
      <c r="AZ857" s="27"/>
      <c r="BA857" s="27"/>
      <c r="BB857" s="27"/>
      <c r="BC857" s="27"/>
      <c r="BD857" s="27"/>
      <c r="BE857" s="27"/>
      <c r="BF857" s="27"/>
      <c r="BG857" s="27"/>
    </row>
    <row r="858" spans="2:59" ht="15.75" customHeight="1" x14ac:dyDescent="0.2"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  <c r="AO858" s="27"/>
      <c r="AP858" s="27"/>
      <c r="AQ858" s="27"/>
      <c r="AR858" s="27"/>
      <c r="AS858" s="27"/>
      <c r="AT858" s="27"/>
      <c r="AU858" s="27"/>
      <c r="AV858" s="27"/>
      <c r="AW858" s="27"/>
      <c r="AX858" s="27"/>
      <c r="AY858" s="27"/>
      <c r="AZ858" s="27"/>
      <c r="BA858" s="27"/>
      <c r="BB858" s="27"/>
      <c r="BC858" s="27"/>
      <c r="BD858" s="27"/>
      <c r="BE858" s="27"/>
      <c r="BF858" s="27"/>
      <c r="BG858" s="27"/>
    </row>
    <row r="859" spans="2:59" ht="15.75" customHeight="1" x14ac:dyDescent="0.2"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  <c r="AO859" s="27"/>
      <c r="AP859" s="27"/>
      <c r="AQ859" s="27"/>
      <c r="AR859" s="27"/>
      <c r="AS859" s="27"/>
      <c r="AT859" s="27"/>
      <c r="AU859" s="27"/>
      <c r="AV859" s="27"/>
      <c r="AW859" s="27"/>
      <c r="AX859" s="27"/>
      <c r="AY859" s="27"/>
      <c r="AZ859" s="27"/>
      <c r="BA859" s="27"/>
      <c r="BB859" s="27"/>
      <c r="BC859" s="27"/>
      <c r="BD859" s="27"/>
      <c r="BE859" s="27"/>
      <c r="BF859" s="27"/>
      <c r="BG859" s="27"/>
    </row>
    <row r="860" spans="2:59" ht="15.75" customHeight="1" x14ac:dyDescent="0.2"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  <c r="AO860" s="27"/>
      <c r="AP860" s="27"/>
      <c r="AQ860" s="27"/>
      <c r="AR860" s="27"/>
      <c r="AS860" s="27"/>
      <c r="AT860" s="27"/>
      <c r="AU860" s="27"/>
      <c r="AV860" s="27"/>
      <c r="AW860" s="27"/>
      <c r="AX860" s="27"/>
      <c r="AY860" s="27"/>
      <c r="AZ860" s="27"/>
      <c r="BA860" s="27"/>
      <c r="BB860" s="27"/>
      <c r="BC860" s="27"/>
      <c r="BD860" s="27"/>
      <c r="BE860" s="27"/>
      <c r="BF860" s="27"/>
      <c r="BG860" s="27"/>
    </row>
    <row r="861" spans="2:59" ht="15.75" customHeight="1" x14ac:dyDescent="0.2"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  <c r="AO861" s="27"/>
      <c r="AP861" s="27"/>
      <c r="AQ861" s="27"/>
      <c r="AR861" s="27"/>
      <c r="AS861" s="27"/>
      <c r="AT861" s="27"/>
      <c r="AU861" s="27"/>
      <c r="AV861" s="27"/>
      <c r="AW861" s="27"/>
      <c r="AX861" s="27"/>
      <c r="AY861" s="27"/>
      <c r="AZ861" s="27"/>
      <c r="BA861" s="27"/>
      <c r="BB861" s="27"/>
      <c r="BC861" s="27"/>
      <c r="BD861" s="27"/>
      <c r="BE861" s="27"/>
      <c r="BF861" s="27"/>
      <c r="BG861" s="27"/>
    </row>
    <row r="862" spans="2:59" ht="15.75" customHeight="1" x14ac:dyDescent="0.2"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  <c r="AO862" s="27"/>
      <c r="AP862" s="27"/>
      <c r="AQ862" s="27"/>
      <c r="AR862" s="27"/>
      <c r="AS862" s="27"/>
      <c r="AT862" s="27"/>
      <c r="AU862" s="27"/>
      <c r="AV862" s="27"/>
      <c r="AW862" s="27"/>
      <c r="AX862" s="27"/>
      <c r="AY862" s="27"/>
      <c r="AZ862" s="27"/>
      <c r="BA862" s="27"/>
      <c r="BB862" s="27"/>
      <c r="BC862" s="27"/>
      <c r="BD862" s="27"/>
      <c r="BE862" s="27"/>
      <c r="BF862" s="27"/>
      <c r="BG862" s="27"/>
    </row>
    <row r="863" spans="2:59" ht="15.75" customHeight="1" x14ac:dyDescent="0.2"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  <c r="AO863" s="27"/>
      <c r="AP863" s="27"/>
      <c r="AQ863" s="27"/>
      <c r="AR863" s="27"/>
      <c r="AS863" s="27"/>
      <c r="AT863" s="27"/>
      <c r="AU863" s="27"/>
      <c r="AV863" s="27"/>
      <c r="AW863" s="27"/>
      <c r="AX863" s="27"/>
      <c r="AY863" s="27"/>
      <c r="AZ863" s="27"/>
      <c r="BA863" s="27"/>
      <c r="BB863" s="27"/>
      <c r="BC863" s="27"/>
      <c r="BD863" s="27"/>
      <c r="BE863" s="27"/>
      <c r="BF863" s="27"/>
      <c r="BG863" s="27"/>
    </row>
    <row r="864" spans="2:59" ht="15.75" customHeight="1" x14ac:dyDescent="0.2"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  <c r="AO864" s="27"/>
      <c r="AP864" s="27"/>
      <c r="AQ864" s="27"/>
      <c r="AR864" s="27"/>
      <c r="AS864" s="27"/>
      <c r="AT864" s="27"/>
      <c r="AU864" s="27"/>
      <c r="AV864" s="27"/>
      <c r="AW864" s="27"/>
      <c r="AX864" s="27"/>
      <c r="AY864" s="27"/>
      <c r="AZ864" s="27"/>
      <c r="BA864" s="27"/>
      <c r="BB864" s="27"/>
      <c r="BC864" s="27"/>
      <c r="BD864" s="27"/>
      <c r="BE864" s="27"/>
      <c r="BF864" s="27"/>
      <c r="BG864" s="27"/>
    </row>
    <row r="865" spans="2:59" ht="15.75" customHeight="1" x14ac:dyDescent="0.2"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  <c r="AO865" s="27"/>
      <c r="AP865" s="27"/>
      <c r="AQ865" s="27"/>
      <c r="AR865" s="27"/>
      <c r="AS865" s="27"/>
      <c r="AT865" s="27"/>
      <c r="AU865" s="27"/>
      <c r="AV865" s="27"/>
      <c r="AW865" s="27"/>
      <c r="AX865" s="27"/>
      <c r="AY865" s="27"/>
      <c r="AZ865" s="27"/>
      <c r="BA865" s="27"/>
      <c r="BB865" s="27"/>
      <c r="BC865" s="27"/>
      <c r="BD865" s="27"/>
      <c r="BE865" s="27"/>
      <c r="BF865" s="27"/>
      <c r="BG865" s="27"/>
    </row>
    <row r="866" spans="2:59" ht="15.75" customHeight="1" x14ac:dyDescent="0.2"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  <c r="AO866" s="27"/>
      <c r="AP866" s="27"/>
      <c r="AQ866" s="27"/>
      <c r="AR866" s="27"/>
      <c r="AS866" s="27"/>
      <c r="AT866" s="27"/>
      <c r="AU866" s="27"/>
      <c r="AV866" s="27"/>
      <c r="AW866" s="27"/>
      <c r="AX866" s="27"/>
      <c r="AY866" s="27"/>
      <c r="AZ866" s="27"/>
      <c r="BA866" s="27"/>
      <c r="BB866" s="27"/>
      <c r="BC866" s="27"/>
      <c r="BD866" s="27"/>
      <c r="BE866" s="27"/>
      <c r="BF866" s="27"/>
      <c r="BG866" s="27"/>
    </row>
    <row r="867" spans="2:59" ht="15.75" customHeight="1" x14ac:dyDescent="0.2"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  <c r="AO867" s="27"/>
      <c r="AP867" s="27"/>
      <c r="AQ867" s="27"/>
      <c r="AR867" s="27"/>
      <c r="AS867" s="27"/>
      <c r="AT867" s="27"/>
      <c r="AU867" s="27"/>
      <c r="AV867" s="27"/>
      <c r="AW867" s="27"/>
      <c r="AX867" s="27"/>
      <c r="AY867" s="27"/>
      <c r="AZ867" s="27"/>
      <c r="BA867" s="27"/>
      <c r="BB867" s="27"/>
      <c r="BC867" s="27"/>
      <c r="BD867" s="27"/>
      <c r="BE867" s="27"/>
      <c r="BF867" s="27"/>
      <c r="BG867" s="27"/>
    </row>
    <row r="868" spans="2:59" ht="15.75" customHeight="1" x14ac:dyDescent="0.2"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  <c r="AO868" s="27"/>
      <c r="AP868" s="27"/>
      <c r="AQ868" s="27"/>
      <c r="AR868" s="27"/>
      <c r="AS868" s="27"/>
      <c r="AT868" s="27"/>
      <c r="AU868" s="27"/>
      <c r="AV868" s="27"/>
      <c r="AW868" s="27"/>
      <c r="AX868" s="27"/>
      <c r="AY868" s="27"/>
      <c r="AZ868" s="27"/>
      <c r="BA868" s="27"/>
      <c r="BB868" s="27"/>
      <c r="BC868" s="27"/>
      <c r="BD868" s="27"/>
      <c r="BE868" s="27"/>
      <c r="BF868" s="27"/>
      <c r="BG868" s="27"/>
    </row>
    <row r="869" spans="2:59" ht="15.75" customHeight="1" x14ac:dyDescent="0.2"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  <c r="AO869" s="27"/>
      <c r="AP869" s="27"/>
      <c r="AQ869" s="27"/>
      <c r="AR869" s="27"/>
      <c r="AS869" s="27"/>
      <c r="AT869" s="27"/>
      <c r="AU869" s="27"/>
      <c r="AV869" s="27"/>
      <c r="AW869" s="27"/>
      <c r="AX869" s="27"/>
      <c r="AY869" s="27"/>
      <c r="AZ869" s="27"/>
      <c r="BA869" s="27"/>
      <c r="BB869" s="27"/>
      <c r="BC869" s="27"/>
      <c r="BD869" s="27"/>
      <c r="BE869" s="27"/>
      <c r="BF869" s="27"/>
      <c r="BG869" s="27"/>
    </row>
    <row r="870" spans="2:59" ht="15.75" customHeight="1" x14ac:dyDescent="0.2"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  <c r="AO870" s="27"/>
      <c r="AP870" s="27"/>
      <c r="AQ870" s="27"/>
      <c r="AR870" s="27"/>
      <c r="AS870" s="27"/>
      <c r="AT870" s="27"/>
      <c r="AU870" s="27"/>
      <c r="AV870" s="27"/>
      <c r="AW870" s="27"/>
      <c r="AX870" s="27"/>
      <c r="AY870" s="27"/>
      <c r="AZ870" s="27"/>
      <c r="BA870" s="27"/>
      <c r="BB870" s="27"/>
      <c r="BC870" s="27"/>
      <c r="BD870" s="27"/>
      <c r="BE870" s="27"/>
      <c r="BF870" s="27"/>
      <c r="BG870" s="27"/>
    </row>
    <row r="871" spans="2:59" ht="15.75" customHeight="1" x14ac:dyDescent="0.2"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  <c r="AO871" s="27"/>
      <c r="AP871" s="27"/>
      <c r="AQ871" s="27"/>
      <c r="AR871" s="27"/>
      <c r="AS871" s="27"/>
      <c r="AT871" s="27"/>
      <c r="AU871" s="27"/>
      <c r="AV871" s="27"/>
      <c r="AW871" s="27"/>
      <c r="AX871" s="27"/>
      <c r="AY871" s="27"/>
      <c r="AZ871" s="27"/>
      <c r="BA871" s="27"/>
      <c r="BB871" s="27"/>
      <c r="BC871" s="27"/>
      <c r="BD871" s="27"/>
      <c r="BE871" s="27"/>
      <c r="BF871" s="27"/>
      <c r="BG871" s="27"/>
    </row>
    <row r="872" spans="2:59" ht="15.75" customHeight="1" x14ac:dyDescent="0.2"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  <c r="AO872" s="27"/>
      <c r="AP872" s="27"/>
      <c r="AQ872" s="27"/>
      <c r="AR872" s="27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7"/>
      <c r="BF872" s="27"/>
      <c r="BG872" s="27"/>
    </row>
    <row r="873" spans="2:59" ht="15.75" customHeight="1" x14ac:dyDescent="0.2"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  <c r="AO873" s="27"/>
      <c r="AP873" s="27"/>
      <c r="AQ873" s="27"/>
      <c r="AR873" s="27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7"/>
      <c r="BF873" s="27"/>
      <c r="BG873" s="27"/>
    </row>
    <row r="874" spans="2:59" ht="15.75" customHeight="1" x14ac:dyDescent="0.2"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  <c r="AO874" s="27"/>
      <c r="AP874" s="27"/>
      <c r="AQ874" s="27"/>
      <c r="AR874" s="27"/>
      <c r="AS874" s="27"/>
      <c r="AT874" s="27"/>
      <c r="AU874" s="27"/>
      <c r="AV874" s="27"/>
      <c r="AW874" s="27"/>
      <c r="AX874" s="27"/>
      <c r="AY874" s="27"/>
      <c r="AZ874" s="27"/>
      <c r="BA874" s="27"/>
      <c r="BB874" s="27"/>
      <c r="BC874" s="27"/>
      <c r="BD874" s="27"/>
      <c r="BE874" s="27"/>
      <c r="BF874" s="27"/>
      <c r="BG874" s="27"/>
    </row>
    <row r="875" spans="2:59" ht="15.75" customHeight="1" x14ac:dyDescent="0.2"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  <c r="AO875" s="27"/>
      <c r="AP875" s="27"/>
      <c r="AQ875" s="27"/>
      <c r="AR875" s="27"/>
      <c r="AS875" s="27"/>
      <c r="AT875" s="27"/>
      <c r="AU875" s="27"/>
      <c r="AV875" s="27"/>
      <c r="AW875" s="27"/>
      <c r="AX875" s="27"/>
      <c r="AY875" s="27"/>
      <c r="AZ875" s="27"/>
      <c r="BA875" s="27"/>
      <c r="BB875" s="27"/>
      <c r="BC875" s="27"/>
      <c r="BD875" s="27"/>
      <c r="BE875" s="27"/>
      <c r="BF875" s="27"/>
      <c r="BG875" s="27"/>
    </row>
    <row r="876" spans="2:59" ht="15.75" customHeight="1" x14ac:dyDescent="0.2"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  <c r="AO876" s="27"/>
      <c r="AP876" s="27"/>
      <c r="AQ876" s="27"/>
      <c r="AR876" s="27"/>
      <c r="AS876" s="27"/>
      <c r="AT876" s="27"/>
      <c r="AU876" s="27"/>
      <c r="AV876" s="27"/>
      <c r="AW876" s="27"/>
      <c r="AX876" s="27"/>
      <c r="AY876" s="27"/>
      <c r="AZ876" s="27"/>
      <c r="BA876" s="27"/>
      <c r="BB876" s="27"/>
      <c r="BC876" s="27"/>
      <c r="BD876" s="27"/>
      <c r="BE876" s="27"/>
      <c r="BF876" s="27"/>
      <c r="BG876" s="27"/>
    </row>
    <row r="877" spans="2:59" ht="15.75" customHeight="1" x14ac:dyDescent="0.2"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  <c r="AO877" s="27"/>
      <c r="AP877" s="27"/>
      <c r="AQ877" s="27"/>
      <c r="AR877" s="27"/>
      <c r="AS877" s="27"/>
      <c r="AT877" s="27"/>
      <c r="AU877" s="27"/>
      <c r="AV877" s="27"/>
      <c r="AW877" s="27"/>
      <c r="AX877" s="27"/>
      <c r="AY877" s="27"/>
      <c r="AZ877" s="27"/>
      <c r="BA877" s="27"/>
      <c r="BB877" s="27"/>
      <c r="BC877" s="27"/>
      <c r="BD877" s="27"/>
      <c r="BE877" s="27"/>
      <c r="BF877" s="27"/>
      <c r="BG877" s="27"/>
    </row>
    <row r="878" spans="2:59" ht="15.75" customHeight="1" x14ac:dyDescent="0.2"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  <c r="AO878" s="27"/>
      <c r="AP878" s="27"/>
      <c r="AQ878" s="27"/>
      <c r="AR878" s="27"/>
      <c r="AS878" s="27"/>
      <c r="AT878" s="27"/>
      <c r="AU878" s="27"/>
      <c r="AV878" s="27"/>
      <c r="AW878" s="27"/>
      <c r="AX878" s="27"/>
      <c r="AY878" s="27"/>
      <c r="AZ878" s="27"/>
      <c r="BA878" s="27"/>
      <c r="BB878" s="27"/>
      <c r="BC878" s="27"/>
      <c r="BD878" s="27"/>
      <c r="BE878" s="27"/>
      <c r="BF878" s="27"/>
      <c r="BG878" s="27"/>
    </row>
    <row r="879" spans="2:59" ht="15.75" customHeight="1" x14ac:dyDescent="0.2"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  <c r="AO879" s="27"/>
      <c r="AP879" s="27"/>
      <c r="AQ879" s="27"/>
      <c r="AR879" s="27"/>
      <c r="AS879" s="27"/>
      <c r="AT879" s="27"/>
      <c r="AU879" s="27"/>
      <c r="AV879" s="27"/>
      <c r="AW879" s="27"/>
      <c r="AX879" s="27"/>
      <c r="AY879" s="27"/>
      <c r="AZ879" s="27"/>
      <c r="BA879" s="27"/>
      <c r="BB879" s="27"/>
      <c r="BC879" s="27"/>
      <c r="BD879" s="27"/>
      <c r="BE879" s="27"/>
      <c r="BF879" s="27"/>
      <c r="BG879" s="27"/>
    </row>
    <row r="880" spans="2:59" ht="15.75" customHeight="1" x14ac:dyDescent="0.2"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  <c r="AO880" s="27"/>
      <c r="AP880" s="27"/>
      <c r="AQ880" s="27"/>
      <c r="AR880" s="27"/>
      <c r="AS880" s="27"/>
      <c r="AT880" s="27"/>
      <c r="AU880" s="27"/>
      <c r="AV880" s="27"/>
      <c r="AW880" s="27"/>
      <c r="AX880" s="27"/>
      <c r="AY880" s="27"/>
      <c r="AZ880" s="27"/>
      <c r="BA880" s="27"/>
      <c r="BB880" s="27"/>
      <c r="BC880" s="27"/>
      <c r="BD880" s="27"/>
      <c r="BE880" s="27"/>
      <c r="BF880" s="27"/>
      <c r="BG880" s="27"/>
    </row>
    <row r="881" spans="2:59" ht="15.75" customHeight="1" x14ac:dyDescent="0.2"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  <c r="AO881" s="27"/>
      <c r="AP881" s="27"/>
      <c r="AQ881" s="27"/>
      <c r="AR881" s="27"/>
      <c r="AS881" s="27"/>
      <c r="AT881" s="27"/>
      <c r="AU881" s="27"/>
      <c r="AV881" s="27"/>
      <c r="AW881" s="27"/>
      <c r="AX881" s="27"/>
      <c r="AY881" s="27"/>
      <c r="AZ881" s="27"/>
      <c r="BA881" s="27"/>
      <c r="BB881" s="27"/>
      <c r="BC881" s="27"/>
      <c r="BD881" s="27"/>
      <c r="BE881" s="27"/>
      <c r="BF881" s="27"/>
      <c r="BG881" s="27"/>
    </row>
    <row r="882" spans="2:59" ht="15.75" customHeight="1" x14ac:dyDescent="0.2"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  <c r="AO882" s="27"/>
      <c r="AP882" s="27"/>
      <c r="AQ882" s="27"/>
      <c r="AR882" s="27"/>
      <c r="AS882" s="27"/>
      <c r="AT882" s="27"/>
      <c r="AU882" s="27"/>
      <c r="AV882" s="27"/>
      <c r="AW882" s="27"/>
      <c r="AX882" s="27"/>
      <c r="AY882" s="27"/>
      <c r="AZ882" s="27"/>
      <c r="BA882" s="27"/>
      <c r="BB882" s="27"/>
      <c r="BC882" s="27"/>
      <c r="BD882" s="27"/>
      <c r="BE882" s="27"/>
      <c r="BF882" s="27"/>
      <c r="BG882" s="27"/>
    </row>
    <row r="883" spans="2:59" ht="15.75" customHeight="1" x14ac:dyDescent="0.2"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  <c r="AO883" s="27"/>
      <c r="AP883" s="27"/>
      <c r="AQ883" s="27"/>
      <c r="AR883" s="27"/>
      <c r="AS883" s="27"/>
      <c r="AT883" s="27"/>
      <c r="AU883" s="27"/>
      <c r="AV883" s="27"/>
      <c r="AW883" s="27"/>
      <c r="AX883" s="27"/>
      <c r="AY883" s="27"/>
      <c r="AZ883" s="27"/>
      <c r="BA883" s="27"/>
      <c r="BB883" s="27"/>
      <c r="BC883" s="27"/>
      <c r="BD883" s="27"/>
      <c r="BE883" s="27"/>
      <c r="BF883" s="27"/>
      <c r="BG883" s="27"/>
    </row>
    <row r="884" spans="2:59" ht="15.75" customHeight="1" x14ac:dyDescent="0.2"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  <c r="AO884" s="27"/>
      <c r="AP884" s="27"/>
      <c r="AQ884" s="27"/>
      <c r="AR884" s="27"/>
      <c r="AS884" s="27"/>
      <c r="AT884" s="27"/>
      <c r="AU884" s="27"/>
      <c r="AV884" s="27"/>
      <c r="AW884" s="27"/>
      <c r="AX884" s="27"/>
      <c r="AY884" s="27"/>
      <c r="AZ884" s="27"/>
      <c r="BA884" s="27"/>
      <c r="BB884" s="27"/>
      <c r="BC884" s="27"/>
      <c r="BD884" s="27"/>
      <c r="BE884" s="27"/>
      <c r="BF884" s="27"/>
      <c r="BG884" s="27"/>
    </row>
    <row r="885" spans="2:59" ht="15.75" customHeight="1" x14ac:dyDescent="0.2"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  <c r="AO885" s="27"/>
      <c r="AP885" s="27"/>
      <c r="AQ885" s="27"/>
      <c r="AR885" s="27"/>
      <c r="AS885" s="27"/>
      <c r="AT885" s="27"/>
      <c r="AU885" s="27"/>
      <c r="AV885" s="27"/>
      <c r="AW885" s="27"/>
      <c r="AX885" s="27"/>
      <c r="AY885" s="27"/>
      <c r="AZ885" s="27"/>
      <c r="BA885" s="27"/>
      <c r="BB885" s="27"/>
      <c r="BC885" s="27"/>
      <c r="BD885" s="27"/>
      <c r="BE885" s="27"/>
      <c r="BF885" s="27"/>
      <c r="BG885" s="27"/>
    </row>
    <row r="886" spans="2:59" ht="15.75" customHeight="1" x14ac:dyDescent="0.2"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  <c r="AO886" s="27"/>
      <c r="AP886" s="27"/>
      <c r="AQ886" s="27"/>
      <c r="AR886" s="27"/>
      <c r="AS886" s="27"/>
      <c r="AT886" s="27"/>
      <c r="AU886" s="27"/>
      <c r="AV886" s="27"/>
      <c r="AW886" s="27"/>
      <c r="AX886" s="27"/>
      <c r="AY886" s="27"/>
      <c r="AZ886" s="27"/>
      <c r="BA886" s="27"/>
      <c r="BB886" s="27"/>
      <c r="BC886" s="27"/>
      <c r="BD886" s="27"/>
      <c r="BE886" s="27"/>
      <c r="BF886" s="27"/>
      <c r="BG886" s="27"/>
    </row>
    <row r="887" spans="2:59" ht="15.75" customHeight="1" x14ac:dyDescent="0.2"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  <c r="AO887" s="27"/>
      <c r="AP887" s="27"/>
      <c r="AQ887" s="27"/>
      <c r="AR887" s="27"/>
      <c r="AS887" s="27"/>
      <c r="AT887" s="27"/>
      <c r="AU887" s="27"/>
      <c r="AV887" s="27"/>
      <c r="AW887" s="27"/>
      <c r="AX887" s="27"/>
      <c r="AY887" s="27"/>
      <c r="AZ887" s="27"/>
      <c r="BA887" s="27"/>
      <c r="BB887" s="27"/>
      <c r="BC887" s="27"/>
      <c r="BD887" s="27"/>
      <c r="BE887" s="27"/>
      <c r="BF887" s="27"/>
      <c r="BG887" s="27"/>
    </row>
    <row r="888" spans="2:59" ht="15.75" customHeight="1" x14ac:dyDescent="0.2"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  <c r="AO888" s="27"/>
      <c r="AP888" s="27"/>
      <c r="AQ888" s="27"/>
      <c r="AR888" s="27"/>
      <c r="AS888" s="27"/>
      <c r="AT888" s="27"/>
      <c r="AU888" s="27"/>
      <c r="AV888" s="27"/>
      <c r="AW888" s="27"/>
      <c r="AX888" s="27"/>
      <c r="AY888" s="27"/>
      <c r="AZ888" s="27"/>
      <c r="BA888" s="27"/>
      <c r="BB888" s="27"/>
      <c r="BC888" s="27"/>
      <c r="BD888" s="27"/>
      <c r="BE888" s="27"/>
      <c r="BF888" s="27"/>
      <c r="BG888" s="27"/>
    </row>
    <row r="889" spans="2:59" ht="15.75" customHeight="1" x14ac:dyDescent="0.2"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  <c r="AO889" s="27"/>
      <c r="AP889" s="27"/>
      <c r="AQ889" s="27"/>
      <c r="AR889" s="27"/>
      <c r="AS889" s="27"/>
      <c r="AT889" s="27"/>
      <c r="AU889" s="27"/>
      <c r="AV889" s="27"/>
      <c r="AW889" s="27"/>
      <c r="AX889" s="27"/>
      <c r="AY889" s="27"/>
      <c r="AZ889" s="27"/>
      <c r="BA889" s="27"/>
      <c r="BB889" s="27"/>
      <c r="BC889" s="27"/>
      <c r="BD889" s="27"/>
      <c r="BE889" s="27"/>
      <c r="BF889" s="27"/>
      <c r="BG889" s="27"/>
    </row>
    <row r="890" spans="2:59" ht="15.75" customHeight="1" x14ac:dyDescent="0.2"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  <c r="AO890" s="27"/>
      <c r="AP890" s="27"/>
      <c r="AQ890" s="27"/>
      <c r="AR890" s="27"/>
      <c r="AS890" s="27"/>
      <c r="AT890" s="27"/>
      <c r="AU890" s="27"/>
      <c r="AV890" s="27"/>
      <c r="AW890" s="27"/>
      <c r="AX890" s="27"/>
      <c r="AY890" s="27"/>
      <c r="AZ890" s="27"/>
      <c r="BA890" s="27"/>
      <c r="BB890" s="27"/>
      <c r="BC890" s="27"/>
      <c r="BD890" s="27"/>
      <c r="BE890" s="27"/>
      <c r="BF890" s="27"/>
      <c r="BG890" s="27"/>
    </row>
    <row r="891" spans="2:59" ht="15.75" customHeight="1" x14ac:dyDescent="0.2"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  <c r="AO891" s="27"/>
      <c r="AP891" s="27"/>
      <c r="AQ891" s="27"/>
      <c r="AR891" s="27"/>
      <c r="AS891" s="27"/>
      <c r="AT891" s="27"/>
      <c r="AU891" s="27"/>
      <c r="AV891" s="27"/>
      <c r="AW891" s="27"/>
      <c r="AX891" s="27"/>
      <c r="AY891" s="27"/>
      <c r="AZ891" s="27"/>
      <c r="BA891" s="27"/>
      <c r="BB891" s="27"/>
      <c r="BC891" s="27"/>
      <c r="BD891" s="27"/>
      <c r="BE891" s="27"/>
      <c r="BF891" s="27"/>
      <c r="BG891" s="27"/>
    </row>
    <row r="892" spans="2:59" ht="15.75" customHeight="1" x14ac:dyDescent="0.2"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  <c r="AO892" s="27"/>
      <c r="AP892" s="27"/>
      <c r="AQ892" s="27"/>
      <c r="AR892" s="27"/>
      <c r="AS892" s="27"/>
      <c r="AT892" s="27"/>
      <c r="AU892" s="27"/>
      <c r="AV892" s="27"/>
      <c r="AW892" s="27"/>
      <c r="AX892" s="27"/>
      <c r="AY892" s="27"/>
      <c r="AZ892" s="27"/>
      <c r="BA892" s="27"/>
      <c r="BB892" s="27"/>
      <c r="BC892" s="27"/>
      <c r="BD892" s="27"/>
      <c r="BE892" s="27"/>
      <c r="BF892" s="27"/>
      <c r="BG892" s="27"/>
    </row>
    <row r="893" spans="2:59" ht="15.75" customHeight="1" x14ac:dyDescent="0.2"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  <c r="AO893" s="27"/>
      <c r="AP893" s="27"/>
      <c r="AQ893" s="27"/>
      <c r="AR893" s="27"/>
      <c r="AS893" s="27"/>
      <c r="AT893" s="27"/>
      <c r="AU893" s="27"/>
      <c r="AV893" s="27"/>
      <c r="AW893" s="27"/>
      <c r="AX893" s="27"/>
      <c r="AY893" s="27"/>
      <c r="AZ893" s="27"/>
      <c r="BA893" s="27"/>
      <c r="BB893" s="27"/>
      <c r="BC893" s="27"/>
      <c r="BD893" s="27"/>
      <c r="BE893" s="27"/>
      <c r="BF893" s="27"/>
      <c r="BG893" s="27"/>
    </row>
    <row r="894" spans="2:59" ht="15.75" customHeight="1" x14ac:dyDescent="0.2"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  <c r="AO894" s="27"/>
      <c r="AP894" s="27"/>
      <c r="AQ894" s="27"/>
      <c r="AR894" s="27"/>
      <c r="AS894" s="27"/>
      <c r="AT894" s="27"/>
      <c r="AU894" s="27"/>
      <c r="AV894" s="27"/>
      <c r="AW894" s="27"/>
      <c r="AX894" s="27"/>
      <c r="AY894" s="27"/>
      <c r="AZ894" s="27"/>
      <c r="BA894" s="27"/>
      <c r="BB894" s="27"/>
      <c r="BC894" s="27"/>
      <c r="BD894" s="27"/>
      <c r="BE894" s="27"/>
      <c r="BF894" s="27"/>
      <c r="BG894" s="27"/>
    </row>
    <row r="895" spans="2:59" ht="15.75" customHeight="1" x14ac:dyDescent="0.2"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  <c r="AO895" s="27"/>
      <c r="AP895" s="27"/>
      <c r="AQ895" s="27"/>
      <c r="AR895" s="27"/>
      <c r="AS895" s="27"/>
      <c r="AT895" s="27"/>
      <c r="AU895" s="27"/>
      <c r="AV895" s="27"/>
      <c r="AW895" s="27"/>
      <c r="AX895" s="27"/>
      <c r="AY895" s="27"/>
      <c r="AZ895" s="27"/>
      <c r="BA895" s="27"/>
      <c r="BB895" s="27"/>
      <c r="BC895" s="27"/>
      <c r="BD895" s="27"/>
      <c r="BE895" s="27"/>
      <c r="BF895" s="27"/>
      <c r="BG895" s="27"/>
    </row>
    <row r="896" spans="2:59" ht="15.75" customHeight="1" x14ac:dyDescent="0.2"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  <c r="AO896" s="27"/>
      <c r="AP896" s="27"/>
      <c r="AQ896" s="27"/>
      <c r="AR896" s="27"/>
      <c r="AS896" s="27"/>
      <c r="AT896" s="27"/>
      <c r="AU896" s="27"/>
      <c r="AV896" s="27"/>
      <c r="AW896" s="27"/>
      <c r="AX896" s="27"/>
      <c r="AY896" s="27"/>
      <c r="AZ896" s="27"/>
      <c r="BA896" s="27"/>
      <c r="BB896" s="27"/>
      <c r="BC896" s="27"/>
      <c r="BD896" s="27"/>
      <c r="BE896" s="27"/>
      <c r="BF896" s="27"/>
      <c r="BG896" s="27"/>
    </row>
    <row r="897" spans="2:59" ht="15.75" customHeight="1" x14ac:dyDescent="0.2"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  <c r="AO897" s="27"/>
      <c r="AP897" s="27"/>
      <c r="AQ897" s="27"/>
      <c r="AR897" s="27"/>
      <c r="AS897" s="27"/>
      <c r="AT897" s="27"/>
      <c r="AU897" s="27"/>
      <c r="AV897" s="27"/>
      <c r="AW897" s="27"/>
      <c r="AX897" s="27"/>
      <c r="AY897" s="27"/>
      <c r="AZ897" s="27"/>
      <c r="BA897" s="27"/>
      <c r="BB897" s="27"/>
      <c r="BC897" s="27"/>
      <c r="BD897" s="27"/>
      <c r="BE897" s="27"/>
      <c r="BF897" s="27"/>
      <c r="BG897" s="27"/>
    </row>
    <row r="898" spans="2:59" ht="15.75" customHeight="1" x14ac:dyDescent="0.2"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  <c r="AO898" s="27"/>
      <c r="AP898" s="27"/>
      <c r="AQ898" s="27"/>
      <c r="AR898" s="27"/>
      <c r="AS898" s="27"/>
      <c r="AT898" s="27"/>
      <c r="AU898" s="27"/>
      <c r="AV898" s="27"/>
      <c r="AW898" s="27"/>
      <c r="AX898" s="27"/>
      <c r="AY898" s="27"/>
      <c r="AZ898" s="27"/>
      <c r="BA898" s="27"/>
      <c r="BB898" s="27"/>
      <c r="BC898" s="27"/>
      <c r="BD898" s="27"/>
      <c r="BE898" s="27"/>
      <c r="BF898" s="27"/>
      <c r="BG898" s="27"/>
    </row>
    <row r="899" spans="2:59" ht="15.75" customHeight="1" x14ac:dyDescent="0.2"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  <c r="AO899" s="27"/>
      <c r="AP899" s="27"/>
      <c r="AQ899" s="27"/>
      <c r="AR899" s="27"/>
      <c r="AS899" s="27"/>
      <c r="AT899" s="27"/>
      <c r="AU899" s="27"/>
      <c r="AV899" s="27"/>
      <c r="AW899" s="27"/>
      <c r="AX899" s="27"/>
      <c r="AY899" s="27"/>
      <c r="AZ899" s="27"/>
      <c r="BA899" s="27"/>
      <c r="BB899" s="27"/>
      <c r="BC899" s="27"/>
      <c r="BD899" s="27"/>
      <c r="BE899" s="27"/>
      <c r="BF899" s="27"/>
      <c r="BG899" s="27"/>
    </row>
    <row r="900" spans="2:59" ht="15.75" customHeight="1" x14ac:dyDescent="0.2"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  <c r="AO900" s="27"/>
      <c r="AP900" s="27"/>
      <c r="AQ900" s="27"/>
      <c r="AR900" s="27"/>
      <c r="AS900" s="27"/>
      <c r="AT900" s="27"/>
      <c r="AU900" s="27"/>
      <c r="AV900" s="27"/>
      <c r="AW900" s="27"/>
      <c r="AX900" s="27"/>
      <c r="AY900" s="27"/>
      <c r="AZ900" s="27"/>
      <c r="BA900" s="27"/>
      <c r="BB900" s="27"/>
      <c r="BC900" s="27"/>
      <c r="BD900" s="27"/>
      <c r="BE900" s="27"/>
      <c r="BF900" s="27"/>
      <c r="BG900" s="27"/>
    </row>
    <row r="901" spans="2:59" ht="15.75" customHeight="1" x14ac:dyDescent="0.2"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  <c r="AO901" s="27"/>
      <c r="AP901" s="27"/>
      <c r="AQ901" s="27"/>
      <c r="AR901" s="27"/>
      <c r="AS901" s="27"/>
      <c r="AT901" s="27"/>
      <c r="AU901" s="27"/>
      <c r="AV901" s="27"/>
      <c r="AW901" s="27"/>
      <c r="AX901" s="27"/>
      <c r="AY901" s="27"/>
      <c r="AZ901" s="27"/>
      <c r="BA901" s="27"/>
      <c r="BB901" s="27"/>
      <c r="BC901" s="27"/>
      <c r="BD901" s="27"/>
      <c r="BE901" s="27"/>
      <c r="BF901" s="27"/>
      <c r="BG901" s="27"/>
    </row>
    <row r="902" spans="2:59" ht="15.75" customHeight="1" x14ac:dyDescent="0.2"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  <c r="AO902" s="27"/>
      <c r="AP902" s="27"/>
      <c r="AQ902" s="27"/>
      <c r="AR902" s="27"/>
      <c r="AS902" s="27"/>
      <c r="AT902" s="27"/>
      <c r="AU902" s="27"/>
      <c r="AV902" s="27"/>
      <c r="AW902" s="27"/>
      <c r="AX902" s="27"/>
      <c r="AY902" s="27"/>
      <c r="AZ902" s="27"/>
      <c r="BA902" s="27"/>
      <c r="BB902" s="27"/>
      <c r="BC902" s="27"/>
      <c r="BD902" s="27"/>
      <c r="BE902" s="27"/>
      <c r="BF902" s="27"/>
      <c r="BG902" s="27"/>
    </row>
    <row r="903" spans="2:59" ht="15.75" customHeight="1" x14ac:dyDescent="0.2"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  <c r="AO903" s="27"/>
      <c r="AP903" s="27"/>
      <c r="AQ903" s="27"/>
      <c r="AR903" s="27"/>
      <c r="AS903" s="27"/>
      <c r="AT903" s="27"/>
      <c r="AU903" s="27"/>
      <c r="AV903" s="27"/>
      <c r="AW903" s="27"/>
      <c r="AX903" s="27"/>
      <c r="AY903" s="27"/>
      <c r="AZ903" s="27"/>
      <c r="BA903" s="27"/>
      <c r="BB903" s="27"/>
      <c r="BC903" s="27"/>
      <c r="BD903" s="27"/>
      <c r="BE903" s="27"/>
      <c r="BF903" s="27"/>
      <c r="BG903" s="27"/>
    </row>
    <row r="904" spans="2:59" ht="15.75" customHeight="1" x14ac:dyDescent="0.2"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  <c r="AO904" s="27"/>
      <c r="AP904" s="27"/>
      <c r="AQ904" s="27"/>
      <c r="AR904" s="27"/>
      <c r="AS904" s="27"/>
      <c r="AT904" s="27"/>
      <c r="AU904" s="27"/>
      <c r="AV904" s="27"/>
      <c r="AW904" s="27"/>
      <c r="AX904" s="27"/>
      <c r="AY904" s="27"/>
      <c r="AZ904" s="27"/>
      <c r="BA904" s="27"/>
      <c r="BB904" s="27"/>
      <c r="BC904" s="27"/>
      <c r="BD904" s="27"/>
      <c r="BE904" s="27"/>
      <c r="BF904" s="27"/>
      <c r="BG904" s="27"/>
    </row>
    <row r="905" spans="2:59" ht="15.75" customHeight="1" x14ac:dyDescent="0.2"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  <c r="AO905" s="27"/>
      <c r="AP905" s="27"/>
      <c r="AQ905" s="27"/>
      <c r="AR905" s="27"/>
      <c r="AS905" s="27"/>
      <c r="AT905" s="27"/>
      <c r="AU905" s="27"/>
      <c r="AV905" s="27"/>
      <c r="AW905" s="27"/>
      <c r="AX905" s="27"/>
      <c r="AY905" s="27"/>
      <c r="AZ905" s="27"/>
      <c r="BA905" s="27"/>
      <c r="BB905" s="27"/>
      <c r="BC905" s="27"/>
      <c r="BD905" s="27"/>
      <c r="BE905" s="27"/>
      <c r="BF905" s="27"/>
      <c r="BG905" s="27"/>
    </row>
    <row r="906" spans="2:59" ht="15.75" customHeight="1" x14ac:dyDescent="0.2"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  <c r="AO906" s="27"/>
      <c r="AP906" s="27"/>
      <c r="AQ906" s="27"/>
      <c r="AR906" s="27"/>
      <c r="AS906" s="27"/>
      <c r="AT906" s="27"/>
      <c r="AU906" s="27"/>
      <c r="AV906" s="27"/>
      <c r="AW906" s="27"/>
      <c r="AX906" s="27"/>
      <c r="AY906" s="27"/>
      <c r="AZ906" s="27"/>
      <c r="BA906" s="27"/>
      <c r="BB906" s="27"/>
      <c r="BC906" s="27"/>
      <c r="BD906" s="27"/>
      <c r="BE906" s="27"/>
      <c r="BF906" s="27"/>
      <c r="BG906" s="27"/>
    </row>
    <row r="907" spans="2:59" ht="15.75" customHeight="1" x14ac:dyDescent="0.2"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  <c r="AO907" s="27"/>
      <c r="AP907" s="27"/>
      <c r="AQ907" s="27"/>
      <c r="AR907" s="27"/>
      <c r="AS907" s="27"/>
      <c r="AT907" s="27"/>
      <c r="AU907" s="27"/>
      <c r="AV907" s="27"/>
      <c r="AW907" s="27"/>
      <c r="AX907" s="27"/>
      <c r="AY907" s="27"/>
      <c r="AZ907" s="27"/>
      <c r="BA907" s="27"/>
      <c r="BB907" s="27"/>
      <c r="BC907" s="27"/>
      <c r="BD907" s="27"/>
      <c r="BE907" s="27"/>
      <c r="BF907" s="27"/>
      <c r="BG907" s="27"/>
    </row>
    <row r="908" spans="2:59" ht="15.75" customHeight="1" x14ac:dyDescent="0.2"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  <c r="AO908" s="27"/>
      <c r="AP908" s="27"/>
      <c r="AQ908" s="27"/>
      <c r="AR908" s="27"/>
      <c r="AS908" s="27"/>
      <c r="AT908" s="27"/>
      <c r="AU908" s="27"/>
      <c r="AV908" s="27"/>
      <c r="AW908" s="27"/>
      <c r="AX908" s="27"/>
      <c r="AY908" s="27"/>
      <c r="AZ908" s="27"/>
      <c r="BA908" s="27"/>
      <c r="BB908" s="27"/>
      <c r="BC908" s="27"/>
      <c r="BD908" s="27"/>
      <c r="BE908" s="27"/>
      <c r="BF908" s="27"/>
      <c r="BG908" s="27"/>
    </row>
    <row r="909" spans="2:59" ht="15.75" customHeight="1" x14ac:dyDescent="0.2"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  <c r="AO909" s="27"/>
      <c r="AP909" s="27"/>
      <c r="AQ909" s="27"/>
      <c r="AR909" s="27"/>
      <c r="AS909" s="27"/>
      <c r="AT909" s="27"/>
      <c r="AU909" s="27"/>
      <c r="AV909" s="27"/>
      <c r="AW909" s="27"/>
      <c r="AX909" s="27"/>
      <c r="AY909" s="27"/>
      <c r="AZ909" s="27"/>
      <c r="BA909" s="27"/>
      <c r="BB909" s="27"/>
      <c r="BC909" s="27"/>
      <c r="BD909" s="27"/>
      <c r="BE909" s="27"/>
      <c r="BF909" s="27"/>
      <c r="BG909" s="27"/>
    </row>
    <row r="910" spans="2:59" ht="15.75" customHeight="1" x14ac:dyDescent="0.2"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  <c r="AO910" s="27"/>
      <c r="AP910" s="27"/>
      <c r="AQ910" s="27"/>
      <c r="AR910" s="27"/>
      <c r="AS910" s="27"/>
      <c r="AT910" s="27"/>
      <c r="AU910" s="27"/>
      <c r="AV910" s="27"/>
      <c r="AW910" s="27"/>
      <c r="AX910" s="27"/>
      <c r="AY910" s="27"/>
      <c r="AZ910" s="27"/>
      <c r="BA910" s="27"/>
      <c r="BB910" s="27"/>
      <c r="BC910" s="27"/>
      <c r="BD910" s="27"/>
      <c r="BE910" s="27"/>
      <c r="BF910" s="27"/>
      <c r="BG910" s="27"/>
    </row>
    <row r="911" spans="2:59" ht="15.75" customHeight="1" x14ac:dyDescent="0.2"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  <c r="AO911" s="27"/>
      <c r="AP911" s="27"/>
      <c r="AQ911" s="27"/>
      <c r="AR911" s="27"/>
      <c r="AS911" s="27"/>
      <c r="AT911" s="27"/>
      <c r="AU911" s="27"/>
      <c r="AV911" s="27"/>
      <c r="AW911" s="27"/>
      <c r="AX911" s="27"/>
      <c r="AY911" s="27"/>
      <c r="AZ911" s="27"/>
      <c r="BA911" s="27"/>
      <c r="BB911" s="27"/>
      <c r="BC911" s="27"/>
      <c r="BD911" s="27"/>
      <c r="BE911" s="27"/>
      <c r="BF911" s="27"/>
      <c r="BG911" s="27"/>
    </row>
    <row r="912" spans="2:59" ht="15.75" customHeight="1" x14ac:dyDescent="0.2"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  <c r="AO912" s="27"/>
      <c r="AP912" s="27"/>
      <c r="AQ912" s="27"/>
      <c r="AR912" s="27"/>
      <c r="AS912" s="27"/>
      <c r="AT912" s="27"/>
      <c r="AU912" s="27"/>
      <c r="AV912" s="27"/>
      <c r="AW912" s="27"/>
      <c r="AX912" s="27"/>
      <c r="AY912" s="27"/>
      <c r="AZ912" s="27"/>
      <c r="BA912" s="27"/>
      <c r="BB912" s="27"/>
      <c r="BC912" s="27"/>
      <c r="BD912" s="27"/>
      <c r="BE912" s="27"/>
      <c r="BF912" s="27"/>
      <c r="BG912" s="27"/>
    </row>
    <row r="913" spans="2:59" ht="15.75" customHeight="1" x14ac:dyDescent="0.2"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  <c r="AO913" s="27"/>
      <c r="AP913" s="27"/>
      <c r="AQ913" s="27"/>
      <c r="AR913" s="27"/>
      <c r="AS913" s="27"/>
      <c r="AT913" s="27"/>
      <c r="AU913" s="27"/>
      <c r="AV913" s="27"/>
      <c r="AW913" s="27"/>
      <c r="AX913" s="27"/>
      <c r="AY913" s="27"/>
      <c r="AZ913" s="27"/>
      <c r="BA913" s="27"/>
      <c r="BB913" s="27"/>
      <c r="BC913" s="27"/>
      <c r="BD913" s="27"/>
      <c r="BE913" s="27"/>
      <c r="BF913" s="27"/>
      <c r="BG913" s="27"/>
    </row>
    <row r="914" spans="2:59" ht="15.75" customHeight="1" x14ac:dyDescent="0.2"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  <c r="AO914" s="27"/>
      <c r="AP914" s="27"/>
      <c r="AQ914" s="27"/>
      <c r="AR914" s="27"/>
      <c r="AS914" s="27"/>
      <c r="AT914" s="27"/>
      <c r="AU914" s="27"/>
      <c r="AV914" s="27"/>
      <c r="AW914" s="27"/>
      <c r="AX914" s="27"/>
      <c r="AY914" s="27"/>
      <c r="AZ914" s="27"/>
      <c r="BA914" s="27"/>
      <c r="BB914" s="27"/>
      <c r="BC914" s="27"/>
      <c r="BD914" s="27"/>
      <c r="BE914" s="27"/>
      <c r="BF914" s="27"/>
      <c r="BG914" s="27"/>
    </row>
    <row r="915" spans="2:59" ht="15.75" customHeight="1" x14ac:dyDescent="0.2"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  <c r="AO915" s="27"/>
      <c r="AP915" s="27"/>
      <c r="AQ915" s="27"/>
      <c r="AR915" s="27"/>
      <c r="AS915" s="27"/>
      <c r="AT915" s="27"/>
      <c r="AU915" s="27"/>
      <c r="AV915" s="27"/>
      <c r="AW915" s="27"/>
      <c r="AX915" s="27"/>
      <c r="AY915" s="27"/>
      <c r="AZ915" s="27"/>
      <c r="BA915" s="27"/>
      <c r="BB915" s="27"/>
      <c r="BC915" s="27"/>
      <c r="BD915" s="27"/>
      <c r="BE915" s="27"/>
      <c r="BF915" s="27"/>
      <c r="BG915" s="27"/>
    </row>
    <row r="916" spans="2:59" ht="15.75" customHeight="1" x14ac:dyDescent="0.2"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  <c r="AO916" s="27"/>
      <c r="AP916" s="27"/>
      <c r="AQ916" s="27"/>
      <c r="AR916" s="27"/>
      <c r="AS916" s="27"/>
      <c r="AT916" s="27"/>
      <c r="AU916" s="27"/>
      <c r="AV916" s="27"/>
      <c r="AW916" s="27"/>
      <c r="AX916" s="27"/>
      <c r="AY916" s="27"/>
      <c r="AZ916" s="27"/>
      <c r="BA916" s="27"/>
      <c r="BB916" s="27"/>
      <c r="BC916" s="27"/>
      <c r="BD916" s="27"/>
      <c r="BE916" s="27"/>
      <c r="BF916" s="27"/>
      <c r="BG916" s="27"/>
    </row>
    <row r="917" spans="2:59" ht="15.75" customHeight="1" x14ac:dyDescent="0.2"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  <c r="AO917" s="27"/>
      <c r="AP917" s="27"/>
      <c r="AQ917" s="27"/>
      <c r="AR917" s="27"/>
      <c r="AS917" s="27"/>
      <c r="AT917" s="27"/>
      <c r="AU917" s="27"/>
      <c r="AV917" s="27"/>
      <c r="AW917" s="27"/>
      <c r="AX917" s="27"/>
      <c r="AY917" s="27"/>
      <c r="AZ917" s="27"/>
      <c r="BA917" s="27"/>
      <c r="BB917" s="27"/>
      <c r="BC917" s="27"/>
      <c r="BD917" s="27"/>
      <c r="BE917" s="27"/>
      <c r="BF917" s="27"/>
      <c r="BG917" s="27"/>
    </row>
    <row r="918" spans="2:59" ht="15.75" customHeight="1" x14ac:dyDescent="0.2"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  <c r="AO918" s="27"/>
      <c r="AP918" s="27"/>
      <c r="AQ918" s="27"/>
      <c r="AR918" s="27"/>
      <c r="AS918" s="27"/>
      <c r="AT918" s="27"/>
      <c r="AU918" s="27"/>
      <c r="AV918" s="27"/>
      <c r="AW918" s="27"/>
      <c r="AX918" s="27"/>
      <c r="AY918" s="27"/>
      <c r="AZ918" s="27"/>
      <c r="BA918" s="27"/>
      <c r="BB918" s="27"/>
      <c r="BC918" s="27"/>
      <c r="BD918" s="27"/>
      <c r="BE918" s="27"/>
      <c r="BF918" s="27"/>
      <c r="BG918" s="27"/>
    </row>
    <row r="919" spans="2:59" ht="15.75" customHeight="1" x14ac:dyDescent="0.2"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  <c r="AO919" s="27"/>
      <c r="AP919" s="27"/>
      <c r="AQ919" s="27"/>
      <c r="AR919" s="27"/>
      <c r="AS919" s="27"/>
      <c r="AT919" s="27"/>
      <c r="AU919" s="27"/>
      <c r="AV919" s="27"/>
      <c r="AW919" s="27"/>
      <c r="AX919" s="27"/>
      <c r="AY919" s="27"/>
      <c r="AZ919" s="27"/>
      <c r="BA919" s="27"/>
      <c r="BB919" s="27"/>
      <c r="BC919" s="27"/>
      <c r="BD919" s="27"/>
      <c r="BE919" s="27"/>
      <c r="BF919" s="27"/>
      <c r="BG919" s="27"/>
    </row>
    <row r="920" spans="2:59" ht="15.75" customHeight="1" x14ac:dyDescent="0.2"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  <c r="AO920" s="27"/>
      <c r="AP920" s="27"/>
      <c r="AQ920" s="27"/>
      <c r="AR920" s="27"/>
      <c r="AS920" s="27"/>
      <c r="AT920" s="27"/>
      <c r="AU920" s="27"/>
      <c r="AV920" s="27"/>
      <c r="AW920" s="27"/>
      <c r="AX920" s="27"/>
      <c r="AY920" s="27"/>
      <c r="AZ920" s="27"/>
      <c r="BA920" s="27"/>
      <c r="BB920" s="27"/>
      <c r="BC920" s="27"/>
      <c r="BD920" s="27"/>
      <c r="BE920" s="27"/>
      <c r="BF920" s="27"/>
      <c r="BG920" s="27"/>
    </row>
    <row r="921" spans="2:59" ht="15.75" customHeight="1" x14ac:dyDescent="0.2"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  <c r="AO921" s="27"/>
      <c r="AP921" s="27"/>
      <c r="AQ921" s="27"/>
      <c r="AR921" s="27"/>
      <c r="AS921" s="27"/>
      <c r="AT921" s="27"/>
      <c r="AU921" s="27"/>
      <c r="AV921" s="27"/>
      <c r="AW921" s="27"/>
      <c r="AX921" s="27"/>
      <c r="AY921" s="27"/>
      <c r="AZ921" s="27"/>
      <c r="BA921" s="27"/>
      <c r="BB921" s="27"/>
      <c r="BC921" s="27"/>
      <c r="BD921" s="27"/>
      <c r="BE921" s="27"/>
      <c r="BF921" s="27"/>
      <c r="BG921" s="27"/>
    </row>
    <row r="922" spans="2:59" ht="15.75" customHeight="1" x14ac:dyDescent="0.2"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  <c r="AO922" s="27"/>
      <c r="AP922" s="27"/>
      <c r="AQ922" s="27"/>
      <c r="AR922" s="27"/>
      <c r="AS922" s="27"/>
      <c r="AT922" s="27"/>
      <c r="AU922" s="27"/>
      <c r="AV922" s="27"/>
      <c r="AW922" s="27"/>
      <c r="AX922" s="27"/>
      <c r="AY922" s="27"/>
      <c r="AZ922" s="27"/>
      <c r="BA922" s="27"/>
      <c r="BB922" s="27"/>
      <c r="BC922" s="27"/>
      <c r="BD922" s="27"/>
      <c r="BE922" s="27"/>
      <c r="BF922" s="27"/>
      <c r="BG922" s="27"/>
    </row>
    <row r="923" spans="2:59" ht="15.75" customHeight="1" x14ac:dyDescent="0.2"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  <c r="AO923" s="27"/>
      <c r="AP923" s="27"/>
      <c r="AQ923" s="27"/>
      <c r="AR923" s="27"/>
      <c r="AS923" s="27"/>
      <c r="AT923" s="27"/>
      <c r="AU923" s="27"/>
      <c r="AV923" s="27"/>
      <c r="AW923" s="27"/>
      <c r="AX923" s="27"/>
      <c r="AY923" s="27"/>
      <c r="AZ923" s="27"/>
      <c r="BA923" s="27"/>
      <c r="BB923" s="27"/>
      <c r="BC923" s="27"/>
      <c r="BD923" s="27"/>
      <c r="BE923" s="27"/>
      <c r="BF923" s="27"/>
      <c r="BG923" s="27"/>
    </row>
    <row r="924" spans="2:59" ht="15.75" customHeight="1" x14ac:dyDescent="0.2"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  <c r="AO924" s="27"/>
      <c r="AP924" s="27"/>
      <c r="AQ924" s="27"/>
      <c r="AR924" s="27"/>
      <c r="AS924" s="27"/>
      <c r="AT924" s="27"/>
      <c r="AU924" s="27"/>
      <c r="AV924" s="27"/>
      <c r="AW924" s="27"/>
      <c r="AX924" s="27"/>
      <c r="AY924" s="27"/>
      <c r="AZ924" s="27"/>
      <c r="BA924" s="27"/>
      <c r="BB924" s="27"/>
      <c r="BC924" s="27"/>
      <c r="BD924" s="27"/>
      <c r="BE924" s="27"/>
      <c r="BF924" s="27"/>
      <c r="BG924" s="27"/>
    </row>
    <row r="925" spans="2:59" ht="15.75" customHeight="1" x14ac:dyDescent="0.2"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  <c r="AO925" s="27"/>
      <c r="AP925" s="27"/>
      <c r="AQ925" s="27"/>
      <c r="AR925" s="27"/>
      <c r="AS925" s="27"/>
      <c r="AT925" s="27"/>
      <c r="AU925" s="27"/>
      <c r="AV925" s="27"/>
      <c r="AW925" s="27"/>
      <c r="AX925" s="27"/>
      <c r="AY925" s="27"/>
      <c r="AZ925" s="27"/>
      <c r="BA925" s="27"/>
      <c r="BB925" s="27"/>
      <c r="BC925" s="27"/>
      <c r="BD925" s="27"/>
      <c r="BE925" s="27"/>
      <c r="BF925" s="27"/>
      <c r="BG925" s="27"/>
    </row>
    <row r="926" spans="2:59" ht="15.75" customHeight="1" x14ac:dyDescent="0.2"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  <c r="AO926" s="27"/>
      <c r="AP926" s="27"/>
      <c r="AQ926" s="27"/>
      <c r="AR926" s="27"/>
      <c r="AS926" s="27"/>
      <c r="AT926" s="27"/>
      <c r="AU926" s="27"/>
      <c r="AV926" s="27"/>
      <c r="AW926" s="27"/>
      <c r="AX926" s="27"/>
      <c r="AY926" s="27"/>
      <c r="AZ926" s="27"/>
      <c r="BA926" s="27"/>
      <c r="BB926" s="27"/>
      <c r="BC926" s="27"/>
      <c r="BD926" s="27"/>
      <c r="BE926" s="27"/>
      <c r="BF926" s="27"/>
      <c r="BG926" s="27"/>
    </row>
    <row r="927" spans="2:59" ht="15.75" customHeight="1" x14ac:dyDescent="0.2"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  <c r="AO927" s="27"/>
      <c r="AP927" s="27"/>
      <c r="AQ927" s="27"/>
      <c r="AR927" s="27"/>
      <c r="AS927" s="27"/>
      <c r="AT927" s="27"/>
      <c r="AU927" s="27"/>
      <c r="AV927" s="27"/>
      <c r="AW927" s="27"/>
      <c r="AX927" s="27"/>
      <c r="AY927" s="27"/>
      <c r="AZ927" s="27"/>
      <c r="BA927" s="27"/>
      <c r="BB927" s="27"/>
      <c r="BC927" s="27"/>
      <c r="BD927" s="27"/>
      <c r="BE927" s="27"/>
      <c r="BF927" s="27"/>
      <c r="BG927" s="27"/>
    </row>
    <row r="928" spans="2:59" ht="15.75" customHeight="1" x14ac:dyDescent="0.2"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  <c r="AO928" s="27"/>
      <c r="AP928" s="27"/>
      <c r="AQ928" s="27"/>
      <c r="AR928" s="27"/>
      <c r="AS928" s="27"/>
      <c r="AT928" s="27"/>
      <c r="AU928" s="27"/>
      <c r="AV928" s="27"/>
      <c r="AW928" s="27"/>
      <c r="AX928" s="27"/>
      <c r="AY928" s="27"/>
      <c r="AZ928" s="27"/>
      <c r="BA928" s="27"/>
      <c r="BB928" s="27"/>
      <c r="BC928" s="27"/>
      <c r="BD928" s="27"/>
      <c r="BE928" s="27"/>
      <c r="BF928" s="27"/>
      <c r="BG928" s="27"/>
    </row>
    <row r="929" spans="2:59" ht="15.75" customHeight="1" x14ac:dyDescent="0.2"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  <c r="AO929" s="27"/>
      <c r="AP929" s="27"/>
      <c r="AQ929" s="27"/>
      <c r="AR929" s="27"/>
      <c r="AS929" s="27"/>
      <c r="AT929" s="27"/>
      <c r="AU929" s="27"/>
      <c r="AV929" s="27"/>
      <c r="AW929" s="27"/>
      <c r="AX929" s="27"/>
      <c r="AY929" s="27"/>
      <c r="AZ929" s="27"/>
      <c r="BA929" s="27"/>
      <c r="BB929" s="27"/>
      <c r="BC929" s="27"/>
      <c r="BD929" s="27"/>
      <c r="BE929" s="27"/>
      <c r="BF929" s="27"/>
      <c r="BG929" s="27"/>
    </row>
    <row r="930" spans="2:59" ht="15.75" customHeight="1" x14ac:dyDescent="0.2"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  <c r="AO930" s="27"/>
      <c r="AP930" s="27"/>
      <c r="AQ930" s="27"/>
      <c r="AR930" s="27"/>
      <c r="AS930" s="27"/>
      <c r="AT930" s="27"/>
      <c r="AU930" s="27"/>
      <c r="AV930" s="27"/>
      <c r="AW930" s="27"/>
      <c r="AX930" s="27"/>
      <c r="AY930" s="27"/>
      <c r="AZ930" s="27"/>
      <c r="BA930" s="27"/>
      <c r="BB930" s="27"/>
      <c r="BC930" s="27"/>
      <c r="BD930" s="27"/>
      <c r="BE930" s="27"/>
      <c r="BF930" s="27"/>
      <c r="BG930" s="27"/>
    </row>
    <row r="931" spans="2:59" ht="15.75" customHeight="1" x14ac:dyDescent="0.2"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  <c r="AO931" s="27"/>
      <c r="AP931" s="27"/>
      <c r="AQ931" s="27"/>
      <c r="AR931" s="27"/>
      <c r="AS931" s="27"/>
      <c r="AT931" s="27"/>
      <c r="AU931" s="27"/>
      <c r="AV931" s="27"/>
      <c r="AW931" s="27"/>
      <c r="AX931" s="27"/>
      <c r="AY931" s="27"/>
      <c r="AZ931" s="27"/>
      <c r="BA931" s="27"/>
      <c r="BB931" s="27"/>
      <c r="BC931" s="27"/>
      <c r="BD931" s="27"/>
      <c r="BE931" s="27"/>
      <c r="BF931" s="27"/>
      <c r="BG931" s="27"/>
    </row>
    <row r="932" spans="2:59" ht="15.75" customHeight="1" x14ac:dyDescent="0.2"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  <c r="AO932" s="27"/>
      <c r="AP932" s="27"/>
      <c r="AQ932" s="27"/>
      <c r="AR932" s="27"/>
      <c r="AS932" s="27"/>
      <c r="AT932" s="27"/>
      <c r="AU932" s="27"/>
      <c r="AV932" s="27"/>
      <c r="AW932" s="27"/>
      <c r="AX932" s="27"/>
      <c r="AY932" s="27"/>
      <c r="AZ932" s="27"/>
      <c r="BA932" s="27"/>
      <c r="BB932" s="27"/>
      <c r="BC932" s="27"/>
      <c r="BD932" s="27"/>
      <c r="BE932" s="27"/>
      <c r="BF932" s="27"/>
      <c r="BG932" s="27"/>
    </row>
    <row r="933" spans="2:59" ht="15.75" customHeight="1" x14ac:dyDescent="0.2"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  <c r="AO933" s="27"/>
      <c r="AP933" s="27"/>
      <c r="AQ933" s="27"/>
      <c r="AR933" s="27"/>
      <c r="AS933" s="27"/>
      <c r="AT933" s="27"/>
      <c r="AU933" s="27"/>
      <c r="AV933" s="27"/>
      <c r="AW933" s="27"/>
      <c r="AX933" s="27"/>
      <c r="AY933" s="27"/>
      <c r="AZ933" s="27"/>
      <c r="BA933" s="27"/>
      <c r="BB933" s="27"/>
      <c r="BC933" s="27"/>
      <c r="BD933" s="27"/>
      <c r="BE933" s="27"/>
      <c r="BF933" s="27"/>
      <c r="BG933" s="27"/>
    </row>
    <row r="934" spans="2:59" ht="15.75" customHeight="1" x14ac:dyDescent="0.2"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  <c r="AO934" s="27"/>
      <c r="AP934" s="27"/>
      <c r="AQ934" s="27"/>
      <c r="AR934" s="27"/>
      <c r="AS934" s="27"/>
      <c r="AT934" s="27"/>
      <c r="AU934" s="27"/>
      <c r="AV934" s="27"/>
      <c r="AW934" s="27"/>
      <c r="AX934" s="27"/>
      <c r="AY934" s="27"/>
      <c r="AZ934" s="27"/>
      <c r="BA934" s="27"/>
      <c r="BB934" s="27"/>
      <c r="BC934" s="27"/>
      <c r="BD934" s="27"/>
      <c r="BE934" s="27"/>
      <c r="BF934" s="27"/>
      <c r="BG934" s="27"/>
    </row>
    <row r="935" spans="2:59" ht="15.75" customHeight="1" x14ac:dyDescent="0.2"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  <c r="AO935" s="27"/>
      <c r="AP935" s="27"/>
      <c r="AQ935" s="27"/>
      <c r="AR935" s="27"/>
      <c r="AS935" s="27"/>
      <c r="AT935" s="27"/>
      <c r="AU935" s="27"/>
      <c r="AV935" s="27"/>
      <c r="AW935" s="27"/>
      <c r="AX935" s="27"/>
      <c r="AY935" s="27"/>
      <c r="AZ935" s="27"/>
      <c r="BA935" s="27"/>
      <c r="BB935" s="27"/>
      <c r="BC935" s="27"/>
      <c r="BD935" s="27"/>
      <c r="BE935" s="27"/>
      <c r="BF935" s="27"/>
      <c r="BG935" s="27"/>
    </row>
    <row r="936" spans="2:59" ht="15.75" customHeight="1" x14ac:dyDescent="0.2"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  <c r="AO936" s="27"/>
      <c r="AP936" s="27"/>
      <c r="AQ936" s="27"/>
      <c r="AR936" s="27"/>
      <c r="AS936" s="27"/>
      <c r="AT936" s="27"/>
      <c r="AU936" s="27"/>
      <c r="AV936" s="27"/>
      <c r="AW936" s="27"/>
      <c r="AX936" s="27"/>
      <c r="AY936" s="27"/>
      <c r="AZ936" s="27"/>
      <c r="BA936" s="27"/>
      <c r="BB936" s="27"/>
      <c r="BC936" s="27"/>
      <c r="BD936" s="27"/>
      <c r="BE936" s="27"/>
      <c r="BF936" s="27"/>
      <c r="BG936" s="27"/>
    </row>
    <row r="937" spans="2:59" ht="15.75" customHeight="1" x14ac:dyDescent="0.2"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  <c r="AO937" s="27"/>
      <c r="AP937" s="27"/>
      <c r="AQ937" s="27"/>
      <c r="AR937" s="27"/>
      <c r="AS937" s="27"/>
      <c r="AT937" s="27"/>
      <c r="AU937" s="27"/>
      <c r="AV937" s="27"/>
      <c r="AW937" s="27"/>
      <c r="AX937" s="27"/>
      <c r="AY937" s="27"/>
      <c r="AZ937" s="27"/>
      <c r="BA937" s="27"/>
      <c r="BB937" s="27"/>
      <c r="BC937" s="27"/>
      <c r="BD937" s="27"/>
      <c r="BE937" s="27"/>
      <c r="BF937" s="27"/>
      <c r="BG937" s="27"/>
    </row>
    <row r="938" spans="2:59" ht="15.75" customHeight="1" x14ac:dyDescent="0.2"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  <c r="AO938" s="27"/>
      <c r="AP938" s="27"/>
      <c r="AQ938" s="27"/>
      <c r="AR938" s="27"/>
      <c r="AS938" s="27"/>
      <c r="AT938" s="27"/>
      <c r="AU938" s="27"/>
      <c r="AV938" s="27"/>
      <c r="AW938" s="27"/>
      <c r="AX938" s="27"/>
      <c r="AY938" s="27"/>
      <c r="AZ938" s="27"/>
      <c r="BA938" s="27"/>
      <c r="BB938" s="27"/>
      <c r="BC938" s="27"/>
      <c r="BD938" s="27"/>
      <c r="BE938" s="27"/>
      <c r="BF938" s="27"/>
      <c r="BG938" s="27"/>
    </row>
    <row r="939" spans="2:59" ht="15.75" customHeight="1" x14ac:dyDescent="0.2"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  <c r="AO939" s="27"/>
      <c r="AP939" s="27"/>
      <c r="AQ939" s="27"/>
      <c r="AR939" s="27"/>
      <c r="AS939" s="27"/>
      <c r="AT939" s="27"/>
      <c r="AU939" s="27"/>
      <c r="AV939" s="27"/>
      <c r="AW939" s="27"/>
      <c r="AX939" s="27"/>
      <c r="AY939" s="27"/>
      <c r="AZ939" s="27"/>
      <c r="BA939" s="27"/>
      <c r="BB939" s="27"/>
      <c r="BC939" s="27"/>
      <c r="BD939" s="27"/>
      <c r="BE939" s="27"/>
      <c r="BF939" s="27"/>
      <c r="BG939" s="27"/>
    </row>
    <row r="940" spans="2:59" ht="15.75" customHeight="1" x14ac:dyDescent="0.2"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  <c r="AO940" s="27"/>
      <c r="AP940" s="27"/>
      <c r="AQ940" s="27"/>
      <c r="AR940" s="27"/>
      <c r="AS940" s="27"/>
      <c r="AT940" s="27"/>
      <c r="AU940" s="27"/>
      <c r="AV940" s="27"/>
      <c r="AW940" s="27"/>
      <c r="AX940" s="27"/>
      <c r="AY940" s="27"/>
      <c r="AZ940" s="27"/>
      <c r="BA940" s="27"/>
      <c r="BB940" s="27"/>
      <c r="BC940" s="27"/>
      <c r="BD940" s="27"/>
      <c r="BE940" s="27"/>
      <c r="BF940" s="27"/>
      <c r="BG940" s="27"/>
    </row>
    <row r="941" spans="2:59" ht="15.75" customHeight="1" x14ac:dyDescent="0.2"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  <c r="AO941" s="27"/>
      <c r="AP941" s="27"/>
      <c r="AQ941" s="27"/>
      <c r="AR941" s="27"/>
      <c r="AS941" s="27"/>
      <c r="AT941" s="27"/>
      <c r="AU941" s="27"/>
      <c r="AV941" s="27"/>
      <c r="AW941" s="27"/>
      <c r="AX941" s="27"/>
      <c r="AY941" s="27"/>
      <c r="AZ941" s="27"/>
      <c r="BA941" s="27"/>
      <c r="BB941" s="27"/>
      <c r="BC941" s="27"/>
      <c r="BD941" s="27"/>
      <c r="BE941" s="27"/>
      <c r="BF941" s="27"/>
      <c r="BG941" s="27"/>
    </row>
    <row r="942" spans="2:59" ht="15.75" customHeight="1" x14ac:dyDescent="0.2"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  <c r="AO942" s="27"/>
      <c r="AP942" s="27"/>
      <c r="AQ942" s="27"/>
      <c r="AR942" s="27"/>
      <c r="AS942" s="27"/>
      <c r="AT942" s="27"/>
      <c r="AU942" s="27"/>
      <c r="AV942" s="27"/>
      <c r="AW942" s="27"/>
      <c r="AX942" s="27"/>
      <c r="AY942" s="27"/>
      <c r="AZ942" s="27"/>
      <c r="BA942" s="27"/>
      <c r="BB942" s="27"/>
      <c r="BC942" s="27"/>
      <c r="BD942" s="27"/>
      <c r="BE942" s="27"/>
      <c r="BF942" s="27"/>
      <c r="BG942" s="27"/>
    </row>
    <row r="943" spans="2:59" ht="15.75" customHeight="1" x14ac:dyDescent="0.2"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  <c r="AO943" s="27"/>
      <c r="AP943" s="27"/>
      <c r="AQ943" s="27"/>
      <c r="AR943" s="27"/>
      <c r="AS943" s="27"/>
      <c r="AT943" s="27"/>
      <c r="AU943" s="27"/>
      <c r="AV943" s="27"/>
      <c r="AW943" s="27"/>
      <c r="AX943" s="27"/>
      <c r="AY943" s="27"/>
      <c r="AZ943" s="27"/>
      <c r="BA943" s="27"/>
      <c r="BB943" s="27"/>
      <c r="BC943" s="27"/>
      <c r="BD943" s="27"/>
      <c r="BE943" s="27"/>
      <c r="BF943" s="27"/>
      <c r="BG943" s="27"/>
    </row>
    <row r="944" spans="2:59" ht="15.75" customHeight="1" x14ac:dyDescent="0.2"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  <c r="AO944" s="27"/>
      <c r="AP944" s="27"/>
      <c r="AQ944" s="27"/>
      <c r="AR944" s="27"/>
      <c r="AS944" s="27"/>
      <c r="AT944" s="27"/>
      <c r="AU944" s="27"/>
      <c r="AV944" s="27"/>
      <c r="AW944" s="27"/>
      <c r="AX944" s="27"/>
      <c r="AY944" s="27"/>
      <c r="AZ944" s="27"/>
      <c r="BA944" s="27"/>
      <c r="BB944" s="27"/>
      <c r="BC944" s="27"/>
      <c r="BD944" s="27"/>
      <c r="BE944" s="27"/>
      <c r="BF944" s="27"/>
      <c r="BG944" s="27"/>
    </row>
    <row r="945" spans="2:59" ht="15.75" customHeight="1" x14ac:dyDescent="0.2"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  <c r="AO945" s="27"/>
      <c r="AP945" s="27"/>
      <c r="AQ945" s="27"/>
      <c r="AR945" s="27"/>
      <c r="AS945" s="27"/>
      <c r="AT945" s="27"/>
      <c r="AU945" s="27"/>
      <c r="AV945" s="27"/>
      <c r="AW945" s="27"/>
      <c r="AX945" s="27"/>
      <c r="AY945" s="27"/>
      <c r="AZ945" s="27"/>
      <c r="BA945" s="27"/>
      <c r="BB945" s="27"/>
      <c r="BC945" s="27"/>
      <c r="BD945" s="27"/>
      <c r="BE945" s="27"/>
      <c r="BF945" s="27"/>
      <c r="BG945" s="27"/>
    </row>
    <row r="946" spans="2:59" ht="15.75" customHeight="1" x14ac:dyDescent="0.2"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  <c r="AO946" s="27"/>
      <c r="AP946" s="27"/>
      <c r="AQ946" s="27"/>
      <c r="AR946" s="27"/>
      <c r="AS946" s="27"/>
      <c r="AT946" s="27"/>
      <c r="AU946" s="27"/>
      <c r="AV946" s="27"/>
      <c r="AW946" s="27"/>
      <c r="AX946" s="27"/>
      <c r="AY946" s="27"/>
      <c r="AZ946" s="27"/>
      <c r="BA946" s="27"/>
      <c r="BB946" s="27"/>
      <c r="BC946" s="27"/>
      <c r="BD946" s="27"/>
      <c r="BE946" s="27"/>
      <c r="BF946" s="27"/>
      <c r="BG946" s="27"/>
    </row>
    <row r="947" spans="2:59" ht="15.75" customHeight="1" x14ac:dyDescent="0.2"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  <c r="AO947" s="27"/>
      <c r="AP947" s="27"/>
      <c r="AQ947" s="27"/>
      <c r="AR947" s="27"/>
      <c r="AS947" s="27"/>
      <c r="AT947" s="27"/>
      <c r="AU947" s="27"/>
      <c r="AV947" s="27"/>
      <c r="AW947" s="27"/>
      <c r="AX947" s="27"/>
      <c r="AY947" s="27"/>
      <c r="AZ947" s="27"/>
      <c r="BA947" s="27"/>
      <c r="BB947" s="27"/>
      <c r="BC947" s="27"/>
      <c r="BD947" s="27"/>
      <c r="BE947" s="27"/>
      <c r="BF947" s="27"/>
      <c r="BG947" s="27"/>
    </row>
    <row r="948" spans="2:59" ht="15.75" customHeight="1" x14ac:dyDescent="0.2"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  <c r="AO948" s="27"/>
      <c r="AP948" s="27"/>
      <c r="AQ948" s="27"/>
      <c r="AR948" s="27"/>
      <c r="AS948" s="27"/>
      <c r="AT948" s="27"/>
      <c r="AU948" s="27"/>
      <c r="AV948" s="27"/>
      <c r="AW948" s="27"/>
      <c r="AX948" s="27"/>
      <c r="AY948" s="27"/>
      <c r="AZ948" s="27"/>
      <c r="BA948" s="27"/>
      <c r="BB948" s="27"/>
      <c r="BC948" s="27"/>
      <c r="BD948" s="27"/>
      <c r="BE948" s="27"/>
      <c r="BF948" s="27"/>
      <c r="BG948" s="27"/>
    </row>
    <row r="949" spans="2:59" ht="15.75" customHeight="1" x14ac:dyDescent="0.2"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  <c r="AO949" s="27"/>
      <c r="AP949" s="27"/>
      <c r="AQ949" s="27"/>
      <c r="AR949" s="27"/>
      <c r="AS949" s="27"/>
      <c r="AT949" s="27"/>
      <c r="AU949" s="27"/>
      <c r="AV949" s="27"/>
      <c r="AW949" s="27"/>
      <c r="AX949" s="27"/>
      <c r="AY949" s="27"/>
      <c r="AZ949" s="27"/>
      <c r="BA949" s="27"/>
      <c r="BB949" s="27"/>
      <c r="BC949" s="27"/>
      <c r="BD949" s="27"/>
      <c r="BE949" s="27"/>
      <c r="BF949" s="27"/>
      <c r="BG949" s="27"/>
    </row>
    <row r="950" spans="2:59" ht="15.75" customHeight="1" x14ac:dyDescent="0.2"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  <c r="AO950" s="27"/>
      <c r="AP950" s="27"/>
      <c r="AQ950" s="27"/>
      <c r="AR950" s="27"/>
      <c r="AS950" s="27"/>
      <c r="AT950" s="27"/>
      <c r="AU950" s="27"/>
      <c r="AV950" s="27"/>
      <c r="AW950" s="27"/>
      <c r="AX950" s="27"/>
      <c r="AY950" s="27"/>
      <c r="AZ950" s="27"/>
      <c r="BA950" s="27"/>
      <c r="BB950" s="27"/>
      <c r="BC950" s="27"/>
      <c r="BD950" s="27"/>
      <c r="BE950" s="27"/>
      <c r="BF950" s="27"/>
      <c r="BG950" s="27"/>
    </row>
    <row r="951" spans="2:59" ht="15.75" customHeight="1" x14ac:dyDescent="0.2"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  <c r="AO951" s="27"/>
      <c r="AP951" s="27"/>
      <c r="AQ951" s="27"/>
      <c r="AR951" s="27"/>
      <c r="AS951" s="27"/>
      <c r="AT951" s="27"/>
      <c r="AU951" s="27"/>
      <c r="AV951" s="27"/>
      <c r="AW951" s="27"/>
      <c r="AX951" s="27"/>
      <c r="AY951" s="27"/>
      <c r="AZ951" s="27"/>
      <c r="BA951" s="27"/>
      <c r="BB951" s="27"/>
      <c r="BC951" s="27"/>
      <c r="BD951" s="27"/>
      <c r="BE951" s="27"/>
      <c r="BF951" s="27"/>
      <c r="BG951" s="27"/>
    </row>
    <row r="952" spans="2:59" ht="15.75" customHeight="1" x14ac:dyDescent="0.2"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  <c r="AO952" s="27"/>
      <c r="AP952" s="27"/>
      <c r="AQ952" s="27"/>
      <c r="AR952" s="27"/>
      <c r="AS952" s="27"/>
      <c r="AT952" s="27"/>
      <c r="AU952" s="27"/>
      <c r="AV952" s="27"/>
      <c r="AW952" s="27"/>
      <c r="AX952" s="27"/>
      <c r="AY952" s="27"/>
      <c r="AZ952" s="27"/>
      <c r="BA952" s="27"/>
      <c r="BB952" s="27"/>
      <c r="BC952" s="27"/>
      <c r="BD952" s="27"/>
      <c r="BE952" s="27"/>
      <c r="BF952" s="27"/>
      <c r="BG952" s="27"/>
    </row>
    <row r="953" spans="2:59" ht="15.75" customHeight="1" x14ac:dyDescent="0.2"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  <c r="AO953" s="27"/>
      <c r="AP953" s="27"/>
      <c r="AQ953" s="27"/>
      <c r="AR953" s="27"/>
      <c r="AS953" s="27"/>
      <c r="AT953" s="27"/>
      <c r="AU953" s="27"/>
      <c r="AV953" s="27"/>
      <c r="AW953" s="27"/>
      <c r="AX953" s="27"/>
      <c r="AY953" s="27"/>
      <c r="AZ953" s="27"/>
      <c r="BA953" s="27"/>
      <c r="BB953" s="27"/>
      <c r="BC953" s="27"/>
      <c r="BD953" s="27"/>
      <c r="BE953" s="27"/>
      <c r="BF953" s="27"/>
      <c r="BG953" s="27"/>
    </row>
    <row r="954" spans="2:59" ht="15.75" customHeight="1" x14ac:dyDescent="0.2"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  <c r="AO954" s="27"/>
      <c r="AP954" s="27"/>
      <c r="AQ954" s="27"/>
      <c r="AR954" s="27"/>
      <c r="AS954" s="27"/>
      <c r="AT954" s="27"/>
      <c r="AU954" s="27"/>
      <c r="AV954" s="27"/>
      <c r="AW954" s="27"/>
      <c r="AX954" s="27"/>
      <c r="AY954" s="27"/>
      <c r="AZ954" s="27"/>
      <c r="BA954" s="27"/>
      <c r="BB954" s="27"/>
      <c r="BC954" s="27"/>
      <c r="BD954" s="27"/>
      <c r="BE954" s="27"/>
      <c r="BF954" s="27"/>
      <c r="BG954" s="27"/>
    </row>
    <row r="955" spans="2:59" ht="15.75" customHeight="1" x14ac:dyDescent="0.2"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  <c r="AO955" s="27"/>
      <c r="AP955" s="27"/>
      <c r="AQ955" s="27"/>
      <c r="AR955" s="27"/>
      <c r="AS955" s="27"/>
      <c r="AT955" s="27"/>
      <c r="AU955" s="27"/>
      <c r="AV955" s="27"/>
      <c r="AW955" s="27"/>
      <c r="AX955" s="27"/>
      <c r="AY955" s="27"/>
      <c r="AZ955" s="27"/>
      <c r="BA955" s="27"/>
      <c r="BB955" s="27"/>
      <c r="BC955" s="27"/>
      <c r="BD955" s="27"/>
      <c r="BE955" s="27"/>
      <c r="BF955" s="27"/>
      <c r="BG955" s="27"/>
    </row>
    <row r="956" spans="2:59" ht="15.75" customHeight="1" x14ac:dyDescent="0.2"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  <c r="AO956" s="27"/>
      <c r="AP956" s="27"/>
      <c r="AQ956" s="27"/>
      <c r="AR956" s="27"/>
      <c r="AS956" s="27"/>
      <c r="AT956" s="27"/>
      <c r="AU956" s="27"/>
      <c r="AV956" s="27"/>
      <c r="AW956" s="27"/>
      <c r="AX956" s="27"/>
      <c r="AY956" s="27"/>
      <c r="AZ956" s="27"/>
      <c r="BA956" s="27"/>
      <c r="BB956" s="27"/>
      <c r="BC956" s="27"/>
      <c r="BD956" s="27"/>
      <c r="BE956" s="27"/>
      <c r="BF956" s="27"/>
      <c r="BG956" s="27"/>
    </row>
    <row r="957" spans="2:59" ht="15.75" customHeight="1" x14ac:dyDescent="0.2"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  <c r="AO957" s="27"/>
      <c r="AP957" s="27"/>
      <c r="AQ957" s="27"/>
      <c r="AR957" s="27"/>
      <c r="AS957" s="27"/>
      <c r="AT957" s="27"/>
      <c r="AU957" s="27"/>
      <c r="AV957" s="27"/>
      <c r="AW957" s="27"/>
      <c r="AX957" s="27"/>
      <c r="AY957" s="27"/>
      <c r="AZ957" s="27"/>
      <c r="BA957" s="27"/>
      <c r="BB957" s="27"/>
      <c r="BC957" s="27"/>
      <c r="BD957" s="27"/>
      <c r="BE957" s="27"/>
      <c r="BF957" s="27"/>
      <c r="BG957" s="27"/>
    </row>
    <row r="958" spans="2:59" ht="15.75" customHeight="1" x14ac:dyDescent="0.2"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  <c r="AO958" s="27"/>
      <c r="AP958" s="27"/>
      <c r="AQ958" s="27"/>
      <c r="AR958" s="27"/>
      <c r="AS958" s="27"/>
      <c r="AT958" s="27"/>
      <c r="AU958" s="27"/>
      <c r="AV958" s="27"/>
      <c r="AW958" s="27"/>
      <c r="AX958" s="27"/>
      <c r="AY958" s="27"/>
      <c r="AZ958" s="27"/>
      <c r="BA958" s="27"/>
      <c r="BB958" s="27"/>
      <c r="BC958" s="27"/>
      <c r="BD958" s="27"/>
      <c r="BE958" s="27"/>
      <c r="BF958" s="27"/>
      <c r="BG958" s="27"/>
    </row>
    <row r="959" spans="2:59" ht="15.75" customHeight="1" x14ac:dyDescent="0.2"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  <c r="AO959" s="27"/>
      <c r="AP959" s="27"/>
      <c r="AQ959" s="27"/>
      <c r="AR959" s="27"/>
      <c r="AS959" s="27"/>
      <c r="AT959" s="27"/>
      <c r="AU959" s="27"/>
      <c r="AV959" s="27"/>
      <c r="AW959" s="27"/>
      <c r="AX959" s="27"/>
      <c r="AY959" s="27"/>
      <c r="AZ959" s="27"/>
      <c r="BA959" s="27"/>
      <c r="BB959" s="27"/>
      <c r="BC959" s="27"/>
      <c r="BD959" s="27"/>
      <c r="BE959" s="27"/>
      <c r="BF959" s="27"/>
      <c r="BG959" s="27"/>
    </row>
    <row r="960" spans="2:59" ht="15.75" customHeight="1" x14ac:dyDescent="0.2"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  <c r="AO960" s="27"/>
      <c r="AP960" s="27"/>
      <c r="AQ960" s="27"/>
      <c r="AR960" s="27"/>
      <c r="AS960" s="27"/>
      <c r="AT960" s="27"/>
      <c r="AU960" s="27"/>
      <c r="AV960" s="27"/>
      <c r="AW960" s="27"/>
      <c r="AX960" s="27"/>
      <c r="AY960" s="27"/>
      <c r="AZ960" s="27"/>
      <c r="BA960" s="27"/>
      <c r="BB960" s="27"/>
      <c r="BC960" s="27"/>
      <c r="BD960" s="27"/>
      <c r="BE960" s="27"/>
      <c r="BF960" s="27"/>
      <c r="BG960" s="27"/>
    </row>
    <row r="961" spans="2:59" ht="15.75" customHeight="1" x14ac:dyDescent="0.2"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  <c r="AO961" s="27"/>
      <c r="AP961" s="27"/>
      <c r="AQ961" s="27"/>
      <c r="AR961" s="27"/>
      <c r="AS961" s="27"/>
      <c r="AT961" s="27"/>
      <c r="AU961" s="27"/>
      <c r="AV961" s="27"/>
      <c r="AW961" s="27"/>
      <c r="AX961" s="27"/>
      <c r="AY961" s="27"/>
      <c r="AZ961" s="27"/>
      <c r="BA961" s="27"/>
      <c r="BB961" s="27"/>
      <c r="BC961" s="27"/>
      <c r="BD961" s="27"/>
      <c r="BE961" s="27"/>
      <c r="BF961" s="27"/>
      <c r="BG961" s="27"/>
    </row>
    <row r="962" spans="2:59" ht="15.75" customHeight="1" x14ac:dyDescent="0.2"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  <c r="AO962" s="27"/>
      <c r="AP962" s="27"/>
      <c r="AQ962" s="27"/>
      <c r="AR962" s="27"/>
      <c r="AS962" s="27"/>
      <c r="AT962" s="27"/>
      <c r="AU962" s="27"/>
      <c r="AV962" s="27"/>
      <c r="AW962" s="27"/>
      <c r="AX962" s="27"/>
      <c r="AY962" s="27"/>
      <c r="AZ962" s="27"/>
      <c r="BA962" s="27"/>
      <c r="BB962" s="27"/>
      <c r="BC962" s="27"/>
      <c r="BD962" s="27"/>
      <c r="BE962" s="27"/>
      <c r="BF962" s="27"/>
      <c r="BG962" s="27"/>
    </row>
    <row r="963" spans="2:59" ht="15.75" customHeight="1" x14ac:dyDescent="0.2"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  <c r="AO963" s="27"/>
      <c r="AP963" s="27"/>
      <c r="AQ963" s="27"/>
      <c r="AR963" s="27"/>
      <c r="AS963" s="27"/>
      <c r="AT963" s="27"/>
      <c r="AU963" s="27"/>
      <c r="AV963" s="27"/>
      <c r="AW963" s="27"/>
      <c r="AX963" s="27"/>
      <c r="AY963" s="27"/>
      <c r="AZ963" s="27"/>
      <c r="BA963" s="27"/>
      <c r="BB963" s="27"/>
      <c r="BC963" s="27"/>
      <c r="BD963" s="27"/>
      <c r="BE963" s="27"/>
      <c r="BF963" s="27"/>
      <c r="BG963" s="27"/>
    </row>
    <row r="964" spans="2:59" ht="15.75" customHeight="1" x14ac:dyDescent="0.2"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  <c r="AO964" s="27"/>
      <c r="AP964" s="27"/>
      <c r="AQ964" s="27"/>
      <c r="AR964" s="27"/>
      <c r="AS964" s="27"/>
      <c r="AT964" s="27"/>
      <c r="AU964" s="27"/>
      <c r="AV964" s="27"/>
      <c r="AW964" s="27"/>
      <c r="AX964" s="27"/>
      <c r="AY964" s="27"/>
      <c r="AZ964" s="27"/>
      <c r="BA964" s="27"/>
      <c r="BB964" s="27"/>
      <c r="BC964" s="27"/>
      <c r="BD964" s="27"/>
      <c r="BE964" s="27"/>
      <c r="BF964" s="27"/>
      <c r="BG964" s="27"/>
    </row>
    <row r="965" spans="2:59" ht="15.75" customHeight="1" x14ac:dyDescent="0.2"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  <c r="AO965" s="27"/>
      <c r="AP965" s="27"/>
      <c r="AQ965" s="27"/>
      <c r="AR965" s="27"/>
      <c r="AS965" s="27"/>
      <c r="AT965" s="27"/>
      <c r="AU965" s="27"/>
      <c r="AV965" s="27"/>
      <c r="AW965" s="27"/>
      <c r="AX965" s="27"/>
      <c r="AY965" s="27"/>
      <c r="AZ965" s="27"/>
      <c r="BA965" s="27"/>
      <c r="BB965" s="27"/>
      <c r="BC965" s="27"/>
      <c r="BD965" s="27"/>
      <c r="BE965" s="27"/>
      <c r="BF965" s="27"/>
      <c r="BG965" s="27"/>
    </row>
    <row r="966" spans="2:59" ht="15.75" customHeight="1" x14ac:dyDescent="0.2"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  <c r="AO966" s="27"/>
      <c r="AP966" s="27"/>
      <c r="AQ966" s="27"/>
      <c r="AR966" s="27"/>
      <c r="AS966" s="27"/>
      <c r="AT966" s="27"/>
      <c r="AU966" s="27"/>
      <c r="AV966" s="27"/>
      <c r="AW966" s="27"/>
      <c r="AX966" s="27"/>
      <c r="AY966" s="27"/>
      <c r="AZ966" s="27"/>
      <c r="BA966" s="27"/>
      <c r="BB966" s="27"/>
      <c r="BC966" s="27"/>
      <c r="BD966" s="27"/>
      <c r="BE966" s="27"/>
      <c r="BF966" s="27"/>
      <c r="BG966" s="27"/>
    </row>
    <row r="967" spans="2:59" ht="15.75" customHeight="1" x14ac:dyDescent="0.2"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  <c r="AO967" s="27"/>
      <c r="AP967" s="27"/>
      <c r="AQ967" s="27"/>
      <c r="AR967" s="27"/>
      <c r="AS967" s="27"/>
      <c r="AT967" s="27"/>
      <c r="AU967" s="27"/>
      <c r="AV967" s="27"/>
      <c r="AW967" s="27"/>
      <c r="AX967" s="27"/>
      <c r="AY967" s="27"/>
      <c r="AZ967" s="27"/>
      <c r="BA967" s="27"/>
      <c r="BB967" s="27"/>
      <c r="BC967" s="27"/>
      <c r="BD967" s="27"/>
      <c r="BE967" s="27"/>
      <c r="BF967" s="27"/>
      <c r="BG967" s="27"/>
    </row>
    <row r="968" spans="2:59" ht="15.75" customHeight="1" x14ac:dyDescent="0.2"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  <c r="AO968" s="27"/>
      <c r="AP968" s="27"/>
      <c r="AQ968" s="27"/>
      <c r="AR968" s="27"/>
      <c r="AS968" s="27"/>
      <c r="AT968" s="27"/>
      <c r="AU968" s="27"/>
      <c r="AV968" s="27"/>
      <c r="AW968" s="27"/>
      <c r="AX968" s="27"/>
      <c r="AY968" s="27"/>
      <c r="AZ968" s="27"/>
      <c r="BA968" s="27"/>
      <c r="BB968" s="27"/>
      <c r="BC968" s="27"/>
      <c r="BD968" s="27"/>
      <c r="BE968" s="27"/>
      <c r="BF968" s="27"/>
      <c r="BG968" s="27"/>
    </row>
    <row r="969" spans="2:59" ht="15.75" customHeight="1" x14ac:dyDescent="0.2"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  <c r="AO969" s="27"/>
      <c r="AP969" s="27"/>
      <c r="AQ969" s="27"/>
      <c r="AR969" s="27"/>
      <c r="AS969" s="27"/>
      <c r="AT969" s="27"/>
      <c r="AU969" s="27"/>
      <c r="AV969" s="27"/>
      <c r="AW969" s="27"/>
      <c r="AX969" s="27"/>
      <c r="AY969" s="27"/>
      <c r="AZ969" s="27"/>
      <c r="BA969" s="27"/>
      <c r="BB969" s="27"/>
      <c r="BC969" s="27"/>
      <c r="BD969" s="27"/>
      <c r="BE969" s="27"/>
      <c r="BF969" s="27"/>
      <c r="BG969" s="27"/>
    </row>
    <row r="970" spans="2:59" ht="15.75" customHeight="1" x14ac:dyDescent="0.2"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  <c r="AO970" s="27"/>
      <c r="AP970" s="27"/>
      <c r="AQ970" s="27"/>
      <c r="AR970" s="27"/>
      <c r="AS970" s="27"/>
      <c r="AT970" s="27"/>
      <c r="AU970" s="27"/>
      <c r="AV970" s="27"/>
      <c r="AW970" s="27"/>
      <c r="AX970" s="27"/>
      <c r="AY970" s="27"/>
      <c r="AZ970" s="27"/>
      <c r="BA970" s="27"/>
      <c r="BB970" s="27"/>
      <c r="BC970" s="27"/>
      <c r="BD970" s="27"/>
      <c r="BE970" s="27"/>
      <c r="BF970" s="27"/>
      <c r="BG970" s="27"/>
    </row>
    <row r="971" spans="2:59" ht="15.75" customHeight="1" x14ac:dyDescent="0.2"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  <c r="AO971" s="27"/>
      <c r="AP971" s="27"/>
      <c r="AQ971" s="27"/>
      <c r="AR971" s="27"/>
      <c r="AS971" s="27"/>
      <c r="AT971" s="27"/>
      <c r="AU971" s="27"/>
      <c r="AV971" s="27"/>
      <c r="AW971" s="27"/>
      <c r="AX971" s="27"/>
      <c r="AY971" s="27"/>
      <c r="AZ971" s="27"/>
      <c r="BA971" s="27"/>
      <c r="BB971" s="27"/>
      <c r="BC971" s="27"/>
      <c r="BD971" s="27"/>
      <c r="BE971" s="27"/>
      <c r="BF971" s="27"/>
      <c r="BG971" s="27"/>
    </row>
    <row r="972" spans="2:59" ht="15.75" customHeight="1" x14ac:dyDescent="0.2"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  <c r="AO972" s="27"/>
      <c r="AP972" s="27"/>
      <c r="AQ972" s="27"/>
      <c r="AR972" s="27"/>
      <c r="AS972" s="27"/>
      <c r="AT972" s="27"/>
      <c r="AU972" s="27"/>
      <c r="AV972" s="27"/>
      <c r="AW972" s="27"/>
      <c r="AX972" s="27"/>
      <c r="AY972" s="27"/>
      <c r="AZ972" s="27"/>
      <c r="BA972" s="27"/>
      <c r="BB972" s="27"/>
      <c r="BC972" s="27"/>
      <c r="BD972" s="27"/>
      <c r="BE972" s="27"/>
      <c r="BF972" s="27"/>
      <c r="BG972" s="27"/>
    </row>
    <row r="973" spans="2:59" ht="15.75" customHeight="1" x14ac:dyDescent="0.2"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  <c r="AO973" s="27"/>
      <c r="AP973" s="27"/>
      <c r="AQ973" s="27"/>
      <c r="AR973" s="27"/>
      <c r="AS973" s="27"/>
      <c r="AT973" s="27"/>
      <c r="AU973" s="27"/>
      <c r="AV973" s="27"/>
      <c r="AW973" s="27"/>
      <c r="AX973" s="27"/>
      <c r="AY973" s="27"/>
      <c r="AZ973" s="27"/>
      <c r="BA973" s="27"/>
      <c r="BB973" s="27"/>
      <c r="BC973" s="27"/>
      <c r="BD973" s="27"/>
      <c r="BE973" s="27"/>
      <c r="BF973" s="27"/>
      <c r="BG973" s="27"/>
    </row>
    <row r="974" spans="2:59" ht="15.75" customHeight="1" x14ac:dyDescent="0.2"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  <c r="AO974" s="27"/>
      <c r="AP974" s="27"/>
      <c r="AQ974" s="27"/>
      <c r="AR974" s="27"/>
      <c r="AS974" s="27"/>
      <c r="AT974" s="27"/>
      <c r="AU974" s="27"/>
      <c r="AV974" s="27"/>
      <c r="AW974" s="27"/>
      <c r="AX974" s="27"/>
      <c r="AY974" s="27"/>
      <c r="AZ974" s="27"/>
      <c r="BA974" s="27"/>
      <c r="BB974" s="27"/>
      <c r="BC974" s="27"/>
      <c r="BD974" s="27"/>
      <c r="BE974" s="27"/>
      <c r="BF974" s="27"/>
      <c r="BG974" s="27"/>
    </row>
    <row r="975" spans="2:59" ht="15.75" customHeight="1" x14ac:dyDescent="0.2"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  <c r="AO975" s="27"/>
      <c r="AP975" s="27"/>
      <c r="AQ975" s="27"/>
      <c r="AR975" s="27"/>
      <c r="AS975" s="27"/>
      <c r="AT975" s="27"/>
      <c r="AU975" s="27"/>
      <c r="AV975" s="27"/>
      <c r="AW975" s="27"/>
      <c r="AX975" s="27"/>
      <c r="AY975" s="27"/>
      <c r="AZ975" s="27"/>
      <c r="BA975" s="27"/>
      <c r="BB975" s="27"/>
      <c r="BC975" s="27"/>
      <c r="BD975" s="27"/>
      <c r="BE975" s="27"/>
      <c r="BF975" s="27"/>
      <c r="BG975" s="27"/>
    </row>
    <row r="976" spans="2:59" ht="15.75" customHeight="1" x14ac:dyDescent="0.2"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  <c r="AO976" s="27"/>
      <c r="AP976" s="27"/>
      <c r="AQ976" s="27"/>
      <c r="AR976" s="27"/>
      <c r="AS976" s="27"/>
      <c r="AT976" s="27"/>
      <c r="AU976" s="27"/>
      <c r="AV976" s="27"/>
      <c r="AW976" s="27"/>
      <c r="AX976" s="27"/>
      <c r="AY976" s="27"/>
      <c r="AZ976" s="27"/>
      <c r="BA976" s="27"/>
      <c r="BB976" s="27"/>
      <c r="BC976" s="27"/>
      <c r="BD976" s="27"/>
      <c r="BE976" s="27"/>
      <c r="BF976" s="27"/>
      <c r="BG976" s="27"/>
    </row>
    <row r="977" spans="2:59" ht="15.75" customHeight="1" x14ac:dyDescent="0.2"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  <c r="AO977" s="27"/>
      <c r="AP977" s="27"/>
      <c r="AQ977" s="27"/>
      <c r="AR977" s="27"/>
      <c r="AS977" s="27"/>
      <c r="AT977" s="27"/>
      <c r="AU977" s="27"/>
      <c r="AV977" s="27"/>
      <c r="AW977" s="27"/>
      <c r="AX977" s="27"/>
      <c r="AY977" s="27"/>
      <c r="AZ977" s="27"/>
      <c r="BA977" s="27"/>
      <c r="BB977" s="27"/>
      <c r="BC977" s="27"/>
      <c r="BD977" s="27"/>
      <c r="BE977" s="27"/>
      <c r="BF977" s="27"/>
      <c r="BG977" s="27"/>
    </row>
    <row r="978" spans="2:59" ht="15.75" customHeight="1" x14ac:dyDescent="0.2"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  <c r="AO978" s="27"/>
      <c r="AP978" s="27"/>
      <c r="AQ978" s="27"/>
      <c r="AR978" s="27"/>
      <c r="AS978" s="27"/>
      <c r="AT978" s="27"/>
      <c r="AU978" s="27"/>
      <c r="AV978" s="27"/>
      <c r="AW978" s="27"/>
      <c r="AX978" s="27"/>
      <c r="AY978" s="27"/>
      <c r="AZ978" s="27"/>
      <c r="BA978" s="27"/>
      <c r="BB978" s="27"/>
      <c r="BC978" s="27"/>
      <c r="BD978" s="27"/>
      <c r="BE978" s="27"/>
      <c r="BF978" s="27"/>
      <c r="BG978" s="27"/>
    </row>
    <row r="979" spans="2:59" ht="15.75" customHeight="1" x14ac:dyDescent="0.2"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  <c r="AO979" s="27"/>
      <c r="AP979" s="27"/>
      <c r="AQ979" s="27"/>
      <c r="AR979" s="27"/>
      <c r="AS979" s="27"/>
      <c r="AT979" s="27"/>
      <c r="AU979" s="27"/>
      <c r="AV979" s="27"/>
      <c r="AW979" s="27"/>
      <c r="AX979" s="27"/>
      <c r="AY979" s="27"/>
      <c r="AZ979" s="27"/>
      <c r="BA979" s="27"/>
      <c r="BB979" s="27"/>
      <c r="BC979" s="27"/>
      <c r="BD979" s="27"/>
      <c r="BE979" s="27"/>
      <c r="BF979" s="27"/>
      <c r="BG979" s="27"/>
    </row>
    <row r="980" spans="2:59" ht="15.75" customHeight="1" x14ac:dyDescent="0.2"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  <c r="AO980" s="27"/>
      <c r="AP980" s="27"/>
      <c r="AQ980" s="27"/>
      <c r="AR980" s="27"/>
      <c r="AS980" s="27"/>
      <c r="AT980" s="27"/>
      <c r="AU980" s="27"/>
      <c r="AV980" s="27"/>
      <c r="AW980" s="27"/>
      <c r="AX980" s="27"/>
      <c r="AY980" s="27"/>
      <c r="AZ980" s="27"/>
      <c r="BA980" s="27"/>
      <c r="BB980" s="27"/>
      <c r="BC980" s="27"/>
      <c r="BD980" s="27"/>
      <c r="BE980" s="27"/>
      <c r="BF980" s="27"/>
      <c r="BG980" s="27"/>
    </row>
    <row r="981" spans="2:59" ht="15.75" customHeight="1" x14ac:dyDescent="0.2"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  <c r="AO981" s="27"/>
      <c r="AP981" s="27"/>
      <c r="AQ981" s="27"/>
      <c r="AR981" s="27"/>
      <c r="AS981" s="27"/>
      <c r="AT981" s="27"/>
      <c r="AU981" s="27"/>
      <c r="AV981" s="27"/>
      <c r="AW981" s="27"/>
      <c r="AX981" s="27"/>
      <c r="AY981" s="27"/>
      <c r="AZ981" s="27"/>
      <c r="BA981" s="27"/>
      <c r="BB981" s="27"/>
      <c r="BC981" s="27"/>
      <c r="BD981" s="27"/>
      <c r="BE981" s="27"/>
      <c r="BF981" s="27"/>
      <c r="BG981" s="27"/>
    </row>
    <row r="982" spans="2:59" ht="15.75" customHeight="1" x14ac:dyDescent="0.2"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  <c r="AO982" s="27"/>
      <c r="AP982" s="27"/>
      <c r="AQ982" s="27"/>
      <c r="AR982" s="27"/>
      <c r="AS982" s="27"/>
      <c r="AT982" s="27"/>
      <c r="AU982" s="27"/>
      <c r="AV982" s="27"/>
      <c r="AW982" s="27"/>
      <c r="AX982" s="27"/>
      <c r="AY982" s="27"/>
      <c r="AZ982" s="27"/>
      <c r="BA982" s="27"/>
      <c r="BB982" s="27"/>
      <c r="BC982" s="27"/>
      <c r="BD982" s="27"/>
      <c r="BE982" s="27"/>
      <c r="BF982" s="27"/>
      <c r="BG982" s="27"/>
    </row>
    <row r="983" spans="2:59" ht="15.75" customHeight="1" x14ac:dyDescent="0.2"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  <c r="AO983" s="27"/>
      <c r="AP983" s="27"/>
      <c r="AQ983" s="27"/>
      <c r="AR983" s="27"/>
      <c r="AS983" s="27"/>
      <c r="AT983" s="27"/>
      <c r="AU983" s="27"/>
      <c r="AV983" s="27"/>
      <c r="AW983" s="27"/>
      <c r="AX983" s="27"/>
      <c r="AY983" s="27"/>
      <c r="AZ983" s="27"/>
      <c r="BA983" s="27"/>
      <c r="BB983" s="27"/>
      <c r="BC983" s="27"/>
      <c r="BD983" s="27"/>
      <c r="BE983" s="27"/>
      <c r="BF983" s="27"/>
      <c r="BG983" s="27"/>
    </row>
  </sheetData>
  <mergeCells count="6">
    <mergeCell ref="P28:U28"/>
    <mergeCell ref="B3:C3"/>
    <mergeCell ref="E3:F3"/>
    <mergeCell ref="P15:S15"/>
    <mergeCell ref="P20:S20"/>
    <mergeCell ref="P26:R26"/>
  </mergeCells>
  <pageMargins left="0.7" right="0.7" top="0.75" bottom="0.75" header="0" footer="0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1F3864"/>
  </sheetPr>
  <dimension ref="A1:BG983"/>
  <sheetViews>
    <sheetView showGridLines="0" workbookViewId="0"/>
  </sheetViews>
  <sheetFormatPr baseColWidth="10" defaultColWidth="14.5" defaultRowHeight="15" customHeight="1" outlineLevelCol="1" x14ac:dyDescent="0.2"/>
  <cols>
    <col min="1" max="1" width="9.5" customWidth="1"/>
    <col min="2" max="2" width="24.6640625" customWidth="1"/>
    <col min="3" max="3" width="20.6640625" customWidth="1"/>
    <col min="4" max="4" width="15.5" customWidth="1"/>
    <col min="5" max="5" width="17.1640625" customWidth="1"/>
    <col min="6" max="7" width="15.5" customWidth="1"/>
    <col min="8" max="8" width="17.5" customWidth="1"/>
    <col min="9" max="12" width="15.5" customWidth="1"/>
    <col min="13" max="13" width="49.33203125" customWidth="1"/>
    <col min="14" max="17" width="9.1640625" customWidth="1"/>
    <col min="18" max="18" width="13.5" customWidth="1"/>
    <col min="19" max="19" width="15.5" customWidth="1"/>
    <col min="20" max="20" width="19.33203125" customWidth="1"/>
    <col min="21" max="21" width="16.5" customWidth="1"/>
    <col min="22" max="23" width="13.5" customWidth="1"/>
    <col min="24" max="24" width="11.83203125" customWidth="1"/>
    <col min="25" max="26" width="9.1640625" customWidth="1"/>
    <col min="27" max="27" width="9.6640625" customWidth="1"/>
    <col min="28" max="41" width="11.5" customWidth="1"/>
    <col min="42" max="46" width="11.5" customWidth="1" outlineLevel="1"/>
    <col min="47" max="59" width="9.1640625" customWidth="1" outlineLevel="1"/>
  </cols>
  <sheetData>
    <row r="1" spans="1:59" ht="39" customHeight="1" x14ac:dyDescent="0.2">
      <c r="A1" s="3"/>
      <c r="B1" s="4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</row>
    <row r="2" spans="1:59" ht="24.75" customHeight="1" x14ac:dyDescent="0.2">
      <c r="A2" s="6"/>
      <c r="B2" s="7"/>
      <c r="C2" s="6"/>
      <c r="D2" s="6"/>
      <c r="E2" s="6"/>
      <c r="F2" s="6"/>
      <c r="G2" s="6"/>
      <c r="H2" s="8"/>
      <c r="I2" s="8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</row>
    <row r="3" spans="1:59" ht="21.75" customHeight="1" x14ac:dyDescent="0.2">
      <c r="A3" s="6"/>
      <c r="B3" s="512" t="s">
        <v>2</v>
      </c>
      <c r="C3" s="513"/>
      <c r="D3" s="6"/>
      <c r="E3" s="512" t="s">
        <v>3</v>
      </c>
      <c r="F3" s="513"/>
      <c r="G3" s="9"/>
      <c r="H3" s="8"/>
      <c r="I3" s="8"/>
      <c r="J3" s="10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</row>
    <row r="4" spans="1:59" x14ac:dyDescent="0.2">
      <c r="A4" s="6"/>
      <c r="B4" s="11" t="s">
        <v>4</v>
      </c>
      <c r="C4" s="12" t="s">
        <v>0</v>
      </c>
      <c r="D4" s="9"/>
      <c r="E4" s="11" t="s">
        <v>52</v>
      </c>
      <c r="F4" s="12">
        <v>7.0000000000000007E-2</v>
      </c>
      <c r="G4" s="10"/>
      <c r="H4" s="8"/>
      <c r="I4" s="8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</row>
    <row r="5" spans="1:59" x14ac:dyDescent="0.2">
      <c r="A5" s="6"/>
      <c r="B5" s="14" t="s">
        <v>6</v>
      </c>
      <c r="C5" s="15" t="s">
        <v>7</v>
      </c>
      <c r="D5" s="9"/>
      <c r="E5" s="21" t="s">
        <v>12</v>
      </c>
      <c r="F5" s="215">
        <v>0.11</v>
      </c>
      <c r="G5" s="10"/>
      <c r="H5" s="8"/>
      <c r="I5" s="8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</row>
    <row r="6" spans="1:59" x14ac:dyDescent="0.2">
      <c r="A6" s="6"/>
      <c r="B6" s="14" t="s">
        <v>9</v>
      </c>
      <c r="C6" s="18">
        <v>45292</v>
      </c>
      <c r="D6" s="6"/>
      <c r="E6" s="216"/>
      <c r="F6" s="216"/>
      <c r="G6" s="6"/>
      <c r="H6" s="8"/>
      <c r="I6" s="8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</row>
    <row r="7" spans="1:59" x14ac:dyDescent="0.2">
      <c r="A7" s="6"/>
      <c r="B7" s="21" t="s">
        <v>11</v>
      </c>
      <c r="C7" s="22"/>
      <c r="D7" s="6"/>
      <c r="E7" s="6"/>
      <c r="F7" s="6"/>
      <c r="G7" s="6"/>
      <c r="H7" s="8"/>
      <c r="I7" s="8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</row>
    <row r="8" spans="1:59" x14ac:dyDescent="0.2">
      <c r="A8" s="6"/>
      <c r="B8" s="6"/>
      <c r="C8" s="6"/>
      <c r="D8" s="6"/>
      <c r="E8" s="6"/>
      <c r="F8" s="6"/>
      <c r="G8" s="6"/>
      <c r="H8" s="8"/>
      <c r="I8" s="8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</row>
    <row r="9" spans="1:59" x14ac:dyDescent="0.2">
      <c r="A9" s="6"/>
      <c r="B9" s="6"/>
      <c r="C9" s="6"/>
      <c r="D9" s="6"/>
      <c r="E9" s="6"/>
      <c r="F9" s="6"/>
      <c r="G9" s="6"/>
      <c r="H9" s="8"/>
      <c r="I9" s="8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</row>
    <row r="10" spans="1:59" x14ac:dyDescent="0.2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</row>
    <row r="11" spans="1:59" x14ac:dyDescent="0.2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</row>
    <row r="12" spans="1:59" ht="19.5" customHeight="1" x14ac:dyDescent="0.2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</row>
    <row r="13" spans="1:59" ht="39" customHeight="1" x14ac:dyDescent="0.2">
      <c r="A13" s="25"/>
      <c r="B13" s="26" t="s">
        <v>13</v>
      </c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6" t="s">
        <v>14</v>
      </c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</row>
    <row r="14" spans="1:59" ht="20.25" customHeight="1" x14ac:dyDescent="0.2"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</row>
    <row r="15" spans="1:59" ht="35.25" customHeight="1" x14ac:dyDescent="0.2">
      <c r="B15" s="28"/>
      <c r="C15" s="28"/>
      <c r="D15" s="29" t="s">
        <v>15</v>
      </c>
      <c r="E15" s="30" t="s">
        <v>91</v>
      </c>
      <c r="F15" s="29" t="s">
        <v>54</v>
      </c>
      <c r="G15" s="30" t="s">
        <v>92</v>
      </c>
      <c r="H15" s="30" t="s">
        <v>93</v>
      </c>
      <c r="I15" s="30" t="s">
        <v>20</v>
      </c>
      <c r="J15" s="31" t="s">
        <v>21</v>
      </c>
      <c r="K15" s="31" t="s">
        <v>22</v>
      </c>
      <c r="L15" s="30" t="s">
        <v>57</v>
      </c>
      <c r="M15" s="31" t="s">
        <v>24</v>
      </c>
      <c r="N15" s="27"/>
      <c r="O15" s="27"/>
      <c r="P15" s="514" t="s">
        <v>58</v>
      </c>
      <c r="Q15" s="515"/>
      <c r="R15" s="515"/>
      <c r="S15" s="513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</row>
    <row r="16" spans="1:59" ht="18.75" customHeight="1" x14ac:dyDescent="0.2">
      <c r="B16" s="32" t="s">
        <v>26</v>
      </c>
      <c r="C16" s="33">
        <f>SUM(C17:C32)</f>
        <v>1</v>
      </c>
      <c r="D16" s="34">
        <v>500000000</v>
      </c>
      <c r="E16" s="35"/>
      <c r="F16" s="35"/>
      <c r="G16" s="36"/>
      <c r="H16" s="37"/>
      <c r="I16" s="37"/>
      <c r="J16" s="38"/>
      <c r="K16" s="38"/>
      <c r="L16" s="37">
        <f>D16*$F$5</f>
        <v>55000000</v>
      </c>
      <c r="M16" s="37"/>
      <c r="N16" s="27"/>
      <c r="O16" s="27"/>
      <c r="P16" s="217" t="s">
        <v>59</v>
      </c>
      <c r="Q16" s="218"/>
      <c r="R16" s="218"/>
      <c r="S16" s="219" t="str">
        <f>+C5</f>
        <v>PISC</v>
      </c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</row>
    <row r="17" spans="2:59" x14ac:dyDescent="0.2">
      <c r="B17" s="11" t="s">
        <v>60</v>
      </c>
      <c r="C17" s="220">
        <v>0.04</v>
      </c>
      <c r="D17" s="44">
        <f t="shared" ref="D17:D32" si="0">IF(C17="","",+C17*$D$16)</f>
        <v>20000000</v>
      </c>
      <c r="E17" s="221">
        <v>36</v>
      </c>
      <c r="F17" s="221">
        <v>9</v>
      </c>
      <c r="G17" s="44">
        <f>IFERROR(IF(D17="","",D17/E17),0)</f>
        <v>555555.5555555555</v>
      </c>
      <c r="H17" s="44">
        <f>IFERROR(+G17*F17,"")</f>
        <v>5000000</v>
      </c>
      <c r="I17" s="44" t="str">
        <f>IFERROR(VLOOKUP(B17,$E$4:$F$6,2,FALSE),"")</f>
        <v/>
      </c>
      <c r="J17" s="222"/>
      <c r="K17" s="222"/>
      <c r="L17" s="44">
        <f t="shared" ref="L17:L22" si="1">IFERROR(D17*$F$5,"")</f>
        <v>2200000</v>
      </c>
      <c r="M17" s="223" t="s">
        <v>61</v>
      </c>
      <c r="N17" s="27"/>
      <c r="O17" s="27"/>
      <c r="P17" s="224" t="s">
        <v>62</v>
      </c>
      <c r="Q17" s="225"/>
      <c r="R17" s="225"/>
      <c r="S17" s="226">
        <f>+I4</f>
        <v>0</v>
      </c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</row>
    <row r="18" spans="2:59" x14ac:dyDescent="0.2">
      <c r="B18" s="14" t="s">
        <v>52</v>
      </c>
      <c r="C18" s="99">
        <v>0.2</v>
      </c>
      <c r="D18" s="54">
        <f t="shared" si="0"/>
        <v>100000000</v>
      </c>
      <c r="E18" s="100">
        <v>36</v>
      </c>
      <c r="F18" s="100">
        <v>9</v>
      </c>
      <c r="G18" s="54">
        <f>IFERROR(IF(D18="","",D18/(E18-F18+1)),0)</f>
        <v>3571428.5714285714</v>
      </c>
      <c r="H18" s="54">
        <v>0</v>
      </c>
      <c r="I18" s="227">
        <f>F4</f>
        <v>7.0000000000000007E-2</v>
      </c>
      <c r="J18" s="228">
        <f>1-I18/F5</f>
        <v>0.36363636363636354</v>
      </c>
      <c r="K18" s="103">
        <f>IFERROR(I18*D18,"")</f>
        <v>7000000.0000000009</v>
      </c>
      <c r="L18" s="54">
        <f t="shared" si="1"/>
        <v>11000000</v>
      </c>
      <c r="M18" s="104" t="s">
        <v>63</v>
      </c>
      <c r="N18" s="27"/>
      <c r="O18" s="27"/>
      <c r="P18" s="229" t="s">
        <v>64</v>
      </c>
      <c r="Q18" s="230"/>
      <c r="R18" s="230"/>
      <c r="S18" s="231">
        <f>+I9</f>
        <v>0</v>
      </c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</row>
    <row r="19" spans="2:59" x14ac:dyDescent="0.2">
      <c r="B19" s="14" t="s">
        <v>83</v>
      </c>
      <c r="C19" s="251">
        <v>1.4999999999999999E-2</v>
      </c>
      <c r="D19" s="54">
        <f t="shared" si="0"/>
        <v>7500000</v>
      </c>
      <c r="E19" s="100">
        <v>24</v>
      </c>
      <c r="F19" s="100">
        <v>0</v>
      </c>
      <c r="G19" s="54">
        <f>IFERROR(IF(D19="","",D19/E19),0)</f>
        <v>312500</v>
      </c>
      <c r="H19" s="54">
        <f>IFERROR(+G19*F19,"")</f>
        <v>0</v>
      </c>
      <c r="I19" s="101" t="str">
        <f>IFERROR(VLOOKUP(B19,$E$4:$F$6,2,FALSE),"")</f>
        <v/>
      </c>
      <c r="J19" s="102"/>
      <c r="K19" s="103"/>
      <c r="L19" s="54">
        <f t="shared" si="1"/>
        <v>825000</v>
      </c>
      <c r="M19" s="104" t="s">
        <v>84</v>
      </c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</row>
    <row r="20" spans="2:59" x14ac:dyDescent="0.2">
      <c r="B20" s="14" t="s">
        <v>34</v>
      </c>
      <c r="C20" s="99">
        <v>0.67</v>
      </c>
      <c r="D20" s="54">
        <f t="shared" si="0"/>
        <v>335000000</v>
      </c>
      <c r="E20" s="100"/>
      <c r="F20" s="100"/>
      <c r="G20" s="54"/>
      <c r="H20" s="54"/>
      <c r="I20" s="101"/>
      <c r="J20" s="102"/>
      <c r="K20" s="103"/>
      <c r="L20" s="54">
        <f t="shared" si="1"/>
        <v>36850000</v>
      </c>
      <c r="M20" s="104" t="s">
        <v>90</v>
      </c>
      <c r="N20" s="27"/>
      <c r="O20" s="27"/>
      <c r="P20" s="514" t="s">
        <v>12</v>
      </c>
      <c r="Q20" s="515"/>
      <c r="R20" s="515"/>
      <c r="S20" s="513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</row>
    <row r="21" spans="2:59" ht="15.75" customHeight="1" x14ac:dyDescent="0.2">
      <c r="B21" s="14" t="s">
        <v>68</v>
      </c>
      <c r="C21" s="251">
        <v>1.4999999999999999E-2</v>
      </c>
      <c r="D21" s="54">
        <f t="shared" si="0"/>
        <v>7500000</v>
      </c>
      <c r="E21" s="100">
        <v>0</v>
      </c>
      <c r="F21" s="100">
        <v>0</v>
      </c>
      <c r="G21" s="54"/>
      <c r="H21" s="54"/>
      <c r="I21" s="101"/>
      <c r="J21" s="102"/>
      <c r="K21" s="103"/>
      <c r="L21" s="54">
        <f t="shared" si="1"/>
        <v>825000</v>
      </c>
      <c r="M21" s="104"/>
      <c r="N21" s="27"/>
      <c r="O21" s="27"/>
      <c r="P21" s="40" t="s">
        <v>69</v>
      </c>
      <c r="Q21" s="41"/>
      <c r="R21" s="42"/>
      <c r="S21" s="232">
        <f t="shared" ref="S21:S22" si="2">+C6</f>
        <v>45292</v>
      </c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</row>
    <row r="22" spans="2:59" ht="15.75" customHeight="1" x14ac:dyDescent="0.2">
      <c r="B22" s="14" t="s">
        <v>85</v>
      </c>
      <c r="C22" s="99">
        <v>0.06</v>
      </c>
      <c r="D22" s="54">
        <f t="shared" si="0"/>
        <v>30000000</v>
      </c>
      <c r="E22" s="100">
        <v>36</v>
      </c>
      <c r="F22" s="100">
        <v>0</v>
      </c>
      <c r="G22" s="54"/>
      <c r="H22" s="54"/>
      <c r="I22" s="54"/>
      <c r="J22" s="103"/>
      <c r="K22" s="103"/>
      <c r="L22" s="54">
        <f t="shared" si="1"/>
        <v>3300000</v>
      </c>
      <c r="M22" s="104" t="s">
        <v>66</v>
      </c>
      <c r="N22" s="27"/>
      <c r="O22" s="27"/>
      <c r="P22" s="50" t="s">
        <v>11</v>
      </c>
      <c r="Q22" s="51"/>
      <c r="R22" s="52"/>
      <c r="S22" s="80">
        <f t="shared" si="2"/>
        <v>0</v>
      </c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</row>
    <row r="23" spans="2:59" ht="15.75" customHeight="1" x14ac:dyDescent="0.2">
      <c r="B23" s="14"/>
      <c r="C23" s="99"/>
      <c r="D23" s="54" t="str">
        <f t="shared" si="0"/>
        <v/>
      </c>
      <c r="E23" s="100"/>
      <c r="F23" s="100"/>
      <c r="G23" s="54"/>
      <c r="H23" s="54"/>
      <c r="I23" s="54"/>
      <c r="J23" s="103"/>
      <c r="K23" s="103"/>
      <c r="L23" s="54"/>
      <c r="M23" s="105"/>
      <c r="N23" s="27"/>
      <c r="O23" s="27"/>
      <c r="P23" s="50" t="s">
        <v>70</v>
      </c>
      <c r="Q23" s="51"/>
      <c r="R23" s="52"/>
      <c r="S23" s="71">
        <f>+I5</f>
        <v>0</v>
      </c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</row>
    <row r="24" spans="2:59" ht="15.75" customHeight="1" x14ac:dyDescent="0.2">
      <c r="B24" s="14"/>
      <c r="C24" s="99"/>
      <c r="D24" s="54" t="str">
        <f t="shared" si="0"/>
        <v/>
      </c>
      <c r="E24" s="100"/>
      <c r="F24" s="100"/>
      <c r="G24" s="54"/>
      <c r="H24" s="54"/>
      <c r="I24" s="54"/>
      <c r="J24" s="103"/>
      <c r="K24" s="103"/>
      <c r="L24" s="54"/>
      <c r="M24" s="105"/>
      <c r="N24" s="27"/>
      <c r="O24" s="27"/>
      <c r="P24" s="50" t="s">
        <v>71</v>
      </c>
      <c r="Q24" s="51"/>
      <c r="R24" s="52"/>
      <c r="S24" s="71">
        <f>+I16</f>
        <v>0</v>
      </c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</row>
    <row r="25" spans="2:59" ht="15.75" customHeight="1" x14ac:dyDescent="0.2">
      <c r="B25" s="14"/>
      <c r="C25" s="99"/>
      <c r="D25" s="54" t="str">
        <f t="shared" si="0"/>
        <v/>
      </c>
      <c r="E25" s="100"/>
      <c r="F25" s="100"/>
      <c r="G25" s="54"/>
      <c r="H25" s="54"/>
      <c r="I25" s="54"/>
      <c r="J25" s="103"/>
      <c r="K25" s="103"/>
      <c r="L25" s="54"/>
      <c r="M25" s="105"/>
      <c r="N25" s="27"/>
      <c r="O25" s="27"/>
      <c r="P25" s="50" t="s">
        <v>72</v>
      </c>
      <c r="Q25" s="51"/>
      <c r="R25" s="52"/>
      <c r="S25" s="80">
        <f>+SUMIFS(D17:D32,B17:B32,"Seed")+SUMIFS(D17:D32,B17:B32,"Private")+SUMIFS(D17:D32,B17:B32,"Public")</f>
        <v>0</v>
      </c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</row>
    <row r="26" spans="2:59" ht="15.75" customHeight="1" x14ac:dyDescent="0.2">
      <c r="B26" s="14"/>
      <c r="C26" s="99"/>
      <c r="D26" s="54" t="str">
        <f t="shared" si="0"/>
        <v/>
      </c>
      <c r="E26" s="100"/>
      <c r="F26" s="100"/>
      <c r="G26" s="54"/>
      <c r="H26" s="54"/>
      <c r="I26" s="54"/>
      <c r="J26" s="103"/>
      <c r="K26" s="103"/>
      <c r="L26" s="54"/>
      <c r="M26" s="105"/>
      <c r="N26" s="27"/>
      <c r="O26" s="27"/>
      <c r="P26" s="519" t="s">
        <v>73</v>
      </c>
      <c r="Q26" s="520"/>
      <c r="R26" s="521"/>
      <c r="S26" s="90">
        <f>+SUMIFS(C17:C32,B17:B32,"Seed")+SUMIFS(C17:C32,B17:B32,"Private")+SUMIFS(C17:C32,B17:B32,"Public")</f>
        <v>0</v>
      </c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</row>
    <row r="27" spans="2:59" ht="15.75" customHeight="1" x14ac:dyDescent="0.2">
      <c r="B27" s="14"/>
      <c r="C27" s="99"/>
      <c r="D27" s="54" t="str">
        <f t="shared" si="0"/>
        <v/>
      </c>
      <c r="E27" s="100"/>
      <c r="F27" s="100"/>
      <c r="G27" s="54"/>
      <c r="H27" s="54"/>
      <c r="I27" s="54"/>
      <c r="J27" s="103"/>
      <c r="K27" s="103"/>
      <c r="L27" s="54"/>
      <c r="M27" s="105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</row>
    <row r="28" spans="2:59" ht="15.75" customHeight="1" x14ac:dyDescent="0.2">
      <c r="B28" s="14"/>
      <c r="C28" s="99"/>
      <c r="D28" s="54" t="str">
        <f t="shared" si="0"/>
        <v/>
      </c>
      <c r="E28" s="100"/>
      <c r="F28" s="100"/>
      <c r="G28" s="54"/>
      <c r="H28" s="54"/>
      <c r="I28" s="54"/>
      <c r="J28" s="103"/>
      <c r="K28" s="103"/>
      <c r="L28" s="54"/>
      <c r="M28" s="105"/>
      <c r="N28" s="27"/>
      <c r="O28" s="27"/>
      <c r="P28" s="514" t="s">
        <v>74</v>
      </c>
      <c r="Q28" s="515"/>
      <c r="R28" s="515"/>
      <c r="S28" s="515"/>
      <c r="T28" s="515"/>
      <c r="U28" s="513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</row>
    <row r="29" spans="2:59" ht="15.75" customHeight="1" x14ac:dyDescent="0.2">
      <c r="B29" s="14"/>
      <c r="C29" s="99"/>
      <c r="D29" s="54" t="str">
        <f t="shared" si="0"/>
        <v/>
      </c>
      <c r="E29" s="100"/>
      <c r="F29" s="100"/>
      <c r="G29" s="54"/>
      <c r="H29" s="54"/>
      <c r="I29" s="54"/>
      <c r="J29" s="103"/>
      <c r="K29" s="103"/>
      <c r="L29" s="54"/>
      <c r="M29" s="105"/>
      <c r="N29" s="27"/>
      <c r="O29" s="27"/>
      <c r="P29" s="198" t="s">
        <v>75</v>
      </c>
      <c r="Q29" s="199"/>
      <c r="R29" s="199" t="s">
        <v>76</v>
      </c>
      <c r="S29" s="199" t="s">
        <v>77</v>
      </c>
      <c r="T29" s="199" t="s">
        <v>78</v>
      </c>
      <c r="U29" s="233" t="s">
        <v>57</v>
      </c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</row>
    <row r="30" spans="2:59" ht="15.75" customHeight="1" x14ac:dyDescent="0.2">
      <c r="B30" s="14"/>
      <c r="C30" s="99"/>
      <c r="D30" s="54" t="str">
        <f t="shared" si="0"/>
        <v/>
      </c>
      <c r="E30" s="100"/>
      <c r="F30" s="100"/>
      <c r="G30" s="54"/>
      <c r="H30" s="54"/>
      <c r="I30" s="54"/>
      <c r="J30" s="103"/>
      <c r="K30" s="103"/>
      <c r="L30" s="54"/>
      <c r="M30" s="105"/>
      <c r="N30" s="27"/>
      <c r="O30" s="27"/>
      <c r="P30" s="40" t="s">
        <v>5</v>
      </c>
      <c r="Q30" s="202"/>
      <c r="R30" s="234">
        <f t="shared" ref="R30:R32" si="3">+F4</f>
        <v>7.0000000000000007E-2</v>
      </c>
      <c r="S30" s="235" t="e">
        <f t="shared" ref="S30:S32" si="4">VLOOKUP(P30,$B$17:$D$32,3,FALSE)</f>
        <v>#N/A</v>
      </c>
      <c r="T30" s="235" t="e">
        <f t="shared" ref="T30:T32" si="5">VLOOKUP(P30,$B$17:$K$32,10,FALSE)</f>
        <v>#N/A</v>
      </c>
      <c r="U30" s="236" t="e">
        <f t="shared" ref="U30:U32" si="6">VLOOKUP(P30,$B$17:$L$32,11,FALSE)</f>
        <v>#N/A</v>
      </c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</row>
    <row r="31" spans="2:59" ht="15.75" customHeight="1" x14ac:dyDescent="0.2">
      <c r="B31" s="14"/>
      <c r="C31" s="99"/>
      <c r="D31" s="54" t="str">
        <f t="shared" si="0"/>
        <v/>
      </c>
      <c r="E31" s="100"/>
      <c r="F31" s="100"/>
      <c r="G31" s="54"/>
      <c r="H31" s="54"/>
      <c r="I31" s="54"/>
      <c r="J31" s="103"/>
      <c r="K31" s="103"/>
      <c r="L31" s="54"/>
      <c r="M31" s="105"/>
      <c r="N31" s="27"/>
      <c r="O31" s="27"/>
      <c r="P31" s="50" t="s">
        <v>8</v>
      </c>
      <c r="Q31" s="205"/>
      <c r="R31" s="237">
        <f t="shared" si="3"/>
        <v>0.11</v>
      </c>
      <c r="S31" s="238" t="e">
        <f t="shared" si="4"/>
        <v>#N/A</v>
      </c>
      <c r="T31" s="239" t="e">
        <f t="shared" si="5"/>
        <v>#N/A</v>
      </c>
      <c r="U31" s="240" t="e">
        <f t="shared" si="6"/>
        <v>#N/A</v>
      </c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</row>
    <row r="32" spans="2:59" ht="15.75" customHeight="1" x14ac:dyDescent="0.2">
      <c r="B32" s="21"/>
      <c r="C32" s="106"/>
      <c r="D32" s="107" t="str">
        <f t="shared" si="0"/>
        <v/>
      </c>
      <c r="E32" s="108"/>
      <c r="F32" s="108"/>
      <c r="G32" s="109"/>
      <c r="H32" s="109"/>
      <c r="I32" s="109"/>
      <c r="J32" s="110"/>
      <c r="K32" s="111"/>
      <c r="L32" s="107"/>
      <c r="M32" s="112"/>
      <c r="N32" s="27"/>
      <c r="O32" s="27"/>
      <c r="P32" s="89" t="s">
        <v>79</v>
      </c>
      <c r="Q32" s="209"/>
      <c r="R32" s="241">
        <f t="shared" si="3"/>
        <v>0</v>
      </c>
      <c r="S32" s="242" t="e">
        <f t="shared" si="4"/>
        <v>#N/A</v>
      </c>
      <c r="T32" s="243" t="e">
        <f t="shared" si="5"/>
        <v>#N/A</v>
      </c>
      <c r="U32" s="244" t="e">
        <f t="shared" si="6"/>
        <v>#N/A</v>
      </c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</row>
    <row r="33" spans="1:59" ht="15.75" customHeight="1" x14ac:dyDescent="0.2">
      <c r="B33" s="113" t="s">
        <v>36</v>
      </c>
      <c r="C33" s="114" t="str">
        <f t="shared" ref="C33:D33" si="7">IF(SUM(C17:C32)-C16=0,"OK","Error")</f>
        <v>OK</v>
      </c>
      <c r="D33" s="115" t="str">
        <f t="shared" si="7"/>
        <v>OK</v>
      </c>
      <c r="E33" s="116"/>
      <c r="F33" s="116"/>
      <c r="G33" s="117"/>
      <c r="H33" s="117"/>
      <c r="I33" s="117"/>
      <c r="J33" s="118"/>
      <c r="K33" s="118"/>
      <c r="L33" s="119"/>
      <c r="M33" s="117"/>
      <c r="N33" s="27"/>
      <c r="O33" s="27"/>
      <c r="P33" s="245" t="s">
        <v>26</v>
      </c>
      <c r="Q33" s="246"/>
      <c r="R33" s="246"/>
      <c r="S33" s="247" t="e">
        <f t="shared" ref="S33:T33" si="8">SUM(S30:S32)</f>
        <v>#N/A</v>
      </c>
      <c r="T33" s="247" t="e">
        <f t="shared" si="8"/>
        <v>#N/A</v>
      </c>
      <c r="U33" s="248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</row>
    <row r="34" spans="1:59" ht="21" customHeight="1" x14ac:dyDescent="0.2">
      <c r="B34" s="120"/>
      <c r="C34" s="121"/>
      <c r="D34" s="119"/>
      <c r="E34" s="116"/>
      <c r="F34" s="116"/>
      <c r="G34" s="117"/>
      <c r="H34" s="117"/>
      <c r="I34" s="117"/>
      <c r="J34" s="118"/>
      <c r="K34" s="118"/>
      <c r="L34" s="119"/>
      <c r="M34" s="11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</row>
    <row r="35" spans="1:59" ht="39" customHeight="1" x14ac:dyDescent="0.2">
      <c r="A35" s="25"/>
      <c r="B35" s="26" t="s">
        <v>37</v>
      </c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122" t="s">
        <v>38</v>
      </c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</row>
    <row r="36" spans="1:59" ht="15.75" customHeight="1" x14ac:dyDescent="0.2">
      <c r="B36" s="120"/>
      <c r="C36" s="121"/>
      <c r="D36" s="119"/>
      <c r="E36" s="116"/>
      <c r="F36" s="116"/>
      <c r="G36" s="117"/>
      <c r="H36" s="117"/>
      <c r="I36" s="117"/>
      <c r="J36" s="118"/>
      <c r="K36" s="118"/>
      <c r="L36" s="119"/>
      <c r="M36" s="11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</row>
    <row r="37" spans="1:59" ht="37.5" customHeight="1" x14ac:dyDescent="0.2">
      <c r="B37" s="123" t="s">
        <v>39</v>
      </c>
      <c r="C37" s="124" t="str">
        <f>+B17</f>
        <v>Team</v>
      </c>
      <c r="D37" s="125" t="str">
        <f>+B18</f>
        <v>First Batch</v>
      </c>
      <c r="E37" s="125" t="str">
        <f>+B19</f>
        <v>Marketing/Airdrop</v>
      </c>
      <c r="F37" s="125" t="str">
        <f>+B20</f>
        <v>Future Reserves*</v>
      </c>
      <c r="G37" s="125" t="str">
        <f>+B21</f>
        <v>Launchpad</v>
      </c>
      <c r="H37" s="125" t="str">
        <f>+B22</f>
        <v>Treasury &amp; Property Buyer Reserves</v>
      </c>
      <c r="I37" s="125">
        <f>+B23</f>
        <v>0</v>
      </c>
      <c r="J37" s="125">
        <f>+B24</f>
        <v>0</v>
      </c>
      <c r="K37" s="125">
        <f>+B25</f>
        <v>0</v>
      </c>
      <c r="L37" s="125" t="str">
        <f>IF(B26="","")</f>
        <v/>
      </c>
      <c r="M37" s="125" t="str">
        <f>IF(B27="","")</f>
        <v/>
      </c>
      <c r="N37" s="125" t="str">
        <f>IF(B28="","")</f>
        <v/>
      </c>
      <c r="O37" s="125" t="str">
        <f>IF(B29="","")</f>
        <v/>
      </c>
      <c r="P37" s="125" t="str">
        <f>IF(B30="","")</f>
        <v/>
      </c>
      <c r="Q37" s="125" t="str">
        <f>IF(B31="","")</f>
        <v/>
      </c>
      <c r="R37" s="126" t="str">
        <f>IF(B32="","")</f>
        <v/>
      </c>
      <c r="S37" s="127" t="s">
        <v>26</v>
      </c>
      <c r="T37" s="128" t="s">
        <v>40</v>
      </c>
      <c r="U37" s="129" t="s">
        <v>41</v>
      </c>
      <c r="V37" s="129" t="s">
        <v>42</v>
      </c>
      <c r="W37" s="130" t="s">
        <v>43</v>
      </c>
      <c r="X37" s="130" t="s">
        <v>44</v>
      </c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131"/>
      <c r="AQ37" s="132" t="s">
        <v>39</v>
      </c>
      <c r="AR37" s="133" t="str">
        <f t="shared" ref="AR37:BG37" si="9">+C37</f>
        <v>Team</v>
      </c>
      <c r="AS37" s="134" t="str">
        <f t="shared" si="9"/>
        <v>First Batch</v>
      </c>
      <c r="AT37" s="134" t="str">
        <f t="shared" si="9"/>
        <v>Marketing/Airdrop</v>
      </c>
      <c r="AU37" s="134" t="str">
        <f t="shared" si="9"/>
        <v>Future Reserves*</v>
      </c>
      <c r="AV37" s="134" t="str">
        <f t="shared" si="9"/>
        <v>Launchpad</v>
      </c>
      <c r="AW37" s="135" t="str">
        <f t="shared" si="9"/>
        <v>Treasury &amp; Property Buyer Reserves</v>
      </c>
      <c r="AX37" s="135">
        <f t="shared" si="9"/>
        <v>0</v>
      </c>
      <c r="AY37" s="135">
        <f t="shared" si="9"/>
        <v>0</v>
      </c>
      <c r="AZ37" s="135">
        <f t="shared" si="9"/>
        <v>0</v>
      </c>
      <c r="BA37" s="135" t="str">
        <f t="shared" si="9"/>
        <v/>
      </c>
      <c r="BB37" s="135" t="str">
        <f t="shared" si="9"/>
        <v/>
      </c>
      <c r="BC37" s="135" t="str">
        <f t="shared" si="9"/>
        <v/>
      </c>
      <c r="BD37" s="135" t="str">
        <f t="shared" si="9"/>
        <v/>
      </c>
      <c r="BE37" s="135" t="str">
        <f t="shared" si="9"/>
        <v/>
      </c>
      <c r="BF37" s="135" t="str">
        <f t="shared" si="9"/>
        <v/>
      </c>
      <c r="BG37" s="136" t="str">
        <f t="shared" si="9"/>
        <v/>
      </c>
    </row>
    <row r="38" spans="1:59" ht="15" customHeight="1" x14ac:dyDescent="0.2">
      <c r="B38" s="137" t="s">
        <v>12</v>
      </c>
      <c r="C38" s="138"/>
      <c r="D38" s="139"/>
      <c r="E38" s="139">
        <f>6%*D19</f>
        <v>450000</v>
      </c>
      <c r="F38" s="139"/>
      <c r="G38" s="139"/>
      <c r="H38" s="139">
        <f>20%*D22</f>
        <v>6000000</v>
      </c>
      <c r="I38" s="140"/>
      <c r="J38" s="139" t="str">
        <f>+D24</f>
        <v/>
      </c>
      <c r="K38" s="140"/>
      <c r="L38" s="140"/>
      <c r="M38" s="140"/>
      <c r="N38" s="140"/>
      <c r="O38" s="140"/>
      <c r="P38" s="140"/>
      <c r="Q38" s="140"/>
      <c r="R38" s="141"/>
      <c r="S38" s="142">
        <f t="shared" ref="S38:S88" si="10">SUM(C38:R38)</f>
        <v>6450000</v>
      </c>
      <c r="T38" s="143">
        <f>+S38</f>
        <v>6450000</v>
      </c>
      <c r="U38" s="48">
        <f>T38*F5</f>
        <v>709500</v>
      </c>
      <c r="V38" s="144"/>
      <c r="W38" s="144"/>
      <c r="X38" s="144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131"/>
      <c r="AQ38" s="145" t="s">
        <v>12</v>
      </c>
      <c r="AR38" s="146">
        <f t="shared" ref="AR38:BG38" si="11">+C38</f>
        <v>0</v>
      </c>
      <c r="AS38" s="147">
        <f t="shared" si="11"/>
        <v>0</v>
      </c>
      <c r="AT38" s="147">
        <f t="shared" si="11"/>
        <v>450000</v>
      </c>
      <c r="AU38" s="147">
        <f t="shared" si="11"/>
        <v>0</v>
      </c>
      <c r="AV38" s="147">
        <f t="shared" si="11"/>
        <v>0</v>
      </c>
      <c r="AW38" s="147">
        <f t="shared" si="11"/>
        <v>6000000</v>
      </c>
      <c r="AX38" s="147">
        <f t="shared" si="11"/>
        <v>0</v>
      </c>
      <c r="AY38" s="147" t="str">
        <f t="shared" si="11"/>
        <v/>
      </c>
      <c r="AZ38" s="147">
        <f t="shared" si="11"/>
        <v>0</v>
      </c>
      <c r="BA38" s="147">
        <f t="shared" si="11"/>
        <v>0</v>
      </c>
      <c r="BB38" s="147">
        <f t="shared" si="11"/>
        <v>0</v>
      </c>
      <c r="BC38" s="147">
        <f t="shared" si="11"/>
        <v>0</v>
      </c>
      <c r="BD38" s="147">
        <f t="shared" si="11"/>
        <v>0</v>
      </c>
      <c r="BE38" s="147">
        <f t="shared" si="11"/>
        <v>0</v>
      </c>
      <c r="BF38" s="147">
        <f t="shared" si="11"/>
        <v>0</v>
      </c>
      <c r="BG38" s="148">
        <f t="shared" si="11"/>
        <v>0</v>
      </c>
    </row>
    <row r="39" spans="1:59" ht="15" customHeight="1" x14ac:dyDescent="0.2">
      <c r="B39" s="145">
        <f>+C6</f>
        <v>45292</v>
      </c>
      <c r="C39" s="149"/>
      <c r="D39" s="150"/>
      <c r="E39" s="150">
        <f>(D19-E38)/E19</f>
        <v>293750</v>
      </c>
      <c r="F39" s="150"/>
      <c r="G39" s="150"/>
      <c r="H39" s="150">
        <f>(D22-H38)/36</f>
        <v>666666.66666666663</v>
      </c>
      <c r="I39" s="151"/>
      <c r="J39" s="151"/>
      <c r="K39" s="150"/>
      <c r="L39" s="151"/>
      <c r="M39" s="151"/>
      <c r="N39" s="151"/>
      <c r="O39" s="151"/>
      <c r="P39" s="151"/>
      <c r="Q39" s="151"/>
      <c r="R39" s="152"/>
      <c r="S39" s="153">
        <f t="shared" si="10"/>
        <v>960416.66666666663</v>
      </c>
      <c r="T39" s="143">
        <f>+S39+T38</f>
        <v>7410416.666666667</v>
      </c>
      <c r="U39" s="48">
        <f t="shared" ref="U39:U86" si="12">T39*$F$5</f>
        <v>815145.83333333337</v>
      </c>
      <c r="V39" s="144">
        <f t="shared" ref="V39:V86" si="13">+T39/$T$86</f>
        <v>3.3000371103414146E-2</v>
      </c>
      <c r="W39" s="144">
        <f t="shared" ref="W39:W86" si="14">S39/$S$87</f>
        <v>4.2769668480950014E-3</v>
      </c>
      <c r="X39" s="144">
        <f t="shared" ref="X39:X86" si="15">+T39/T38-1</f>
        <v>0.14890180878552983</v>
      </c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131"/>
      <c r="AQ39" s="145">
        <f>+B39</f>
        <v>45292</v>
      </c>
      <c r="AR39" s="154">
        <f t="shared" ref="AR39:BG39" si="16">+C39+AR38</f>
        <v>0</v>
      </c>
      <c r="AS39" s="155">
        <f t="shared" si="16"/>
        <v>0</v>
      </c>
      <c r="AT39" s="155">
        <f t="shared" si="16"/>
        <v>743750</v>
      </c>
      <c r="AU39" s="155">
        <f t="shared" si="16"/>
        <v>0</v>
      </c>
      <c r="AV39" s="155">
        <f t="shared" si="16"/>
        <v>0</v>
      </c>
      <c r="AW39" s="155">
        <f t="shared" si="16"/>
        <v>6666666.666666667</v>
      </c>
      <c r="AX39" s="155">
        <f t="shared" si="16"/>
        <v>0</v>
      </c>
      <c r="AY39" s="155" t="e">
        <f t="shared" si="16"/>
        <v>#VALUE!</v>
      </c>
      <c r="AZ39" s="155">
        <f t="shared" si="16"/>
        <v>0</v>
      </c>
      <c r="BA39" s="155">
        <f t="shared" si="16"/>
        <v>0</v>
      </c>
      <c r="BB39" s="155">
        <f t="shared" si="16"/>
        <v>0</v>
      </c>
      <c r="BC39" s="155">
        <f t="shared" si="16"/>
        <v>0</v>
      </c>
      <c r="BD39" s="155">
        <f t="shared" si="16"/>
        <v>0</v>
      </c>
      <c r="BE39" s="155">
        <f t="shared" si="16"/>
        <v>0</v>
      </c>
      <c r="BF39" s="155">
        <f t="shared" si="16"/>
        <v>0</v>
      </c>
      <c r="BG39" s="156">
        <f t="shared" si="16"/>
        <v>0</v>
      </c>
    </row>
    <row r="40" spans="1:59" ht="15" customHeight="1" x14ac:dyDescent="0.2">
      <c r="B40" s="157">
        <f t="shared" ref="B40:B86" si="17">EOMONTH(B39,1)</f>
        <v>45351</v>
      </c>
      <c r="C40" s="158"/>
      <c r="D40" s="159"/>
      <c r="E40" s="159">
        <f t="shared" ref="E40:F40" si="18">E39</f>
        <v>293750</v>
      </c>
      <c r="F40" s="159">
        <f t="shared" si="18"/>
        <v>0</v>
      </c>
      <c r="G40" s="159">
        <f>+D21</f>
        <v>7500000</v>
      </c>
      <c r="H40" s="159">
        <f>H39</f>
        <v>666666.66666666663</v>
      </c>
      <c r="I40" s="160"/>
      <c r="J40" s="160"/>
      <c r="K40" s="159"/>
      <c r="L40" s="160"/>
      <c r="M40" s="160"/>
      <c r="N40" s="160"/>
      <c r="O40" s="160"/>
      <c r="P40" s="160"/>
      <c r="Q40" s="160"/>
      <c r="R40" s="161"/>
      <c r="S40" s="153">
        <f t="shared" si="10"/>
        <v>8460416.666666666</v>
      </c>
      <c r="T40" s="162">
        <f t="shared" ref="T40:T86" si="19">+T39+S40</f>
        <v>15870833.333333332</v>
      </c>
      <c r="U40" s="163">
        <f t="shared" si="12"/>
        <v>1745791.6666666665</v>
      </c>
      <c r="V40" s="164">
        <f t="shared" si="13"/>
        <v>7.0676645225136059E-2</v>
      </c>
      <c r="W40" s="164">
        <f t="shared" si="14"/>
        <v>3.7676274121721906E-2</v>
      </c>
      <c r="X40" s="164">
        <f t="shared" si="15"/>
        <v>1.1416924374472868</v>
      </c>
      <c r="Y40" s="165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131"/>
      <c r="AQ40" s="157">
        <f t="shared" ref="AQ40:AQ86" si="20">EOMONTH(AQ39,1)</f>
        <v>45351</v>
      </c>
      <c r="AR40" s="154">
        <f t="shared" ref="AR40:BG40" si="21">+C40+AR39</f>
        <v>0</v>
      </c>
      <c r="AS40" s="155">
        <f t="shared" si="21"/>
        <v>0</v>
      </c>
      <c r="AT40" s="155">
        <f t="shared" si="21"/>
        <v>1037500</v>
      </c>
      <c r="AU40" s="155">
        <f t="shared" si="21"/>
        <v>0</v>
      </c>
      <c r="AV40" s="155">
        <f t="shared" si="21"/>
        <v>7500000</v>
      </c>
      <c r="AW40" s="155">
        <f t="shared" si="21"/>
        <v>7333333.333333334</v>
      </c>
      <c r="AX40" s="155">
        <f t="shared" si="21"/>
        <v>0</v>
      </c>
      <c r="AY40" s="155" t="e">
        <f t="shared" si="21"/>
        <v>#VALUE!</v>
      </c>
      <c r="AZ40" s="155">
        <f t="shared" si="21"/>
        <v>0</v>
      </c>
      <c r="BA40" s="155">
        <f t="shared" si="21"/>
        <v>0</v>
      </c>
      <c r="BB40" s="155">
        <f t="shared" si="21"/>
        <v>0</v>
      </c>
      <c r="BC40" s="155">
        <f t="shared" si="21"/>
        <v>0</v>
      </c>
      <c r="BD40" s="155">
        <f t="shared" si="21"/>
        <v>0</v>
      </c>
      <c r="BE40" s="155">
        <f t="shared" si="21"/>
        <v>0</v>
      </c>
      <c r="BF40" s="155">
        <f t="shared" si="21"/>
        <v>0</v>
      </c>
      <c r="BG40" s="156">
        <f t="shared" si="21"/>
        <v>0</v>
      </c>
    </row>
    <row r="41" spans="1:59" ht="15" customHeight="1" x14ac:dyDescent="0.2">
      <c r="B41" s="157">
        <f t="shared" si="17"/>
        <v>45382</v>
      </c>
      <c r="C41" s="158"/>
      <c r="D41" s="159"/>
      <c r="E41" s="159">
        <f t="shared" ref="E41:F41" si="22">E40</f>
        <v>293750</v>
      </c>
      <c r="F41" s="159">
        <f t="shared" si="22"/>
        <v>0</v>
      </c>
      <c r="G41" s="159"/>
      <c r="H41" s="159">
        <v>2222222.222222222</v>
      </c>
      <c r="I41" s="159"/>
      <c r="J41" s="159"/>
      <c r="K41" s="159"/>
      <c r="L41" s="159"/>
      <c r="M41" s="159"/>
      <c r="N41" s="159"/>
      <c r="O41" s="159"/>
      <c r="P41" s="159"/>
      <c r="Q41" s="159"/>
      <c r="R41" s="166"/>
      <c r="S41" s="153">
        <f t="shared" si="10"/>
        <v>2515972.222222222</v>
      </c>
      <c r="T41" s="162">
        <f t="shared" si="19"/>
        <v>18386805.555555552</v>
      </c>
      <c r="U41" s="163">
        <f t="shared" si="12"/>
        <v>2022548.6111111108</v>
      </c>
      <c r="V41" s="164">
        <f t="shared" si="13"/>
        <v>8.1880875804057368E-2</v>
      </c>
      <c r="W41" s="164">
        <f t="shared" si="14"/>
        <v>1.1204230578921323E-2</v>
      </c>
      <c r="X41" s="164">
        <f t="shared" si="15"/>
        <v>0.15852804760654582</v>
      </c>
      <c r="Y41" s="165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131"/>
      <c r="AQ41" s="157">
        <f t="shared" si="20"/>
        <v>45382</v>
      </c>
      <c r="AR41" s="154">
        <f t="shared" ref="AR41:BG41" si="23">+C41+AR40</f>
        <v>0</v>
      </c>
      <c r="AS41" s="155">
        <f t="shared" si="23"/>
        <v>0</v>
      </c>
      <c r="AT41" s="155">
        <f t="shared" si="23"/>
        <v>1331250</v>
      </c>
      <c r="AU41" s="155">
        <f t="shared" si="23"/>
        <v>0</v>
      </c>
      <c r="AV41" s="155">
        <f t="shared" si="23"/>
        <v>7500000</v>
      </c>
      <c r="AW41" s="155">
        <f t="shared" si="23"/>
        <v>9555555.555555556</v>
      </c>
      <c r="AX41" s="155">
        <f t="shared" si="23"/>
        <v>0</v>
      </c>
      <c r="AY41" s="155" t="e">
        <f t="shared" si="23"/>
        <v>#VALUE!</v>
      </c>
      <c r="AZ41" s="155">
        <f t="shared" si="23"/>
        <v>0</v>
      </c>
      <c r="BA41" s="155">
        <f t="shared" si="23"/>
        <v>0</v>
      </c>
      <c r="BB41" s="155">
        <f t="shared" si="23"/>
        <v>0</v>
      </c>
      <c r="BC41" s="155">
        <f t="shared" si="23"/>
        <v>0</v>
      </c>
      <c r="BD41" s="155">
        <f t="shared" si="23"/>
        <v>0</v>
      </c>
      <c r="BE41" s="155">
        <f t="shared" si="23"/>
        <v>0</v>
      </c>
      <c r="BF41" s="155">
        <f t="shared" si="23"/>
        <v>0</v>
      </c>
      <c r="BG41" s="156">
        <f t="shared" si="23"/>
        <v>0</v>
      </c>
    </row>
    <row r="42" spans="1:59" ht="15" customHeight="1" x14ac:dyDescent="0.2">
      <c r="B42" s="157">
        <f t="shared" si="17"/>
        <v>45412</v>
      </c>
      <c r="C42" s="158"/>
      <c r="D42" s="159"/>
      <c r="E42" s="159">
        <f t="shared" ref="E42:F42" si="24">E41</f>
        <v>293750</v>
      </c>
      <c r="F42" s="159">
        <f t="shared" si="24"/>
        <v>0</v>
      </c>
      <c r="G42" s="159"/>
      <c r="H42" s="159">
        <v>2222222.222222222</v>
      </c>
      <c r="I42" s="159"/>
      <c r="J42" s="159"/>
      <c r="K42" s="159"/>
      <c r="L42" s="159"/>
      <c r="M42" s="159"/>
      <c r="N42" s="159"/>
      <c r="O42" s="159"/>
      <c r="P42" s="159"/>
      <c r="Q42" s="159"/>
      <c r="R42" s="166"/>
      <c r="S42" s="153">
        <f t="shared" si="10"/>
        <v>2515972.222222222</v>
      </c>
      <c r="T42" s="162">
        <f t="shared" si="19"/>
        <v>20902777.777777776</v>
      </c>
      <c r="U42" s="163">
        <f t="shared" si="12"/>
        <v>2299305.5555555555</v>
      </c>
      <c r="V42" s="164">
        <f t="shared" si="13"/>
        <v>9.3085106382978705E-2</v>
      </c>
      <c r="W42" s="164">
        <f t="shared" si="14"/>
        <v>1.1204230578921323E-2</v>
      </c>
      <c r="X42" s="164">
        <f t="shared" si="15"/>
        <v>0.13683574423084188</v>
      </c>
      <c r="Y42" s="165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131"/>
      <c r="AQ42" s="157">
        <f t="shared" si="20"/>
        <v>45412</v>
      </c>
      <c r="AR42" s="154">
        <f t="shared" ref="AR42:BG42" si="25">+C42+AR41</f>
        <v>0</v>
      </c>
      <c r="AS42" s="155">
        <f t="shared" si="25"/>
        <v>0</v>
      </c>
      <c r="AT42" s="155">
        <f t="shared" si="25"/>
        <v>1625000</v>
      </c>
      <c r="AU42" s="155">
        <f t="shared" si="25"/>
        <v>0</v>
      </c>
      <c r="AV42" s="155">
        <f t="shared" si="25"/>
        <v>7500000</v>
      </c>
      <c r="AW42" s="155">
        <f t="shared" si="25"/>
        <v>11777777.777777778</v>
      </c>
      <c r="AX42" s="155">
        <f t="shared" si="25"/>
        <v>0</v>
      </c>
      <c r="AY42" s="155" t="e">
        <f t="shared" si="25"/>
        <v>#VALUE!</v>
      </c>
      <c r="AZ42" s="155">
        <f t="shared" si="25"/>
        <v>0</v>
      </c>
      <c r="BA42" s="155">
        <f t="shared" si="25"/>
        <v>0</v>
      </c>
      <c r="BB42" s="155">
        <f t="shared" si="25"/>
        <v>0</v>
      </c>
      <c r="BC42" s="155">
        <f t="shared" si="25"/>
        <v>0</v>
      </c>
      <c r="BD42" s="155">
        <f t="shared" si="25"/>
        <v>0</v>
      </c>
      <c r="BE42" s="155">
        <f t="shared" si="25"/>
        <v>0</v>
      </c>
      <c r="BF42" s="155">
        <f t="shared" si="25"/>
        <v>0</v>
      </c>
      <c r="BG42" s="156">
        <f t="shared" si="25"/>
        <v>0</v>
      </c>
    </row>
    <row r="43" spans="1:59" ht="15" customHeight="1" x14ac:dyDescent="0.2">
      <c r="B43" s="157">
        <f t="shared" si="17"/>
        <v>45443</v>
      </c>
      <c r="C43" s="158"/>
      <c r="D43" s="159"/>
      <c r="E43" s="159">
        <f t="shared" ref="E43:F43" si="26">E42</f>
        <v>293750</v>
      </c>
      <c r="F43" s="159">
        <f t="shared" si="26"/>
        <v>0</v>
      </c>
      <c r="G43" s="159"/>
      <c r="H43" s="159">
        <v>2222222.222222222</v>
      </c>
      <c r="I43" s="159"/>
      <c r="J43" s="159"/>
      <c r="K43" s="159"/>
      <c r="L43" s="159"/>
      <c r="M43" s="159"/>
      <c r="N43" s="159"/>
      <c r="O43" s="159"/>
      <c r="P43" s="159"/>
      <c r="Q43" s="159"/>
      <c r="R43" s="166"/>
      <c r="S43" s="153">
        <f t="shared" si="10"/>
        <v>2515972.222222222</v>
      </c>
      <c r="T43" s="162">
        <f t="shared" si="19"/>
        <v>23418750</v>
      </c>
      <c r="U43" s="163">
        <f t="shared" si="12"/>
        <v>2576062.5</v>
      </c>
      <c r="V43" s="164">
        <f t="shared" si="13"/>
        <v>0.10428933696190004</v>
      </c>
      <c r="W43" s="164">
        <f t="shared" si="14"/>
        <v>1.1204230578921323E-2</v>
      </c>
      <c r="X43" s="164">
        <f t="shared" si="15"/>
        <v>0.12036544850498343</v>
      </c>
      <c r="Y43" s="165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131"/>
      <c r="AQ43" s="157">
        <f t="shared" si="20"/>
        <v>45443</v>
      </c>
      <c r="AR43" s="154">
        <f t="shared" ref="AR43:BG43" si="27">+C43+AR42</f>
        <v>0</v>
      </c>
      <c r="AS43" s="155">
        <f t="shared" si="27"/>
        <v>0</v>
      </c>
      <c r="AT43" s="155">
        <f t="shared" si="27"/>
        <v>1918750</v>
      </c>
      <c r="AU43" s="155">
        <f t="shared" si="27"/>
        <v>0</v>
      </c>
      <c r="AV43" s="155">
        <f t="shared" si="27"/>
        <v>7500000</v>
      </c>
      <c r="AW43" s="155">
        <f t="shared" si="27"/>
        <v>14000000</v>
      </c>
      <c r="AX43" s="155">
        <f t="shared" si="27"/>
        <v>0</v>
      </c>
      <c r="AY43" s="155" t="e">
        <f t="shared" si="27"/>
        <v>#VALUE!</v>
      </c>
      <c r="AZ43" s="155">
        <f t="shared" si="27"/>
        <v>0</v>
      </c>
      <c r="BA43" s="155">
        <f t="shared" si="27"/>
        <v>0</v>
      </c>
      <c r="BB43" s="155">
        <f t="shared" si="27"/>
        <v>0</v>
      </c>
      <c r="BC43" s="155">
        <f t="shared" si="27"/>
        <v>0</v>
      </c>
      <c r="BD43" s="155">
        <f t="shared" si="27"/>
        <v>0</v>
      </c>
      <c r="BE43" s="155">
        <f t="shared" si="27"/>
        <v>0</v>
      </c>
      <c r="BF43" s="155">
        <f t="shared" si="27"/>
        <v>0</v>
      </c>
      <c r="BG43" s="156">
        <f t="shared" si="27"/>
        <v>0</v>
      </c>
    </row>
    <row r="44" spans="1:59" ht="15" customHeight="1" x14ac:dyDescent="0.2">
      <c r="B44" s="157">
        <f t="shared" si="17"/>
        <v>45473</v>
      </c>
      <c r="C44" s="158"/>
      <c r="D44" s="159"/>
      <c r="E44" s="159">
        <f t="shared" ref="E44:F44" si="28">E43</f>
        <v>293750</v>
      </c>
      <c r="F44" s="159">
        <f t="shared" si="28"/>
        <v>0</v>
      </c>
      <c r="H44" s="159">
        <v>2222222.222222222</v>
      </c>
      <c r="I44" s="159"/>
      <c r="J44" s="159"/>
      <c r="K44" s="159"/>
      <c r="L44" s="159"/>
      <c r="M44" s="159"/>
      <c r="N44" s="159"/>
      <c r="O44" s="159"/>
      <c r="P44" s="159"/>
      <c r="Q44" s="159"/>
      <c r="R44" s="166"/>
      <c r="S44" s="153">
        <f t="shared" si="10"/>
        <v>2515972.222222222</v>
      </c>
      <c r="T44" s="162">
        <f t="shared" si="19"/>
        <v>25934722.222222224</v>
      </c>
      <c r="U44" s="163">
        <f t="shared" si="12"/>
        <v>2852819.4444444445</v>
      </c>
      <c r="V44" s="164">
        <f t="shared" si="13"/>
        <v>0.11549356754082137</v>
      </c>
      <c r="W44" s="164">
        <f t="shared" si="14"/>
        <v>1.1204230578921323E-2</v>
      </c>
      <c r="X44" s="164">
        <f t="shared" si="15"/>
        <v>0.1074340954244879</v>
      </c>
      <c r="Y44" s="165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131"/>
      <c r="AQ44" s="157">
        <f t="shared" si="20"/>
        <v>45473</v>
      </c>
      <c r="AR44" s="154">
        <f t="shared" ref="AR44:BG44" si="29">+C44+AR43</f>
        <v>0</v>
      </c>
      <c r="AS44" s="155">
        <f t="shared" si="29"/>
        <v>0</v>
      </c>
      <c r="AT44" s="155">
        <f t="shared" si="29"/>
        <v>2212500</v>
      </c>
      <c r="AU44" s="155">
        <f t="shared" si="29"/>
        <v>0</v>
      </c>
      <c r="AV44" s="155">
        <f t="shared" si="29"/>
        <v>7500000</v>
      </c>
      <c r="AW44" s="155">
        <f t="shared" si="29"/>
        <v>16222222.222222222</v>
      </c>
      <c r="AX44" s="155">
        <f t="shared" si="29"/>
        <v>0</v>
      </c>
      <c r="AY44" s="155" t="e">
        <f t="shared" si="29"/>
        <v>#VALUE!</v>
      </c>
      <c r="AZ44" s="155">
        <f t="shared" si="29"/>
        <v>0</v>
      </c>
      <c r="BA44" s="155">
        <f t="shared" si="29"/>
        <v>0</v>
      </c>
      <c r="BB44" s="155">
        <f t="shared" si="29"/>
        <v>0</v>
      </c>
      <c r="BC44" s="155">
        <f t="shared" si="29"/>
        <v>0</v>
      </c>
      <c r="BD44" s="155">
        <f t="shared" si="29"/>
        <v>0</v>
      </c>
      <c r="BE44" s="155">
        <f t="shared" si="29"/>
        <v>0</v>
      </c>
      <c r="BF44" s="155">
        <f t="shared" si="29"/>
        <v>0</v>
      </c>
      <c r="BG44" s="156">
        <f t="shared" si="29"/>
        <v>0</v>
      </c>
    </row>
    <row r="45" spans="1:59" ht="15" customHeight="1" x14ac:dyDescent="0.2">
      <c r="B45" s="157">
        <f t="shared" si="17"/>
        <v>45504</v>
      </c>
      <c r="C45" s="158"/>
      <c r="D45" s="159"/>
      <c r="E45" s="159">
        <f t="shared" ref="E45:F45" si="30">E44</f>
        <v>293750</v>
      </c>
      <c r="F45" s="159">
        <f t="shared" si="30"/>
        <v>0</v>
      </c>
      <c r="G45" s="159"/>
      <c r="H45" s="159">
        <v>2222222.222222222</v>
      </c>
      <c r="I45" s="159"/>
      <c r="J45" s="159"/>
      <c r="K45" s="159"/>
      <c r="L45" s="159"/>
      <c r="M45" s="159"/>
      <c r="N45" s="159"/>
      <c r="O45" s="159"/>
      <c r="P45" s="159"/>
      <c r="Q45" s="159"/>
      <c r="R45" s="166"/>
      <c r="S45" s="153">
        <f t="shared" si="10"/>
        <v>2515972.222222222</v>
      </c>
      <c r="T45" s="162">
        <f t="shared" si="19"/>
        <v>28450694.444444448</v>
      </c>
      <c r="U45" s="163">
        <f t="shared" si="12"/>
        <v>3129576.3888888895</v>
      </c>
      <c r="V45" s="164">
        <f t="shared" si="13"/>
        <v>0.12669779811974269</v>
      </c>
      <c r="W45" s="164">
        <f t="shared" si="14"/>
        <v>1.1204230578921323E-2</v>
      </c>
      <c r="X45" s="164">
        <f t="shared" si="15"/>
        <v>9.7011728163658884E-2</v>
      </c>
      <c r="Y45" s="165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131"/>
      <c r="AQ45" s="157">
        <f t="shared" si="20"/>
        <v>45504</v>
      </c>
      <c r="AR45" s="154">
        <f t="shared" ref="AR45:AT45" si="31">+C45+AR44</f>
        <v>0</v>
      </c>
      <c r="AS45" s="155">
        <f t="shared" si="31"/>
        <v>0</v>
      </c>
      <c r="AT45" s="155">
        <f t="shared" si="31"/>
        <v>2506250</v>
      </c>
      <c r="AU45" s="155" t="s">
        <v>86</v>
      </c>
      <c r="AV45" s="155">
        <f t="shared" ref="AV45:BG45" si="32">+G45+AV44</f>
        <v>7500000</v>
      </c>
      <c r="AW45" s="155">
        <f t="shared" si="32"/>
        <v>18444444.444444444</v>
      </c>
      <c r="AX45" s="155">
        <f t="shared" si="32"/>
        <v>0</v>
      </c>
      <c r="AY45" s="155" t="e">
        <f t="shared" si="32"/>
        <v>#VALUE!</v>
      </c>
      <c r="AZ45" s="155">
        <f t="shared" si="32"/>
        <v>0</v>
      </c>
      <c r="BA45" s="155">
        <f t="shared" si="32"/>
        <v>0</v>
      </c>
      <c r="BB45" s="155">
        <f t="shared" si="32"/>
        <v>0</v>
      </c>
      <c r="BC45" s="155">
        <f t="shared" si="32"/>
        <v>0</v>
      </c>
      <c r="BD45" s="155">
        <f t="shared" si="32"/>
        <v>0</v>
      </c>
      <c r="BE45" s="155">
        <f t="shared" si="32"/>
        <v>0</v>
      </c>
      <c r="BF45" s="155">
        <f t="shared" si="32"/>
        <v>0</v>
      </c>
      <c r="BG45" s="156">
        <f t="shared" si="32"/>
        <v>0</v>
      </c>
    </row>
    <row r="46" spans="1:59" ht="15" customHeight="1" x14ac:dyDescent="0.2">
      <c r="B46" s="157">
        <f t="shared" si="17"/>
        <v>45535</v>
      </c>
      <c r="C46" s="158"/>
      <c r="D46" s="159"/>
      <c r="E46" s="159">
        <f t="shared" ref="E46:F46" si="33">E45</f>
        <v>293750</v>
      </c>
      <c r="F46" s="159">
        <f t="shared" si="33"/>
        <v>0</v>
      </c>
      <c r="G46" s="159"/>
      <c r="H46" s="159">
        <v>2222222.222222222</v>
      </c>
      <c r="I46" s="159"/>
      <c r="J46" s="159"/>
      <c r="K46" s="159"/>
      <c r="L46" s="159"/>
      <c r="M46" s="159"/>
      <c r="N46" s="159"/>
      <c r="O46" s="159"/>
      <c r="P46" s="159"/>
      <c r="Q46" s="159"/>
      <c r="R46" s="166"/>
      <c r="S46" s="153">
        <f t="shared" si="10"/>
        <v>2515972.222222222</v>
      </c>
      <c r="T46" s="162">
        <f t="shared" si="19"/>
        <v>30966666.666666672</v>
      </c>
      <c r="U46" s="163">
        <f t="shared" si="12"/>
        <v>3406333.333333334</v>
      </c>
      <c r="V46" s="164">
        <f t="shared" si="13"/>
        <v>0.13790202869866403</v>
      </c>
      <c r="W46" s="164">
        <f t="shared" si="14"/>
        <v>1.1204230578921323E-2</v>
      </c>
      <c r="X46" s="164">
        <f t="shared" si="15"/>
        <v>8.8432717420488638E-2</v>
      </c>
      <c r="Y46" s="165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131"/>
      <c r="AQ46" s="157">
        <f t="shared" si="20"/>
        <v>45535</v>
      </c>
      <c r="AR46" s="154">
        <f t="shared" ref="AR46:BG46" si="34">+C46+AR45</f>
        <v>0</v>
      </c>
      <c r="AS46" s="155">
        <f t="shared" si="34"/>
        <v>0</v>
      </c>
      <c r="AT46" s="155">
        <f t="shared" si="34"/>
        <v>2800000</v>
      </c>
      <c r="AU46" s="155" t="e">
        <f t="shared" si="34"/>
        <v>#VALUE!</v>
      </c>
      <c r="AV46" s="155">
        <f t="shared" si="34"/>
        <v>7500000</v>
      </c>
      <c r="AW46" s="155">
        <f t="shared" si="34"/>
        <v>20666666.666666664</v>
      </c>
      <c r="AX46" s="155">
        <f t="shared" si="34"/>
        <v>0</v>
      </c>
      <c r="AY46" s="155" t="e">
        <f t="shared" si="34"/>
        <v>#VALUE!</v>
      </c>
      <c r="AZ46" s="155">
        <f t="shared" si="34"/>
        <v>0</v>
      </c>
      <c r="BA46" s="155">
        <f t="shared" si="34"/>
        <v>0</v>
      </c>
      <c r="BB46" s="155">
        <f t="shared" si="34"/>
        <v>0</v>
      </c>
      <c r="BC46" s="155">
        <f t="shared" si="34"/>
        <v>0</v>
      </c>
      <c r="BD46" s="155">
        <f t="shared" si="34"/>
        <v>0</v>
      </c>
      <c r="BE46" s="155">
        <f t="shared" si="34"/>
        <v>0</v>
      </c>
      <c r="BF46" s="155">
        <f t="shared" si="34"/>
        <v>0</v>
      </c>
      <c r="BG46" s="156">
        <f t="shared" si="34"/>
        <v>0</v>
      </c>
    </row>
    <row r="47" spans="1:59" ht="15" customHeight="1" x14ac:dyDescent="0.2">
      <c r="B47" s="157">
        <f t="shared" si="17"/>
        <v>45565</v>
      </c>
      <c r="C47" s="158">
        <f>H17</f>
        <v>5000000</v>
      </c>
      <c r="D47" s="159">
        <f>D48</f>
        <v>3571428.5714285714</v>
      </c>
      <c r="E47" s="159">
        <f t="shared" ref="E47:F47" si="35">E46</f>
        <v>293750</v>
      </c>
      <c r="F47" s="159">
        <f t="shared" si="35"/>
        <v>0</v>
      </c>
      <c r="G47" s="159"/>
      <c r="H47" s="159">
        <v>2222222.222222222</v>
      </c>
      <c r="I47" s="159"/>
      <c r="J47" s="159"/>
      <c r="K47" s="159"/>
      <c r="L47" s="159"/>
      <c r="M47" s="159"/>
      <c r="N47" s="159"/>
      <c r="O47" s="159"/>
      <c r="P47" s="159"/>
      <c r="Q47" s="159"/>
      <c r="R47" s="166"/>
      <c r="S47" s="153">
        <f t="shared" si="10"/>
        <v>11087400.793650793</v>
      </c>
      <c r="T47" s="162">
        <f t="shared" si="19"/>
        <v>42054067.460317463</v>
      </c>
      <c r="U47" s="163">
        <f t="shared" si="12"/>
        <v>4625947.4206349207</v>
      </c>
      <c r="V47" s="164">
        <f t="shared" si="13"/>
        <v>0.18727689616173038</v>
      </c>
      <c r="W47" s="164">
        <f t="shared" si="14"/>
        <v>4.9374867463066359E-2</v>
      </c>
      <c r="X47" s="164">
        <f t="shared" si="15"/>
        <v>0.35804308267978868</v>
      </c>
      <c r="Y47" s="165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131"/>
      <c r="AQ47" s="157">
        <f t="shared" si="20"/>
        <v>45565</v>
      </c>
      <c r="AR47" s="154">
        <f t="shared" ref="AR47:BG47" si="36">+C47+AR46</f>
        <v>5000000</v>
      </c>
      <c r="AS47" s="155">
        <f t="shared" si="36"/>
        <v>3571428.5714285714</v>
      </c>
      <c r="AT47" s="155">
        <f t="shared" si="36"/>
        <v>3093750</v>
      </c>
      <c r="AU47" s="155" t="e">
        <f t="shared" si="36"/>
        <v>#VALUE!</v>
      </c>
      <c r="AV47" s="155">
        <f t="shared" si="36"/>
        <v>7500000</v>
      </c>
      <c r="AW47" s="155">
        <f t="shared" si="36"/>
        <v>22888888.888888888</v>
      </c>
      <c r="AX47" s="155">
        <f t="shared" si="36"/>
        <v>0</v>
      </c>
      <c r="AY47" s="155" t="e">
        <f t="shared" si="36"/>
        <v>#VALUE!</v>
      </c>
      <c r="AZ47" s="155">
        <f t="shared" si="36"/>
        <v>0</v>
      </c>
      <c r="BA47" s="155">
        <f t="shared" si="36"/>
        <v>0</v>
      </c>
      <c r="BB47" s="155">
        <f t="shared" si="36"/>
        <v>0</v>
      </c>
      <c r="BC47" s="155">
        <f t="shared" si="36"/>
        <v>0</v>
      </c>
      <c r="BD47" s="155">
        <f t="shared" si="36"/>
        <v>0</v>
      </c>
      <c r="BE47" s="155">
        <f t="shared" si="36"/>
        <v>0</v>
      </c>
      <c r="BF47" s="155">
        <f t="shared" si="36"/>
        <v>0</v>
      </c>
      <c r="BG47" s="156">
        <f t="shared" si="36"/>
        <v>0</v>
      </c>
    </row>
    <row r="48" spans="1:59" ht="15" customHeight="1" x14ac:dyDescent="0.2">
      <c r="B48" s="157">
        <f t="shared" si="17"/>
        <v>45596</v>
      </c>
      <c r="C48" s="158">
        <f>G17</f>
        <v>555555.5555555555</v>
      </c>
      <c r="D48" s="159">
        <f>G18</f>
        <v>3571428.5714285714</v>
      </c>
      <c r="E48" s="159">
        <f t="shared" ref="E48:F48" si="37">E47</f>
        <v>293750</v>
      </c>
      <c r="F48" s="159">
        <f t="shared" si="37"/>
        <v>0</v>
      </c>
      <c r="G48" s="159"/>
      <c r="H48" s="159">
        <v>2222222.222222222</v>
      </c>
      <c r="I48" s="159"/>
      <c r="J48" s="159"/>
      <c r="K48" s="159"/>
      <c r="L48" s="159"/>
      <c r="M48" s="159"/>
      <c r="N48" s="159"/>
      <c r="O48" s="159"/>
      <c r="P48" s="159"/>
      <c r="Q48" s="159"/>
      <c r="R48" s="166"/>
      <c r="S48" s="153">
        <f t="shared" si="10"/>
        <v>6642956.3492063489</v>
      </c>
      <c r="T48" s="162">
        <f t="shared" si="19"/>
        <v>48697023.809523813</v>
      </c>
      <c r="U48" s="163">
        <f t="shared" si="12"/>
        <v>5356672.6190476194</v>
      </c>
      <c r="V48" s="164">
        <f t="shared" si="13"/>
        <v>0.21685958153672155</v>
      </c>
      <c r="W48" s="164">
        <f t="shared" si="14"/>
        <v>2.9582685374991154E-2</v>
      </c>
      <c r="X48" s="164">
        <f t="shared" si="15"/>
        <v>0.15796227928427364</v>
      </c>
      <c r="Y48" s="165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131"/>
      <c r="AQ48" s="157">
        <f t="shared" si="20"/>
        <v>45596</v>
      </c>
      <c r="AR48" s="154">
        <f t="shared" ref="AR48:BG48" si="38">+C48+AR47</f>
        <v>5555555.555555556</v>
      </c>
      <c r="AS48" s="155">
        <f t="shared" si="38"/>
        <v>7142857.1428571427</v>
      </c>
      <c r="AT48" s="155">
        <f t="shared" si="38"/>
        <v>3387500</v>
      </c>
      <c r="AU48" s="155" t="e">
        <f t="shared" si="38"/>
        <v>#VALUE!</v>
      </c>
      <c r="AV48" s="155">
        <f t="shared" si="38"/>
        <v>7500000</v>
      </c>
      <c r="AW48" s="155">
        <f t="shared" si="38"/>
        <v>25111111.111111112</v>
      </c>
      <c r="AX48" s="155">
        <f t="shared" si="38"/>
        <v>0</v>
      </c>
      <c r="AY48" s="155" t="e">
        <f t="shared" si="38"/>
        <v>#VALUE!</v>
      </c>
      <c r="AZ48" s="155">
        <f t="shared" si="38"/>
        <v>0</v>
      </c>
      <c r="BA48" s="155">
        <f t="shared" si="38"/>
        <v>0</v>
      </c>
      <c r="BB48" s="155">
        <f t="shared" si="38"/>
        <v>0</v>
      </c>
      <c r="BC48" s="155">
        <f t="shared" si="38"/>
        <v>0</v>
      </c>
      <c r="BD48" s="155">
        <f t="shared" si="38"/>
        <v>0</v>
      </c>
      <c r="BE48" s="155">
        <f t="shared" si="38"/>
        <v>0</v>
      </c>
      <c r="BF48" s="155">
        <f t="shared" si="38"/>
        <v>0</v>
      </c>
      <c r="BG48" s="156">
        <f t="shared" si="38"/>
        <v>0</v>
      </c>
    </row>
    <row r="49" spans="1:59" ht="15" customHeight="1" x14ac:dyDescent="0.2">
      <c r="B49" s="157">
        <f t="shared" si="17"/>
        <v>45626</v>
      </c>
      <c r="C49" s="158">
        <f t="shared" ref="C49:F49" si="39">C48</f>
        <v>555555.5555555555</v>
      </c>
      <c r="D49" s="159">
        <f t="shared" si="39"/>
        <v>3571428.5714285714</v>
      </c>
      <c r="E49" s="159">
        <f t="shared" si="39"/>
        <v>293750</v>
      </c>
      <c r="F49" s="159">
        <f t="shared" si="39"/>
        <v>0</v>
      </c>
      <c r="G49" s="159"/>
      <c r="H49" s="159">
        <v>2222222.222222222</v>
      </c>
      <c r="I49" s="159"/>
      <c r="J49" s="159"/>
      <c r="K49" s="159"/>
      <c r="L49" s="159"/>
      <c r="M49" s="159"/>
      <c r="N49" s="159"/>
      <c r="O49" s="159"/>
      <c r="P49" s="159"/>
      <c r="Q49" s="159"/>
      <c r="R49" s="166"/>
      <c r="S49" s="153">
        <f t="shared" si="10"/>
        <v>6642956.3492063489</v>
      </c>
      <c r="T49" s="162">
        <f t="shared" si="19"/>
        <v>55339980.158730164</v>
      </c>
      <c r="U49" s="163">
        <f t="shared" si="12"/>
        <v>6087397.8174603181</v>
      </c>
      <c r="V49" s="164">
        <f t="shared" si="13"/>
        <v>0.24644226691171273</v>
      </c>
      <c r="W49" s="164">
        <f t="shared" si="14"/>
        <v>2.9582685374991154E-2</v>
      </c>
      <c r="X49" s="164">
        <f t="shared" si="15"/>
        <v>0.1364140111557941</v>
      </c>
      <c r="Y49" s="165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131"/>
      <c r="AQ49" s="157">
        <f t="shared" si="20"/>
        <v>45626</v>
      </c>
      <c r="AR49" s="154">
        <f t="shared" ref="AR49:BG49" si="40">+C49+AR48</f>
        <v>6111111.1111111119</v>
      </c>
      <c r="AS49" s="155">
        <f t="shared" si="40"/>
        <v>10714285.714285715</v>
      </c>
      <c r="AT49" s="155">
        <f t="shared" si="40"/>
        <v>3681250</v>
      </c>
      <c r="AU49" s="155" t="e">
        <f t="shared" si="40"/>
        <v>#VALUE!</v>
      </c>
      <c r="AV49" s="155">
        <f t="shared" si="40"/>
        <v>7500000</v>
      </c>
      <c r="AW49" s="155">
        <f t="shared" si="40"/>
        <v>27333333.333333336</v>
      </c>
      <c r="AX49" s="155">
        <f t="shared" si="40"/>
        <v>0</v>
      </c>
      <c r="AY49" s="155" t="e">
        <f t="shared" si="40"/>
        <v>#VALUE!</v>
      </c>
      <c r="AZ49" s="155">
        <f t="shared" si="40"/>
        <v>0</v>
      </c>
      <c r="BA49" s="155">
        <f t="shared" si="40"/>
        <v>0</v>
      </c>
      <c r="BB49" s="155">
        <f t="shared" si="40"/>
        <v>0</v>
      </c>
      <c r="BC49" s="155">
        <f t="shared" si="40"/>
        <v>0</v>
      </c>
      <c r="BD49" s="155">
        <f t="shared" si="40"/>
        <v>0</v>
      </c>
      <c r="BE49" s="155">
        <f t="shared" si="40"/>
        <v>0</v>
      </c>
      <c r="BF49" s="155">
        <f t="shared" si="40"/>
        <v>0</v>
      </c>
      <c r="BG49" s="156">
        <f t="shared" si="40"/>
        <v>0</v>
      </c>
    </row>
    <row r="50" spans="1:59" ht="15" customHeight="1" x14ac:dyDescent="0.2">
      <c r="A50" s="167">
        <v>1</v>
      </c>
      <c r="B50" s="168">
        <f t="shared" si="17"/>
        <v>45657</v>
      </c>
      <c r="C50" s="169">
        <f t="shared" ref="C50:F50" si="41">C49</f>
        <v>555555.5555555555</v>
      </c>
      <c r="D50" s="170">
        <f t="shared" si="41"/>
        <v>3571428.5714285714</v>
      </c>
      <c r="E50" s="170">
        <f t="shared" si="41"/>
        <v>293750</v>
      </c>
      <c r="F50" s="170">
        <f t="shared" si="41"/>
        <v>0</v>
      </c>
      <c r="G50" s="170"/>
      <c r="H50" s="170">
        <v>2222222.222222222</v>
      </c>
      <c r="I50" s="170"/>
      <c r="J50" s="170"/>
      <c r="K50" s="170"/>
      <c r="L50" s="170"/>
      <c r="M50" s="170"/>
      <c r="N50" s="170"/>
      <c r="O50" s="170"/>
      <c r="P50" s="170"/>
      <c r="Q50" s="170"/>
      <c r="R50" s="171"/>
      <c r="S50" s="172">
        <f t="shared" si="10"/>
        <v>6642956.3492063489</v>
      </c>
      <c r="T50" s="173">
        <f t="shared" si="19"/>
        <v>61982936.507936515</v>
      </c>
      <c r="U50" s="174">
        <f t="shared" si="12"/>
        <v>6818123.0158730168</v>
      </c>
      <c r="V50" s="175">
        <f t="shared" si="13"/>
        <v>0.27602495228670387</v>
      </c>
      <c r="W50" s="164">
        <f t="shared" si="14"/>
        <v>2.9582685374991154E-2</v>
      </c>
      <c r="X50" s="164">
        <f t="shared" si="15"/>
        <v>0.12003900850980687</v>
      </c>
      <c r="Y50" s="165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131"/>
      <c r="AQ50" s="157">
        <f t="shared" si="20"/>
        <v>45657</v>
      </c>
      <c r="AR50" s="154">
        <f t="shared" ref="AR50:BG50" si="42">+C50+AR49</f>
        <v>6666666.6666666679</v>
      </c>
      <c r="AS50" s="155">
        <f t="shared" si="42"/>
        <v>14285714.285714285</v>
      </c>
      <c r="AT50" s="155">
        <f t="shared" si="42"/>
        <v>3975000</v>
      </c>
      <c r="AU50" s="155" t="e">
        <f t="shared" si="42"/>
        <v>#VALUE!</v>
      </c>
      <c r="AV50" s="155">
        <f t="shared" si="42"/>
        <v>7500000</v>
      </c>
      <c r="AW50" s="155">
        <f t="shared" si="42"/>
        <v>29555555.55555556</v>
      </c>
      <c r="AX50" s="155">
        <f t="shared" si="42"/>
        <v>0</v>
      </c>
      <c r="AY50" s="155" t="e">
        <f t="shared" si="42"/>
        <v>#VALUE!</v>
      </c>
      <c r="AZ50" s="155">
        <f t="shared" si="42"/>
        <v>0</v>
      </c>
      <c r="BA50" s="155">
        <f t="shared" si="42"/>
        <v>0</v>
      </c>
      <c r="BB50" s="155">
        <f t="shared" si="42"/>
        <v>0</v>
      </c>
      <c r="BC50" s="155">
        <f t="shared" si="42"/>
        <v>0</v>
      </c>
      <c r="BD50" s="155">
        <f t="shared" si="42"/>
        <v>0</v>
      </c>
      <c r="BE50" s="155">
        <f t="shared" si="42"/>
        <v>0</v>
      </c>
      <c r="BF50" s="155">
        <f t="shared" si="42"/>
        <v>0</v>
      </c>
      <c r="BG50" s="156">
        <f t="shared" si="42"/>
        <v>0</v>
      </c>
    </row>
    <row r="51" spans="1:59" ht="15" customHeight="1" x14ac:dyDescent="0.2">
      <c r="A51" s="167"/>
      <c r="B51" s="176">
        <f t="shared" si="17"/>
        <v>45688</v>
      </c>
      <c r="C51" s="177">
        <f t="shared" ref="C51:F51" si="43">C50</f>
        <v>555555.5555555555</v>
      </c>
      <c r="D51" s="178">
        <f t="shared" si="43"/>
        <v>3571428.5714285714</v>
      </c>
      <c r="E51" s="178">
        <f t="shared" si="43"/>
        <v>293750</v>
      </c>
      <c r="F51" s="178">
        <f t="shared" si="43"/>
        <v>0</v>
      </c>
      <c r="G51" s="178"/>
      <c r="H51" s="178">
        <v>2222222.222222222</v>
      </c>
      <c r="I51" s="178"/>
      <c r="J51" s="178"/>
      <c r="K51" s="178"/>
      <c r="L51" s="178"/>
      <c r="M51" s="178"/>
      <c r="N51" s="178"/>
      <c r="O51" s="178"/>
      <c r="P51" s="178"/>
      <c r="Q51" s="178"/>
      <c r="R51" s="179"/>
      <c r="S51" s="180">
        <f t="shared" si="10"/>
        <v>6642956.3492063489</v>
      </c>
      <c r="T51" s="143">
        <f t="shared" si="19"/>
        <v>68625892.857142866</v>
      </c>
      <c r="U51" s="48">
        <f t="shared" si="12"/>
        <v>7548848.2142857155</v>
      </c>
      <c r="V51" s="144">
        <f t="shared" si="13"/>
        <v>0.30560763766169508</v>
      </c>
      <c r="W51" s="164">
        <f t="shared" si="14"/>
        <v>2.9582685374991154E-2</v>
      </c>
      <c r="X51" s="164">
        <f t="shared" si="15"/>
        <v>0.10717395340499491</v>
      </c>
      <c r="Y51" s="165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131"/>
      <c r="AQ51" s="157">
        <f t="shared" si="20"/>
        <v>45688</v>
      </c>
      <c r="AR51" s="154">
        <f t="shared" ref="AR51:BG51" si="44">+C51+AR50</f>
        <v>7222222.2222222239</v>
      </c>
      <c r="AS51" s="155">
        <f t="shared" si="44"/>
        <v>17857142.857142858</v>
      </c>
      <c r="AT51" s="155">
        <f t="shared" si="44"/>
        <v>4268750</v>
      </c>
      <c r="AU51" s="155" t="e">
        <f t="shared" si="44"/>
        <v>#VALUE!</v>
      </c>
      <c r="AV51" s="155">
        <f t="shared" si="44"/>
        <v>7500000</v>
      </c>
      <c r="AW51" s="155">
        <f t="shared" si="44"/>
        <v>31777777.777777784</v>
      </c>
      <c r="AX51" s="155">
        <f t="shared" si="44"/>
        <v>0</v>
      </c>
      <c r="AY51" s="155" t="e">
        <f t="shared" si="44"/>
        <v>#VALUE!</v>
      </c>
      <c r="AZ51" s="155">
        <f t="shared" si="44"/>
        <v>0</v>
      </c>
      <c r="BA51" s="155">
        <f t="shared" si="44"/>
        <v>0</v>
      </c>
      <c r="BB51" s="155">
        <f t="shared" si="44"/>
        <v>0</v>
      </c>
      <c r="BC51" s="155">
        <f t="shared" si="44"/>
        <v>0</v>
      </c>
      <c r="BD51" s="155">
        <f t="shared" si="44"/>
        <v>0</v>
      </c>
      <c r="BE51" s="155">
        <f t="shared" si="44"/>
        <v>0</v>
      </c>
      <c r="BF51" s="155">
        <f t="shared" si="44"/>
        <v>0</v>
      </c>
      <c r="BG51" s="156">
        <f t="shared" si="44"/>
        <v>0</v>
      </c>
    </row>
    <row r="52" spans="1:59" ht="15" customHeight="1" x14ac:dyDescent="0.2">
      <c r="A52" s="167"/>
      <c r="B52" s="157">
        <f t="shared" si="17"/>
        <v>45716</v>
      </c>
      <c r="C52" s="158">
        <f t="shared" ref="C52:F52" si="45">C51</f>
        <v>555555.5555555555</v>
      </c>
      <c r="D52" s="159">
        <f t="shared" si="45"/>
        <v>3571428.5714285714</v>
      </c>
      <c r="E52" s="159">
        <f t="shared" si="45"/>
        <v>293750</v>
      </c>
      <c r="F52" s="159">
        <f t="shared" si="45"/>
        <v>0</v>
      </c>
      <c r="G52" s="159"/>
      <c r="H52" s="159">
        <v>2222222.222222222</v>
      </c>
      <c r="I52" s="159"/>
      <c r="J52" s="159"/>
      <c r="K52" s="159"/>
      <c r="L52" s="159"/>
      <c r="M52" s="159"/>
      <c r="N52" s="159"/>
      <c r="O52" s="159"/>
      <c r="P52" s="159"/>
      <c r="Q52" s="159"/>
      <c r="R52" s="166"/>
      <c r="S52" s="153">
        <f t="shared" si="10"/>
        <v>6642956.3492063489</v>
      </c>
      <c r="T52" s="162">
        <f t="shared" si="19"/>
        <v>75268849.206349209</v>
      </c>
      <c r="U52" s="163">
        <f t="shared" si="12"/>
        <v>8279573.4126984132</v>
      </c>
      <c r="V52" s="164">
        <f t="shared" si="13"/>
        <v>0.33519032303668622</v>
      </c>
      <c r="W52" s="164">
        <f t="shared" si="14"/>
        <v>2.9582685374991154E-2</v>
      </c>
      <c r="X52" s="164">
        <f t="shared" si="15"/>
        <v>9.6799561690728675E-2</v>
      </c>
      <c r="Y52" s="165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131"/>
      <c r="AQ52" s="157">
        <f t="shared" si="20"/>
        <v>45716</v>
      </c>
      <c r="AR52" s="154">
        <f t="shared" ref="AR52:BG52" si="46">+C52+AR51</f>
        <v>7777777.7777777798</v>
      </c>
      <c r="AS52" s="155">
        <f t="shared" si="46"/>
        <v>21428571.428571429</v>
      </c>
      <c r="AT52" s="155">
        <f t="shared" si="46"/>
        <v>4562500</v>
      </c>
      <c r="AU52" s="155" t="e">
        <f t="shared" si="46"/>
        <v>#VALUE!</v>
      </c>
      <c r="AV52" s="155">
        <f t="shared" si="46"/>
        <v>7500000</v>
      </c>
      <c r="AW52" s="155">
        <f t="shared" si="46"/>
        <v>34000000.000000007</v>
      </c>
      <c r="AX52" s="155">
        <f t="shared" si="46"/>
        <v>0</v>
      </c>
      <c r="AY52" s="155" t="e">
        <f t="shared" si="46"/>
        <v>#VALUE!</v>
      </c>
      <c r="AZ52" s="155">
        <f t="shared" si="46"/>
        <v>0</v>
      </c>
      <c r="BA52" s="155">
        <f t="shared" si="46"/>
        <v>0</v>
      </c>
      <c r="BB52" s="155">
        <f t="shared" si="46"/>
        <v>0</v>
      </c>
      <c r="BC52" s="155">
        <f t="shared" si="46"/>
        <v>0</v>
      </c>
      <c r="BD52" s="155">
        <f t="shared" si="46"/>
        <v>0</v>
      </c>
      <c r="BE52" s="155">
        <f t="shared" si="46"/>
        <v>0</v>
      </c>
      <c r="BF52" s="155">
        <f t="shared" si="46"/>
        <v>0</v>
      </c>
      <c r="BG52" s="156">
        <f t="shared" si="46"/>
        <v>0</v>
      </c>
    </row>
    <row r="53" spans="1:59" ht="15" customHeight="1" x14ac:dyDescent="0.2">
      <c r="A53" s="167"/>
      <c r="B53" s="157">
        <f t="shared" si="17"/>
        <v>45747</v>
      </c>
      <c r="C53" s="158">
        <f t="shared" ref="C53:F53" si="47">C52</f>
        <v>555555.5555555555</v>
      </c>
      <c r="D53" s="159">
        <f t="shared" si="47"/>
        <v>3571428.5714285714</v>
      </c>
      <c r="E53" s="159">
        <f t="shared" si="47"/>
        <v>293750</v>
      </c>
      <c r="F53" s="159">
        <f t="shared" si="47"/>
        <v>0</v>
      </c>
      <c r="G53" s="159"/>
      <c r="H53" s="159">
        <v>2222222.222222222</v>
      </c>
      <c r="I53" s="159"/>
      <c r="J53" s="159"/>
      <c r="K53" s="159"/>
      <c r="L53" s="159"/>
      <c r="M53" s="159"/>
      <c r="N53" s="159"/>
      <c r="O53" s="159"/>
      <c r="P53" s="159"/>
      <c r="Q53" s="159"/>
      <c r="R53" s="166"/>
      <c r="S53" s="153">
        <f t="shared" si="10"/>
        <v>6642956.3492063489</v>
      </c>
      <c r="T53" s="162">
        <f t="shared" si="19"/>
        <v>81911805.555555552</v>
      </c>
      <c r="U53" s="163">
        <f t="shared" si="12"/>
        <v>9010298.6111111101</v>
      </c>
      <c r="V53" s="164">
        <f t="shared" si="13"/>
        <v>0.36477300841167731</v>
      </c>
      <c r="W53" s="164">
        <f t="shared" si="14"/>
        <v>2.9582685374991154E-2</v>
      </c>
      <c r="X53" s="164">
        <f t="shared" si="15"/>
        <v>8.825638254405499E-2</v>
      </c>
      <c r="Y53" s="165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131"/>
      <c r="AQ53" s="157">
        <f t="shared" si="20"/>
        <v>45747</v>
      </c>
      <c r="AR53" s="154">
        <f t="shared" ref="AR53:BG53" si="48">+C53+AR52</f>
        <v>8333333.3333333358</v>
      </c>
      <c r="AS53" s="155">
        <f t="shared" si="48"/>
        <v>25000000</v>
      </c>
      <c r="AT53" s="155">
        <f t="shared" si="48"/>
        <v>4856250</v>
      </c>
      <c r="AU53" s="155" t="e">
        <f t="shared" si="48"/>
        <v>#VALUE!</v>
      </c>
      <c r="AV53" s="155">
        <f t="shared" si="48"/>
        <v>7500000</v>
      </c>
      <c r="AW53" s="155">
        <f t="shared" si="48"/>
        <v>36222222.222222231</v>
      </c>
      <c r="AX53" s="155">
        <f t="shared" si="48"/>
        <v>0</v>
      </c>
      <c r="AY53" s="155" t="e">
        <f t="shared" si="48"/>
        <v>#VALUE!</v>
      </c>
      <c r="AZ53" s="155">
        <f t="shared" si="48"/>
        <v>0</v>
      </c>
      <c r="BA53" s="155">
        <f t="shared" si="48"/>
        <v>0</v>
      </c>
      <c r="BB53" s="155">
        <f t="shared" si="48"/>
        <v>0</v>
      </c>
      <c r="BC53" s="155">
        <f t="shared" si="48"/>
        <v>0</v>
      </c>
      <c r="BD53" s="155">
        <f t="shared" si="48"/>
        <v>0</v>
      </c>
      <c r="BE53" s="155">
        <f t="shared" si="48"/>
        <v>0</v>
      </c>
      <c r="BF53" s="155">
        <f t="shared" si="48"/>
        <v>0</v>
      </c>
      <c r="BG53" s="156">
        <f t="shared" si="48"/>
        <v>0</v>
      </c>
    </row>
    <row r="54" spans="1:59" ht="15" customHeight="1" x14ac:dyDescent="0.2">
      <c r="A54" s="167"/>
      <c r="B54" s="157">
        <f t="shared" si="17"/>
        <v>45777</v>
      </c>
      <c r="C54" s="158">
        <f t="shared" ref="C54:F54" si="49">C53</f>
        <v>555555.5555555555</v>
      </c>
      <c r="D54" s="159">
        <f t="shared" si="49"/>
        <v>3571428.5714285714</v>
      </c>
      <c r="E54" s="159">
        <f t="shared" si="49"/>
        <v>293750</v>
      </c>
      <c r="F54" s="159">
        <f t="shared" si="49"/>
        <v>0</v>
      </c>
      <c r="G54" s="159"/>
      <c r="H54" s="159">
        <v>2222222.222222222</v>
      </c>
      <c r="I54" s="159"/>
      <c r="J54" s="159"/>
      <c r="K54" s="159"/>
      <c r="L54" s="159"/>
      <c r="M54" s="159"/>
      <c r="N54" s="159"/>
      <c r="O54" s="159"/>
      <c r="P54" s="159"/>
      <c r="Q54" s="159"/>
      <c r="R54" s="166"/>
      <c r="S54" s="153">
        <f t="shared" si="10"/>
        <v>6642956.3492063489</v>
      </c>
      <c r="T54" s="162">
        <f t="shared" si="19"/>
        <v>88554761.904761896</v>
      </c>
      <c r="U54" s="163">
        <f t="shared" si="12"/>
        <v>9741023.8095238078</v>
      </c>
      <c r="V54" s="164">
        <f t="shared" si="13"/>
        <v>0.39435569378666846</v>
      </c>
      <c r="W54" s="164">
        <f t="shared" si="14"/>
        <v>2.9582685374991154E-2</v>
      </c>
      <c r="X54" s="164">
        <f t="shared" si="15"/>
        <v>8.1098888055896268E-2</v>
      </c>
      <c r="Y54" s="165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131"/>
      <c r="AQ54" s="157">
        <f t="shared" si="20"/>
        <v>45777</v>
      </c>
      <c r="AR54" s="154">
        <f t="shared" ref="AR54:BG54" si="50">+C54+AR53</f>
        <v>8888888.8888888918</v>
      </c>
      <c r="AS54" s="155">
        <f t="shared" si="50"/>
        <v>28571428.571428571</v>
      </c>
      <c r="AT54" s="155">
        <f t="shared" si="50"/>
        <v>5150000</v>
      </c>
      <c r="AU54" s="155" t="e">
        <f t="shared" si="50"/>
        <v>#VALUE!</v>
      </c>
      <c r="AV54" s="155">
        <f t="shared" si="50"/>
        <v>7500000</v>
      </c>
      <c r="AW54" s="155">
        <f t="shared" si="50"/>
        <v>38444444.444444455</v>
      </c>
      <c r="AX54" s="155">
        <f t="shared" si="50"/>
        <v>0</v>
      </c>
      <c r="AY54" s="155" t="e">
        <f t="shared" si="50"/>
        <v>#VALUE!</v>
      </c>
      <c r="AZ54" s="155">
        <f t="shared" si="50"/>
        <v>0</v>
      </c>
      <c r="BA54" s="155">
        <f t="shared" si="50"/>
        <v>0</v>
      </c>
      <c r="BB54" s="155">
        <f t="shared" si="50"/>
        <v>0</v>
      </c>
      <c r="BC54" s="155">
        <f t="shared" si="50"/>
        <v>0</v>
      </c>
      <c r="BD54" s="155">
        <f t="shared" si="50"/>
        <v>0</v>
      </c>
      <c r="BE54" s="155">
        <f t="shared" si="50"/>
        <v>0</v>
      </c>
      <c r="BF54" s="155">
        <f t="shared" si="50"/>
        <v>0</v>
      </c>
      <c r="BG54" s="156">
        <f t="shared" si="50"/>
        <v>0</v>
      </c>
    </row>
    <row r="55" spans="1:59" ht="15" customHeight="1" x14ac:dyDescent="0.2">
      <c r="A55" s="167"/>
      <c r="B55" s="157">
        <f t="shared" si="17"/>
        <v>45808</v>
      </c>
      <c r="C55" s="158">
        <f t="shared" ref="C55:F55" si="51">C54</f>
        <v>555555.5555555555</v>
      </c>
      <c r="D55" s="159">
        <f t="shared" si="51"/>
        <v>3571428.5714285714</v>
      </c>
      <c r="E55" s="159">
        <f t="shared" si="51"/>
        <v>293750</v>
      </c>
      <c r="F55" s="159">
        <f t="shared" si="51"/>
        <v>0</v>
      </c>
      <c r="G55" s="159"/>
      <c r="H55" s="159">
        <v>2222222.222222222</v>
      </c>
      <c r="I55" s="159"/>
      <c r="J55" s="159"/>
      <c r="K55" s="159"/>
      <c r="L55" s="159"/>
      <c r="M55" s="159"/>
      <c r="N55" s="159"/>
      <c r="O55" s="159"/>
      <c r="P55" s="159"/>
      <c r="Q55" s="159"/>
      <c r="R55" s="166"/>
      <c r="S55" s="153">
        <f t="shared" si="10"/>
        <v>6642956.3492063489</v>
      </c>
      <c r="T55" s="162">
        <f t="shared" si="19"/>
        <v>95197718.253968239</v>
      </c>
      <c r="U55" s="163">
        <f t="shared" si="12"/>
        <v>10471749.007936506</v>
      </c>
      <c r="V55" s="164">
        <f t="shared" si="13"/>
        <v>0.42393837916165961</v>
      </c>
      <c r="W55" s="164">
        <f t="shared" si="14"/>
        <v>2.9582685374991154E-2</v>
      </c>
      <c r="X55" s="164">
        <f t="shared" si="15"/>
        <v>7.5015235841869865E-2</v>
      </c>
      <c r="Y55" s="165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131"/>
      <c r="AQ55" s="157">
        <f t="shared" si="20"/>
        <v>45808</v>
      </c>
      <c r="AR55" s="154">
        <f t="shared" ref="AR55:BG55" si="52">+C55+AR54</f>
        <v>9444444.4444444478</v>
      </c>
      <c r="AS55" s="155">
        <f t="shared" si="52"/>
        <v>32142857.142857142</v>
      </c>
      <c r="AT55" s="155">
        <f t="shared" si="52"/>
        <v>5443750</v>
      </c>
      <c r="AU55" s="155" t="e">
        <f t="shared" si="52"/>
        <v>#VALUE!</v>
      </c>
      <c r="AV55" s="155">
        <f t="shared" si="52"/>
        <v>7500000</v>
      </c>
      <c r="AW55" s="155">
        <f t="shared" si="52"/>
        <v>40666666.666666679</v>
      </c>
      <c r="AX55" s="155">
        <f t="shared" si="52"/>
        <v>0</v>
      </c>
      <c r="AY55" s="155" t="e">
        <f t="shared" si="52"/>
        <v>#VALUE!</v>
      </c>
      <c r="AZ55" s="155">
        <f t="shared" si="52"/>
        <v>0</v>
      </c>
      <c r="BA55" s="155">
        <f t="shared" si="52"/>
        <v>0</v>
      </c>
      <c r="BB55" s="155">
        <f t="shared" si="52"/>
        <v>0</v>
      </c>
      <c r="BC55" s="155">
        <f t="shared" si="52"/>
        <v>0</v>
      </c>
      <c r="BD55" s="155">
        <f t="shared" si="52"/>
        <v>0</v>
      </c>
      <c r="BE55" s="155">
        <f t="shared" si="52"/>
        <v>0</v>
      </c>
      <c r="BF55" s="155">
        <f t="shared" si="52"/>
        <v>0</v>
      </c>
      <c r="BG55" s="156">
        <f t="shared" si="52"/>
        <v>0</v>
      </c>
    </row>
    <row r="56" spans="1:59" ht="15" customHeight="1" x14ac:dyDescent="0.2">
      <c r="A56" s="167"/>
      <c r="B56" s="157">
        <f t="shared" si="17"/>
        <v>45838</v>
      </c>
      <c r="C56" s="158">
        <f t="shared" ref="C56:F56" si="53">C55</f>
        <v>555555.5555555555</v>
      </c>
      <c r="D56" s="159">
        <f t="shared" si="53"/>
        <v>3571428.5714285714</v>
      </c>
      <c r="E56" s="159">
        <f t="shared" si="53"/>
        <v>293750</v>
      </c>
      <c r="F56" s="159">
        <f t="shared" si="53"/>
        <v>0</v>
      </c>
      <c r="G56" s="159"/>
      <c r="H56" s="159">
        <v>2222222.222222222</v>
      </c>
      <c r="I56" s="159"/>
      <c r="J56" s="159"/>
      <c r="K56" s="159"/>
      <c r="L56" s="159"/>
      <c r="M56" s="159"/>
      <c r="N56" s="159"/>
      <c r="O56" s="159"/>
      <c r="P56" s="159"/>
      <c r="Q56" s="159"/>
      <c r="R56" s="166"/>
      <c r="S56" s="153">
        <f t="shared" si="10"/>
        <v>6642956.3492063489</v>
      </c>
      <c r="T56" s="162">
        <f t="shared" si="19"/>
        <v>101840674.60317458</v>
      </c>
      <c r="U56" s="163">
        <f t="shared" si="12"/>
        <v>11202474.206349203</v>
      </c>
      <c r="V56" s="164">
        <f t="shared" si="13"/>
        <v>0.45352106453665075</v>
      </c>
      <c r="W56" s="164">
        <f t="shared" si="14"/>
        <v>2.9582685374991154E-2</v>
      </c>
      <c r="X56" s="164">
        <f t="shared" si="15"/>
        <v>6.9780625744456204E-2</v>
      </c>
      <c r="Y56" s="165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131"/>
      <c r="AQ56" s="157">
        <f t="shared" si="20"/>
        <v>45838</v>
      </c>
      <c r="AR56" s="154">
        <f t="shared" ref="AR56:BG56" si="54">+C56+AR55</f>
        <v>10000000.000000004</v>
      </c>
      <c r="AS56" s="155">
        <f t="shared" si="54"/>
        <v>35714285.714285716</v>
      </c>
      <c r="AT56" s="155">
        <f t="shared" si="54"/>
        <v>5737500</v>
      </c>
      <c r="AU56" s="155" t="e">
        <f t="shared" si="54"/>
        <v>#VALUE!</v>
      </c>
      <c r="AV56" s="155">
        <f t="shared" si="54"/>
        <v>7500000</v>
      </c>
      <c r="AW56" s="155">
        <f t="shared" si="54"/>
        <v>42888888.888888903</v>
      </c>
      <c r="AX56" s="155">
        <f t="shared" si="54"/>
        <v>0</v>
      </c>
      <c r="AY56" s="155" t="e">
        <f t="shared" si="54"/>
        <v>#VALUE!</v>
      </c>
      <c r="AZ56" s="155">
        <f t="shared" si="54"/>
        <v>0</v>
      </c>
      <c r="BA56" s="155">
        <f t="shared" si="54"/>
        <v>0</v>
      </c>
      <c r="BB56" s="155">
        <f t="shared" si="54"/>
        <v>0</v>
      </c>
      <c r="BC56" s="155">
        <f t="shared" si="54"/>
        <v>0</v>
      </c>
      <c r="BD56" s="155">
        <f t="shared" si="54"/>
        <v>0</v>
      </c>
      <c r="BE56" s="155">
        <f t="shared" si="54"/>
        <v>0</v>
      </c>
      <c r="BF56" s="155">
        <f t="shared" si="54"/>
        <v>0</v>
      </c>
      <c r="BG56" s="156">
        <f t="shared" si="54"/>
        <v>0</v>
      </c>
    </row>
    <row r="57" spans="1:59" ht="15" customHeight="1" x14ac:dyDescent="0.2">
      <c r="A57" s="167"/>
      <c r="B57" s="157">
        <f t="shared" si="17"/>
        <v>45869</v>
      </c>
      <c r="C57" s="158">
        <f t="shared" ref="C57:F57" si="55">C56</f>
        <v>555555.5555555555</v>
      </c>
      <c r="D57" s="159">
        <f t="shared" si="55"/>
        <v>3571428.5714285714</v>
      </c>
      <c r="E57" s="159">
        <f t="shared" si="55"/>
        <v>293750</v>
      </c>
      <c r="F57" s="159">
        <f t="shared" si="55"/>
        <v>0</v>
      </c>
      <c r="G57" s="159"/>
      <c r="H57" s="159">
        <v>2222222.222222222</v>
      </c>
      <c r="I57" s="159"/>
      <c r="J57" s="159"/>
      <c r="K57" s="159"/>
      <c r="L57" s="159"/>
      <c r="M57" s="159"/>
      <c r="N57" s="159"/>
      <c r="O57" s="159"/>
      <c r="P57" s="159"/>
      <c r="Q57" s="159"/>
      <c r="R57" s="166"/>
      <c r="S57" s="153">
        <f t="shared" si="10"/>
        <v>6642956.3492063489</v>
      </c>
      <c r="T57" s="162">
        <f t="shared" si="19"/>
        <v>108483630.95238093</v>
      </c>
      <c r="U57" s="163">
        <f t="shared" si="12"/>
        <v>11933199.404761901</v>
      </c>
      <c r="V57" s="164">
        <f t="shared" si="13"/>
        <v>0.48310374991164184</v>
      </c>
      <c r="W57" s="164">
        <f t="shared" si="14"/>
        <v>2.9582685374991154E-2</v>
      </c>
      <c r="X57" s="164">
        <f t="shared" si="15"/>
        <v>6.5228911484441987E-2</v>
      </c>
      <c r="Y57" s="165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131"/>
      <c r="AQ57" s="157">
        <f t="shared" si="20"/>
        <v>45869</v>
      </c>
      <c r="AR57" s="154">
        <f t="shared" ref="AR57:BG57" si="56">+C57+AR56</f>
        <v>10555555.55555556</v>
      </c>
      <c r="AS57" s="155">
        <f t="shared" si="56"/>
        <v>39285714.285714291</v>
      </c>
      <c r="AT57" s="155">
        <f t="shared" si="56"/>
        <v>6031250</v>
      </c>
      <c r="AU57" s="155" t="e">
        <f t="shared" si="56"/>
        <v>#VALUE!</v>
      </c>
      <c r="AV57" s="155">
        <f t="shared" si="56"/>
        <v>7500000</v>
      </c>
      <c r="AW57" s="155">
        <f t="shared" si="56"/>
        <v>45111111.111111127</v>
      </c>
      <c r="AX57" s="155">
        <f t="shared" si="56"/>
        <v>0</v>
      </c>
      <c r="AY57" s="155" t="e">
        <f t="shared" si="56"/>
        <v>#VALUE!</v>
      </c>
      <c r="AZ57" s="155">
        <f t="shared" si="56"/>
        <v>0</v>
      </c>
      <c r="BA57" s="155">
        <f t="shared" si="56"/>
        <v>0</v>
      </c>
      <c r="BB57" s="155">
        <f t="shared" si="56"/>
        <v>0</v>
      </c>
      <c r="BC57" s="155">
        <f t="shared" si="56"/>
        <v>0</v>
      </c>
      <c r="BD57" s="155">
        <f t="shared" si="56"/>
        <v>0</v>
      </c>
      <c r="BE57" s="155">
        <f t="shared" si="56"/>
        <v>0</v>
      </c>
      <c r="BF57" s="155">
        <f t="shared" si="56"/>
        <v>0</v>
      </c>
      <c r="BG57" s="156">
        <f t="shared" si="56"/>
        <v>0</v>
      </c>
    </row>
    <row r="58" spans="1:59" ht="15" customHeight="1" x14ac:dyDescent="0.2">
      <c r="A58" s="167"/>
      <c r="B58" s="157">
        <f t="shared" si="17"/>
        <v>45900</v>
      </c>
      <c r="C58" s="158">
        <f t="shared" ref="C58:F58" si="57">C57</f>
        <v>555555.5555555555</v>
      </c>
      <c r="D58" s="159">
        <f t="shared" si="57"/>
        <v>3571428.5714285714</v>
      </c>
      <c r="E58" s="159">
        <f t="shared" si="57"/>
        <v>293750</v>
      </c>
      <c r="F58" s="159">
        <f t="shared" si="57"/>
        <v>0</v>
      </c>
      <c r="G58" s="159"/>
      <c r="H58" s="159">
        <v>2222222.222222222</v>
      </c>
      <c r="I58" s="159"/>
      <c r="J58" s="159"/>
      <c r="K58" s="159"/>
      <c r="L58" s="159"/>
      <c r="M58" s="159"/>
      <c r="N58" s="159"/>
      <c r="O58" s="159"/>
      <c r="P58" s="159"/>
      <c r="Q58" s="159"/>
      <c r="R58" s="166"/>
      <c r="S58" s="153">
        <f t="shared" si="10"/>
        <v>6642956.3492063489</v>
      </c>
      <c r="T58" s="162">
        <f t="shared" si="19"/>
        <v>115126587.30158727</v>
      </c>
      <c r="U58" s="163">
        <f t="shared" si="12"/>
        <v>12663924.603174599</v>
      </c>
      <c r="V58" s="164">
        <f t="shared" si="13"/>
        <v>0.51268643528663305</v>
      </c>
      <c r="W58" s="164">
        <f t="shared" si="14"/>
        <v>2.9582685374991154E-2</v>
      </c>
      <c r="X58" s="164">
        <f t="shared" si="15"/>
        <v>6.1234642414598861E-2</v>
      </c>
      <c r="Y58" s="165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131"/>
      <c r="AQ58" s="157">
        <f t="shared" si="20"/>
        <v>45900</v>
      </c>
      <c r="AR58" s="154">
        <f t="shared" ref="AR58:BG58" si="58">+C58+AR57</f>
        <v>11111111.111111116</v>
      </c>
      <c r="AS58" s="155">
        <f t="shared" si="58"/>
        <v>42857142.857142866</v>
      </c>
      <c r="AT58" s="155">
        <f t="shared" si="58"/>
        <v>6325000</v>
      </c>
      <c r="AU58" s="155" t="e">
        <f t="shared" si="58"/>
        <v>#VALUE!</v>
      </c>
      <c r="AV58" s="155">
        <f t="shared" si="58"/>
        <v>7500000</v>
      </c>
      <c r="AW58" s="155">
        <f t="shared" si="58"/>
        <v>47333333.333333351</v>
      </c>
      <c r="AX58" s="155">
        <f t="shared" si="58"/>
        <v>0</v>
      </c>
      <c r="AY58" s="155" t="e">
        <f t="shared" si="58"/>
        <v>#VALUE!</v>
      </c>
      <c r="AZ58" s="155">
        <f t="shared" si="58"/>
        <v>0</v>
      </c>
      <c r="BA58" s="155">
        <f t="shared" si="58"/>
        <v>0</v>
      </c>
      <c r="BB58" s="155">
        <f t="shared" si="58"/>
        <v>0</v>
      </c>
      <c r="BC58" s="155">
        <f t="shared" si="58"/>
        <v>0</v>
      </c>
      <c r="BD58" s="155">
        <f t="shared" si="58"/>
        <v>0</v>
      </c>
      <c r="BE58" s="155">
        <f t="shared" si="58"/>
        <v>0</v>
      </c>
      <c r="BF58" s="155">
        <f t="shared" si="58"/>
        <v>0</v>
      </c>
      <c r="BG58" s="156">
        <f t="shared" si="58"/>
        <v>0</v>
      </c>
    </row>
    <row r="59" spans="1:59" ht="15" customHeight="1" x14ac:dyDescent="0.2">
      <c r="A59" s="167"/>
      <c r="B59" s="157">
        <f t="shared" si="17"/>
        <v>45930</v>
      </c>
      <c r="C59" s="158">
        <f t="shared" ref="C59:F59" si="59">C58</f>
        <v>555555.5555555555</v>
      </c>
      <c r="D59" s="159">
        <f t="shared" si="59"/>
        <v>3571428.5714285714</v>
      </c>
      <c r="E59" s="159">
        <f t="shared" si="59"/>
        <v>293750</v>
      </c>
      <c r="F59" s="159">
        <f t="shared" si="59"/>
        <v>0</v>
      </c>
      <c r="G59" s="159"/>
      <c r="H59" s="159">
        <v>2222222.222222222</v>
      </c>
      <c r="I59" s="159"/>
      <c r="J59" s="159"/>
      <c r="K59" s="159"/>
      <c r="L59" s="159"/>
      <c r="M59" s="159"/>
      <c r="N59" s="159"/>
      <c r="O59" s="159"/>
      <c r="P59" s="159"/>
      <c r="Q59" s="159"/>
      <c r="R59" s="166"/>
      <c r="S59" s="153">
        <f t="shared" si="10"/>
        <v>6642956.3492063489</v>
      </c>
      <c r="T59" s="162">
        <f t="shared" si="19"/>
        <v>121769543.65079361</v>
      </c>
      <c r="U59" s="163">
        <f t="shared" si="12"/>
        <v>13394649.801587297</v>
      </c>
      <c r="V59" s="164">
        <f t="shared" si="13"/>
        <v>0.54226912066162414</v>
      </c>
      <c r="W59" s="164">
        <f t="shared" si="14"/>
        <v>2.9582685374991154E-2</v>
      </c>
      <c r="X59" s="164">
        <f t="shared" si="15"/>
        <v>5.7701322560742341E-2</v>
      </c>
      <c r="Y59" s="165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131"/>
      <c r="AQ59" s="157">
        <f t="shared" si="20"/>
        <v>45930</v>
      </c>
      <c r="AR59" s="154">
        <f t="shared" ref="AR59:BG59" si="60">+C59+AR58</f>
        <v>11666666.666666672</v>
      </c>
      <c r="AS59" s="155">
        <f t="shared" si="60"/>
        <v>46428571.42857144</v>
      </c>
      <c r="AT59" s="155">
        <f t="shared" si="60"/>
        <v>6618750</v>
      </c>
      <c r="AU59" s="155" t="e">
        <f t="shared" si="60"/>
        <v>#VALUE!</v>
      </c>
      <c r="AV59" s="155">
        <f t="shared" si="60"/>
        <v>7500000</v>
      </c>
      <c r="AW59" s="155">
        <f t="shared" si="60"/>
        <v>49555555.555555575</v>
      </c>
      <c r="AX59" s="155">
        <f t="shared" si="60"/>
        <v>0</v>
      </c>
      <c r="AY59" s="155" t="e">
        <f t="shared" si="60"/>
        <v>#VALUE!</v>
      </c>
      <c r="AZ59" s="155">
        <f t="shared" si="60"/>
        <v>0</v>
      </c>
      <c r="BA59" s="155">
        <f t="shared" si="60"/>
        <v>0</v>
      </c>
      <c r="BB59" s="155">
        <f t="shared" si="60"/>
        <v>0</v>
      </c>
      <c r="BC59" s="155">
        <f t="shared" si="60"/>
        <v>0</v>
      </c>
      <c r="BD59" s="155">
        <f t="shared" si="60"/>
        <v>0</v>
      </c>
      <c r="BE59" s="155">
        <f t="shared" si="60"/>
        <v>0</v>
      </c>
      <c r="BF59" s="155">
        <f t="shared" si="60"/>
        <v>0</v>
      </c>
      <c r="BG59" s="156">
        <f t="shared" si="60"/>
        <v>0</v>
      </c>
    </row>
    <row r="60" spans="1:59" ht="15" customHeight="1" x14ac:dyDescent="0.2">
      <c r="A60" s="167"/>
      <c r="B60" s="157">
        <f t="shared" si="17"/>
        <v>45961</v>
      </c>
      <c r="C60" s="158">
        <f t="shared" ref="C60:F60" si="61">C59</f>
        <v>555555.5555555555</v>
      </c>
      <c r="D60" s="159">
        <f t="shared" si="61"/>
        <v>3571428.5714285714</v>
      </c>
      <c r="E60" s="159">
        <f t="shared" si="61"/>
        <v>293750</v>
      </c>
      <c r="F60" s="159">
        <f t="shared" si="61"/>
        <v>0</v>
      </c>
      <c r="G60" s="159"/>
      <c r="H60" s="159">
        <v>2222222.222222222</v>
      </c>
      <c r="I60" s="159"/>
      <c r="J60" s="159"/>
      <c r="K60" s="159"/>
      <c r="L60" s="159"/>
      <c r="M60" s="159"/>
      <c r="N60" s="159"/>
      <c r="O60" s="159"/>
      <c r="P60" s="159"/>
      <c r="Q60" s="159"/>
      <c r="R60" s="166"/>
      <c r="S60" s="153">
        <f t="shared" si="10"/>
        <v>6642956.3492063489</v>
      </c>
      <c r="T60" s="162">
        <f t="shared" si="19"/>
        <v>128412499.99999996</v>
      </c>
      <c r="U60" s="163">
        <f t="shared" si="12"/>
        <v>14125374.999999994</v>
      </c>
      <c r="V60" s="164">
        <f t="shared" si="13"/>
        <v>0.57185180603661523</v>
      </c>
      <c r="W60" s="164">
        <f t="shared" si="14"/>
        <v>2.9582685374991154E-2</v>
      </c>
      <c r="X60" s="164">
        <f t="shared" si="15"/>
        <v>5.4553512726111419E-2</v>
      </c>
      <c r="Y60" s="165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131"/>
      <c r="AQ60" s="157">
        <f t="shared" si="20"/>
        <v>45961</v>
      </c>
      <c r="AR60" s="154">
        <f t="shared" ref="AR60:BG60" si="62">+C60+AR59</f>
        <v>12222222.222222228</v>
      </c>
      <c r="AS60" s="155">
        <f t="shared" si="62"/>
        <v>50000000.000000015</v>
      </c>
      <c r="AT60" s="155">
        <f t="shared" si="62"/>
        <v>6912500</v>
      </c>
      <c r="AU60" s="155" t="e">
        <f t="shared" si="62"/>
        <v>#VALUE!</v>
      </c>
      <c r="AV60" s="155">
        <f t="shared" si="62"/>
        <v>7500000</v>
      </c>
      <c r="AW60" s="155">
        <f t="shared" si="62"/>
        <v>51777777.777777798</v>
      </c>
      <c r="AX60" s="155">
        <f t="shared" si="62"/>
        <v>0</v>
      </c>
      <c r="AY60" s="155" t="e">
        <f t="shared" si="62"/>
        <v>#VALUE!</v>
      </c>
      <c r="AZ60" s="155">
        <f t="shared" si="62"/>
        <v>0</v>
      </c>
      <c r="BA60" s="155">
        <f t="shared" si="62"/>
        <v>0</v>
      </c>
      <c r="BB60" s="155">
        <f t="shared" si="62"/>
        <v>0</v>
      </c>
      <c r="BC60" s="155">
        <f t="shared" si="62"/>
        <v>0</v>
      </c>
      <c r="BD60" s="155">
        <f t="shared" si="62"/>
        <v>0</v>
      </c>
      <c r="BE60" s="155">
        <f t="shared" si="62"/>
        <v>0</v>
      </c>
      <c r="BF60" s="155">
        <f t="shared" si="62"/>
        <v>0</v>
      </c>
      <c r="BG60" s="156">
        <f t="shared" si="62"/>
        <v>0</v>
      </c>
    </row>
    <row r="61" spans="1:59" ht="15" customHeight="1" x14ac:dyDescent="0.2">
      <c r="A61" s="167"/>
      <c r="B61" s="157">
        <f t="shared" si="17"/>
        <v>45991</v>
      </c>
      <c r="C61" s="158">
        <f t="shared" ref="C61:F61" si="63">C60</f>
        <v>555555.5555555555</v>
      </c>
      <c r="D61" s="159">
        <f t="shared" si="63"/>
        <v>3571428.5714285714</v>
      </c>
      <c r="E61" s="159">
        <f t="shared" si="63"/>
        <v>293750</v>
      </c>
      <c r="F61" s="159">
        <f t="shared" si="63"/>
        <v>0</v>
      </c>
      <c r="G61" s="159"/>
      <c r="H61" s="159">
        <v>2222222.222222222</v>
      </c>
      <c r="I61" s="159"/>
      <c r="J61" s="159"/>
      <c r="K61" s="159"/>
      <c r="L61" s="159"/>
      <c r="M61" s="159"/>
      <c r="N61" s="159"/>
      <c r="O61" s="159"/>
      <c r="P61" s="159"/>
      <c r="Q61" s="159"/>
      <c r="R61" s="166"/>
      <c r="S61" s="153">
        <f t="shared" si="10"/>
        <v>6642956.3492063489</v>
      </c>
      <c r="T61" s="162">
        <f t="shared" si="19"/>
        <v>135055456.3492063</v>
      </c>
      <c r="U61" s="163">
        <f t="shared" si="12"/>
        <v>14856100.198412692</v>
      </c>
      <c r="V61" s="164">
        <f t="shared" si="13"/>
        <v>0.60143449141160643</v>
      </c>
      <c r="W61" s="164">
        <f t="shared" si="14"/>
        <v>2.9582685374991154E-2</v>
      </c>
      <c r="X61" s="164">
        <f t="shared" si="15"/>
        <v>5.1731384010172965E-2</v>
      </c>
      <c r="Y61" s="165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131"/>
      <c r="AQ61" s="157">
        <f t="shared" si="20"/>
        <v>45991</v>
      </c>
      <c r="AR61" s="154">
        <f t="shared" ref="AR61:BG61" si="64">+C61+AR60</f>
        <v>12777777.777777784</v>
      </c>
      <c r="AS61" s="155">
        <f t="shared" si="64"/>
        <v>53571428.57142859</v>
      </c>
      <c r="AT61" s="155">
        <f t="shared" si="64"/>
        <v>7206250</v>
      </c>
      <c r="AU61" s="155" t="e">
        <f t="shared" si="64"/>
        <v>#VALUE!</v>
      </c>
      <c r="AV61" s="155">
        <f t="shared" si="64"/>
        <v>7500000</v>
      </c>
      <c r="AW61" s="155">
        <f t="shared" si="64"/>
        <v>54000000.000000022</v>
      </c>
      <c r="AX61" s="155">
        <f t="shared" si="64"/>
        <v>0</v>
      </c>
      <c r="AY61" s="155" t="e">
        <f t="shared" si="64"/>
        <v>#VALUE!</v>
      </c>
      <c r="AZ61" s="155">
        <f t="shared" si="64"/>
        <v>0</v>
      </c>
      <c r="BA61" s="155">
        <f t="shared" si="64"/>
        <v>0</v>
      </c>
      <c r="BB61" s="155">
        <f t="shared" si="64"/>
        <v>0</v>
      </c>
      <c r="BC61" s="155">
        <f t="shared" si="64"/>
        <v>0</v>
      </c>
      <c r="BD61" s="155">
        <f t="shared" si="64"/>
        <v>0</v>
      </c>
      <c r="BE61" s="155">
        <f t="shared" si="64"/>
        <v>0</v>
      </c>
      <c r="BF61" s="155">
        <f t="shared" si="64"/>
        <v>0</v>
      </c>
      <c r="BG61" s="156">
        <f t="shared" si="64"/>
        <v>0</v>
      </c>
    </row>
    <row r="62" spans="1:59" ht="15" customHeight="1" x14ac:dyDescent="0.2">
      <c r="A62" s="167">
        <v>2</v>
      </c>
      <c r="B62" s="168">
        <f t="shared" si="17"/>
        <v>46022</v>
      </c>
      <c r="C62" s="169">
        <f t="shared" ref="C62:F62" si="65">C61</f>
        <v>555555.5555555555</v>
      </c>
      <c r="D62" s="170">
        <f t="shared" si="65"/>
        <v>3571428.5714285714</v>
      </c>
      <c r="E62" s="170">
        <f t="shared" si="65"/>
        <v>293750</v>
      </c>
      <c r="F62" s="170">
        <f t="shared" si="65"/>
        <v>0</v>
      </c>
      <c r="G62" s="170"/>
      <c r="H62" s="170">
        <v>2222222.222222222</v>
      </c>
      <c r="I62" s="170"/>
      <c r="J62" s="170"/>
      <c r="K62" s="170"/>
      <c r="L62" s="170"/>
      <c r="M62" s="170"/>
      <c r="N62" s="170"/>
      <c r="O62" s="170"/>
      <c r="P62" s="170"/>
      <c r="Q62" s="170"/>
      <c r="R62" s="171"/>
      <c r="S62" s="172">
        <f t="shared" si="10"/>
        <v>6642956.3492063489</v>
      </c>
      <c r="T62" s="173">
        <f t="shared" si="19"/>
        <v>141698412.69841266</v>
      </c>
      <c r="U62" s="174">
        <f t="shared" si="12"/>
        <v>15586825.396825392</v>
      </c>
      <c r="V62" s="175">
        <f t="shared" si="13"/>
        <v>0.63101717678659763</v>
      </c>
      <c r="W62" s="164">
        <f t="shared" si="14"/>
        <v>2.9582685374991154E-2</v>
      </c>
      <c r="X62" s="164">
        <f t="shared" si="15"/>
        <v>4.9186878699887471E-2</v>
      </c>
      <c r="Y62" s="165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131"/>
      <c r="AQ62" s="157">
        <f t="shared" si="20"/>
        <v>46022</v>
      </c>
      <c r="AR62" s="154">
        <f t="shared" ref="AR62:BG62" si="66">+C62+AR61</f>
        <v>13333333.33333334</v>
      </c>
      <c r="AS62" s="155">
        <f t="shared" si="66"/>
        <v>57142857.142857164</v>
      </c>
      <c r="AT62" s="155">
        <f t="shared" si="66"/>
        <v>7500000</v>
      </c>
      <c r="AU62" s="155" t="e">
        <f t="shared" si="66"/>
        <v>#VALUE!</v>
      </c>
      <c r="AV62" s="155">
        <f t="shared" si="66"/>
        <v>7500000</v>
      </c>
      <c r="AW62" s="155">
        <f t="shared" si="66"/>
        <v>56222222.222222246</v>
      </c>
      <c r="AX62" s="155">
        <f t="shared" si="66"/>
        <v>0</v>
      </c>
      <c r="AY62" s="155" t="e">
        <f t="shared" si="66"/>
        <v>#VALUE!</v>
      </c>
      <c r="AZ62" s="155">
        <f t="shared" si="66"/>
        <v>0</v>
      </c>
      <c r="BA62" s="155">
        <f t="shared" si="66"/>
        <v>0</v>
      </c>
      <c r="BB62" s="155">
        <f t="shared" si="66"/>
        <v>0</v>
      </c>
      <c r="BC62" s="155">
        <f t="shared" si="66"/>
        <v>0</v>
      </c>
      <c r="BD62" s="155">
        <f t="shared" si="66"/>
        <v>0</v>
      </c>
      <c r="BE62" s="155">
        <f t="shared" si="66"/>
        <v>0</v>
      </c>
      <c r="BF62" s="155">
        <f t="shared" si="66"/>
        <v>0</v>
      </c>
      <c r="BG62" s="156">
        <f t="shared" si="66"/>
        <v>0</v>
      </c>
    </row>
    <row r="63" spans="1:59" ht="15" customHeight="1" x14ac:dyDescent="0.2">
      <c r="A63" s="167"/>
      <c r="B63" s="176">
        <f t="shared" si="17"/>
        <v>46053</v>
      </c>
      <c r="C63" s="177">
        <f t="shared" ref="C63:D63" si="67">C62</f>
        <v>555555.5555555555</v>
      </c>
      <c r="D63" s="178">
        <f t="shared" si="67"/>
        <v>3571428.5714285714</v>
      </c>
      <c r="E63" s="178"/>
      <c r="F63" s="178">
        <f t="shared" ref="F63:F74" si="68">F62</f>
        <v>0</v>
      </c>
      <c r="G63" s="178"/>
      <c r="H63" s="178">
        <v>2222222.222222222</v>
      </c>
      <c r="I63" s="178"/>
      <c r="J63" s="178"/>
      <c r="K63" s="178"/>
      <c r="L63" s="178"/>
      <c r="M63" s="178"/>
      <c r="N63" s="178"/>
      <c r="O63" s="178"/>
      <c r="P63" s="178"/>
      <c r="Q63" s="178"/>
      <c r="R63" s="179"/>
      <c r="S63" s="180">
        <f t="shared" si="10"/>
        <v>6349206.3492063489</v>
      </c>
      <c r="T63" s="143">
        <f t="shared" si="19"/>
        <v>148047619.04761901</v>
      </c>
      <c r="U63" s="48">
        <f t="shared" si="12"/>
        <v>16285238.095238091</v>
      </c>
      <c r="V63" s="144">
        <f t="shared" si="13"/>
        <v>0.6592917226267051</v>
      </c>
      <c r="W63" s="164">
        <f t="shared" si="14"/>
        <v>2.8274545840107433E-2</v>
      </c>
      <c r="X63" s="164">
        <f t="shared" si="15"/>
        <v>4.4807886187969048E-2</v>
      </c>
      <c r="Y63" s="165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131"/>
      <c r="AQ63" s="157">
        <f t="shared" si="20"/>
        <v>46053</v>
      </c>
      <c r="AR63" s="154">
        <f t="shared" ref="AR63:BG63" si="69">+C63+AR62</f>
        <v>13888888.888888896</v>
      </c>
      <c r="AS63" s="155">
        <f t="shared" si="69"/>
        <v>60714285.714285739</v>
      </c>
      <c r="AT63" s="155">
        <f t="shared" si="69"/>
        <v>7500000</v>
      </c>
      <c r="AU63" s="155" t="e">
        <f t="shared" si="69"/>
        <v>#VALUE!</v>
      </c>
      <c r="AV63" s="155">
        <f t="shared" si="69"/>
        <v>7500000</v>
      </c>
      <c r="AW63" s="155">
        <f t="shared" si="69"/>
        <v>58444444.44444447</v>
      </c>
      <c r="AX63" s="155">
        <f t="shared" si="69"/>
        <v>0</v>
      </c>
      <c r="AY63" s="155" t="e">
        <f t="shared" si="69"/>
        <v>#VALUE!</v>
      </c>
      <c r="AZ63" s="155">
        <f t="shared" si="69"/>
        <v>0</v>
      </c>
      <c r="BA63" s="155">
        <f t="shared" si="69"/>
        <v>0</v>
      </c>
      <c r="BB63" s="155">
        <f t="shared" si="69"/>
        <v>0</v>
      </c>
      <c r="BC63" s="155">
        <f t="shared" si="69"/>
        <v>0</v>
      </c>
      <c r="BD63" s="155">
        <f t="shared" si="69"/>
        <v>0</v>
      </c>
      <c r="BE63" s="155">
        <f t="shared" si="69"/>
        <v>0</v>
      </c>
      <c r="BF63" s="155">
        <f t="shared" si="69"/>
        <v>0</v>
      </c>
      <c r="BG63" s="156">
        <f t="shared" si="69"/>
        <v>0</v>
      </c>
    </row>
    <row r="64" spans="1:59" ht="15" customHeight="1" x14ac:dyDescent="0.2">
      <c r="A64" s="167"/>
      <c r="B64" s="157">
        <f t="shared" si="17"/>
        <v>46081</v>
      </c>
      <c r="C64" s="158">
        <f t="shared" ref="C64:D64" si="70">C63</f>
        <v>555555.5555555555</v>
      </c>
      <c r="D64" s="159">
        <f t="shared" si="70"/>
        <v>3571428.5714285714</v>
      </c>
      <c r="E64" s="159"/>
      <c r="F64" s="159">
        <f t="shared" si="68"/>
        <v>0</v>
      </c>
      <c r="G64" s="159"/>
      <c r="H64" s="159">
        <v>2222222.222222222</v>
      </c>
      <c r="I64" s="159"/>
      <c r="J64" s="159"/>
      <c r="K64" s="159"/>
      <c r="L64" s="159"/>
      <c r="M64" s="159"/>
      <c r="N64" s="159"/>
      <c r="O64" s="159"/>
      <c r="P64" s="159"/>
      <c r="Q64" s="159"/>
      <c r="R64" s="166"/>
      <c r="S64" s="153">
        <f t="shared" si="10"/>
        <v>6349206.3492063489</v>
      </c>
      <c r="T64" s="162">
        <f t="shared" si="19"/>
        <v>154396825.39682537</v>
      </c>
      <c r="U64" s="163">
        <f t="shared" si="12"/>
        <v>16983650.793650791</v>
      </c>
      <c r="V64" s="164">
        <f t="shared" si="13"/>
        <v>0.68756626846681257</v>
      </c>
      <c r="W64" s="164">
        <f t="shared" si="14"/>
        <v>2.8274545840107433E-2</v>
      </c>
      <c r="X64" s="164">
        <f t="shared" si="15"/>
        <v>4.288624423716092E-2</v>
      </c>
      <c r="Y64" s="165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131"/>
      <c r="AQ64" s="157">
        <f t="shared" si="20"/>
        <v>46081</v>
      </c>
      <c r="AR64" s="154">
        <f t="shared" ref="AR64:BG64" si="71">+C64+AR63</f>
        <v>14444444.444444451</v>
      </c>
      <c r="AS64" s="155">
        <f t="shared" si="71"/>
        <v>64285714.285714313</v>
      </c>
      <c r="AT64" s="155">
        <f t="shared" si="71"/>
        <v>7500000</v>
      </c>
      <c r="AU64" s="155" t="e">
        <f t="shared" si="71"/>
        <v>#VALUE!</v>
      </c>
      <c r="AV64" s="155">
        <f t="shared" si="71"/>
        <v>7500000</v>
      </c>
      <c r="AW64" s="155">
        <f t="shared" si="71"/>
        <v>60666666.666666694</v>
      </c>
      <c r="AX64" s="155">
        <f t="shared" si="71"/>
        <v>0</v>
      </c>
      <c r="AY64" s="155" t="e">
        <f t="shared" si="71"/>
        <v>#VALUE!</v>
      </c>
      <c r="AZ64" s="155">
        <f t="shared" si="71"/>
        <v>0</v>
      </c>
      <c r="BA64" s="155">
        <f t="shared" si="71"/>
        <v>0</v>
      </c>
      <c r="BB64" s="155">
        <f t="shared" si="71"/>
        <v>0</v>
      </c>
      <c r="BC64" s="155">
        <f t="shared" si="71"/>
        <v>0</v>
      </c>
      <c r="BD64" s="155">
        <f t="shared" si="71"/>
        <v>0</v>
      </c>
      <c r="BE64" s="155">
        <f t="shared" si="71"/>
        <v>0</v>
      </c>
      <c r="BF64" s="155">
        <f t="shared" si="71"/>
        <v>0</v>
      </c>
      <c r="BG64" s="156">
        <f t="shared" si="71"/>
        <v>0</v>
      </c>
    </row>
    <row r="65" spans="1:59" ht="15" customHeight="1" x14ac:dyDescent="0.2">
      <c r="A65" s="167"/>
      <c r="B65" s="157">
        <f t="shared" si="17"/>
        <v>46112</v>
      </c>
      <c r="C65" s="158">
        <f t="shared" ref="C65:D65" si="72">C64</f>
        <v>555555.5555555555</v>
      </c>
      <c r="D65" s="159">
        <f t="shared" si="72"/>
        <v>3571428.5714285714</v>
      </c>
      <c r="E65" s="159"/>
      <c r="F65" s="159">
        <f t="shared" si="68"/>
        <v>0</v>
      </c>
      <c r="G65" s="159"/>
      <c r="H65" s="159">
        <v>2222222.222222222</v>
      </c>
      <c r="I65" s="159"/>
      <c r="J65" s="159"/>
      <c r="K65" s="159"/>
      <c r="L65" s="159"/>
      <c r="M65" s="159"/>
      <c r="N65" s="159"/>
      <c r="O65" s="159"/>
      <c r="P65" s="159"/>
      <c r="Q65" s="159"/>
      <c r="R65" s="166"/>
      <c r="S65" s="153">
        <f t="shared" si="10"/>
        <v>6349206.3492063489</v>
      </c>
      <c r="T65" s="162">
        <f t="shared" si="19"/>
        <v>160746031.74603173</v>
      </c>
      <c r="U65" s="163">
        <f t="shared" si="12"/>
        <v>17682063.492063489</v>
      </c>
      <c r="V65" s="164">
        <f t="shared" si="13"/>
        <v>0.71584081430692004</v>
      </c>
      <c r="W65" s="164">
        <f t="shared" si="14"/>
        <v>2.8274545840107433E-2</v>
      </c>
      <c r="X65" s="164">
        <f t="shared" si="15"/>
        <v>4.1122648298550502E-2</v>
      </c>
      <c r="Y65" s="165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131"/>
      <c r="AQ65" s="157">
        <f t="shared" si="20"/>
        <v>46112</v>
      </c>
      <c r="AR65" s="154">
        <f t="shared" ref="AR65:BG65" si="73">+C65+AR64</f>
        <v>15000000.000000007</v>
      </c>
      <c r="AS65" s="155">
        <f t="shared" si="73"/>
        <v>67857142.857142881</v>
      </c>
      <c r="AT65" s="155">
        <f t="shared" si="73"/>
        <v>7500000</v>
      </c>
      <c r="AU65" s="155" t="e">
        <f t="shared" si="73"/>
        <v>#VALUE!</v>
      </c>
      <c r="AV65" s="155">
        <f t="shared" si="73"/>
        <v>7500000</v>
      </c>
      <c r="AW65" s="155">
        <f t="shared" si="73"/>
        <v>62888888.888888918</v>
      </c>
      <c r="AX65" s="155">
        <f t="shared" si="73"/>
        <v>0</v>
      </c>
      <c r="AY65" s="155" t="e">
        <f t="shared" si="73"/>
        <v>#VALUE!</v>
      </c>
      <c r="AZ65" s="155">
        <f t="shared" si="73"/>
        <v>0</v>
      </c>
      <c r="BA65" s="155">
        <f t="shared" si="73"/>
        <v>0</v>
      </c>
      <c r="BB65" s="155">
        <f t="shared" si="73"/>
        <v>0</v>
      </c>
      <c r="BC65" s="155">
        <f t="shared" si="73"/>
        <v>0</v>
      </c>
      <c r="BD65" s="155">
        <f t="shared" si="73"/>
        <v>0</v>
      </c>
      <c r="BE65" s="155">
        <f t="shared" si="73"/>
        <v>0</v>
      </c>
      <c r="BF65" s="155">
        <f t="shared" si="73"/>
        <v>0</v>
      </c>
      <c r="BG65" s="156">
        <f t="shared" si="73"/>
        <v>0</v>
      </c>
    </row>
    <row r="66" spans="1:59" ht="15" customHeight="1" x14ac:dyDescent="0.2">
      <c r="A66" s="167"/>
      <c r="B66" s="157">
        <f t="shared" si="17"/>
        <v>46142</v>
      </c>
      <c r="C66" s="158">
        <f t="shared" ref="C66:D66" si="74">C65</f>
        <v>555555.5555555555</v>
      </c>
      <c r="D66" s="159">
        <f t="shared" si="74"/>
        <v>3571428.5714285714</v>
      </c>
      <c r="E66" s="159"/>
      <c r="F66" s="159">
        <f t="shared" si="68"/>
        <v>0</v>
      </c>
      <c r="G66" s="159"/>
      <c r="H66" s="159">
        <v>2222222.222222222</v>
      </c>
      <c r="I66" s="159"/>
      <c r="J66" s="159"/>
      <c r="K66" s="159"/>
      <c r="L66" s="159"/>
      <c r="M66" s="159"/>
      <c r="N66" s="159"/>
      <c r="O66" s="159"/>
      <c r="P66" s="159"/>
      <c r="Q66" s="159"/>
      <c r="R66" s="166"/>
      <c r="S66" s="153">
        <f t="shared" si="10"/>
        <v>6349206.3492063489</v>
      </c>
      <c r="T66" s="162">
        <f t="shared" si="19"/>
        <v>167095238.09523809</v>
      </c>
      <c r="U66" s="163">
        <f t="shared" si="12"/>
        <v>18380476.19047619</v>
      </c>
      <c r="V66" s="164">
        <f t="shared" si="13"/>
        <v>0.7441153601470275</v>
      </c>
      <c r="W66" s="164">
        <f t="shared" si="14"/>
        <v>2.8274545840107433E-2</v>
      </c>
      <c r="X66" s="164">
        <f t="shared" si="15"/>
        <v>3.9498370692208962E-2</v>
      </c>
      <c r="Y66" s="165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131"/>
      <c r="AQ66" s="157">
        <f t="shared" si="20"/>
        <v>46142</v>
      </c>
      <c r="AR66" s="154">
        <f t="shared" ref="AR66:BG66" si="75">+C66+AR65</f>
        <v>15555555.555555563</v>
      </c>
      <c r="AS66" s="155">
        <f t="shared" si="75"/>
        <v>71428571.428571448</v>
      </c>
      <c r="AT66" s="155">
        <f t="shared" si="75"/>
        <v>7500000</v>
      </c>
      <c r="AU66" s="155" t="e">
        <f t="shared" si="75"/>
        <v>#VALUE!</v>
      </c>
      <c r="AV66" s="155">
        <f t="shared" si="75"/>
        <v>7500000</v>
      </c>
      <c r="AW66" s="155">
        <f t="shared" si="75"/>
        <v>65111111.111111142</v>
      </c>
      <c r="AX66" s="155">
        <f t="shared" si="75"/>
        <v>0</v>
      </c>
      <c r="AY66" s="155" t="e">
        <f t="shared" si="75"/>
        <v>#VALUE!</v>
      </c>
      <c r="AZ66" s="155">
        <f t="shared" si="75"/>
        <v>0</v>
      </c>
      <c r="BA66" s="155">
        <f t="shared" si="75"/>
        <v>0</v>
      </c>
      <c r="BB66" s="155">
        <f t="shared" si="75"/>
        <v>0</v>
      </c>
      <c r="BC66" s="155">
        <f t="shared" si="75"/>
        <v>0</v>
      </c>
      <c r="BD66" s="155">
        <f t="shared" si="75"/>
        <v>0</v>
      </c>
      <c r="BE66" s="155">
        <f t="shared" si="75"/>
        <v>0</v>
      </c>
      <c r="BF66" s="155">
        <f t="shared" si="75"/>
        <v>0</v>
      </c>
      <c r="BG66" s="156">
        <f t="shared" si="75"/>
        <v>0</v>
      </c>
    </row>
    <row r="67" spans="1:59" ht="15" customHeight="1" x14ac:dyDescent="0.2">
      <c r="A67" s="167"/>
      <c r="B67" s="157">
        <f t="shared" si="17"/>
        <v>46173</v>
      </c>
      <c r="C67" s="158">
        <f t="shared" ref="C67:D67" si="76">C66</f>
        <v>555555.5555555555</v>
      </c>
      <c r="D67" s="159">
        <f t="shared" si="76"/>
        <v>3571428.5714285714</v>
      </c>
      <c r="E67" s="159"/>
      <c r="F67" s="159">
        <f t="shared" si="68"/>
        <v>0</v>
      </c>
      <c r="G67" s="159"/>
      <c r="H67" s="159">
        <v>2222222.222222222</v>
      </c>
      <c r="I67" s="159"/>
      <c r="J67" s="159"/>
      <c r="K67" s="159"/>
      <c r="L67" s="159"/>
      <c r="M67" s="159"/>
      <c r="N67" s="159"/>
      <c r="O67" s="159"/>
      <c r="P67" s="159"/>
      <c r="Q67" s="159"/>
      <c r="R67" s="166"/>
      <c r="S67" s="153">
        <f t="shared" si="10"/>
        <v>6349206.3492063489</v>
      </c>
      <c r="T67" s="162">
        <f t="shared" si="19"/>
        <v>173444444.44444445</v>
      </c>
      <c r="U67" s="163">
        <f t="shared" si="12"/>
        <v>19078888.888888888</v>
      </c>
      <c r="V67" s="164">
        <f t="shared" si="13"/>
        <v>0.77238990598713497</v>
      </c>
      <c r="W67" s="164">
        <f t="shared" si="14"/>
        <v>2.8274545840107433E-2</v>
      </c>
      <c r="X67" s="164">
        <f t="shared" si="15"/>
        <v>3.7997530160539528E-2</v>
      </c>
      <c r="Y67" s="165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131"/>
      <c r="AQ67" s="157">
        <f t="shared" si="20"/>
        <v>46173</v>
      </c>
      <c r="AR67" s="154">
        <f t="shared" ref="AR67:BG67" si="77">+C67+AR66</f>
        <v>16111111.111111119</v>
      </c>
      <c r="AS67" s="155">
        <f t="shared" si="77"/>
        <v>75000000.000000015</v>
      </c>
      <c r="AT67" s="155">
        <f t="shared" si="77"/>
        <v>7500000</v>
      </c>
      <c r="AU67" s="155" t="e">
        <f t="shared" si="77"/>
        <v>#VALUE!</v>
      </c>
      <c r="AV67" s="155">
        <f t="shared" si="77"/>
        <v>7500000</v>
      </c>
      <c r="AW67" s="155">
        <f t="shared" si="77"/>
        <v>67333333.333333358</v>
      </c>
      <c r="AX67" s="155">
        <f t="shared" si="77"/>
        <v>0</v>
      </c>
      <c r="AY67" s="155" t="e">
        <f t="shared" si="77"/>
        <v>#VALUE!</v>
      </c>
      <c r="AZ67" s="155">
        <f t="shared" si="77"/>
        <v>0</v>
      </c>
      <c r="BA67" s="155">
        <f t="shared" si="77"/>
        <v>0</v>
      </c>
      <c r="BB67" s="155">
        <f t="shared" si="77"/>
        <v>0</v>
      </c>
      <c r="BC67" s="155">
        <f t="shared" si="77"/>
        <v>0</v>
      </c>
      <c r="BD67" s="155">
        <f t="shared" si="77"/>
        <v>0</v>
      </c>
      <c r="BE67" s="155">
        <f t="shared" si="77"/>
        <v>0</v>
      </c>
      <c r="BF67" s="155">
        <f t="shared" si="77"/>
        <v>0</v>
      </c>
      <c r="BG67" s="156">
        <f t="shared" si="77"/>
        <v>0</v>
      </c>
    </row>
    <row r="68" spans="1:59" ht="15" customHeight="1" x14ac:dyDescent="0.2">
      <c r="A68" s="167"/>
      <c r="B68" s="157">
        <f t="shared" si="17"/>
        <v>46203</v>
      </c>
      <c r="C68" s="158">
        <f t="shared" ref="C68:D68" si="78">C67</f>
        <v>555555.5555555555</v>
      </c>
      <c r="D68" s="159">
        <f t="shared" si="78"/>
        <v>3571428.5714285714</v>
      </c>
      <c r="E68" s="159"/>
      <c r="F68" s="159">
        <f t="shared" si="68"/>
        <v>0</v>
      </c>
      <c r="G68" s="159"/>
      <c r="H68" s="159">
        <v>2222222.222222222</v>
      </c>
      <c r="I68" s="159"/>
      <c r="J68" s="159"/>
      <c r="K68" s="159"/>
      <c r="L68" s="159"/>
      <c r="M68" s="159"/>
      <c r="N68" s="159"/>
      <c r="O68" s="159"/>
      <c r="P68" s="159"/>
      <c r="Q68" s="159"/>
      <c r="R68" s="166"/>
      <c r="S68" s="153">
        <f t="shared" si="10"/>
        <v>6349206.3492063489</v>
      </c>
      <c r="T68" s="162">
        <f t="shared" si="19"/>
        <v>179793650.79365081</v>
      </c>
      <c r="U68" s="163">
        <f t="shared" si="12"/>
        <v>19777301.58730159</v>
      </c>
      <c r="V68" s="164">
        <f t="shared" si="13"/>
        <v>0.80066445182724244</v>
      </c>
      <c r="W68" s="164">
        <f t="shared" si="14"/>
        <v>2.8274545840107433E-2</v>
      </c>
      <c r="X68" s="164">
        <f t="shared" si="15"/>
        <v>3.6606570879472944E-2</v>
      </c>
      <c r="Y68" s="165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131"/>
      <c r="AQ68" s="157">
        <f t="shared" si="20"/>
        <v>46203</v>
      </c>
      <c r="AR68" s="154">
        <f t="shared" ref="AR68:BG68" si="79">+C68+AR67</f>
        <v>16666666.666666675</v>
      </c>
      <c r="AS68" s="155">
        <f t="shared" si="79"/>
        <v>78571428.571428582</v>
      </c>
      <c r="AT68" s="155">
        <f t="shared" si="79"/>
        <v>7500000</v>
      </c>
      <c r="AU68" s="155" t="e">
        <f t="shared" si="79"/>
        <v>#VALUE!</v>
      </c>
      <c r="AV68" s="155">
        <f t="shared" si="79"/>
        <v>7500000</v>
      </c>
      <c r="AW68" s="155">
        <f t="shared" si="79"/>
        <v>69555555.555555582</v>
      </c>
      <c r="AX68" s="155">
        <f t="shared" si="79"/>
        <v>0</v>
      </c>
      <c r="AY68" s="155" t="e">
        <f t="shared" si="79"/>
        <v>#VALUE!</v>
      </c>
      <c r="AZ68" s="155">
        <f t="shared" si="79"/>
        <v>0</v>
      </c>
      <c r="BA68" s="155">
        <f t="shared" si="79"/>
        <v>0</v>
      </c>
      <c r="BB68" s="155">
        <f t="shared" si="79"/>
        <v>0</v>
      </c>
      <c r="BC68" s="155">
        <f t="shared" si="79"/>
        <v>0</v>
      </c>
      <c r="BD68" s="155">
        <f t="shared" si="79"/>
        <v>0</v>
      </c>
      <c r="BE68" s="155">
        <f t="shared" si="79"/>
        <v>0</v>
      </c>
      <c r="BF68" s="155">
        <f t="shared" si="79"/>
        <v>0</v>
      </c>
      <c r="BG68" s="156">
        <f t="shared" si="79"/>
        <v>0</v>
      </c>
    </row>
    <row r="69" spans="1:59" ht="15" customHeight="1" x14ac:dyDescent="0.2">
      <c r="A69" s="167"/>
      <c r="B69" s="157">
        <f t="shared" si="17"/>
        <v>46234</v>
      </c>
      <c r="C69" s="158">
        <f t="shared" ref="C69:D69" si="80">C68</f>
        <v>555555.5555555555</v>
      </c>
      <c r="D69" s="159">
        <f t="shared" si="80"/>
        <v>3571428.5714285714</v>
      </c>
      <c r="E69" s="159"/>
      <c r="F69" s="159">
        <f t="shared" si="68"/>
        <v>0</v>
      </c>
      <c r="G69" s="159"/>
      <c r="H69" s="159">
        <v>2222222.222222222</v>
      </c>
      <c r="I69" s="159"/>
      <c r="J69" s="159"/>
      <c r="K69" s="159"/>
      <c r="L69" s="159"/>
      <c r="M69" s="159"/>
      <c r="N69" s="159"/>
      <c r="O69" s="159"/>
      <c r="P69" s="159"/>
      <c r="Q69" s="159"/>
      <c r="R69" s="166"/>
      <c r="S69" s="153">
        <f t="shared" si="10"/>
        <v>6349206.3492063489</v>
      </c>
      <c r="T69" s="162">
        <f t="shared" si="19"/>
        <v>186142857.14285716</v>
      </c>
      <c r="U69" s="163">
        <f t="shared" si="12"/>
        <v>20475714.285714287</v>
      </c>
      <c r="V69" s="164">
        <f t="shared" si="13"/>
        <v>0.82893899766735002</v>
      </c>
      <c r="W69" s="164">
        <f t="shared" si="14"/>
        <v>2.8274545840107433E-2</v>
      </c>
      <c r="X69" s="164">
        <f t="shared" si="15"/>
        <v>3.5313851858391532E-2</v>
      </c>
      <c r="Y69" s="165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131"/>
      <c r="AQ69" s="157">
        <f t="shared" si="20"/>
        <v>46234</v>
      </c>
      <c r="AR69" s="154">
        <f t="shared" ref="AR69:BG69" si="81">+C69+AR68</f>
        <v>17222222.222222231</v>
      </c>
      <c r="AS69" s="155">
        <f t="shared" si="81"/>
        <v>82142857.142857149</v>
      </c>
      <c r="AT69" s="155">
        <f t="shared" si="81"/>
        <v>7500000</v>
      </c>
      <c r="AU69" s="155" t="e">
        <f t="shared" si="81"/>
        <v>#VALUE!</v>
      </c>
      <c r="AV69" s="155">
        <f t="shared" si="81"/>
        <v>7500000</v>
      </c>
      <c r="AW69" s="155">
        <f t="shared" si="81"/>
        <v>71777777.777777806</v>
      </c>
      <c r="AX69" s="155">
        <f t="shared" si="81"/>
        <v>0</v>
      </c>
      <c r="AY69" s="155" t="e">
        <f t="shared" si="81"/>
        <v>#VALUE!</v>
      </c>
      <c r="AZ69" s="155">
        <f t="shared" si="81"/>
        <v>0</v>
      </c>
      <c r="BA69" s="155">
        <f t="shared" si="81"/>
        <v>0</v>
      </c>
      <c r="BB69" s="155">
        <f t="shared" si="81"/>
        <v>0</v>
      </c>
      <c r="BC69" s="155">
        <f t="shared" si="81"/>
        <v>0</v>
      </c>
      <c r="BD69" s="155">
        <f t="shared" si="81"/>
        <v>0</v>
      </c>
      <c r="BE69" s="155">
        <f t="shared" si="81"/>
        <v>0</v>
      </c>
      <c r="BF69" s="155">
        <f t="shared" si="81"/>
        <v>0</v>
      </c>
      <c r="BG69" s="156">
        <f t="shared" si="81"/>
        <v>0</v>
      </c>
    </row>
    <row r="70" spans="1:59" ht="15" customHeight="1" x14ac:dyDescent="0.2">
      <c r="A70" s="167"/>
      <c r="B70" s="157">
        <f t="shared" si="17"/>
        <v>46265</v>
      </c>
      <c r="C70" s="158">
        <f t="shared" ref="C70:D70" si="82">C69</f>
        <v>555555.5555555555</v>
      </c>
      <c r="D70" s="159">
        <f t="shared" si="82"/>
        <v>3571428.5714285714</v>
      </c>
      <c r="E70" s="159"/>
      <c r="F70" s="159">
        <f t="shared" si="68"/>
        <v>0</v>
      </c>
      <c r="G70" s="159"/>
      <c r="H70" s="159">
        <v>2222222.222222222</v>
      </c>
      <c r="I70" s="159"/>
      <c r="J70" s="159"/>
      <c r="K70" s="159"/>
      <c r="L70" s="159"/>
      <c r="M70" s="159"/>
      <c r="N70" s="159"/>
      <c r="O70" s="159"/>
      <c r="P70" s="159"/>
      <c r="Q70" s="159"/>
      <c r="R70" s="166"/>
      <c r="S70" s="153">
        <f t="shared" si="10"/>
        <v>6349206.3492063489</v>
      </c>
      <c r="T70" s="162">
        <f t="shared" si="19"/>
        <v>192492063.49206352</v>
      </c>
      <c r="U70" s="163">
        <f t="shared" si="12"/>
        <v>21174126.984126989</v>
      </c>
      <c r="V70" s="164">
        <f t="shared" si="13"/>
        <v>0.85721354350745749</v>
      </c>
      <c r="W70" s="164">
        <f t="shared" si="14"/>
        <v>2.8274545840107433E-2</v>
      </c>
      <c r="X70" s="164">
        <f t="shared" si="15"/>
        <v>3.4109320371791707E-2</v>
      </c>
      <c r="Y70" s="165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131"/>
      <c r="AQ70" s="157">
        <f t="shared" si="20"/>
        <v>46265</v>
      </c>
      <c r="AR70" s="154">
        <f t="shared" ref="AR70:BG70" si="83">+C70+AR69</f>
        <v>17777777.777777787</v>
      </c>
      <c r="AS70" s="155">
        <f t="shared" si="83"/>
        <v>85714285.714285716</v>
      </c>
      <c r="AT70" s="155">
        <f t="shared" si="83"/>
        <v>7500000</v>
      </c>
      <c r="AU70" s="155" t="e">
        <f t="shared" si="83"/>
        <v>#VALUE!</v>
      </c>
      <c r="AV70" s="155">
        <f t="shared" si="83"/>
        <v>7500000</v>
      </c>
      <c r="AW70" s="155">
        <f t="shared" si="83"/>
        <v>74000000.00000003</v>
      </c>
      <c r="AX70" s="155">
        <f t="shared" si="83"/>
        <v>0</v>
      </c>
      <c r="AY70" s="155" t="e">
        <f t="shared" si="83"/>
        <v>#VALUE!</v>
      </c>
      <c r="AZ70" s="155">
        <f t="shared" si="83"/>
        <v>0</v>
      </c>
      <c r="BA70" s="155">
        <f t="shared" si="83"/>
        <v>0</v>
      </c>
      <c r="BB70" s="155">
        <f t="shared" si="83"/>
        <v>0</v>
      </c>
      <c r="BC70" s="155">
        <f t="shared" si="83"/>
        <v>0</v>
      </c>
      <c r="BD70" s="155">
        <f t="shared" si="83"/>
        <v>0</v>
      </c>
      <c r="BE70" s="155">
        <f t="shared" si="83"/>
        <v>0</v>
      </c>
      <c r="BF70" s="155">
        <f t="shared" si="83"/>
        <v>0</v>
      </c>
      <c r="BG70" s="156">
        <f t="shared" si="83"/>
        <v>0</v>
      </c>
    </row>
    <row r="71" spans="1:59" ht="15" customHeight="1" x14ac:dyDescent="0.2">
      <c r="A71" s="167"/>
      <c r="B71" s="157">
        <f t="shared" si="17"/>
        <v>46295</v>
      </c>
      <c r="C71" s="158">
        <f t="shared" ref="C71:D71" si="84">C70</f>
        <v>555555.5555555555</v>
      </c>
      <c r="D71" s="159">
        <f t="shared" si="84"/>
        <v>3571428.5714285714</v>
      </c>
      <c r="E71" s="159"/>
      <c r="F71" s="159">
        <f t="shared" si="68"/>
        <v>0</v>
      </c>
      <c r="G71" s="159"/>
      <c r="H71" s="159">
        <v>2222222.222222222</v>
      </c>
      <c r="I71" s="159"/>
      <c r="J71" s="159"/>
      <c r="K71" s="159"/>
      <c r="L71" s="159"/>
      <c r="M71" s="159"/>
      <c r="N71" s="159"/>
      <c r="O71" s="159"/>
      <c r="P71" s="159"/>
      <c r="Q71" s="159"/>
      <c r="R71" s="166"/>
      <c r="S71" s="153">
        <f t="shared" si="10"/>
        <v>6349206.3492063489</v>
      </c>
      <c r="T71" s="162">
        <f t="shared" si="19"/>
        <v>198841269.84126988</v>
      </c>
      <c r="U71" s="163">
        <f t="shared" si="12"/>
        <v>21872539.682539687</v>
      </c>
      <c r="V71" s="164">
        <f t="shared" si="13"/>
        <v>0.88548808934756496</v>
      </c>
      <c r="W71" s="164">
        <f t="shared" si="14"/>
        <v>2.8274545840107433E-2</v>
      </c>
      <c r="X71" s="164">
        <f t="shared" si="15"/>
        <v>3.2984250020615224E-2</v>
      </c>
      <c r="Y71" s="165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131"/>
      <c r="AQ71" s="157">
        <f t="shared" si="20"/>
        <v>46295</v>
      </c>
      <c r="AR71" s="154">
        <f t="shared" ref="AR71:BG71" si="85">+C71+AR70</f>
        <v>18333333.333333343</v>
      </c>
      <c r="AS71" s="155">
        <f t="shared" si="85"/>
        <v>89285714.285714284</v>
      </c>
      <c r="AT71" s="155">
        <f t="shared" si="85"/>
        <v>7500000</v>
      </c>
      <c r="AU71" s="155" t="e">
        <f t="shared" si="85"/>
        <v>#VALUE!</v>
      </c>
      <c r="AV71" s="155">
        <f t="shared" si="85"/>
        <v>7500000</v>
      </c>
      <c r="AW71" s="155">
        <f t="shared" si="85"/>
        <v>76222222.222222254</v>
      </c>
      <c r="AX71" s="155">
        <f t="shared" si="85"/>
        <v>0</v>
      </c>
      <c r="AY71" s="155" t="e">
        <f t="shared" si="85"/>
        <v>#VALUE!</v>
      </c>
      <c r="AZ71" s="155">
        <f t="shared" si="85"/>
        <v>0</v>
      </c>
      <c r="BA71" s="155">
        <f t="shared" si="85"/>
        <v>0</v>
      </c>
      <c r="BB71" s="155">
        <f t="shared" si="85"/>
        <v>0</v>
      </c>
      <c r="BC71" s="155">
        <f t="shared" si="85"/>
        <v>0</v>
      </c>
      <c r="BD71" s="155">
        <f t="shared" si="85"/>
        <v>0</v>
      </c>
      <c r="BE71" s="155">
        <f t="shared" si="85"/>
        <v>0</v>
      </c>
      <c r="BF71" s="155">
        <f t="shared" si="85"/>
        <v>0</v>
      </c>
      <c r="BG71" s="156">
        <f t="shared" si="85"/>
        <v>0</v>
      </c>
    </row>
    <row r="72" spans="1:59" ht="15" customHeight="1" x14ac:dyDescent="0.2">
      <c r="A72" s="167"/>
      <c r="B72" s="157">
        <f t="shared" si="17"/>
        <v>46326</v>
      </c>
      <c r="C72" s="158">
        <f t="shared" ref="C72:D72" si="86">C71</f>
        <v>555555.5555555555</v>
      </c>
      <c r="D72" s="159">
        <f t="shared" si="86"/>
        <v>3571428.5714285714</v>
      </c>
      <c r="E72" s="159"/>
      <c r="F72" s="159">
        <f t="shared" si="68"/>
        <v>0</v>
      </c>
      <c r="G72" s="159"/>
      <c r="H72" s="159">
        <v>2222222.222222222</v>
      </c>
      <c r="I72" s="159"/>
      <c r="J72" s="159"/>
      <c r="K72" s="159"/>
      <c r="L72" s="159"/>
      <c r="M72" s="159"/>
      <c r="N72" s="159"/>
      <c r="O72" s="159"/>
      <c r="P72" s="159"/>
      <c r="Q72" s="159"/>
      <c r="R72" s="166"/>
      <c r="S72" s="153">
        <f t="shared" si="10"/>
        <v>6349206.3492063489</v>
      </c>
      <c r="T72" s="162">
        <f t="shared" si="19"/>
        <v>205190476.19047624</v>
      </c>
      <c r="U72" s="163">
        <f t="shared" si="12"/>
        <v>22570952.380952388</v>
      </c>
      <c r="V72" s="164">
        <f t="shared" si="13"/>
        <v>0.91376263518767242</v>
      </c>
      <c r="W72" s="164">
        <f t="shared" si="14"/>
        <v>2.8274545840107433E-2</v>
      </c>
      <c r="X72" s="164">
        <f t="shared" si="15"/>
        <v>3.1931028977408848E-2</v>
      </c>
      <c r="Y72" s="165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131"/>
      <c r="AQ72" s="157">
        <f t="shared" si="20"/>
        <v>46326</v>
      </c>
      <c r="AR72" s="154">
        <f t="shared" ref="AR72:BG72" si="87">+C72+AR71</f>
        <v>18888888.888888899</v>
      </c>
      <c r="AS72" s="155">
        <f t="shared" si="87"/>
        <v>92857142.857142851</v>
      </c>
      <c r="AT72" s="155">
        <f t="shared" si="87"/>
        <v>7500000</v>
      </c>
      <c r="AU72" s="155" t="e">
        <f t="shared" si="87"/>
        <v>#VALUE!</v>
      </c>
      <c r="AV72" s="155">
        <f t="shared" si="87"/>
        <v>7500000</v>
      </c>
      <c r="AW72" s="155">
        <f t="shared" si="87"/>
        <v>78444444.444444478</v>
      </c>
      <c r="AX72" s="155">
        <f t="shared" si="87"/>
        <v>0</v>
      </c>
      <c r="AY72" s="155" t="e">
        <f t="shared" si="87"/>
        <v>#VALUE!</v>
      </c>
      <c r="AZ72" s="155">
        <f t="shared" si="87"/>
        <v>0</v>
      </c>
      <c r="BA72" s="155">
        <f t="shared" si="87"/>
        <v>0</v>
      </c>
      <c r="BB72" s="155">
        <f t="shared" si="87"/>
        <v>0</v>
      </c>
      <c r="BC72" s="155">
        <f t="shared" si="87"/>
        <v>0</v>
      </c>
      <c r="BD72" s="155">
        <f t="shared" si="87"/>
        <v>0</v>
      </c>
      <c r="BE72" s="155">
        <f t="shared" si="87"/>
        <v>0</v>
      </c>
      <c r="BF72" s="155">
        <f t="shared" si="87"/>
        <v>0</v>
      </c>
      <c r="BG72" s="156">
        <f t="shared" si="87"/>
        <v>0</v>
      </c>
    </row>
    <row r="73" spans="1:59" ht="15" customHeight="1" x14ac:dyDescent="0.2">
      <c r="A73" s="167"/>
      <c r="B73" s="157">
        <f t="shared" si="17"/>
        <v>46356</v>
      </c>
      <c r="C73" s="158">
        <f t="shared" ref="C73:D73" si="88">C72</f>
        <v>555555.5555555555</v>
      </c>
      <c r="D73" s="159">
        <f t="shared" si="88"/>
        <v>3571428.5714285714</v>
      </c>
      <c r="E73" s="159"/>
      <c r="F73" s="159">
        <f t="shared" si="68"/>
        <v>0</v>
      </c>
      <c r="G73" s="159"/>
      <c r="H73" s="159">
        <v>2222222.222222222</v>
      </c>
      <c r="I73" s="159"/>
      <c r="J73" s="159"/>
      <c r="K73" s="159"/>
      <c r="L73" s="159"/>
      <c r="M73" s="159"/>
      <c r="N73" s="159"/>
      <c r="O73" s="159"/>
      <c r="P73" s="159"/>
      <c r="Q73" s="159"/>
      <c r="R73" s="166"/>
      <c r="S73" s="153">
        <f t="shared" si="10"/>
        <v>6349206.3492063489</v>
      </c>
      <c r="T73" s="162">
        <f t="shared" si="19"/>
        <v>211539682.5396826</v>
      </c>
      <c r="U73" s="163">
        <f t="shared" si="12"/>
        <v>23269365.079365086</v>
      </c>
      <c r="V73" s="164">
        <f t="shared" si="13"/>
        <v>0.94203718102777989</v>
      </c>
      <c r="W73" s="164">
        <f t="shared" si="14"/>
        <v>2.8274545840107433E-2</v>
      </c>
      <c r="X73" s="164">
        <f t="shared" si="15"/>
        <v>3.0942987545447442E-2</v>
      </c>
      <c r="Y73" s="165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131"/>
      <c r="AQ73" s="157">
        <f t="shared" si="20"/>
        <v>46356</v>
      </c>
      <c r="AR73" s="154">
        <f t="shared" ref="AR73:BG73" si="89">+C73+AR72</f>
        <v>19444444.444444455</v>
      </c>
      <c r="AS73" s="155">
        <f t="shared" si="89"/>
        <v>96428571.428571418</v>
      </c>
      <c r="AT73" s="155">
        <f t="shared" si="89"/>
        <v>7500000</v>
      </c>
      <c r="AU73" s="155" t="e">
        <f t="shared" si="89"/>
        <v>#VALUE!</v>
      </c>
      <c r="AV73" s="155">
        <f t="shared" si="89"/>
        <v>7500000</v>
      </c>
      <c r="AW73" s="155">
        <f t="shared" si="89"/>
        <v>80666666.666666701</v>
      </c>
      <c r="AX73" s="155">
        <f t="shared" si="89"/>
        <v>0</v>
      </c>
      <c r="AY73" s="155" t="e">
        <f t="shared" si="89"/>
        <v>#VALUE!</v>
      </c>
      <c r="AZ73" s="155">
        <f t="shared" si="89"/>
        <v>0</v>
      </c>
      <c r="BA73" s="155">
        <f t="shared" si="89"/>
        <v>0</v>
      </c>
      <c r="BB73" s="155">
        <f t="shared" si="89"/>
        <v>0</v>
      </c>
      <c r="BC73" s="155">
        <f t="shared" si="89"/>
        <v>0</v>
      </c>
      <c r="BD73" s="155">
        <f t="shared" si="89"/>
        <v>0</v>
      </c>
      <c r="BE73" s="155">
        <f t="shared" si="89"/>
        <v>0</v>
      </c>
      <c r="BF73" s="155">
        <f t="shared" si="89"/>
        <v>0</v>
      </c>
      <c r="BG73" s="156">
        <f t="shared" si="89"/>
        <v>0</v>
      </c>
    </row>
    <row r="74" spans="1:59" ht="15" customHeight="1" x14ac:dyDescent="0.2">
      <c r="A74" s="167">
        <v>3</v>
      </c>
      <c r="B74" s="168">
        <f t="shared" si="17"/>
        <v>46387</v>
      </c>
      <c r="C74" s="169">
        <f t="shared" ref="C74:D74" si="90">C73</f>
        <v>555555.5555555555</v>
      </c>
      <c r="D74" s="170">
        <f t="shared" si="90"/>
        <v>3571428.5714285714</v>
      </c>
      <c r="E74" s="170"/>
      <c r="F74" s="170">
        <f t="shared" si="68"/>
        <v>0</v>
      </c>
      <c r="G74" s="170"/>
      <c r="H74" s="170">
        <v>2222222.222222222</v>
      </c>
      <c r="I74" s="170"/>
      <c r="J74" s="170"/>
      <c r="K74" s="170"/>
      <c r="L74" s="170"/>
      <c r="M74" s="170"/>
      <c r="N74" s="170"/>
      <c r="O74" s="170"/>
      <c r="P74" s="170"/>
      <c r="Q74" s="170"/>
      <c r="R74" s="171"/>
      <c r="S74" s="172">
        <f t="shared" si="10"/>
        <v>6349206.3492063489</v>
      </c>
      <c r="T74" s="173">
        <f t="shared" si="19"/>
        <v>217888888.88888896</v>
      </c>
      <c r="U74" s="174">
        <f t="shared" si="12"/>
        <v>23967777.777777784</v>
      </c>
      <c r="V74" s="175">
        <f t="shared" si="13"/>
        <v>0.97031172686788736</v>
      </c>
      <c r="W74" s="164">
        <f t="shared" si="14"/>
        <v>2.8274545840107433E-2</v>
      </c>
      <c r="X74" s="164">
        <f t="shared" si="15"/>
        <v>3.0014256771966785E-2</v>
      </c>
      <c r="Y74" s="165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131"/>
      <c r="AQ74" s="157">
        <f t="shared" si="20"/>
        <v>46387</v>
      </c>
      <c r="AR74" s="154">
        <f t="shared" ref="AR74:BG74" si="91">+C74+AR73</f>
        <v>20000000.000000011</v>
      </c>
      <c r="AS74" s="155">
        <f t="shared" si="91"/>
        <v>99999999.999999985</v>
      </c>
      <c r="AT74" s="155">
        <f t="shared" si="91"/>
        <v>7500000</v>
      </c>
      <c r="AU74" s="155" t="e">
        <f t="shared" si="91"/>
        <v>#VALUE!</v>
      </c>
      <c r="AV74" s="155">
        <f t="shared" si="91"/>
        <v>7500000</v>
      </c>
      <c r="AW74" s="155">
        <f t="shared" si="91"/>
        <v>82888888.888888925</v>
      </c>
      <c r="AX74" s="155">
        <f t="shared" si="91"/>
        <v>0</v>
      </c>
      <c r="AY74" s="155" t="e">
        <f t="shared" si="91"/>
        <v>#VALUE!</v>
      </c>
      <c r="AZ74" s="155">
        <f t="shared" si="91"/>
        <v>0</v>
      </c>
      <c r="BA74" s="155">
        <f t="shared" si="91"/>
        <v>0</v>
      </c>
      <c r="BB74" s="155">
        <f t="shared" si="91"/>
        <v>0</v>
      </c>
      <c r="BC74" s="155">
        <f t="shared" si="91"/>
        <v>0</v>
      </c>
      <c r="BD74" s="155">
        <f t="shared" si="91"/>
        <v>0</v>
      </c>
      <c r="BE74" s="155">
        <f t="shared" si="91"/>
        <v>0</v>
      </c>
      <c r="BF74" s="155">
        <f t="shared" si="91"/>
        <v>0</v>
      </c>
      <c r="BG74" s="156">
        <f t="shared" si="91"/>
        <v>0</v>
      </c>
    </row>
    <row r="75" spans="1:59" ht="15" customHeight="1" x14ac:dyDescent="0.2">
      <c r="A75" s="167"/>
      <c r="B75" s="157">
        <f t="shared" si="17"/>
        <v>46418</v>
      </c>
      <c r="C75" s="158">
        <f t="shared" ref="C75:C86" si="92">C74</f>
        <v>555555.5555555555</v>
      </c>
      <c r="D75" s="159"/>
      <c r="E75" s="159"/>
      <c r="F75" s="159"/>
      <c r="G75" s="159"/>
      <c r="H75" s="159"/>
      <c r="I75" s="159"/>
      <c r="J75" s="159"/>
      <c r="K75" s="159"/>
      <c r="L75" s="159"/>
      <c r="M75" s="159"/>
      <c r="N75" s="159"/>
      <c r="O75" s="159"/>
      <c r="P75" s="159"/>
      <c r="Q75" s="159"/>
      <c r="R75" s="166"/>
      <c r="S75" s="153">
        <f t="shared" si="10"/>
        <v>555555.5555555555</v>
      </c>
      <c r="T75" s="162">
        <f t="shared" si="19"/>
        <v>218444444.44444451</v>
      </c>
      <c r="U75" s="163">
        <f t="shared" si="12"/>
        <v>24028888.888888896</v>
      </c>
      <c r="V75" s="164">
        <f t="shared" si="13"/>
        <v>0.97278574962889675</v>
      </c>
      <c r="W75" s="164">
        <f t="shared" si="14"/>
        <v>2.4740227610094002E-3</v>
      </c>
      <c r="X75" s="164">
        <f t="shared" si="15"/>
        <v>2.5497195308514797E-3</v>
      </c>
      <c r="Y75" s="165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131"/>
      <c r="AQ75" s="157">
        <f t="shared" si="20"/>
        <v>46418</v>
      </c>
      <c r="AR75" s="154">
        <f t="shared" ref="AR75:BG75" si="93">+C75+AR74</f>
        <v>20555555.555555567</v>
      </c>
      <c r="AS75" s="155">
        <f t="shared" si="93"/>
        <v>99999999.999999985</v>
      </c>
      <c r="AT75" s="155">
        <f t="shared" si="93"/>
        <v>7500000</v>
      </c>
      <c r="AU75" s="155" t="e">
        <f t="shared" si="93"/>
        <v>#VALUE!</v>
      </c>
      <c r="AV75" s="155">
        <f t="shared" si="93"/>
        <v>7500000</v>
      </c>
      <c r="AW75" s="155">
        <f t="shared" si="93"/>
        <v>82888888.888888925</v>
      </c>
      <c r="AX75" s="155">
        <f t="shared" si="93"/>
        <v>0</v>
      </c>
      <c r="AY75" s="155" t="e">
        <f t="shared" si="93"/>
        <v>#VALUE!</v>
      </c>
      <c r="AZ75" s="155">
        <f t="shared" si="93"/>
        <v>0</v>
      </c>
      <c r="BA75" s="155">
        <f t="shared" si="93"/>
        <v>0</v>
      </c>
      <c r="BB75" s="155">
        <f t="shared" si="93"/>
        <v>0</v>
      </c>
      <c r="BC75" s="155">
        <f t="shared" si="93"/>
        <v>0</v>
      </c>
      <c r="BD75" s="155">
        <f t="shared" si="93"/>
        <v>0</v>
      </c>
      <c r="BE75" s="155">
        <f t="shared" si="93"/>
        <v>0</v>
      </c>
      <c r="BF75" s="155">
        <f t="shared" si="93"/>
        <v>0</v>
      </c>
      <c r="BG75" s="156">
        <f t="shared" si="93"/>
        <v>0</v>
      </c>
    </row>
    <row r="76" spans="1:59" ht="15" customHeight="1" x14ac:dyDescent="0.2">
      <c r="A76" s="167"/>
      <c r="B76" s="157">
        <f t="shared" si="17"/>
        <v>46446</v>
      </c>
      <c r="C76" s="158">
        <f t="shared" si="92"/>
        <v>555555.5555555555</v>
      </c>
      <c r="D76" s="159"/>
      <c r="E76" s="159"/>
      <c r="F76" s="159"/>
      <c r="G76" s="159"/>
      <c r="H76" s="159"/>
      <c r="I76" s="159"/>
      <c r="J76" s="159"/>
      <c r="K76" s="159"/>
      <c r="L76" s="159"/>
      <c r="M76" s="159"/>
      <c r="N76" s="159"/>
      <c r="O76" s="159"/>
      <c r="P76" s="159"/>
      <c r="Q76" s="159"/>
      <c r="R76" s="166"/>
      <c r="S76" s="153">
        <f t="shared" si="10"/>
        <v>555555.5555555555</v>
      </c>
      <c r="T76" s="162">
        <f t="shared" si="19"/>
        <v>219000000.00000006</v>
      </c>
      <c r="U76" s="163">
        <f t="shared" si="12"/>
        <v>24090000.000000007</v>
      </c>
      <c r="V76" s="164">
        <f t="shared" si="13"/>
        <v>0.97525977238990613</v>
      </c>
      <c r="W76" s="164">
        <f t="shared" si="14"/>
        <v>2.4740227610094002E-3</v>
      </c>
      <c r="X76" s="164">
        <f t="shared" si="15"/>
        <v>2.5432349949134903E-3</v>
      </c>
      <c r="Y76" s="165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131"/>
      <c r="AQ76" s="157">
        <f t="shared" si="20"/>
        <v>46446</v>
      </c>
      <c r="AR76" s="154">
        <f t="shared" ref="AR76:BG76" si="94">+C76+AR75</f>
        <v>21111111.111111123</v>
      </c>
      <c r="AS76" s="155">
        <f t="shared" si="94"/>
        <v>99999999.999999985</v>
      </c>
      <c r="AT76" s="155">
        <f t="shared" si="94"/>
        <v>7500000</v>
      </c>
      <c r="AU76" s="155" t="e">
        <f t="shared" si="94"/>
        <v>#VALUE!</v>
      </c>
      <c r="AV76" s="155">
        <f t="shared" si="94"/>
        <v>7500000</v>
      </c>
      <c r="AW76" s="155">
        <f t="shared" si="94"/>
        <v>82888888.888888925</v>
      </c>
      <c r="AX76" s="155">
        <f t="shared" si="94"/>
        <v>0</v>
      </c>
      <c r="AY76" s="155" t="e">
        <f t="shared" si="94"/>
        <v>#VALUE!</v>
      </c>
      <c r="AZ76" s="155">
        <f t="shared" si="94"/>
        <v>0</v>
      </c>
      <c r="BA76" s="155">
        <f t="shared" si="94"/>
        <v>0</v>
      </c>
      <c r="BB76" s="155">
        <f t="shared" si="94"/>
        <v>0</v>
      </c>
      <c r="BC76" s="155">
        <f t="shared" si="94"/>
        <v>0</v>
      </c>
      <c r="BD76" s="155">
        <f t="shared" si="94"/>
        <v>0</v>
      </c>
      <c r="BE76" s="155">
        <f t="shared" si="94"/>
        <v>0</v>
      </c>
      <c r="BF76" s="155">
        <f t="shared" si="94"/>
        <v>0</v>
      </c>
      <c r="BG76" s="156">
        <f t="shared" si="94"/>
        <v>0</v>
      </c>
    </row>
    <row r="77" spans="1:59" ht="15" customHeight="1" x14ac:dyDescent="0.2">
      <c r="A77" s="167"/>
      <c r="B77" s="157">
        <f t="shared" si="17"/>
        <v>46477</v>
      </c>
      <c r="C77" s="158">
        <f t="shared" si="92"/>
        <v>555555.5555555555</v>
      </c>
      <c r="D77" s="159"/>
      <c r="E77" s="159"/>
      <c r="F77" s="159"/>
      <c r="G77" s="159"/>
      <c r="H77" s="159"/>
      <c r="I77" s="159"/>
      <c r="J77" s="159"/>
      <c r="K77" s="159"/>
      <c r="L77" s="159"/>
      <c r="M77" s="159"/>
      <c r="N77" s="159"/>
      <c r="O77" s="159"/>
      <c r="P77" s="159"/>
      <c r="Q77" s="159"/>
      <c r="R77" s="166"/>
      <c r="S77" s="153">
        <f t="shared" si="10"/>
        <v>555555.5555555555</v>
      </c>
      <c r="T77" s="162">
        <f t="shared" si="19"/>
        <v>219555555.55555561</v>
      </c>
      <c r="U77" s="163">
        <f t="shared" si="12"/>
        <v>24151111.111111116</v>
      </c>
      <c r="V77" s="164">
        <f t="shared" si="13"/>
        <v>0.97773379515091552</v>
      </c>
      <c r="W77" s="164">
        <f t="shared" si="14"/>
        <v>2.4740227610094002E-3</v>
      </c>
      <c r="X77" s="164">
        <f t="shared" si="15"/>
        <v>2.5367833587011113E-3</v>
      </c>
      <c r="Y77" s="165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131"/>
      <c r="AQ77" s="157">
        <f t="shared" si="20"/>
        <v>46477</v>
      </c>
      <c r="AR77" s="154">
        <f t="shared" ref="AR77:BG77" si="95">+C77+AR76</f>
        <v>21666666.666666679</v>
      </c>
      <c r="AS77" s="155">
        <f t="shared" si="95"/>
        <v>99999999.999999985</v>
      </c>
      <c r="AT77" s="155">
        <f t="shared" si="95"/>
        <v>7500000</v>
      </c>
      <c r="AU77" s="155" t="e">
        <f t="shared" si="95"/>
        <v>#VALUE!</v>
      </c>
      <c r="AV77" s="155">
        <f t="shared" si="95"/>
        <v>7500000</v>
      </c>
      <c r="AW77" s="155">
        <f t="shared" si="95"/>
        <v>82888888.888888925</v>
      </c>
      <c r="AX77" s="155">
        <f t="shared" si="95"/>
        <v>0</v>
      </c>
      <c r="AY77" s="155" t="e">
        <f t="shared" si="95"/>
        <v>#VALUE!</v>
      </c>
      <c r="AZ77" s="155">
        <f t="shared" si="95"/>
        <v>0</v>
      </c>
      <c r="BA77" s="155">
        <f t="shared" si="95"/>
        <v>0</v>
      </c>
      <c r="BB77" s="155">
        <f t="shared" si="95"/>
        <v>0</v>
      </c>
      <c r="BC77" s="155">
        <f t="shared" si="95"/>
        <v>0</v>
      </c>
      <c r="BD77" s="155">
        <f t="shared" si="95"/>
        <v>0</v>
      </c>
      <c r="BE77" s="155">
        <f t="shared" si="95"/>
        <v>0</v>
      </c>
      <c r="BF77" s="155">
        <f t="shared" si="95"/>
        <v>0</v>
      </c>
      <c r="BG77" s="156">
        <f t="shared" si="95"/>
        <v>0</v>
      </c>
    </row>
    <row r="78" spans="1:59" ht="15" customHeight="1" x14ac:dyDescent="0.2">
      <c r="A78" s="167"/>
      <c r="B78" s="157">
        <f t="shared" si="17"/>
        <v>46507</v>
      </c>
      <c r="C78" s="158">
        <f t="shared" si="92"/>
        <v>555555.5555555555</v>
      </c>
      <c r="D78" s="159"/>
      <c r="E78" s="159"/>
      <c r="F78" s="159"/>
      <c r="G78" s="159"/>
      <c r="H78" s="159"/>
      <c r="I78" s="159"/>
      <c r="J78" s="159"/>
      <c r="K78" s="159"/>
      <c r="L78" s="159"/>
      <c r="M78" s="159"/>
      <c r="N78" s="159"/>
      <c r="O78" s="159"/>
      <c r="P78" s="159"/>
      <c r="Q78" s="159"/>
      <c r="R78" s="166"/>
      <c r="S78" s="153">
        <f t="shared" si="10"/>
        <v>555555.5555555555</v>
      </c>
      <c r="T78" s="162">
        <f t="shared" si="19"/>
        <v>220111111.11111116</v>
      </c>
      <c r="U78" s="163">
        <f t="shared" si="12"/>
        <v>24212222.222222228</v>
      </c>
      <c r="V78" s="164">
        <f t="shared" si="13"/>
        <v>0.98020781791192491</v>
      </c>
      <c r="W78" s="164">
        <f t="shared" si="14"/>
        <v>2.4740227610094002E-3</v>
      </c>
      <c r="X78" s="164">
        <f t="shared" si="15"/>
        <v>2.5303643724696734E-3</v>
      </c>
      <c r="Y78" s="165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131"/>
      <c r="AQ78" s="157">
        <f t="shared" si="20"/>
        <v>46507</v>
      </c>
      <c r="AR78" s="154">
        <f t="shared" ref="AR78:BG78" si="96">+C78+AR77</f>
        <v>22222222.222222235</v>
      </c>
      <c r="AS78" s="155">
        <f t="shared" si="96"/>
        <v>99999999.999999985</v>
      </c>
      <c r="AT78" s="155">
        <f t="shared" si="96"/>
        <v>7500000</v>
      </c>
      <c r="AU78" s="155" t="e">
        <f t="shared" si="96"/>
        <v>#VALUE!</v>
      </c>
      <c r="AV78" s="155">
        <f t="shared" si="96"/>
        <v>7500000</v>
      </c>
      <c r="AW78" s="155">
        <f t="shared" si="96"/>
        <v>82888888.888888925</v>
      </c>
      <c r="AX78" s="155">
        <f t="shared" si="96"/>
        <v>0</v>
      </c>
      <c r="AY78" s="155" t="e">
        <f t="shared" si="96"/>
        <v>#VALUE!</v>
      </c>
      <c r="AZ78" s="155">
        <f t="shared" si="96"/>
        <v>0</v>
      </c>
      <c r="BA78" s="155">
        <f t="shared" si="96"/>
        <v>0</v>
      </c>
      <c r="BB78" s="155">
        <f t="shared" si="96"/>
        <v>0</v>
      </c>
      <c r="BC78" s="155">
        <f t="shared" si="96"/>
        <v>0</v>
      </c>
      <c r="BD78" s="155">
        <f t="shared" si="96"/>
        <v>0</v>
      </c>
      <c r="BE78" s="155">
        <f t="shared" si="96"/>
        <v>0</v>
      </c>
      <c r="BF78" s="155">
        <f t="shared" si="96"/>
        <v>0</v>
      </c>
      <c r="BG78" s="156">
        <f t="shared" si="96"/>
        <v>0</v>
      </c>
    </row>
    <row r="79" spans="1:59" ht="15" customHeight="1" x14ac:dyDescent="0.2">
      <c r="A79" s="167"/>
      <c r="B79" s="157">
        <f t="shared" si="17"/>
        <v>46538</v>
      </c>
      <c r="C79" s="158">
        <f t="shared" si="92"/>
        <v>555555.5555555555</v>
      </c>
      <c r="D79" s="159"/>
      <c r="E79" s="159"/>
      <c r="F79" s="159"/>
      <c r="G79" s="159"/>
      <c r="H79" s="159"/>
      <c r="I79" s="159"/>
      <c r="J79" s="159"/>
      <c r="K79" s="159"/>
      <c r="L79" s="159"/>
      <c r="M79" s="159"/>
      <c r="N79" s="159"/>
      <c r="O79" s="159"/>
      <c r="P79" s="159"/>
      <c r="Q79" s="159"/>
      <c r="R79" s="166"/>
      <c r="S79" s="153">
        <f t="shared" si="10"/>
        <v>555555.5555555555</v>
      </c>
      <c r="T79" s="162">
        <f t="shared" si="19"/>
        <v>220666666.66666672</v>
      </c>
      <c r="U79" s="163">
        <f t="shared" si="12"/>
        <v>24273333.33333334</v>
      </c>
      <c r="V79" s="164">
        <f t="shared" si="13"/>
        <v>0.98268184067293429</v>
      </c>
      <c r="W79" s="164">
        <f t="shared" si="14"/>
        <v>2.4740227610094002E-3</v>
      </c>
      <c r="X79" s="164">
        <f t="shared" si="15"/>
        <v>2.5239777889953796E-3</v>
      </c>
      <c r="Y79" s="165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131"/>
      <c r="AQ79" s="157">
        <f t="shared" si="20"/>
        <v>46538</v>
      </c>
      <c r="AR79" s="154">
        <f t="shared" ref="AR79:BG79" si="97">+C79+AR78</f>
        <v>22777777.777777791</v>
      </c>
      <c r="AS79" s="155">
        <f t="shared" si="97"/>
        <v>99999999.999999985</v>
      </c>
      <c r="AT79" s="155">
        <f t="shared" si="97"/>
        <v>7500000</v>
      </c>
      <c r="AU79" s="155" t="e">
        <f t="shared" si="97"/>
        <v>#VALUE!</v>
      </c>
      <c r="AV79" s="155">
        <f t="shared" si="97"/>
        <v>7500000</v>
      </c>
      <c r="AW79" s="155">
        <f t="shared" si="97"/>
        <v>82888888.888888925</v>
      </c>
      <c r="AX79" s="155">
        <f t="shared" si="97"/>
        <v>0</v>
      </c>
      <c r="AY79" s="155" t="e">
        <f t="shared" si="97"/>
        <v>#VALUE!</v>
      </c>
      <c r="AZ79" s="155">
        <f t="shared" si="97"/>
        <v>0</v>
      </c>
      <c r="BA79" s="155">
        <f t="shared" si="97"/>
        <v>0</v>
      </c>
      <c r="BB79" s="155">
        <f t="shared" si="97"/>
        <v>0</v>
      </c>
      <c r="BC79" s="155">
        <f t="shared" si="97"/>
        <v>0</v>
      </c>
      <c r="BD79" s="155">
        <f t="shared" si="97"/>
        <v>0</v>
      </c>
      <c r="BE79" s="155">
        <f t="shared" si="97"/>
        <v>0</v>
      </c>
      <c r="BF79" s="155">
        <f t="shared" si="97"/>
        <v>0</v>
      </c>
      <c r="BG79" s="156">
        <f t="shared" si="97"/>
        <v>0</v>
      </c>
    </row>
    <row r="80" spans="1:59" ht="15" customHeight="1" x14ac:dyDescent="0.2">
      <c r="A80" s="167"/>
      <c r="B80" s="157">
        <f t="shared" si="17"/>
        <v>46568</v>
      </c>
      <c r="C80" s="158">
        <f t="shared" si="92"/>
        <v>555555.5555555555</v>
      </c>
      <c r="D80" s="159"/>
      <c r="E80" s="159"/>
      <c r="F80" s="159"/>
      <c r="G80" s="159"/>
      <c r="H80" s="159"/>
      <c r="I80" s="159"/>
      <c r="J80" s="159"/>
      <c r="K80" s="159"/>
      <c r="L80" s="159"/>
      <c r="M80" s="159"/>
      <c r="N80" s="159"/>
      <c r="O80" s="159"/>
      <c r="P80" s="159"/>
      <c r="Q80" s="159"/>
      <c r="R80" s="166"/>
      <c r="S80" s="153">
        <f t="shared" si="10"/>
        <v>555555.5555555555</v>
      </c>
      <c r="T80" s="162">
        <f t="shared" si="19"/>
        <v>221222222.22222227</v>
      </c>
      <c r="U80" s="163">
        <f t="shared" si="12"/>
        <v>24334444.444444451</v>
      </c>
      <c r="V80" s="164">
        <f t="shared" si="13"/>
        <v>0.98515586343394368</v>
      </c>
      <c r="W80" s="164">
        <f t="shared" si="14"/>
        <v>2.4740227610094002E-3</v>
      </c>
      <c r="X80" s="164">
        <f t="shared" si="15"/>
        <v>2.5176233635448853E-3</v>
      </c>
      <c r="Y80" s="165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131"/>
      <c r="AQ80" s="157">
        <f t="shared" si="20"/>
        <v>46568</v>
      </c>
      <c r="AR80" s="154">
        <f t="shared" ref="AR80:BG80" si="98">+C80+AR79</f>
        <v>23333333.333333347</v>
      </c>
      <c r="AS80" s="155">
        <f t="shared" si="98"/>
        <v>99999999.999999985</v>
      </c>
      <c r="AT80" s="155">
        <f t="shared" si="98"/>
        <v>7500000</v>
      </c>
      <c r="AU80" s="155" t="e">
        <f t="shared" si="98"/>
        <v>#VALUE!</v>
      </c>
      <c r="AV80" s="155">
        <f t="shared" si="98"/>
        <v>7500000</v>
      </c>
      <c r="AW80" s="155">
        <f t="shared" si="98"/>
        <v>82888888.888888925</v>
      </c>
      <c r="AX80" s="155">
        <f t="shared" si="98"/>
        <v>0</v>
      </c>
      <c r="AY80" s="155" t="e">
        <f t="shared" si="98"/>
        <v>#VALUE!</v>
      </c>
      <c r="AZ80" s="155">
        <f t="shared" si="98"/>
        <v>0</v>
      </c>
      <c r="BA80" s="155">
        <f t="shared" si="98"/>
        <v>0</v>
      </c>
      <c r="BB80" s="155">
        <f t="shared" si="98"/>
        <v>0</v>
      </c>
      <c r="BC80" s="155">
        <f t="shared" si="98"/>
        <v>0</v>
      </c>
      <c r="BD80" s="155">
        <f t="shared" si="98"/>
        <v>0</v>
      </c>
      <c r="BE80" s="155">
        <f t="shared" si="98"/>
        <v>0</v>
      </c>
      <c r="BF80" s="155">
        <f t="shared" si="98"/>
        <v>0</v>
      </c>
      <c r="BG80" s="156">
        <f t="shared" si="98"/>
        <v>0</v>
      </c>
    </row>
    <row r="81" spans="1:59" ht="15" customHeight="1" x14ac:dyDescent="0.2">
      <c r="A81" s="167"/>
      <c r="B81" s="157">
        <f t="shared" si="17"/>
        <v>46599</v>
      </c>
      <c r="C81" s="158">
        <f t="shared" si="92"/>
        <v>555555.5555555555</v>
      </c>
      <c r="D81" s="159"/>
      <c r="E81" s="159"/>
      <c r="F81" s="159"/>
      <c r="G81" s="159"/>
      <c r="H81" s="159"/>
      <c r="I81" s="159"/>
      <c r="J81" s="159"/>
      <c r="K81" s="159"/>
      <c r="L81" s="159"/>
      <c r="M81" s="159"/>
      <c r="N81" s="159"/>
      <c r="O81" s="159"/>
      <c r="P81" s="159"/>
      <c r="Q81" s="159"/>
      <c r="R81" s="166"/>
      <c r="S81" s="153">
        <f t="shared" si="10"/>
        <v>555555.5555555555</v>
      </c>
      <c r="T81" s="162">
        <f t="shared" si="19"/>
        <v>221777777.77777782</v>
      </c>
      <c r="U81" s="163">
        <f t="shared" si="12"/>
        <v>24395555.55555556</v>
      </c>
      <c r="V81" s="164">
        <f t="shared" si="13"/>
        <v>0.98762988619495307</v>
      </c>
      <c r="W81" s="164">
        <f t="shared" si="14"/>
        <v>2.4740227610094002E-3</v>
      </c>
      <c r="X81" s="164">
        <f t="shared" si="15"/>
        <v>2.5113008538422132E-3</v>
      </c>
      <c r="Y81" s="165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131"/>
      <c r="AQ81" s="157">
        <f t="shared" si="20"/>
        <v>46599</v>
      </c>
      <c r="AR81" s="154">
        <f t="shared" ref="AR81:BG81" si="99">+C81+AR80</f>
        <v>23888888.888888903</v>
      </c>
      <c r="AS81" s="155">
        <f t="shared" si="99"/>
        <v>99999999.999999985</v>
      </c>
      <c r="AT81" s="155">
        <f t="shared" si="99"/>
        <v>7500000</v>
      </c>
      <c r="AU81" s="155" t="e">
        <f t="shared" si="99"/>
        <v>#VALUE!</v>
      </c>
      <c r="AV81" s="155">
        <f t="shared" si="99"/>
        <v>7500000</v>
      </c>
      <c r="AW81" s="155">
        <f t="shared" si="99"/>
        <v>82888888.888888925</v>
      </c>
      <c r="AX81" s="155">
        <f t="shared" si="99"/>
        <v>0</v>
      </c>
      <c r="AY81" s="155" t="e">
        <f t="shared" si="99"/>
        <v>#VALUE!</v>
      </c>
      <c r="AZ81" s="155">
        <f t="shared" si="99"/>
        <v>0</v>
      </c>
      <c r="BA81" s="155">
        <f t="shared" si="99"/>
        <v>0</v>
      </c>
      <c r="BB81" s="155">
        <f t="shared" si="99"/>
        <v>0</v>
      </c>
      <c r="BC81" s="155">
        <f t="shared" si="99"/>
        <v>0</v>
      </c>
      <c r="BD81" s="155">
        <f t="shared" si="99"/>
        <v>0</v>
      </c>
      <c r="BE81" s="155">
        <f t="shared" si="99"/>
        <v>0</v>
      </c>
      <c r="BF81" s="155">
        <f t="shared" si="99"/>
        <v>0</v>
      </c>
      <c r="BG81" s="156">
        <f t="shared" si="99"/>
        <v>0</v>
      </c>
    </row>
    <row r="82" spans="1:59" ht="15" customHeight="1" x14ac:dyDescent="0.2">
      <c r="A82" s="167"/>
      <c r="B82" s="157">
        <f t="shared" si="17"/>
        <v>46630</v>
      </c>
      <c r="C82" s="158">
        <f t="shared" si="92"/>
        <v>555555.5555555555</v>
      </c>
      <c r="D82" s="159"/>
      <c r="E82" s="159"/>
      <c r="F82" s="159"/>
      <c r="G82" s="159"/>
      <c r="H82" s="159"/>
      <c r="I82" s="159"/>
      <c r="J82" s="159"/>
      <c r="K82" s="159"/>
      <c r="L82" s="159"/>
      <c r="M82" s="159"/>
      <c r="N82" s="159"/>
      <c r="O82" s="159"/>
      <c r="P82" s="159"/>
      <c r="Q82" s="159"/>
      <c r="R82" s="166"/>
      <c r="S82" s="153">
        <f t="shared" si="10"/>
        <v>555555.5555555555</v>
      </c>
      <c r="T82" s="162">
        <f t="shared" si="19"/>
        <v>222333333.33333337</v>
      </c>
      <c r="U82" s="163">
        <f t="shared" si="12"/>
        <v>24456666.666666672</v>
      </c>
      <c r="V82" s="164">
        <f t="shared" si="13"/>
        <v>0.99010390895596245</v>
      </c>
      <c r="W82" s="164">
        <f t="shared" si="14"/>
        <v>2.4740227610094002E-3</v>
      </c>
      <c r="X82" s="164">
        <f t="shared" si="15"/>
        <v>2.5050100200401104E-3</v>
      </c>
      <c r="Y82" s="165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131"/>
      <c r="AQ82" s="157">
        <f t="shared" si="20"/>
        <v>46630</v>
      </c>
      <c r="AR82" s="154">
        <f t="shared" ref="AR82:BG82" si="100">+C82+AR81</f>
        <v>24444444.444444459</v>
      </c>
      <c r="AS82" s="155">
        <f t="shared" si="100"/>
        <v>99999999.999999985</v>
      </c>
      <c r="AT82" s="155">
        <f t="shared" si="100"/>
        <v>7500000</v>
      </c>
      <c r="AU82" s="155" t="e">
        <f t="shared" si="100"/>
        <v>#VALUE!</v>
      </c>
      <c r="AV82" s="155">
        <f t="shared" si="100"/>
        <v>7500000</v>
      </c>
      <c r="AW82" s="155">
        <f t="shared" si="100"/>
        <v>82888888.888888925</v>
      </c>
      <c r="AX82" s="155">
        <f t="shared" si="100"/>
        <v>0</v>
      </c>
      <c r="AY82" s="155" t="e">
        <f t="shared" si="100"/>
        <v>#VALUE!</v>
      </c>
      <c r="AZ82" s="155">
        <f t="shared" si="100"/>
        <v>0</v>
      </c>
      <c r="BA82" s="155">
        <f t="shared" si="100"/>
        <v>0</v>
      </c>
      <c r="BB82" s="155">
        <f t="shared" si="100"/>
        <v>0</v>
      </c>
      <c r="BC82" s="155">
        <f t="shared" si="100"/>
        <v>0</v>
      </c>
      <c r="BD82" s="155">
        <f t="shared" si="100"/>
        <v>0</v>
      </c>
      <c r="BE82" s="155">
        <f t="shared" si="100"/>
        <v>0</v>
      </c>
      <c r="BF82" s="155">
        <f t="shared" si="100"/>
        <v>0</v>
      </c>
      <c r="BG82" s="156">
        <f t="shared" si="100"/>
        <v>0</v>
      </c>
    </row>
    <row r="83" spans="1:59" ht="15" customHeight="1" x14ac:dyDescent="0.2">
      <c r="A83" s="167"/>
      <c r="B83" s="157">
        <f t="shared" si="17"/>
        <v>46660</v>
      </c>
      <c r="C83" s="158">
        <f t="shared" si="92"/>
        <v>555555.5555555555</v>
      </c>
      <c r="D83" s="159"/>
      <c r="E83" s="159"/>
      <c r="F83" s="159"/>
      <c r="G83" s="159"/>
      <c r="H83" s="159"/>
      <c r="I83" s="159"/>
      <c r="J83" s="159"/>
      <c r="K83" s="159"/>
      <c r="L83" s="159"/>
      <c r="M83" s="159"/>
      <c r="N83" s="159"/>
      <c r="O83" s="159"/>
      <c r="P83" s="159"/>
      <c r="Q83" s="159"/>
      <c r="R83" s="166"/>
      <c r="S83" s="153">
        <f t="shared" si="10"/>
        <v>555555.5555555555</v>
      </c>
      <c r="T83" s="162">
        <f t="shared" si="19"/>
        <v>222888888.88888893</v>
      </c>
      <c r="U83" s="163">
        <f t="shared" si="12"/>
        <v>24517777.777777784</v>
      </c>
      <c r="V83" s="164">
        <f t="shared" si="13"/>
        <v>0.99257793171697184</v>
      </c>
      <c r="W83" s="164">
        <f t="shared" si="14"/>
        <v>2.4740227610094002E-3</v>
      </c>
      <c r="X83" s="164">
        <f t="shared" si="15"/>
        <v>2.498750624687629E-3</v>
      </c>
      <c r="Y83" s="165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131"/>
      <c r="AQ83" s="157">
        <f t="shared" si="20"/>
        <v>46660</v>
      </c>
      <c r="AR83" s="154">
        <f t="shared" ref="AR83:BG83" si="101">+C83+AR82</f>
        <v>25000000.000000015</v>
      </c>
      <c r="AS83" s="155">
        <f t="shared" si="101"/>
        <v>99999999.999999985</v>
      </c>
      <c r="AT83" s="155">
        <f t="shared" si="101"/>
        <v>7500000</v>
      </c>
      <c r="AU83" s="155" t="e">
        <f t="shared" si="101"/>
        <v>#VALUE!</v>
      </c>
      <c r="AV83" s="155">
        <f t="shared" si="101"/>
        <v>7500000</v>
      </c>
      <c r="AW83" s="155">
        <f t="shared" si="101"/>
        <v>82888888.888888925</v>
      </c>
      <c r="AX83" s="155">
        <f t="shared" si="101"/>
        <v>0</v>
      </c>
      <c r="AY83" s="155" t="e">
        <f t="shared" si="101"/>
        <v>#VALUE!</v>
      </c>
      <c r="AZ83" s="155">
        <f t="shared" si="101"/>
        <v>0</v>
      </c>
      <c r="BA83" s="155">
        <f t="shared" si="101"/>
        <v>0</v>
      </c>
      <c r="BB83" s="155">
        <f t="shared" si="101"/>
        <v>0</v>
      </c>
      <c r="BC83" s="155">
        <f t="shared" si="101"/>
        <v>0</v>
      </c>
      <c r="BD83" s="155">
        <f t="shared" si="101"/>
        <v>0</v>
      </c>
      <c r="BE83" s="155">
        <f t="shared" si="101"/>
        <v>0</v>
      </c>
      <c r="BF83" s="155">
        <f t="shared" si="101"/>
        <v>0</v>
      </c>
      <c r="BG83" s="156">
        <f t="shared" si="101"/>
        <v>0</v>
      </c>
    </row>
    <row r="84" spans="1:59" ht="15" customHeight="1" x14ac:dyDescent="0.2">
      <c r="A84" s="167"/>
      <c r="B84" s="157">
        <f t="shared" si="17"/>
        <v>46691</v>
      </c>
      <c r="C84" s="158">
        <f t="shared" si="92"/>
        <v>555555.5555555555</v>
      </c>
      <c r="D84" s="159"/>
      <c r="E84" s="159"/>
      <c r="F84" s="159"/>
      <c r="G84" s="159"/>
      <c r="H84" s="159"/>
      <c r="I84" s="159"/>
      <c r="J84" s="159"/>
      <c r="K84" s="159"/>
      <c r="L84" s="159"/>
      <c r="M84" s="159"/>
      <c r="N84" s="159"/>
      <c r="O84" s="159"/>
      <c r="P84" s="159"/>
      <c r="Q84" s="159"/>
      <c r="R84" s="166"/>
      <c r="S84" s="153">
        <f t="shared" si="10"/>
        <v>555555.5555555555</v>
      </c>
      <c r="T84" s="162">
        <f t="shared" si="19"/>
        <v>223444444.44444448</v>
      </c>
      <c r="U84" s="163">
        <f t="shared" si="12"/>
        <v>24578888.888888892</v>
      </c>
      <c r="V84" s="164">
        <f t="shared" si="13"/>
        <v>0.99505195447798123</v>
      </c>
      <c r="W84" s="164">
        <f t="shared" si="14"/>
        <v>2.4740227610094002E-3</v>
      </c>
      <c r="X84" s="164">
        <f t="shared" si="15"/>
        <v>2.4925224327019269E-3</v>
      </c>
      <c r="Y84" s="165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131"/>
      <c r="AQ84" s="157">
        <f t="shared" si="20"/>
        <v>46691</v>
      </c>
      <c r="AR84" s="154">
        <f t="shared" ref="AR84:BG84" si="102">+C84+AR83</f>
        <v>25555555.555555571</v>
      </c>
      <c r="AS84" s="155">
        <f t="shared" si="102"/>
        <v>99999999.999999985</v>
      </c>
      <c r="AT84" s="155">
        <f t="shared" si="102"/>
        <v>7500000</v>
      </c>
      <c r="AU84" s="155" t="e">
        <f t="shared" si="102"/>
        <v>#VALUE!</v>
      </c>
      <c r="AV84" s="155">
        <f t="shared" si="102"/>
        <v>7500000</v>
      </c>
      <c r="AW84" s="155">
        <f t="shared" si="102"/>
        <v>82888888.888888925</v>
      </c>
      <c r="AX84" s="155">
        <f t="shared" si="102"/>
        <v>0</v>
      </c>
      <c r="AY84" s="155" t="e">
        <f t="shared" si="102"/>
        <v>#VALUE!</v>
      </c>
      <c r="AZ84" s="155">
        <f t="shared" si="102"/>
        <v>0</v>
      </c>
      <c r="BA84" s="155">
        <f t="shared" si="102"/>
        <v>0</v>
      </c>
      <c r="BB84" s="155">
        <f t="shared" si="102"/>
        <v>0</v>
      </c>
      <c r="BC84" s="155">
        <f t="shared" si="102"/>
        <v>0</v>
      </c>
      <c r="BD84" s="155">
        <f t="shared" si="102"/>
        <v>0</v>
      </c>
      <c r="BE84" s="155">
        <f t="shared" si="102"/>
        <v>0</v>
      </c>
      <c r="BF84" s="155">
        <f t="shared" si="102"/>
        <v>0</v>
      </c>
      <c r="BG84" s="156">
        <f t="shared" si="102"/>
        <v>0</v>
      </c>
    </row>
    <row r="85" spans="1:59" ht="15" customHeight="1" x14ac:dyDescent="0.2">
      <c r="A85" s="167"/>
      <c r="B85" s="157">
        <f t="shared" si="17"/>
        <v>46721</v>
      </c>
      <c r="C85" s="158">
        <f t="shared" si="92"/>
        <v>555555.5555555555</v>
      </c>
      <c r="D85" s="159"/>
      <c r="E85" s="159"/>
      <c r="F85" s="159"/>
      <c r="G85" s="159"/>
      <c r="H85" s="159"/>
      <c r="I85" s="159"/>
      <c r="J85" s="159"/>
      <c r="K85" s="159"/>
      <c r="L85" s="159"/>
      <c r="M85" s="159"/>
      <c r="N85" s="159"/>
      <c r="O85" s="159"/>
      <c r="P85" s="159"/>
      <c r="Q85" s="159"/>
      <c r="R85" s="166"/>
      <c r="S85" s="153">
        <f t="shared" si="10"/>
        <v>555555.5555555555</v>
      </c>
      <c r="T85" s="162">
        <f t="shared" si="19"/>
        <v>224000000.00000003</v>
      </c>
      <c r="U85" s="163">
        <f t="shared" si="12"/>
        <v>24640000.000000004</v>
      </c>
      <c r="V85" s="164">
        <f t="shared" si="13"/>
        <v>0.99752597723899061</v>
      </c>
      <c r="W85" s="164">
        <f t="shared" si="14"/>
        <v>2.4740227610094002E-3</v>
      </c>
      <c r="X85" s="164">
        <f t="shared" si="15"/>
        <v>2.4863252113376255E-3</v>
      </c>
      <c r="Y85" s="165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131"/>
      <c r="AQ85" s="157">
        <f t="shared" si="20"/>
        <v>46721</v>
      </c>
      <c r="AR85" s="154">
        <f t="shared" ref="AR85:BG85" si="103">+C85+AR84</f>
        <v>26111111.111111127</v>
      </c>
      <c r="AS85" s="155">
        <f t="shared" si="103"/>
        <v>99999999.999999985</v>
      </c>
      <c r="AT85" s="155">
        <f t="shared" si="103"/>
        <v>7500000</v>
      </c>
      <c r="AU85" s="155" t="e">
        <f t="shared" si="103"/>
        <v>#VALUE!</v>
      </c>
      <c r="AV85" s="155">
        <f t="shared" si="103"/>
        <v>7500000</v>
      </c>
      <c r="AW85" s="155">
        <f t="shared" si="103"/>
        <v>82888888.888888925</v>
      </c>
      <c r="AX85" s="155">
        <f t="shared" si="103"/>
        <v>0</v>
      </c>
      <c r="AY85" s="155" t="e">
        <f t="shared" si="103"/>
        <v>#VALUE!</v>
      </c>
      <c r="AZ85" s="155">
        <f t="shared" si="103"/>
        <v>0</v>
      </c>
      <c r="BA85" s="155">
        <f t="shared" si="103"/>
        <v>0</v>
      </c>
      <c r="BB85" s="155">
        <f t="shared" si="103"/>
        <v>0</v>
      </c>
      <c r="BC85" s="155">
        <f t="shared" si="103"/>
        <v>0</v>
      </c>
      <c r="BD85" s="155">
        <f t="shared" si="103"/>
        <v>0</v>
      </c>
      <c r="BE85" s="155">
        <f t="shared" si="103"/>
        <v>0</v>
      </c>
      <c r="BF85" s="155">
        <f t="shared" si="103"/>
        <v>0</v>
      </c>
      <c r="BG85" s="156">
        <f t="shared" si="103"/>
        <v>0</v>
      </c>
    </row>
    <row r="86" spans="1:59" ht="15" customHeight="1" x14ac:dyDescent="0.2">
      <c r="A86" s="167">
        <v>4</v>
      </c>
      <c r="B86" s="168">
        <f t="shared" si="17"/>
        <v>46752</v>
      </c>
      <c r="C86" s="169">
        <f t="shared" si="92"/>
        <v>555555.5555555555</v>
      </c>
      <c r="D86" s="170"/>
      <c r="E86" s="170"/>
      <c r="F86" s="170"/>
      <c r="G86" s="170"/>
      <c r="H86" s="170"/>
      <c r="I86" s="170"/>
      <c r="J86" s="170"/>
      <c r="K86" s="170"/>
      <c r="L86" s="170"/>
      <c r="M86" s="170"/>
      <c r="N86" s="170"/>
      <c r="O86" s="170"/>
      <c r="P86" s="170"/>
      <c r="Q86" s="170"/>
      <c r="R86" s="171"/>
      <c r="S86" s="172">
        <f t="shared" si="10"/>
        <v>555555.5555555555</v>
      </c>
      <c r="T86" s="173">
        <f t="shared" si="19"/>
        <v>224555555.55555558</v>
      </c>
      <c r="U86" s="174">
        <f t="shared" si="12"/>
        <v>24701111.111111116</v>
      </c>
      <c r="V86" s="175">
        <f t="shared" si="13"/>
        <v>1</v>
      </c>
      <c r="W86" s="175">
        <f t="shared" si="14"/>
        <v>2.4740227610094002E-3</v>
      </c>
      <c r="X86" s="175">
        <f t="shared" si="15"/>
        <v>2.4801587301586103E-3</v>
      </c>
      <c r="Y86" s="165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131"/>
      <c r="AQ86" s="168">
        <f t="shared" si="20"/>
        <v>46752</v>
      </c>
      <c r="AR86" s="181">
        <f t="shared" ref="AR86:BG86" si="104">+C86+AR85</f>
        <v>26666666.666666683</v>
      </c>
      <c r="AS86" s="182">
        <f t="shared" si="104"/>
        <v>99999999.999999985</v>
      </c>
      <c r="AT86" s="182">
        <f t="shared" si="104"/>
        <v>7500000</v>
      </c>
      <c r="AU86" s="182" t="e">
        <f t="shared" si="104"/>
        <v>#VALUE!</v>
      </c>
      <c r="AV86" s="155">
        <f t="shared" si="104"/>
        <v>7500000</v>
      </c>
      <c r="AW86" s="182">
        <f t="shared" si="104"/>
        <v>82888888.888888925</v>
      </c>
      <c r="AX86" s="182">
        <f t="shared" si="104"/>
        <v>0</v>
      </c>
      <c r="AY86" s="182" t="e">
        <f t="shared" si="104"/>
        <v>#VALUE!</v>
      </c>
      <c r="AZ86" s="182">
        <f t="shared" si="104"/>
        <v>0</v>
      </c>
      <c r="BA86" s="182">
        <f t="shared" si="104"/>
        <v>0</v>
      </c>
      <c r="BB86" s="182">
        <f t="shared" si="104"/>
        <v>0</v>
      </c>
      <c r="BC86" s="182">
        <f t="shared" si="104"/>
        <v>0</v>
      </c>
      <c r="BD86" s="182">
        <f t="shared" si="104"/>
        <v>0</v>
      </c>
      <c r="BE86" s="182">
        <f t="shared" si="104"/>
        <v>0</v>
      </c>
      <c r="BF86" s="182">
        <f t="shared" si="104"/>
        <v>0</v>
      </c>
      <c r="BG86" s="183">
        <f t="shared" si="104"/>
        <v>0</v>
      </c>
    </row>
    <row r="87" spans="1:59" ht="15" customHeight="1" x14ac:dyDescent="0.2">
      <c r="B87" s="188"/>
      <c r="C87" s="190">
        <f t="shared" ref="C87:R87" si="105">IF(C37="","",SUM(C38:C86))</f>
        <v>26666666.666666683</v>
      </c>
      <c r="D87" s="191">
        <f t="shared" si="105"/>
        <v>99999999.999999985</v>
      </c>
      <c r="E87" s="191">
        <f t="shared" si="105"/>
        <v>7500000</v>
      </c>
      <c r="F87" s="191">
        <f t="shared" si="105"/>
        <v>0</v>
      </c>
      <c r="G87" s="191">
        <f t="shared" si="105"/>
        <v>7500000</v>
      </c>
      <c r="H87" s="191">
        <f t="shared" si="105"/>
        <v>82888888.888888925</v>
      </c>
      <c r="I87" s="191">
        <f t="shared" si="105"/>
        <v>0</v>
      </c>
      <c r="J87" s="191">
        <f t="shared" si="105"/>
        <v>0</v>
      </c>
      <c r="K87" s="191">
        <f t="shared" si="105"/>
        <v>0</v>
      </c>
      <c r="L87" s="191" t="str">
        <f t="shared" si="105"/>
        <v/>
      </c>
      <c r="M87" s="191" t="str">
        <f t="shared" si="105"/>
        <v/>
      </c>
      <c r="N87" s="191" t="str">
        <f t="shared" si="105"/>
        <v/>
      </c>
      <c r="O87" s="191" t="str">
        <f t="shared" si="105"/>
        <v/>
      </c>
      <c r="P87" s="191" t="str">
        <f t="shared" si="105"/>
        <v/>
      </c>
      <c r="Q87" s="191" t="str">
        <f t="shared" si="105"/>
        <v/>
      </c>
      <c r="R87" s="191" t="str">
        <f t="shared" si="105"/>
        <v/>
      </c>
      <c r="S87" s="192">
        <f t="shared" si="10"/>
        <v>224555555.55555561</v>
      </c>
      <c r="T87" s="188"/>
      <c r="U87" s="193"/>
      <c r="V87" s="194"/>
      <c r="W87" s="194"/>
      <c r="X87" s="194"/>
      <c r="Y87" s="187"/>
      <c r="Z87" s="188"/>
      <c r="AA87" s="188"/>
      <c r="AB87" s="188"/>
      <c r="AC87" s="188"/>
      <c r="AD87" s="188"/>
      <c r="AE87" s="188"/>
      <c r="AF87" s="188"/>
      <c r="AG87" s="188"/>
      <c r="AH87" s="188"/>
      <c r="AI87" s="188"/>
      <c r="AJ87" s="188"/>
      <c r="AK87" s="188"/>
      <c r="AL87" s="188"/>
      <c r="AM87" s="188"/>
      <c r="AN87" s="188"/>
      <c r="AO87" s="188"/>
      <c r="AP87" s="188"/>
      <c r="AQ87" s="188"/>
      <c r="AR87" s="188"/>
      <c r="AS87" s="188"/>
      <c r="AT87" s="188"/>
      <c r="AU87" s="188"/>
      <c r="AV87" s="188"/>
      <c r="AW87" s="188"/>
      <c r="AX87" s="188"/>
      <c r="AY87" s="188"/>
      <c r="AZ87" s="188"/>
      <c r="BA87" s="27"/>
      <c r="BB87" s="27"/>
      <c r="BC87" s="27"/>
      <c r="BD87" s="27"/>
      <c r="BE87" s="27"/>
      <c r="BF87" s="27"/>
      <c r="BG87" s="27"/>
    </row>
    <row r="88" spans="1:59" ht="15" customHeight="1" x14ac:dyDescent="0.2">
      <c r="B88" s="27"/>
      <c r="C88" s="195">
        <f t="shared" ref="C88:R88" si="106">IFERROR(+C87/$S$87,"")</f>
        <v>0.1187530925284513</v>
      </c>
      <c r="D88" s="195">
        <f t="shared" si="106"/>
        <v>0.44532409698169206</v>
      </c>
      <c r="E88" s="195">
        <f t="shared" si="106"/>
        <v>3.3399307273626909E-2</v>
      </c>
      <c r="F88" s="195">
        <f t="shared" si="106"/>
        <v>0</v>
      </c>
      <c r="G88" s="195">
        <f t="shared" si="106"/>
        <v>3.3399307273626909E-2</v>
      </c>
      <c r="H88" s="195">
        <f t="shared" si="106"/>
        <v>0.36912419594260276</v>
      </c>
      <c r="I88" s="195">
        <f t="shared" si="106"/>
        <v>0</v>
      </c>
      <c r="J88" s="196">
        <f t="shared" si="106"/>
        <v>0</v>
      </c>
      <c r="K88" s="196">
        <f t="shared" si="106"/>
        <v>0</v>
      </c>
      <c r="L88" s="27" t="str">
        <f t="shared" si="106"/>
        <v/>
      </c>
      <c r="M88" s="27" t="str">
        <f t="shared" si="106"/>
        <v/>
      </c>
      <c r="N88" s="27" t="str">
        <f t="shared" si="106"/>
        <v/>
      </c>
      <c r="O88" s="27" t="str">
        <f t="shared" si="106"/>
        <v/>
      </c>
      <c r="P88" s="27" t="str">
        <f t="shared" si="106"/>
        <v/>
      </c>
      <c r="Q88" s="27" t="str">
        <f t="shared" si="106"/>
        <v/>
      </c>
      <c r="R88" s="27" t="str">
        <f t="shared" si="106"/>
        <v/>
      </c>
      <c r="S88" s="196">
        <f t="shared" si="10"/>
        <v>1</v>
      </c>
      <c r="T88" s="27"/>
      <c r="U88" s="193"/>
      <c r="V88" s="194"/>
      <c r="W88" s="194"/>
      <c r="X88" s="194"/>
      <c r="Y88" s="165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</row>
    <row r="89" spans="1:59" ht="15.75" customHeight="1" x14ac:dyDescent="0.2"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</row>
    <row r="90" spans="1:59" ht="39" customHeight="1" x14ac:dyDescent="0.2">
      <c r="A90" s="25"/>
      <c r="B90" s="26" t="s">
        <v>45</v>
      </c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6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</row>
    <row r="91" spans="1:59" ht="48.75" customHeight="1" x14ac:dyDescent="0.2"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</row>
    <row r="92" spans="1:59" ht="19.5" customHeight="1" x14ac:dyDescent="0.2">
      <c r="B92" s="198"/>
      <c r="C92" s="199"/>
      <c r="D92" s="200">
        <v>1</v>
      </c>
      <c r="E92" s="200">
        <v>2</v>
      </c>
      <c r="F92" s="200">
        <v>3</v>
      </c>
      <c r="G92" s="201">
        <v>4</v>
      </c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</row>
    <row r="93" spans="1:59" ht="15.75" customHeight="1" x14ac:dyDescent="0.2">
      <c r="B93" s="40" t="s">
        <v>46</v>
      </c>
      <c r="C93" s="202"/>
      <c r="D93" s="203">
        <f>AVERAGE(X39:X50)</f>
        <v>0.23097170076779053</v>
      </c>
      <c r="E93" s="203">
        <f>AVERAGE(X51:X62)</f>
        <v>7.1480108264829659E-2</v>
      </c>
      <c r="F93" s="203">
        <f>AVERAGE(X63:X74)</f>
        <v>3.651791216679362E-2</v>
      </c>
      <c r="G93" s="204">
        <f>AVERAGE(X75:X86)</f>
        <v>2.514647606853678E-3</v>
      </c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</row>
    <row r="94" spans="1:59" ht="15.75" customHeight="1" x14ac:dyDescent="0.25">
      <c r="B94" s="50" t="s">
        <v>47</v>
      </c>
      <c r="C94" s="205"/>
      <c r="D94" s="206">
        <f>+T50/T38-1</f>
        <v>8.6097575981296917</v>
      </c>
      <c r="E94" s="206">
        <f>+T62/T50-1</f>
        <v>1.286087440859939</v>
      </c>
      <c r="F94" s="206">
        <f>+T74/T62-1</f>
        <v>0.53769463425562991</v>
      </c>
      <c r="G94" s="207">
        <f>+T86/T74-1</f>
        <v>3.0596634370219089E-2</v>
      </c>
      <c r="H94" s="208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</row>
    <row r="95" spans="1:59" ht="15.75" customHeight="1" x14ac:dyDescent="0.2">
      <c r="B95" s="89" t="s">
        <v>48</v>
      </c>
      <c r="C95" s="209"/>
      <c r="D95" s="210">
        <f>T50/T38-1</f>
        <v>8.6097575981296917</v>
      </c>
      <c r="E95" s="210">
        <f>+T62/T38-1</f>
        <v>20.968746154792662</v>
      </c>
      <c r="F95" s="210">
        <f>+T74/T38-1</f>
        <v>32.781223083548674</v>
      </c>
      <c r="G95" s="211">
        <f>+T86/T38-1</f>
        <v>33.814814814814817</v>
      </c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</row>
    <row r="96" spans="1:59" ht="4.5" customHeight="1" x14ac:dyDescent="0.2"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</row>
    <row r="97" spans="2:59" ht="15.75" customHeight="1" x14ac:dyDescent="0.2">
      <c r="B97" s="40" t="s">
        <v>49</v>
      </c>
      <c r="C97" s="212">
        <f>MAX(X39:X86)</f>
        <v>1.1416924374472868</v>
      </c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</row>
    <row r="98" spans="2:59" ht="15.75" customHeight="1" x14ac:dyDescent="0.2">
      <c r="B98" s="50" t="s">
        <v>50</v>
      </c>
      <c r="C98" s="213">
        <f t="array" ref="C98">INDEX($B$39:$W$86,MATCH(C97,X39:X86,0),1)</f>
        <v>45351</v>
      </c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</row>
    <row r="99" spans="2:59" ht="15.75" customHeight="1" x14ac:dyDescent="0.2">
      <c r="B99" s="89" t="s">
        <v>51</v>
      </c>
      <c r="C99" s="214">
        <f>MAX(D94:G94)</f>
        <v>8.6097575981296917</v>
      </c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</row>
    <row r="100" spans="2:59" ht="70.5" customHeight="1" x14ac:dyDescent="0.2"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</row>
    <row r="101" spans="2:59" ht="15.75" customHeight="1" x14ac:dyDescent="0.2"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</row>
    <row r="102" spans="2:59" ht="15.75" customHeight="1" x14ac:dyDescent="0.2"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</row>
    <row r="103" spans="2:59" ht="15.75" customHeight="1" x14ac:dyDescent="0.2"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</row>
    <row r="104" spans="2:59" ht="15.75" customHeight="1" x14ac:dyDescent="0.2"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</row>
    <row r="105" spans="2:59" ht="15.75" customHeight="1" x14ac:dyDescent="0.2"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</row>
    <row r="106" spans="2:59" ht="15.75" customHeight="1" x14ac:dyDescent="0.2"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</row>
    <row r="107" spans="2:59" ht="15.75" customHeight="1" x14ac:dyDescent="0.2"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</row>
    <row r="108" spans="2:59" ht="15.75" customHeight="1" x14ac:dyDescent="0.2"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</row>
    <row r="109" spans="2:59" ht="15.75" customHeight="1" x14ac:dyDescent="0.2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</row>
    <row r="110" spans="2:59" ht="15.75" customHeight="1" x14ac:dyDescent="0.2"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</row>
    <row r="111" spans="2:59" ht="15.75" customHeight="1" x14ac:dyDescent="0.2"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</row>
    <row r="112" spans="2:59" ht="15.75" customHeight="1" x14ac:dyDescent="0.2"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</row>
    <row r="113" spans="2:59" ht="15.75" customHeight="1" x14ac:dyDescent="0.2"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</row>
    <row r="114" spans="2:59" ht="15.75" customHeight="1" x14ac:dyDescent="0.2"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</row>
    <row r="115" spans="2:59" ht="15.75" customHeight="1" x14ac:dyDescent="0.2"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</row>
    <row r="116" spans="2:59" ht="15.75" customHeight="1" x14ac:dyDescent="0.2"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</row>
    <row r="117" spans="2:59" ht="15.75" customHeight="1" x14ac:dyDescent="0.2"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</row>
    <row r="118" spans="2:59" ht="15.75" customHeight="1" x14ac:dyDescent="0.2"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</row>
    <row r="119" spans="2:59" ht="15.75" customHeight="1" x14ac:dyDescent="0.2"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</row>
    <row r="120" spans="2:59" ht="15.75" customHeight="1" x14ac:dyDescent="0.2"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</row>
    <row r="121" spans="2:59" ht="15.75" customHeight="1" x14ac:dyDescent="0.2"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</row>
    <row r="122" spans="2:59" ht="15.75" customHeight="1" x14ac:dyDescent="0.2"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</row>
    <row r="123" spans="2:59" ht="15.75" customHeight="1" x14ac:dyDescent="0.2"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</row>
    <row r="124" spans="2:59" ht="15.75" customHeight="1" x14ac:dyDescent="0.2"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</row>
    <row r="125" spans="2:59" ht="15.75" customHeight="1" x14ac:dyDescent="0.2"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  <c r="BG125" s="27"/>
    </row>
    <row r="126" spans="2:59" ht="15.75" customHeight="1" x14ac:dyDescent="0.2"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</row>
    <row r="127" spans="2:59" ht="15.75" customHeight="1" x14ac:dyDescent="0.2"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</row>
    <row r="128" spans="2:59" ht="15.75" customHeight="1" x14ac:dyDescent="0.2"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</row>
    <row r="129" spans="2:59" ht="15.75" customHeight="1" x14ac:dyDescent="0.2"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</row>
    <row r="130" spans="2:59" ht="15.75" customHeight="1" x14ac:dyDescent="0.2"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</row>
    <row r="131" spans="2:59" ht="15.75" customHeight="1" x14ac:dyDescent="0.2"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</row>
    <row r="132" spans="2:59" ht="15.75" customHeight="1" x14ac:dyDescent="0.2"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</row>
    <row r="133" spans="2:59" ht="15.75" customHeight="1" x14ac:dyDescent="0.2"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</row>
    <row r="134" spans="2:59" ht="15.75" customHeight="1" x14ac:dyDescent="0.2"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</row>
    <row r="135" spans="2:59" ht="15.75" customHeight="1" x14ac:dyDescent="0.2"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</row>
    <row r="136" spans="2:59" ht="15.75" customHeight="1" x14ac:dyDescent="0.2"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</row>
    <row r="137" spans="2:59" ht="15.75" customHeight="1" x14ac:dyDescent="0.2"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</row>
    <row r="138" spans="2:59" ht="15.75" customHeight="1" x14ac:dyDescent="0.2"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</row>
    <row r="139" spans="2:59" ht="15.75" customHeight="1" x14ac:dyDescent="0.2"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</row>
    <row r="140" spans="2:59" ht="15.75" customHeight="1" x14ac:dyDescent="0.2"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</row>
    <row r="141" spans="2:59" ht="15.75" customHeight="1" x14ac:dyDescent="0.2"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</row>
    <row r="142" spans="2:59" ht="15.75" customHeight="1" x14ac:dyDescent="0.2"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</row>
    <row r="143" spans="2:59" ht="15.75" customHeight="1" x14ac:dyDescent="0.2"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</row>
    <row r="144" spans="2:59" ht="15.75" customHeight="1" x14ac:dyDescent="0.2"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</row>
    <row r="145" spans="2:59" ht="15.75" customHeight="1" x14ac:dyDescent="0.2"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</row>
    <row r="146" spans="2:59" ht="15.75" customHeight="1" x14ac:dyDescent="0.2"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</row>
    <row r="147" spans="2:59" ht="15.75" customHeight="1" x14ac:dyDescent="0.2"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</row>
    <row r="148" spans="2:59" ht="15.75" customHeight="1" x14ac:dyDescent="0.2"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  <c r="AP148" s="27"/>
      <c r="AQ148" s="27"/>
      <c r="AR148" s="27"/>
      <c r="AS148" s="27"/>
      <c r="AT148" s="27"/>
      <c r="AU148" s="27"/>
      <c r="AV148" s="27"/>
      <c r="AW148" s="27"/>
      <c r="AX148" s="27"/>
      <c r="AY148" s="27"/>
      <c r="AZ148" s="27"/>
      <c r="BA148" s="27"/>
      <c r="BB148" s="27"/>
      <c r="BC148" s="27"/>
      <c r="BD148" s="27"/>
      <c r="BE148" s="27"/>
      <c r="BF148" s="27"/>
      <c r="BG148" s="27"/>
    </row>
    <row r="149" spans="2:59" ht="15.75" customHeight="1" x14ac:dyDescent="0.2"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</row>
    <row r="150" spans="2:59" ht="15.75" customHeight="1" x14ac:dyDescent="0.2"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</row>
    <row r="151" spans="2:59" ht="15.75" customHeight="1" x14ac:dyDescent="0.2"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  <c r="BD151" s="27"/>
      <c r="BE151" s="27"/>
      <c r="BF151" s="27"/>
      <c r="BG151" s="27"/>
    </row>
    <row r="152" spans="2:59" ht="15.75" customHeight="1" x14ac:dyDescent="0.2"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27"/>
      <c r="BE152" s="27"/>
      <c r="BF152" s="27"/>
      <c r="BG152" s="27"/>
    </row>
    <row r="153" spans="2:59" ht="15.75" customHeight="1" x14ac:dyDescent="0.2"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7"/>
      <c r="BC153" s="27"/>
      <c r="BD153" s="27"/>
      <c r="BE153" s="27"/>
      <c r="BF153" s="27"/>
      <c r="BG153" s="27"/>
    </row>
    <row r="154" spans="2:59" ht="15.75" customHeight="1" x14ac:dyDescent="0.2"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</row>
    <row r="155" spans="2:59" ht="15.75" customHeight="1" x14ac:dyDescent="0.2"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27"/>
      <c r="BE155" s="27"/>
      <c r="BF155" s="27"/>
      <c r="BG155" s="27"/>
    </row>
    <row r="156" spans="2:59" ht="15.75" customHeight="1" x14ac:dyDescent="0.2"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</row>
    <row r="157" spans="2:59" ht="15.75" customHeight="1" x14ac:dyDescent="0.2"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</row>
    <row r="158" spans="2:59" ht="15.75" customHeight="1" x14ac:dyDescent="0.2"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7"/>
      <c r="BF158" s="27"/>
      <c r="BG158" s="27"/>
    </row>
    <row r="159" spans="2:59" ht="15.75" customHeight="1" x14ac:dyDescent="0.2"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</row>
    <row r="160" spans="2:59" ht="15.75" customHeight="1" x14ac:dyDescent="0.2"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</row>
    <row r="161" spans="2:59" ht="15.75" customHeight="1" x14ac:dyDescent="0.2"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</row>
    <row r="162" spans="2:59" ht="15.75" customHeight="1" x14ac:dyDescent="0.2"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</row>
    <row r="163" spans="2:59" ht="15.75" customHeight="1" x14ac:dyDescent="0.2"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  <c r="BG163" s="27"/>
    </row>
    <row r="164" spans="2:59" ht="15.75" customHeight="1" x14ac:dyDescent="0.2"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7"/>
      <c r="BF164" s="27"/>
      <c r="BG164" s="27"/>
    </row>
    <row r="165" spans="2:59" ht="15.75" customHeight="1" x14ac:dyDescent="0.2"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27"/>
      <c r="BE165" s="27"/>
      <c r="BF165" s="27"/>
      <c r="BG165" s="27"/>
    </row>
    <row r="166" spans="2:59" ht="15.75" customHeight="1" x14ac:dyDescent="0.2"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  <c r="AR166" s="27"/>
      <c r="AS166" s="27"/>
      <c r="AT166" s="27"/>
      <c r="AU166" s="27"/>
      <c r="AV166" s="27"/>
      <c r="AW166" s="27"/>
      <c r="AX166" s="27"/>
      <c r="AY166" s="27"/>
      <c r="AZ166" s="27"/>
      <c r="BA166" s="27"/>
      <c r="BB166" s="27"/>
      <c r="BC166" s="27"/>
      <c r="BD166" s="27"/>
      <c r="BE166" s="27"/>
      <c r="BF166" s="27"/>
      <c r="BG166" s="27"/>
    </row>
    <row r="167" spans="2:59" ht="15.75" customHeight="1" x14ac:dyDescent="0.2"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</row>
    <row r="168" spans="2:59" ht="15.75" customHeight="1" x14ac:dyDescent="0.2"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7"/>
      <c r="BC168" s="27"/>
      <c r="BD168" s="27"/>
      <c r="BE168" s="27"/>
      <c r="BF168" s="27"/>
      <c r="BG168" s="27"/>
    </row>
    <row r="169" spans="2:59" ht="15.75" customHeight="1" x14ac:dyDescent="0.2"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</row>
    <row r="170" spans="2:59" ht="15.75" customHeight="1" x14ac:dyDescent="0.2"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</row>
    <row r="171" spans="2:59" ht="15.75" customHeight="1" x14ac:dyDescent="0.2"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</row>
    <row r="172" spans="2:59" ht="15.75" customHeight="1" x14ac:dyDescent="0.2"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</row>
    <row r="173" spans="2:59" ht="15.75" customHeight="1" x14ac:dyDescent="0.2"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</row>
    <row r="174" spans="2:59" ht="15.75" customHeight="1" x14ac:dyDescent="0.2"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7"/>
      <c r="BF174" s="27"/>
      <c r="BG174" s="27"/>
    </row>
    <row r="175" spans="2:59" ht="15.75" customHeight="1" x14ac:dyDescent="0.2"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  <c r="AO175" s="27"/>
      <c r="AP175" s="27"/>
      <c r="AQ175" s="27"/>
      <c r="AR175" s="27"/>
      <c r="AS175" s="27"/>
      <c r="AT175" s="27"/>
      <c r="AU175" s="27"/>
      <c r="AV175" s="27"/>
      <c r="AW175" s="27"/>
      <c r="AX175" s="27"/>
      <c r="AY175" s="27"/>
      <c r="AZ175" s="27"/>
      <c r="BA175" s="27"/>
      <c r="BB175" s="27"/>
      <c r="BC175" s="27"/>
      <c r="BD175" s="27"/>
      <c r="BE175" s="27"/>
      <c r="BF175" s="27"/>
      <c r="BG175" s="27"/>
    </row>
    <row r="176" spans="2:59" ht="15.75" customHeight="1" x14ac:dyDescent="0.2"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27"/>
      <c r="AR176" s="27"/>
      <c r="AS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  <c r="BD176" s="27"/>
      <c r="BE176" s="27"/>
      <c r="BF176" s="27"/>
      <c r="BG176" s="27"/>
    </row>
    <row r="177" spans="2:59" ht="15.75" customHeight="1" x14ac:dyDescent="0.2"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  <c r="AO177" s="27"/>
      <c r="AP177" s="27"/>
      <c r="AQ177" s="27"/>
      <c r="AR177" s="27"/>
      <c r="AS177" s="27"/>
      <c r="AT177" s="27"/>
      <c r="AU177" s="27"/>
      <c r="AV177" s="27"/>
      <c r="AW177" s="27"/>
      <c r="AX177" s="27"/>
      <c r="AY177" s="27"/>
      <c r="AZ177" s="27"/>
      <c r="BA177" s="27"/>
      <c r="BB177" s="27"/>
      <c r="BC177" s="27"/>
      <c r="BD177" s="27"/>
      <c r="BE177" s="27"/>
      <c r="BF177" s="27"/>
      <c r="BG177" s="27"/>
    </row>
    <row r="178" spans="2:59" ht="15.75" customHeight="1" x14ac:dyDescent="0.2"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  <c r="AQ178" s="27"/>
      <c r="AR178" s="27"/>
      <c r="AS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  <c r="BD178" s="27"/>
      <c r="BE178" s="27"/>
      <c r="BF178" s="27"/>
      <c r="BG178" s="27"/>
    </row>
    <row r="179" spans="2:59" ht="15.75" customHeight="1" x14ac:dyDescent="0.2"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</row>
    <row r="180" spans="2:59" ht="15.75" customHeight="1" x14ac:dyDescent="0.2"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  <c r="AP180" s="27"/>
      <c r="AQ180" s="27"/>
      <c r="AR180" s="27"/>
      <c r="AS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  <c r="BD180" s="27"/>
      <c r="BE180" s="27"/>
      <c r="BF180" s="27"/>
      <c r="BG180" s="27"/>
    </row>
    <row r="181" spans="2:59" ht="15.75" customHeight="1" x14ac:dyDescent="0.2"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</row>
    <row r="182" spans="2:59" ht="15.75" customHeight="1" x14ac:dyDescent="0.2"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</row>
    <row r="183" spans="2:59" ht="15.75" customHeight="1" x14ac:dyDescent="0.2"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  <c r="AO183" s="27"/>
      <c r="AP183" s="27"/>
      <c r="AQ183" s="27"/>
      <c r="AR183" s="27"/>
      <c r="AS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  <c r="BD183" s="27"/>
      <c r="BE183" s="27"/>
      <c r="BF183" s="27"/>
      <c r="BG183" s="27"/>
    </row>
    <row r="184" spans="2:59" ht="15.75" customHeight="1" x14ac:dyDescent="0.2"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  <c r="AO184" s="27"/>
      <c r="AP184" s="27"/>
      <c r="AQ184" s="27"/>
      <c r="AR184" s="27"/>
      <c r="AS184" s="27"/>
      <c r="AT184" s="27"/>
      <c r="AU184" s="27"/>
      <c r="AV184" s="27"/>
      <c r="AW184" s="27"/>
      <c r="AX184" s="27"/>
      <c r="AY184" s="27"/>
      <c r="AZ184" s="27"/>
      <c r="BA184" s="27"/>
      <c r="BB184" s="27"/>
      <c r="BC184" s="27"/>
      <c r="BD184" s="27"/>
      <c r="BE184" s="27"/>
      <c r="BF184" s="27"/>
      <c r="BG184" s="27"/>
    </row>
    <row r="185" spans="2:59" ht="15.75" customHeight="1" x14ac:dyDescent="0.2"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  <c r="AO185" s="27"/>
      <c r="AP185" s="27"/>
      <c r="AQ185" s="27"/>
      <c r="AR185" s="27"/>
      <c r="AS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  <c r="BD185" s="27"/>
      <c r="BE185" s="27"/>
      <c r="BF185" s="27"/>
      <c r="BG185" s="27"/>
    </row>
    <row r="186" spans="2:59" ht="15.75" customHeight="1" x14ac:dyDescent="0.2"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27"/>
      <c r="AQ186" s="27"/>
      <c r="AR186" s="27"/>
      <c r="AS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  <c r="BD186" s="27"/>
      <c r="BE186" s="27"/>
      <c r="BF186" s="27"/>
      <c r="BG186" s="27"/>
    </row>
    <row r="187" spans="2:59" ht="15.75" customHeight="1" x14ac:dyDescent="0.2"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  <c r="AQ187" s="27"/>
      <c r="AR187" s="27"/>
      <c r="AS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  <c r="BD187" s="27"/>
      <c r="BE187" s="27"/>
      <c r="BF187" s="27"/>
      <c r="BG187" s="27"/>
    </row>
    <row r="188" spans="2:59" ht="15.75" customHeight="1" x14ac:dyDescent="0.2"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</row>
    <row r="189" spans="2:59" ht="15.75" customHeight="1" x14ac:dyDescent="0.2"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27"/>
      <c r="AR189" s="27"/>
      <c r="AS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  <c r="BD189" s="27"/>
      <c r="BE189" s="27"/>
      <c r="BF189" s="27"/>
      <c r="BG189" s="27"/>
    </row>
    <row r="190" spans="2:59" ht="15.75" customHeight="1" x14ac:dyDescent="0.2"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</row>
    <row r="191" spans="2:59" ht="15.75" customHeight="1" x14ac:dyDescent="0.2"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</row>
    <row r="192" spans="2:59" ht="15.75" customHeight="1" x14ac:dyDescent="0.2"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  <c r="AO192" s="27"/>
      <c r="AP192" s="27"/>
      <c r="AQ192" s="27"/>
      <c r="AR192" s="27"/>
      <c r="AS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27"/>
      <c r="BE192" s="27"/>
      <c r="BF192" s="27"/>
      <c r="BG192" s="27"/>
    </row>
    <row r="193" spans="2:59" ht="15.75" customHeight="1" x14ac:dyDescent="0.2"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  <c r="AO193" s="27"/>
      <c r="AP193" s="27"/>
      <c r="AQ193" s="27"/>
      <c r="AR193" s="27"/>
      <c r="AS193" s="27"/>
      <c r="AT193" s="27"/>
      <c r="AU193" s="27"/>
      <c r="AV193" s="27"/>
      <c r="AW193" s="27"/>
      <c r="AX193" s="27"/>
      <c r="AY193" s="27"/>
      <c r="AZ193" s="27"/>
      <c r="BA193" s="27"/>
      <c r="BB193" s="27"/>
      <c r="BC193" s="27"/>
      <c r="BD193" s="27"/>
      <c r="BE193" s="27"/>
      <c r="BF193" s="27"/>
      <c r="BG193" s="27"/>
    </row>
    <row r="194" spans="2:59" ht="15.75" customHeight="1" x14ac:dyDescent="0.2"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7"/>
      <c r="BC194" s="27"/>
      <c r="BD194" s="27"/>
      <c r="BE194" s="27"/>
      <c r="BF194" s="27"/>
      <c r="BG194" s="27"/>
    </row>
    <row r="195" spans="2:59" ht="15.75" customHeight="1" x14ac:dyDescent="0.2"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27"/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27"/>
      <c r="BC195" s="27"/>
      <c r="BD195" s="27"/>
      <c r="BE195" s="27"/>
      <c r="BF195" s="27"/>
      <c r="BG195" s="27"/>
    </row>
    <row r="196" spans="2:59" ht="15.75" customHeight="1" x14ac:dyDescent="0.2"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  <c r="AR196" s="27"/>
      <c r="AS196" s="27"/>
      <c r="AT196" s="27"/>
      <c r="AU196" s="27"/>
      <c r="AV196" s="27"/>
      <c r="AW196" s="27"/>
      <c r="AX196" s="27"/>
      <c r="AY196" s="27"/>
      <c r="AZ196" s="27"/>
      <c r="BA196" s="27"/>
      <c r="BB196" s="27"/>
      <c r="BC196" s="27"/>
      <c r="BD196" s="27"/>
      <c r="BE196" s="27"/>
      <c r="BF196" s="27"/>
      <c r="BG196" s="27"/>
    </row>
    <row r="197" spans="2:59" ht="15.75" customHeight="1" x14ac:dyDescent="0.2"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7"/>
      <c r="BF197" s="27"/>
      <c r="BG197" s="27"/>
    </row>
    <row r="198" spans="2:59" ht="15.75" customHeight="1" x14ac:dyDescent="0.2"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7"/>
      <c r="BC198" s="27"/>
      <c r="BD198" s="27"/>
      <c r="BE198" s="27"/>
      <c r="BF198" s="27"/>
      <c r="BG198" s="27"/>
    </row>
    <row r="199" spans="2:59" ht="15.75" customHeight="1" x14ac:dyDescent="0.2"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</row>
    <row r="200" spans="2:59" ht="15.75" customHeight="1" x14ac:dyDescent="0.2"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</row>
    <row r="201" spans="2:59" ht="15.75" customHeight="1" x14ac:dyDescent="0.2"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  <c r="AO201" s="27"/>
      <c r="AP201" s="27"/>
      <c r="AQ201" s="27"/>
      <c r="AR201" s="27"/>
      <c r="AS201" s="27"/>
      <c r="AT201" s="27"/>
      <c r="AU201" s="27"/>
      <c r="AV201" s="27"/>
      <c r="AW201" s="27"/>
      <c r="AX201" s="27"/>
      <c r="AY201" s="27"/>
      <c r="AZ201" s="27"/>
      <c r="BA201" s="27"/>
      <c r="BB201" s="27"/>
      <c r="BC201" s="27"/>
      <c r="BD201" s="27"/>
      <c r="BE201" s="27"/>
      <c r="BF201" s="27"/>
      <c r="BG201" s="27"/>
    </row>
    <row r="202" spans="2:59" ht="15.75" customHeight="1" x14ac:dyDescent="0.2"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  <c r="AP202" s="27"/>
      <c r="AQ202" s="27"/>
      <c r="AR202" s="27"/>
      <c r="AS202" s="27"/>
      <c r="AT202" s="27"/>
      <c r="AU202" s="27"/>
      <c r="AV202" s="27"/>
      <c r="AW202" s="27"/>
      <c r="AX202" s="27"/>
      <c r="AY202" s="27"/>
      <c r="AZ202" s="27"/>
      <c r="BA202" s="27"/>
      <c r="BB202" s="27"/>
      <c r="BC202" s="27"/>
      <c r="BD202" s="27"/>
      <c r="BE202" s="27"/>
      <c r="BF202" s="27"/>
      <c r="BG202" s="27"/>
    </row>
    <row r="203" spans="2:59" ht="15.75" customHeight="1" x14ac:dyDescent="0.2"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  <c r="AO203" s="27"/>
      <c r="AP203" s="27"/>
      <c r="AQ203" s="27"/>
      <c r="AR203" s="27"/>
      <c r="AS203" s="27"/>
      <c r="AT203" s="27"/>
      <c r="AU203" s="27"/>
      <c r="AV203" s="27"/>
      <c r="AW203" s="27"/>
      <c r="AX203" s="27"/>
      <c r="AY203" s="27"/>
      <c r="AZ203" s="27"/>
      <c r="BA203" s="27"/>
      <c r="BB203" s="27"/>
      <c r="BC203" s="27"/>
      <c r="BD203" s="27"/>
      <c r="BE203" s="27"/>
      <c r="BF203" s="27"/>
      <c r="BG203" s="27"/>
    </row>
    <row r="204" spans="2:59" ht="15.75" customHeight="1" x14ac:dyDescent="0.2"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  <c r="AO204" s="27"/>
      <c r="AP204" s="27"/>
      <c r="AQ204" s="27"/>
      <c r="AR204" s="27"/>
      <c r="AS204" s="27"/>
      <c r="AT204" s="27"/>
      <c r="AU204" s="27"/>
      <c r="AV204" s="27"/>
      <c r="AW204" s="27"/>
      <c r="AX204" s="27"/>
      <c r="AY204" s="27"/>
      <c r="AZ204" s="27"/>
      <c r="BA204" s="27"/>
      <c r="BB204" s="27"/>
      <c r="BC204" s="27"/>
      <c r="BD204" s="27"/>
      <c r="BE204" s="27"/>
      <c r="BF204" s="27"/>
      <c r="BG204" s="27"/>
    </row>
    <row r="205" spans="2:59" ht="15.75" customHeight="1" x14ac:dyDescent="0.2"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  <c r="BD205" s="27"/>
      <c r="BE205" s="27"/>
      <c r="BF205" s="27"/>
      <c r="BG205" s="27"/>
    </row>
    <row r="206" spans="2:59" ht="15.75" customHeight="1" x14ac:dyDescent="0.2"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</row>
    <row r="207" spans="2:59" ht="15.75" customHeight="1" x14ac:dyDescent="0.2"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  <c r="AR207" s="27"/>
      <c r="AS207" s="27"/>
      <c r="AT207" s="27"/>
      <c r="AU207" s="27"/>
      <c r="AV207" s="27"/>
      <c r="AW207" s="27"/>
      <c r="AX207" s="27"/>
      <c r="AY207" s="27"/>
      <c r="AZ207" s="27"/>
      <c r="BA207" s="27"/>
      <c r="BB207" s="27"/>
      <c r="BC207" s="27"/>
      <c r="BD207" s="27"/>
      <c r="BE207" s="27"/>
      <c r="BF207" s="27"/>
      <c r="BG207" s="27"/>
    </row>
    <row r="208" spans="2:59" ht="15.75" customHeight="1" x14ac:dyDescent="0.2"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</row>
    <row r="209" spans="2:59" ht="15.75" customHeight="1" x14ac:dyDescent="0.2"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  <c r="BG209" s="27"/>
    </row>
    <row r="210" spans="2:59" ht="15.75" customHeight="1" x14ac:dyDescent="0.2"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  <c r="AO210" s="27"/>
      <c r="AP210" s="27"/>
      <c r="AQ210" s="27"/>
      <c r="AR210" s="27"/>
      <c r="AS210" s="27"/>
      <c r="AT210" s="27"/>
      <c r="AU210" s="27"/>
      <c r="AV210" s="27"/>
      <c r="AW210" s="27"/>
      <c r="AX210" s="27"/>
      <c r="AY210" s="27"/>
      <c r="AZ210" s="27"/>
      <c r="BA210" s="27"/>
      <c r="BB210" s="27"/>
      <c r="BC210" s="27"/>
      <c r="BD210" s="27"/>
      <c r="BE210" s="27"/>
      <c r="BF210" s="27"/>
      <c r="BG210" s="27"/>
    </row>
    <row r="211" spans="2:59" ht="15.75" customHeight="1" x14ac:dyDescent="0.2"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  <c r="AO211" s="27"/>
      <c r="AP211" s="27"/>
      <c r="AQ211" s="27"/>
      <c r="AR211" s="27"/>
      <c r="AS211" s="27"/>
      <c r="AT211" s="27"/>
      <c r="AU211" s="27"/>
      <c r="AV211" s="27"/>
      <c r="AW211" s="27"/>
      <c r="AX211" s="27"/>
      <c r="AY211" s="27"/>
      <c r="AZ211" s="27"/>
      <c r="BA211" s="27"/>
      <c r="BB211" s="27"/>
      <c r="BC211" s="27"/>
      <c r="BD211" s="27"/>
      <c r="BE211" s="27"/>
      <c r="BF211" s="27"/>
      <c r="BG211" s="27"/>
    </row>
    <row r="212" spans="2:59" ht="15.75" customHeight="1" x14ac:dyDescent="0.2"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  <c r="AO212" s="27"/>
      <c r="AP212" s="27"/>
      <c r="AQ212" s="27"/>
      <c r="AR212" s="27"/>
      <c r="AS212" s="27"/>
      <c r="AT212" s="27"/>
      <c r="AU212" s="27"/>
      <c r="AV212" s="27"/>
      <c r="AW212" s="27"/>
      <c r="AX212" s="27"/>
      <c r="AY212" s="27"/>
      <c r="AZ212" s="27"/>
      <c r="BA212" s="27"/>
      <c r="BB212" s="27"/>
      <c r="BC212" s="27"/>
      <c r="BD212" s="27"/>
      <c r="BE212" s="27"/>
      <c r="BF212" s="27"/>
      <c r="BG212" s="27"/>
    </row>
    <row r="213" spans="2:59" ht="15.75" customHeight="1" x14ac:dyDescent="0.2"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</row>
    <row r="214" spans="2:59" ht="15.75" customHeight="1" x14ac:dyDescent="0.2"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  <c r="AO214" s="27"/>
      <c r="AP214" s="27"/>
      <c r="AQ214" s="27"/>
      <c r="AR214" s="27"/>
      <c r="AS214" s="27"/>
      <c r="AT214" s="27"/>
      <c r="AU214" s="27"/>
      <c r="AV214" s="27"/>
      <c r="AW214" s="27"/>
      <c r="AX214" s="27"/>
      <c r="AY214" s="27"/>
      <c r="AZ214" s="27"/>
      <c r="BA214" s="27"/>
      <c r="BB214" s="27"/>
      <c r="BC214" s="27"/>
      <c r="BD214" s="27"/>
      <c r="BE214" s="27"/>
      <c r="BF214" s="27"/>
      <c r="BG214" s="27"/>
    </row>
    <row r="215" spans="2:59" ht="15.75" customHeight="1" x14ac:dyDescent="0.2"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</row>
    <row r="216" spans="2:59" ht="15.75" customHeight="1" x14ac:dyDescent="0.2"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</row>
    <row r="217" spans="2:59" ht="15.75" customHeight="1" x14ac:dyDescent="0.2"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27"/>
      <c r="AQ217" s="27"/>
      <c r="AR217" s="27"/>
      <c r="AS217" s="27"/>
      <c r="AT217" s="27"/>
      <c r="AU217" s="27"/>
      <c r="AV217" s="27"/>
      <c r="AW217" s="27"/>
      <c r="AX217" s="27"/>
      <c r="AY217" s="27"/>
      <c r="AZ217" s="27"/>
      <c r="BA217" s="27"/>
      <c r="BB217" s="27"/>
      <c r="BC217" s="27"/>
      <c r="BD217" s="27"/>
      <c r="BE217" s="27"/>
      <c r="BF217" s="27"/>
      <c r="BG217" s="27"/>
    </row>
    <row r="218" spans="2:59" ht="15.75" customHeight="1" x14ac:dyDescent="0.2"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</row>
    <row r="219" spans="2:59" ht="15.75" customHeight="1" x14ac:dyDescent="0.2"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</row>
    <row r="220" spans="2:59" ht="15.75" customHeight="1" x14ac:dyDescent="0.2"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27"/>
      <c r="BE220" s="27"/>
      <c r="BF220" s="27"/>
      <c r="BG220" s="27"/>
    </row>
    <row r="221" spans="2:59" ht="15.75" customHeight="1" x14ac:dyDescent="0.2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  <c r="AO221" s="27"/>
      <c r="AP221" s="27"/>
      <c r="AQ221" s="27"/>
      <c r="AR221" s="27"/>
      <c r="AS221" s="27"/>
      <c r="AT221" s="27"/>
      <c r="AU221" s="27"/>
      <c r="AV221" s="27"/>
      <c r="AW221" s="27"/>
      <c r="AX221" s="27"/>
      <c r="AY221" s="27"/>
      <c r="AZ221" s="27"/>
      <c r="BA221" s="27"/>
      <c r="BB221" s="27"/>
      <c r="BC221" s="27"/>
      <c r="BD221" s="27"/>
      <c r="BE221" s="27"/>
      <c r="BF221" s="27"/>
      <c r="BG221" s="27"/>
    </row>
    <row r="222" spans="2:59" ht="15.75" customHeight="1" x14ac:dyDescent="0.2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  <c r="BG222" s="27"/>
    </row>
    <row r="223" spans="2:59" ht="15.75" customHeight="1" x14ac:dyDescent="0.2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  <c r="AO223" s="27"/>
      <c r="AP223" s="27"/>
      <c r="AQ223" s="27"/>
      <c r="AR223" s="27"/>
      <c r="AS223" s="27"/>
      <c r="AT223" s="27"/>
      <c r="AU223" s="27"/>
      <c r="AV223" s="27"/>
      <c r="AW223" s="27"/>
      <c r="AX223" s="27"/>
      <c r="AY223" s="27"/>
      <c r="AZ223" s="27"/>
      <c r="BA223" s="27"/>
      <c r="BB223" s="27"/>
      <c r="BC223" s="27"/>
      <c r="BD223" s="27"/>
      <c r="BE223" s="27"/>
      <c r="BF223" s="27"/>
      <c r="BG223" s="27"/>
    </row>
    <row r="224" spans="2:59" ht="15.75" customHeight="1" x14ac:dyDescent="0.2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  <c r="BG224" s="27"/>
    </row>
    <row r="225" spans="2:59" ht="15.75" customHeight="1" x14ac:dyDescent="0.2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  <c r="BG225" s="27"/>
    </row>
    <row r="226" spans="2:59" ht="15.75" customHeight="1" x14ac:dyDescent="0.2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  <c r="AO226" s="27"/>
      <c r="AP226" s="27"/>
      <c r="AQ226" s="27"/>
      <c r="AR226" s="27"/>
      <c r="AS226" s="27"/>
      <c r="AT226" s="27"/>
      <c r="AU226" s="27"/>
      <c r="AV226" s="27"/>
      <c r="AW226" s="27"/>
      <c r="AX226" s="27"/>
      <c r="AY226" s="27"/>
      <c r="AZ226" s="27"/>
      <c r="BA226" s="27"/>
      <c r="BB226" s="27"/>
      <c r="BC226" s="27"/>
      <c r="BD226" s="27"/>
      <c r="BE226" s="27"/>
      <c r="BF226" s="27"/>
      <c r="BG226" s="27"/>
    </row>
    <row r="227" spans="2:59" ht="15.75" customHeight="1" x14ac:dyDescent="0.2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  <c r="AO227" s="27"/>
      <c r="AP227" s="27"/>
      <c r="AQ227" s="27"/>
      <c r="AR227" s="27"/>
      <c r="AS227" s="27"/>
      <c r="AT227" s="27"/>
      <c r="AU227" s="27"/>
      <c r="AV227" s="27"/>
      <c r="AW227" s="27"/>
      <c r="AX227" s="27"/>
      <c r="AY227" s="27"/>
      <c r="AZ227" s="27"/>
      <c r="BA227" s="27"/>
      <c r="BB227" s="27"/>
      <c r="BC227" s="27"/>
      <c r="BD227" s="27"/>
      <c r="BE227" s="27"/>
      <c r="BF227" s="27"/>
      <c r="BG227" s="27"/>
    </row>
    <row r="228" spans="2:59" ht="15.75" customHeight="1" x14ac:dyDescent="0.2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27"/>
      <c r="AW228" s="27"/>
      <c r="AX228" s="27"/>
      <c r="AY228" s="27"/>
      <c r="AZ228" s="27"/>
      <c r="BA228" s="27"/>
      <c r="BB228" s="27"/>
      <c r="BC228" s="27"/>
      <c r="BD228" s="27"/>
      <c r="BE228" s="27"/>
      <c r="BF228" s="27"/>
      <c r="BG228" s="27"/>
    </row>
    <row r="229" spans="2:59" ht="15.75" customHeight="1" x14ac:dyDescent="0.2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  <c r="AO229" s="27"/>
      <c r="AP229" s="27"/>
      <c r="AQ229" s="27"/>
      <c r="AR229" s="27"/>
      <c r="AS229" s="27"/>
      <c r="AT229" s="27"/>
      <c r="AU229" s="27"/>
      <c r="AV229" s="27"/>
      <c r="AW229" s="27"/>
      <c r="AX229" s="27"/>
      <c r="AY229" s="27"/>
      <c r="AZ229" s="27"/>
      <c r="BA229" s="27"/>
      <c r="BB229" s="27"/>
      <c r="BC229" s="27"/>
      <c r="BD229" s="27"/>
      <c r="BE229" s="27"/>
      <c r="BF229" s="27"/>
      <c r="BG229" s="27"/>
    </row>
    <row r="230" spans="2:59" ht="15.75" customHeight="1" x14ac:dyDescent="0.2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  <c r="AO230" s="27"/>
      <c r="AP230" s="27"/>
      <c r="AQ230" s="27"/>
      <c r="AR230" s="27"/>
      <c r="AS230" s="27"/>
      <c r="AT230" s="27"/>
      <c r="AU230" s="27"/>
      <c r="AV230" s="27"/>
      <c r="AW230" s="27"/>
      <c r="AX230" s="27"/>
      <c r="AY230" s="27"/>
      <c r="AZ230" s="27"/>
      <c r="BA230" s="27"/>
      <c r="BB230" s="27"/>
      <c r="BC230" s="27"/>
      <c r="BD230" s="27"/>
      <c r="BE230" s="27"/>
      <c r="BF230" s="27"/>
      <c r="BG230" s="27"/>
    </row>
    <row r="231" spans="2:59" ht="15.75" customHeight="1" x14ac:dyDescent="0.2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</row>
    <row r="232" spans="2:59" ht="15.75" customHeight="1" x14ac:dyDescent="0.2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27"/>
      <c r="AQ232" s="27"/>
      <c r="AR232" s="27"/>
      <c r="AS232" s="27"/>
      <c r="AT232" s="27"/>
      <c r="AU232" s="27"/>
      <c r="AV232" s="27"/>
      <c r="AW232" s="27"/>
      <c r="AX232" s="27"/>
      <c r="AY232" s="27"/>
      <c r="AZ232" s="27"/>
      <c r="BA232" s="27"/>
      <c r="BB232" s="27"/>
      <c r="BC232" s="27"/>
      <c r="BD232" s="27"/>
      <c r="BE232" s="27"/>
      <c r="BF232" s="27"/>
      <c r="BG232" s="27"/>
    </row>
    <row r="233" spans="2:59" ht="15.75" customHeight="1" x14ac:dyDescent="0.2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  <c r="BD233" s="27"/>
      <c r="BE233" s="27"/>
      <c r="BF233" s="27"/>
      <c r="BG233" s="27"/>
    </row>
    <row r="234" spans="2:59" ht="15.75" customHeight="1" x14ac:dyDescent="0.2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27"/>
      <c r="BE234" s="27"/>
      <c r="BF234" s="27"/>
      <c r="BG234" s="27"/>
    </row>
    <row r="235" spans="2:59" ht="15.75" customHeight="1" x14ac:dyDescent="0.2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27"/>
      <c r="AQ235" s="27"/>
      <c r="AR235" s="27"/>
      <c r="AS235" s="27"/>
      <c r="AT235" s="27"/>
      <c r="AU235" s="27"/>
      <c r="AV235" s="27"/>
      <c r="AW235" s="27"/>
      <c r="AX235" s="27"/>
      <c r="AY235" s="27"/>
      <c r="AZ235" s="27"/>
      <c r="BA235" s="27"/>
      <c r="BB235" s="27"/>
      <c r="BC235" s="27"/>
      <c r="BD235" s="27"/>
      <c r="BE235" s="27"/>
      <c r="BF235" s="27"/>
      <c r="BG235" s="27"/>
    </row>
    <row r="236" spans="2:59" ht="15.75" customHeight="1" x14ac:dyDescent="0.2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27"/>
      <c r="BC236" s="27"/>
      <c r="BD236" s="27"/>
      <c r="BE236" s="27"/>
      <c r="BF236" s="27"/>
      <c r="BG236" s="27"/>
    </row>
    <row r="237" spans="2:59" ht="15.75" customHeight="1" x14ac:dyDescent="0.2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27"/>
      <c r="BC237" s="27"/>
      <c r="BD237" s="27"/>
      <c r="BE237" s="27"/>
      <c r="BF237" s="27"/>
      <c r="BG237" s="27"/>
    </row>
    <row r="238" spans="2:59" ht="15.75" customHeight="1" x14ac:dyDescent="0.2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  <c r="AP238" s="27"/>
      <c r="AQ238" s="27"/>
      <c r="AR238" s="27"/>
      <c r="AS238" s="27"/>
      <c r="AT238" s="27"/>
      <c r="AU238" s="27"/>
      <c r="AV238" s="27"/>
      <c r="AW238" s="27"/>
      <c r="AX238" s="27"/>
      <c r="AY238" s="27"/>
      <c r="AZ238" s="27"/>
      <c r="BA238" s="27"/>
      <c r="BB238" s="27"/>
      <c r="BC238" s="27"/>
      <c r="BD238" s="27"/>
      <c r="BE238" s="27"/>
      <c r="BF238" s="27"/>
      <c r="BG238" s="27"/>
    </row>
    <row r="239" spans="2:59" ht="15.75" customHeight="1" x14ac:dyDescent="0.2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  <c r="AO239" s="27"/>
      <c r="AP239" s="27"/>
      <c r="AQ239" s="27"/>
      <c r="AR239" s="27"/>
      <c r="AS239" s="27"/>
      <c r="AT239" s="27"/>
      <c r="AU239" s="27"/>
      <c r="AV239" s="27"/>
      <c r="AW239" s="27"/>
      <c r="AX239" s="27"/>
      <c r="AY239" s="27"/>
      <c r="AZ239" s="27"/>
      <c r="BA239" s="27"/>
      <c r="BB239" s="27"/>
      <c r="BC239" s="27"/>
      <c r="BD239" s="27"/>
      <c r="BE239" s="27"/>
      <c r="BF239" s="27"/>
      <c r="BG239" s="27"/>
    </row>
    <row r="240" spans="2:59" ht="15.75" customHeight="1" x14ac:dyDescent="0.2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27"/>
      <c r="AW240" s="27"/>
      <c r="AX240" s="27"/>
      <c r="AY240" s="27"/>
      <c r="AZ240" s="27"/>
      <c r="BA240" s="27"/>
      <c r="BB240" s="27"/>
      <c r="BC240" s="27"/>
      <c r="BD240" s="27"/>
      <c r="BE240" s="27"/>
      <c r="BF240" s="27"/>
      <c r="BG240" s="27"/>
    </row>
    <row r="241" spans="2:59" ht="15.75" customHeight="1" x14ac:dyDescent="0.2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  <c r="AO241" s="27"/>
      <c r="AP241" s="27"/>
      <c r="AQ241" s="27"/>
      <c r="AR241" s="27"/>
      <c r="AS241" s="27"/>
      <c r="AT241" s="27"/>
      <c r="AU241" s="27"/>
      <c r="AV241" s="27"/>
      <c r="AW241" s="27"/>
      <c r="AX241" s="27"/>
      <c r="AY241" s="27"/>
      <c r="AZ241" s="27"/>
      <c r="BA241" s="27"/>
      <c r="BB241" s="27"/>
      <c r="BC241" s="27"/>
      <c r="BD241" s="27"/>
      <c r="BE241" s="27"/>
      <c r="BF241" s="27"/>
      <c r="BG241" s="27"/>
    </row>
    <row r="242" spans="2:59" ht="15.75" customHeight="1" x14ac:dyDescent="0.2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  <c r="BG242" s="27"/>
    </row>
    <row r="243" spans="2:59" ht="15.75" customHeight="1" x14ac:dyDescent="0.2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</row>
    <row r="244" spans="2:59" ht="15.75" customHeight="1" x14ac:dyDescent="0.2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  <c r="BD244" s="27"/>
      <c r="BE244" s="27"/>
      <c r="BF244" s="27"/>
      <c r="BG244" s="27"/>
    </row>
    <row r="245" spans="2:59" ht="15.75" customHeight="1" x14ac:dyDescent="0.2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  <c r="AO245" s="27"/>
      <c r="AP245" s="27"/>
      <c r="AQ245" s="27"/>
      <c r="AR245" s="27"/>
      <c r="AS245" s="27"/>
      <c r="AT245" s="27"/>
      <c r="AU245" s="27"/>
      <c r="AV245" s="27"/>
      <c r="AW245" s="27"/>
      <c r="AX245" s="27"/>
      <c r="AY245" s="27"/>
      <c r="AZ245" s="27"/>
      <c r="BA245" s="27"/>
      <c r="BB245" s="27"/>
      <c r="BC245" s="27"/>
      <c r="BD245" s="27"/>
      <c r="BE245" s="27"/>
      <c r="BF245" s="27"/>
      <c r="BG245" s="27"/>
    </row>
    <row r="246" spans="2:59" ht="15.75" customHeight="1" x14ac:dyDescent="0.2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  <c r="BG246" s="27"/>
    </row>
    <row r="247" spans="2:59" ht="15.75" customHeight="1" x14ac:dyDescent="0.2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27"/>
      <c r="BE247" s="27"/>
      <c r="BF247" s="27"/>
      <c r="BG247" s="27"/>
    </row>
    <row r="248" spans="2:59" ht="15.75" customHeight="1" x14ac:dyDescent="0.2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  <c r="AO248" s="27"/>
      <c r="AP248" s="27"/>
      <c r="AQ248" s="27"/>
      <c r="AR248" s="27"/>
      <c r="AS248" s="27"/>
      <c r="AT248" s="27"/>
      <c r="AU248" s="27"/>
      <c r="AV248" s="27"/>
      <c r="AW248" s="27"/>
      <c r="AX248" s="27"/>
      <c r="AY248" s="27"/>
      <c r="AZ248" s="27"/>
      <c r="BA248" s="27"/>
      <c r="BB248" s="27"/>
      <c r="BC248" s="27"/>
      <c r="BD248" s="27"/>
      <c r="BE248" s="27"/>
      <c r="BF248" s="27"/>
      <c r="BG248" s="27"/>
    </row>
    <row r="249" spans="2:59" ht="15.75" customHeight="1" x14ac:dyDescent="0.2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  <c r="BG249" s="27"/>
    </row>
    <row r="250" spans="2:59" ht="15.75" customHeight="1" x14ac:dyDescent="0.2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  <c r="AO250" s="27"/>
      <c r="AP250" s="27"/>
      <c r="AQ250" s="27"/>
      <c r="AR250" s="27"/>
      <c r="AS250" s="27"/>
      <c r="AT250" s="27"/>
      <c r="AU250" s="27"/>
      <c r="AV250" s="27"/>
      <c r="AW250" s="27"/>
      <c r="AX250" s="27"/>
      <c r="AY250" s="27"/>
      <c r="AZ250" s="27"/>
      <c r="BA250" s="27"/>
      <c r="BB250" s="27"/>
      <c r="BC250" s="27"/>
      <c r="BD250" s="27"/>
      <c r="BE250" s="27"/>
      <c r="BF250" s="27"/>
      <c r="BG250" s="27"/>
    </row>
    <row r="251" spans="2:59" ht="15.75" customHeight="1" x14ac:dyDescent="0.2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</row>
    <row r="252" spans="2:59" ht="15.75" customHeight="1" x14ac:dyDescent="0.2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</row>
    <row r="253" spans="2:59" ht="15.75" customHeight="1" x14ac:dyDescent="0.2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P253" s="27"/>
      <c r="AQ253" s="27"/>
      <c r="AR253" s="27"/>
      <c r="AS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  <c r="BD253" s="27"/>
      <c r="BE253" s="27"/>
      <c r="BF253" s="27"/>
      <c r="BG253" s="27"/>
    </row>
    <row r="254" spans="2:59" ht="15.75" customHeight="1" x14ac:dyDescent="0.2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  <c r="AO254" s="27"/>
      <c r="AP254" s="27"/>
      <c r="AQ254" s="27"/>
      <c r="AR254" s="27"/>
      <c r="AS254" s="27"/>
      <c r="AT254" s="27"/>
      <c r="AU254" s="27"/>
      <c r="AV254" s="27"/>
      <c r="AW254" s="27"/>
      <c r="AX254" s="27"/>
      <c r="AY254" s="27"/>
      <c r="AZ254" s="27"/>
      <c r="BA254" s="27"/>
      <c r="BB254" s="27"/>
      <c r="BC254" s="27"/>
      <c r="BD254" s="27"/>
      <c r="BE254" s="27"/>
      <c r="BF254" s="27"/>
      <c r="BG254" s="27"/>
    </row>
    <row r="255" spans="2:59" ht="15.75" customHeight="1" x14ac:dyDescent="0.2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  <c r="AQ255" s="27"/>
      <c r="AR255" s="27"/>
      <c r="AS255" s="27"/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7"/>
      <c r="BF255" s="27"/>
      <c r="BG255" s="27"/>
    </row>
    <row r="256" spans="2:59" ht="15.75" customHeight="1" x14ac:dyDescent="0.2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  <c r="AQ256" s="27"/>
      <c r="AR256" s="27"/>
      <c r="AS256" s="27"/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  <c r="BD256" s="27"/>
      <c r="BE256" s="27"/>
      <c r="BF256" s="27"/>
      <c r="BG256" s="27"/>
    </row>
    <row r="257" spans="2:59" ht="15.75" customHeight="1" x14ac:dyDescent="0.2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  <c r="AO257" s="27"/>
      <c r="AP257" s="27"/>
      <c r="AQ257" s="27"/>
      <c r="AR257" s="27"/>
      <c r="AS257" s="27"/>
      <c r="AT257" s="27"/>
      <c r="AU257" s="27"/>
      <c r="AV257" s="27"/>
      <c r="AW257" s="27"/>
      <c r="AX257" s="27"/>
      <c r="AY257" s="27"/>
      <c r="AZ257" s="27"/>
      <c r="BA257" s="27"/>
      <c r="BB257" s="27"/>
      <c r="BC257" s="27"/>
      <c r="BD257" s="27"/>
      <c r="BE257" s="27"/>
      <c r="BF257" s="27"/>
      <c r="BG257" s="27"/>
    </row>
    <row r="258" spans="2:59" ht="15.75" customHeight="1" x14ac:dyDescent="0.2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/>
      <c r="BE258" s="27"/>
      <c r="BF258" s="27"/>
      <c r="BG258" s="27"/>
    </row>
    <row r="259" spans="2:59" ht="15.75" customHeight="1" x14ac:dyDescent="0.2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  <c r="AQ259" s="27"/>
      <c r="AR259" s="27"/>
      <c r="AS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7"/>
      <c r="BF259" s="27"/>
      <c r="BG259" s="27"/>
    </row>
    <row r="260" spans="2:59" ht="15.75" customHeight="1" x14ac:dyDescent="0.2"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  <c r="BG260" s="27"/>
    </row>
    <row r="261" spans="2:59" ht="15.75" customHeight="1" x14ac:dyDescent="0.2"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</row>
    <row r="262" spans="2:59" ht="15.75" customHeight="1" x14ac:dyDescent="0.2"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  <c r="BD262" s="27"/>
      <c r="BE262" s="27"/>
      <c r="BF262" s="27"/>
      <c r="BG262" s="27"/>
    </row>
    <row r="263" spans="2:59" ht="15.75" customHeight="1" x14ac:dyDescent="0.2"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  <c r="AO263" s="27"/>
      <c r="AP263" s="27"/>
      <c r="AQ263" s="27"/>
      <c r="AR263" s="27"/>
      <c r="AS263" s="27"/>
      <c r="AT263" s="27"/>
      <c r="AU263" s="27"/>
      <c r="AV263" s="27"/>
      <c r="AW263" s="27"/>
      <c r="AX263" s="27"/>
      <c r="AY263" s="27"/>
      <c r="AZ263" s="27"/>
      <c r="BA263" s="27"/>
      <c r="BB263" s="27"/>
      <c r="BC263" s="27"/>
      <c r="BD263" s="27"/>
      <c r="BE263" s="27"/>
      <c r="BF263" s="27"/>
      <c r="BG263" s="27"/>
    </row>
    <row r="264" spans="2:59" ht="15.75" customHeight="1" x14ac:dyDescent="0.2"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7"/>
      <c r="BF264" s="27"/>
      <c r="BG264" s="27"/>
    </row>
    <row r="265" spans="2:59" ht="15.75" customHeight="1" x14ac:dyDescent="0.2"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  <c r="AO265" s="27"/>
      <c r="AP265" s="27"/>
      <c r="AQ265" s="27"/>
      <c r="AR265" s="27"/>
      <c r="AS265" s="27"/>
      <c r="AT265" s="27"/>
      <c r="AU265" s="27"/>
      <c r="AV265" s="27"/>
      <c r="AW265" s="27"/>
      <c r="AX265" s="27"/>
      <c r="AY265" s="27"/>
      <c r="AZ265" s="27"/>
      <c r="BA265" s="27"/>
      <c r="BB265" s="27"/>
      <c r="BC265" s="27"/>
      <c r="BD265" s="27"/>
      <c r="BE265" s="27"/>
      <c r="BF265" s="27"/>
      <c r="BG265" s="27"/>
    </row>
    <row r="266" spans="2:59" ht="15.75" customHeight="1" x14ac:dyDescent="0.2"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  <c r="AO266" s="27"/>
      <c r="AP266" s="27"/>
      <c r="AQ266" s="27"/>
      <c r="AR266" s="27"/>
      <c r="AS266" s="27"/>
      <c r="AT266" s="27"/>
      <c r="AU266" s="27"/>
      <c r="AV266" s="27"/>
      <c r="AW266" s="27"/>
      <c r="AX266" s="27"/>
      <c r="AY266" s="27"/>
      <c r="AZ266" s="27"/>
      <c r="BA266" s="27"/>
      <c r="BB266" s="27"/>
      <c r="BC266" s="27"/>
      <c r="BD266" s="27"/>
      <c r="BE266" s="27"/>
      <c r="BF266" s="27"/>
      <c r="BG266" s="27"/>
    </row>
    <row r="267" spans="2:59" ht="15.75" customHeight="1" x14ac:dyDescent="0.2"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  <c r="AQ267" s="27"/>
      <c r="AR267" s="27"/>
      <c r="AS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  <c r="BD267" s="27"/>
      <c r="BE267" s="27"/>
      <c r="BF267" s="27"/>
      <c r="BG267" s="27"/>
    </row>
    <row r="268" spans="2:59" ht="15.75" customHeight="1" x14ac:dyDescent="0.2"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7"/>
      <c r="BF268" s="27"/>
      <c r="BG268" s="27"/>
    </row>
    <row r="269" spans="2:59" ht="15.75" customHeight="1" x14ac:dyDescent="0.2"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  <c r="AR269" s="27"/>
      <c r="AS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27"/>
      <c r="BE269" s="27"/>
      <c r="BF269" s="27"/>
      <c r="BG269" s="27"/>
    </row>
    <row r="270" spans="2:59" ht="15.75" customHeight="1" x14ac:dyDescent="0.2"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</row>
    <row r="271" spans="2:59" ht="15.75" customHeight="1" x14ac:dyDescent="0.2"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27"/>
      <c r="AR271" s="27"/>
      <c r="AS271" s="27"/>
      <c r="AT271" s="27"/>
      <c r="AU271" s="27"/>
      <c r="AV271" s="27"/>
      <c r="AW271" s="27"/>
      <c r="AX271" s="27"/>
      <c r="AY271" s="27"/>
      <c r="AZ271" s="27"/>
      <c r="BA271" s="27"/>
      <c r="BB271" s="27"/>
      <c r="BC271" s="27"/>
      <c r="BD271" s="27"/>
      <c r="BE271" s="27"/>
      <c r="BF271" s="27"/>
      <c r="BG271" s="27"/>
    </row>
    <row r="272" spans="2:59" ht="15.75" customHeight="1" x14ac:dyDescent="0.2"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  <c r="AO272" s="27"/>
      <c r="AP272" s="27"/>
      <c r="AQ272" s="27"/>
      <c r="AR272" s="27"/>
      <c r="AS272" s="27"/>
      <c r="AT272" s="27"/>
      <c r="AU272" s="27"/>
      <c r="AV272" s="27"/>
      <c r="AW272" s="27"/>
      <c r="AX272" s="27"/>
      <c r="AY272" s="27"/>
      <c r="AZ272" s="27"/>
      <c r="BA272" s="27"/>
      <c r="BB272" s="27"/>
      <c r="BC272" s="27"/>
      <c r="BD272" s="27"/>
      <c r="BE272" s="27"/>
      <c r="BF272" s="27"/>
      <c r="BG272" s="27"/>
    </row>
    <row r="273" spans="2:59" ht="15.75" customHeight="1" x14ac:dyDescent="0.2"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27"/>
      <c r="BE273" s="27"/>
      <c r="BF273" s="27"/>
      <c r="BG273" s="27"/>
    </row>
    <row r="274" spans="2:59" ht="15.75" customHeight="1" x14ac:dyDescent="0.2"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27"/>
      <c r="AW274" s="27"/>
      <c r="AX274" s="27"/>
      <c r="AY274" s="27"/>
      <c r="AZ274" s="27"/>
      <c r="BA274" s="27"/>
      <c r="BB274" s="27"/>
      <c r="BC274" s="27"/>
      <c r="BD274" s="27"/>
      <c r="BE274" s="27"/>
      <c r="BF274" s="27"/>
      <c r="BG274" s="27"/>
    </row>
    <row r="275" spans="2:59" ht="15.75" customHeight="1" x14ac:dyDescent="0.2"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  <c r="AO275" s="27"/>
      <c r="AP275" s="27"/>
      <c r="AQ275" s="27"/>
      <c r="AR275" s="27"/>
      <c r="AS275" s="27"/>
      <c r="AT275" s="27"/>
      <c r="AU275" s="27"/>
      <c r="AV275" s="27"/>
      <c r="AW275" s="27"/>
      <c r="AX275" s="27"/>
      <c r="AY275" s="27"/>
      <c r="AZ275" s="27"/>
      <c r="BA275" s="27"/>
      <c r="BB275" s="27"/>
      <c r="BC275" s="27"/>
      <c r="BD275" s="27"/>
      <c r="BE275" s="27"/>
      <c r="BF275" s="27"/>
      <c r="BG275" s="27"/>
    </row>
    <row r="276" spans="2:59" ht="15.75" customHeight="1" x14ac:dyDescent="0.2"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</row>
    <row r="277" spans="2:59" ht="15.75" customHeight="1" x14ac:dyDescent="0.2"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</row>
    <row r="278" spans="2:59" ht="15.75" customHeight="1" x14ac:dyDescent="0.2"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</row>
    <row r="279" spans="2:59" ht="15.75" customHeight="1" x14ac:dyDescent="0.2"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  <c r="BG279" s="27"/>
    </row>
    <row r="280" spans="2:59" ht="15.75" customHeight="1" x14ac:dyDescent="0.2"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  <c r="AO280" s="27"/>
      <c r="AP280" s="27"/>
      <c r="AQ280" s="27"/>
      <c r="AR280" s="27"/>
      <c r="AS280" s="27"/>
      <c r="AT280" s="27"/>
      <c r="AU280" s="27"/>
      <c r="AV280" s="27"/>
      <c r="AW280" s="27"/>
      <c r="AX280" s="27"/>
      <c r="AY280" s="27"/>
      <c r="AZ280" s="27"/>
      <c r="BA280" s="27"/>
      <c r="BB280" s="27"/>
      <c r="BC280" s="27"/>
      <c r="BD280" s="27"/>
      <c r="BE280" s="27"/>
      <c r="BF280" s="27"/>
      <c r="BG280" s="27"/>
    </row>
    <row r="281" spans="2:59" ht="15.75" customHeight="1" x14ac:dyDescent="0.2"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  <c r="AO281" s="27"/>
      <c r="AP281" s="27"/>
      <c r="AQ281" s="27"/>
      <c r="AR281" s="27"/>
      <c r="AS281" s="27"/>
      <c r="AT281" s="27"/>
      <c r="AU281" s="27"/>
      <c r="AV281" s="27"/>
      <c r="AW281" s="27"/>
      <c r="AX281" s="27"/>
      <c r="AY281" s="27"/>
      <c r="AZ281" s="27"/>
      <c r="BA281" s="27"/>
      <c r="BB281" s="27"/>
      <c r="BC281" s="27"/>
      <c r="BD281" s="27"/>
      <c r="BE281" s="27"/>
      <c r="BF281" s="27"/>
      <c r="BG281" s="27"/>
    </row>
    <row r="282" spans="2:59" ht="15.75" customHeight="1" x14ac:dyDescent="0.2"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  <c r="AO282" s="27"/>
      <c r="AP282" s="27"/>
      <c r="AQ282" s="27"/>
      <c r="AR282" s="27"/>
      <c r="AS282" s="27"/>
      <c r="AT282" s="27"/>
      <c r="AU282" s="27"/>
      <c r="AV282" s="27"/>
      <c r="AW282" s="27"/>
      <c r="AX282" s="27"/>
      <c r="AY282" s="27"/>
      <c r="AZ282" s="27"/>
      <c r="BA282" s="27"/>
      <c r="BB282" s="27"/>
      <c r="BC282" s="27"/>
      <c r="BD282" s="27"/>
      <c r="BE282" s="27"/>
      <c r="BF282" s="27"/>
      <c r="BG282" s="27"/>
    </row>
    <row r="283" spans="2:59" ht="15.75" customHeight="1" x14ac:dyDescent="0.2"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  <c r="BD283" s="27"/>
      <c r="BE283" s="27"/>
      <c r="BF283" s="27"/>
      <c r="BG283" s="27"/>
    </row>
    <row r="284" spans="2:59" ht="15.75" customHeight="1" x14ac:dyDescent="0.2"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27"/>
      <c r="BE284" s="27"/>
      <c r="BF284" s="27"/>
      <c r="BG284" s="27"/>
    </row>
    <row r="285" spans="2:59" ht="15.75" customHeight="1" x14ac:dyDescent="0.2"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</row>
    <row r="286" spans="2:59" ht="15.75" customHeight="1" x14ac:dyDescent="0.2"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27"/>
      <c r="BE286" s="27"/>
      <c r="BF286" s="27"/>
      <c r="BG286" s="27"/>
    </row>
    <row r="287" spans="2:59" ht="15.75" customHeight="1" x14ac:dyDescent="0.2"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27"/>
      <c r="BE287" s="27"/>
      <c r="BF287" s="27"/>
      <c r="BG287" s="27"/>
    </row>
    <row r="288" spans="2:59" ht="15.75" customHeight="1" x14ac:dyDescent="0.2"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  <c r="BG288" s="27"/>
    </row>
    <row r="289" spans="2:59" ht="15.75" customHeight="1" x14ac:dyDescent="0.2"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  <c r="AO289" s="27"/>
      <c r="AP289" s="27"/>
      <c r="AQ289" s="27"/>
      <c r="AR289" s="27"/>
      <c r="AS289" s="27"/>
      <c r="AT289" s="27"/>
      <c r="AU289" s="27"/>
      <c r="AV289" s="27"/>
      <c r="AW289" s="27"/>
      <c r="AX289" s="27"/>
      <c r="AY289" s="27"/>
      <c r="AZ289" s="27"/>
      <c r="BA289" s="27"/>
      <c r="BB289" s="27"/>
      <c r="BC289" s="27"/>
      <c r="BD289" s="27"/>
      <c r="BE289" s="27"/>
      <c r="BF289" s="27"/>
      <c r="BG289" s="27"/>
    </row>
    <row r="290" spans="2:59" ht="15.75" customHeight="1" x14ac:dyDescent="0.2"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  <c r="AO290" s="27"/>
      <c r="AP290" s="27"/>
      <c r="AQ290" s="27"/>
      <c r="AR290" s="27"/>
      <c r="AS290" s="27"/>
      <c r="AT290" s="27"/>
      <c r="AU290" s="27"/>
      <c r="AV290" s="27"/>
      <c r="AW290" s="27"/>
      <c r="AX290" s="27"/>
      <c r="AY290" s="27"/>
      <c r="AZ290" s="27"/>
      <c r="BA290" s="27"/>
      <c r="BB290" s="27"/>
      <c r="BC290" s="27"/>
      <c r="BD290" s="27"/>
      <c r="BE290" s="27"/>
      <c r="BF290" s="27"/>
      <c r="BG290" s="27"/>
    </row>
    <row r="291" spans="2:59" ht="15.75" customHeight="1" x14ac:dyDescent="0.2"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  <c r="AO291" s="27"/>
      <c r="AP291" s="27"/>
      <c r="AQ291" s="27"/>
      <c r="AR291" s="27"/>
      <c r="AS291" s="27"/>
      <c r="AT291" s="27"/>
      <c r="AU291" s="27"/>
      <c r="AV291" s="27"/>
      <c r="AW291" s="27"/>
      <c r="AX291" s="27"/>
      <c r="AY291" s="27"/>
      <c r="AZ291" s="27"/>
      <c r="BA291" s="27"/>
      <c r="BB291" s="27"/>
      <c r="BC291" s="27"/>
      <c r="BD291" s="27"/>
      <c r="BE291" s="27"/>
      <c r="BF291" s="27"/>
      <c r="BG291" s="27"/>
    </row>
    <row r="292" spans="2:59" ht="15.75" customHeight="1" x14ac:dyDescent="0.2"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  <c r="AO292" s="27"/>
      <c r="AP292" s="27"/>
      <c r="AQ292" s="27"/>
      <c r="AR292" s="27"/>
      <c r="AS292" s="27"/>
      <c r="AT292" s="27"/>
      <c r="AU292" s="27"/>
      <c r="AV292" s="27"/>
      <c r="AW292" s="27"/>
      <c r="AX292" s="27"/>
      <c r="AY292" s="27"/>
      <c r="AZ292" s="27"/>
      <c r="BA292" s="27"/>
      <c r="BB292" s="27"/>
      <c r="BC292" s="27"/>
      <c r="BD292" s="27"/>
      <c r="BE292" s="27"/>
      <c r="BF292" s="27"/>
      <c r="BG292" s="27"/>
    </row>
    <row r="293" spans="2:59" ht="15.75" customHeight="1" x14ac:dyDescent="0.2"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  <c r="AO293" s="27"/>
      <c r="AP293" s="27"/>
      <c r="AQ293" s="27"/>
      <c r="AR293" s="27"/>
      <c r="AS293" s="27"/>
      <c r="AT293" s="27"/>
      <c r="AU293" s="27"/>
      <c r="AV293" s="27"/>
      <c r="AW293" s="27"/>
      <c r="AX293" s="27"/>
      <c r="AY293" s="27"/>
      <c r="AZ293" s="27"/>
      <c r="BA293" s="27"/>
      <c r="BB293" s="27"/>
      <c r="BC293" s="27"/>
      <c r="BD293" s="27"/>
      <c r="BE293" s="27"/>
      <c r="BF293" s="27"/>
      <c r="BG293" s="27"/>
    </row>
    <row r="294" spans="2:59" ht="15.75" customHeight="1" x14ac:dyDescent="0.2"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27"/>
      <c r="BC294" s="27"/>
      <c r="BD294" s="27"/>
      <c r="BE294" s="27"/>
      <c r="BF294" s="27"/>
      <c r="BG294" s="27"/>
    </row>
    <row r="295" spans="2:59" ht="15.75" customHeight="1" x14ac:dyDescent="0.2"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  <c r="BD295" s="27"/>
      <c r="BE295" s="27"/>
      <c r="BF295" s="27"/>
      <c r="BG295" s="27"/>
    </row>
    <row r="296" spans="2:59" ht="15.75" customHeight="1" x14ac:dyDescent="0.2"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</row>
    <row r="297" spans="2:59" ht="15.75" customHeight="1" x14ac:dyDescent="0.2"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  <c r="AO297" s="27"/>
      <c r="AP297" s="27"/>
      <c r="AQ297" s="27"/>
      <c r="AR297" s="27"/>
      <c r="AS297" s="27"/>
      <c r="AT297" s="27"/>
      <c r="AU297" s="27"/>
      <c r="AV297" s="27"/>
      <c r="AW297" s="27"/>
      <c r="AX297" s="27"/>
      <c r="AY297" s="27"/>
      <c r="AZ297" s="27"/>
      <c r="BA297" s="27"/>
      <c r="BB297" s="27"/>
      <c r="BC297" s="27"/>
      <c r="BD297" s="27"/>
      <c r="BE297" s="27"/>
      <c r="BF297" s="27"/>
      <c r="BG297" s="27"/>
    </row>
    <row r="298" spans="2:59" ht="15.75" customHeight="1" x14ac:dyDescent="0.2"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  <c r="AO298" s="27"/>
      <c r="AP298" s="27"/>
      <c r="AQ298" s="27"/>
      <c r="AR298" s="27"/>
      <c r="AS298" s="27"/>
      <c r="AT298" s="27"/>
      <c r="AU298" s="27"/>
      <c r="AV298" s="27"/>
      <c r="AW298" s="27"/>
      <c r="AX298" s="27"/>
      <c r="AY298" s="27"/>
      <c r="AZ298" s="27"/>
      <c r="BA298" s="27"/>
      <c r="BB298" s="27"/>
      <c r="BC298" s="27"/>
      <c r="BD298" s="27"/>
      <c r="BE298" s="27"/>
      <c r="BF298" s="27"/>
      <c r="BG298" s="27"/>
    </row>
    <row r="299" spans="2:59" ht="15.75" customHeight="1" x14ac:dyDescent="0.2"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  <c r="AO299" s="27"/>
      <c r="AP299" s="27"/>
      <c r="AQ299" s="27"/>
      <c r="AR299" s="27"/>
      <c r="AS299" s="27"/>
      <c r="AT299" s="27"/>
      <c r="AU299" s="27"/>
      <c r="AV299" s="27"/>
      <c r="AW299" s="27"/>
      <c r="AX299" s="27"/>
      <c r="AY299" s="27"/>
      <c r="AZ299" s="27"/>
      <c r="BA299" s="27"/>
      <c r="BB299" s="27"/>
      <c r="BC299" s="27"/>
      <c r="BD299" s="27"/>
      <c r="BE299" s="27"/>
      <c r="BF299" s="27"/>
      <c r="BG299" s="27"/>
    </row>
    <row r="300" spans="2:59" ht="15.75" customHeight="1" x14ac:dyDescent="0.2"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  <c r="AO300" s="27"/>
      <c r="AP300" s="27"/>
      <c r="AQ300" s="27"/>
      <c r="AR300" s="27"/>
      <c r="AS300" s="27"/>
      <c r="AT300" s="27"/>
      <c r="AU300" s="27"/>
      <c r="AV300" s="27"/>
      <c r="AW300" s="27"/>
      <c r="AX300" s="27"/>
      <c r="AY300" s="27"/>
      <c r="AZ300" s="27"/>
      <c r="BA300" s="27"/>
      <c r="BB300" s="27"/>
      <c r="BC300" s="27"/>
      <c r="BD300" s="27"/>
      <c r="BE300" s="27"/>
      <c r="BF300" s="27"/>
      <c r="BG300" s="27"/>
    </row>
    <row r="301" spans="2:59" ht="15.75" customHeight="1" x14ac:dyDescent="0.2"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  <c r="AO301" s="27"/>
      <c r="AP301" s="27"/>
      <c r="AQ301" s="27"/>
      <c r="AR301" s="27"/>
      <c r="AS301" s="27"/>
      <c r="AT301" s="27"/>
      <c r="AU301" s="27"/>
      <c r="AV301" s="27"/>
      <c r="AW301" s="27"/>
      <c r="AX301" s="27"/>
      <c r="AY301" s="27"/>
      <c r="AZ301" s="27"/>
      <c r="BA301" s="27"/>
      <c r="BB301" s="27"/>
      <c r="BC301" s="27"/>
      <c r="BD301" s="27"/>
      <c r="BE301" s="27"/>
      <c r="BF301" s="27"/>
      <c r="BG301" s="27"/>
    </row>
    <row r="302" spans="2:59" ht="15.75" customHeight="1" x14ac:dyDescent="0.2"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27"/>
      <c r="AW302" s="27"/>
      <c r="AX302" s="27"/>
      <c r="AY302" s="27"/>
      <c r="AZ302" s="27"/>
      <c r="BA302" s="27"/>
      <c r="BB302" s="27"/>
      <c r="BC302" s="27"/>
      <c r="BD302" s="27"/>
      <c r="BE302" s="27"/>
      <c r="BF302" s="27"/>
      <c r="BG302" s="27"/>
    </row>
    <row r="303" spans="2:59" ht="15.75" customHeight="1" x14ac:dyDescent="0.2"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</row>
    <row r="304" spans="2:59" ht="15.75" customHeight="1" x14ac:dyDescent="0.2"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  <c r="AO304" s="27"/>
      <c r="AP304" s="27"/>
      <c r="AQ304" s="27"/>
      <c r="AR304" s="27"/>
      <c r="AS304" s="27"/>
      <c r="AT304" s="27"/>
      <c r="AU304" s="27"/>
      <c r="AV304" s="27"/>
      <c r="AW304" s="27"/>
      <c r="AX304" s="27"/>
      <c r="AY304" s="27"/>
      <c r="AZ304" s="27"/>
      <c r="BA304" s="27"/>
      <c r="BB304" s="27"/>
      <c r="BC304" s="27"/>
      <c r="BD304" s="27"/>
      <c r="BE304" s="27"/>
      <c r="BF304" s="27"/>
      <c r="BG304" s="27"/>
    </row>
    <row r="305" spans="2:59" ht="15.75" customHeight="1" x14ac:dyDescent="0.2"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  <c r="BA305" s="27"/>
      <c r="BB305" s="27"/>
      <c r="BC305" s="27"/>
      <c r="BD305" s="27"/>
      <c r="BE305" s="27"/>
      <c r="BF305" s="27"/>
      <c r="BG305" s="27"/>
    </row>
    <row r="306" spans="2:59" ht="15.75" customHeight="1" x14ac:dyDescent="0.2"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/>
      <c r="BB306" s="27"/>
      <c r="BC306" s="27"/>
      <c r="BD306" s="27"/>
      <c r="BE306" s="27"/>
      <c r="BF306" s="27"/>
      <c r="BG306" s="27"/>
    </row>
    <row r="307" spans="2:59" ht="15.75" customHeight="1" x14ac:dyDescent="0.2"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  <c r="AO307" s="27"/>
      <c r="AP307" s="27"/>
      <c r="AQ307" s="27"/>
      <c r="AR307" s="27"/>
      <c r="AS307" s="27"/>
      <c r="AT307" s="27"/>
      <c r="AU307" s="27"/>
      <c r="AV307" s="27"/>
      <c r="AW307" s="27"/>
      <c r="AX307" s="27"/>
      <c r="AY307" s="27"/>
      <c r="AZ307" s="27"/>
      <c r="BA307" s="27"/>
      <c r="BB307" s="27"/>
      <c r="BC307" s="27"/>
      <c r="BD307" s="27"/>
      <c r="BE307" s="27"/>
      <c r="BF307" s="27"/>
      <c r="BG307" s="27"/>
    </row>
    <row r="308" spans="2:59" ht="15.75" customHeight="1" x14ac:dyDescent="0.2"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  <c r="AO308" s="27"/>
      <c r="AP308" s="27"/>
      <c r="AQ308" s="27"/>
      <c r="AR308" s="27"/>
      <c r="AS308" s="27"/>
      <c r="AT308" s="27"/>
      <c r="AU308" s="27"/>
      <c r="AV308" s="27"/>
      <c r="AW308" s="27"/>
      <c r="AX308" s="27"/>
      <c r="AY308" s="27"/>
      <c r="AZ308" s="27"/>
      <c r="BA308" s="27"/>
      <c r="BB308" s="27"/>
      <c r="BC308" s="27"/>
      <c r="BD308" s="27"/>
      <c r="BE308" s="27"/>
      <c r="BF308" s="27"/>
      <c r="BG308" s="27"/>
    </row>
    <row r="309" spans="2:59" ht="15.75" customHeight="1" x14ac:dyDescent="0.2"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  <c r="AP309" s="27"/>
      <c r="AQ309" s="27"/>
      <c r="AR309" s="27"/>
      <c r="AS309" s="27"/>
      <c r="AT309" s="27"/>
      <c r="AU309" s="27"/>
      <c r="AV309" s="27"/>
      <c r="AW309" s="27"/>
      <c r="AX309" s="27"/>
      <c r="AY309" s="27"/>
      <c r="AZ309" s="27"/>
      <c r="BA309" s="27"/>
      <c r="BB309" s="27"/>
      <c r="BC309" s="27"/>
      <c r="BD309" s="27"/>
      <c r="BE309" s="27"/>
      <c r="BF309" s="27"/>
      <c r="BG309" s="27"/>
    </row>
    <row r="310" spans="2:59" ht="15.75" customHeight="1" x14ac:dyDescent="0.2"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  <c r="AO310" s="27"/>
      <c r="AP310" s="27"/>
      <c r="AQ310" s="27"/>
      <c r="AR310" s="27"/>
      <c r="AS310" s="27"/>
      <c r="AT310" s="27"/>
      <c r="AU310" s="27"/>
      <c r="AV310" s="27"/>
      <c r="AW310" s="27"/>
      <c r="AX310" s="27"/>
      <c r="AY310" s="27"/>
      <c r="AZ310" s="27"/>
      <c r="BA310" s="27"/>
      <c r="BB310" s="27"/>
      <c r="BC310" s="27"/>
      <c r="BD310" s="27"/>
      <c r="BE310" s="27"/>
      <c r="BF310" s="27"/>
      <c r="BG310" s="27"/>
    </row>
    <row r="311" spans="2:59" ht="15.75" customHeight="1" x14ac:dyDescent="0.2"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  <c r="AR311" s="27"/>
      <c r="AS311" s="27"/>
      <c r="AT311" s="27"/>
      <c r="AU311" s="27"/>
      <c r="AV311" s="27"/>
      <c r="AW311" s="27"/>
      <c r="AX311" s="27"/>
      <c r="AY311" s="27"/>
      <c r="AZ311" s="27"/>
      <c r="BA311" s="27"/>
      <c r="BB311" s="27"/>
      <c r="BC311" s="27"/>
      <c r="BD311" s="27"/>
      <c r="BE311" s="27"/>
      <c r="BF311" s="27"/>
      <c r="BG311" s="27"/>
    </row>
    <row r="312" spans="2:59" ht="15.75" customHeight="1" x14ac:dyDescent="0.2"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</row>
    <row r="313" spans="2:59" ht="15.75" customHeight="1" x14ac:dyDescent="0.2"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  <c r="AO313" s="27"/>
      <c r="AP313" s="27"/>
      <c r="AQ313" s="27"/>
      <c r="AR313" s="27"/>
      <c r="AS313" s="27"/>
      <c r="AT313" s="27"/>
      <c r="AU313" s="27"/>
      <c r="AV313" s="27"/>
      <c r="AW313" s="27"/>
      <c r="AX313" s="27"/>
      <c r="AY313" s="27"/>
      <c r="AZ313" s="27"/>
      <c r="BA313" s="27"/>
      <c r="BB313" s="27"/>
      <c r="BC313" s="27"/>
      <c r="BD313" s="27"/>
      <c r="BE313" s="27"/>
      <c r="BF313" s="27"/>
      <c r="BG313" s="27"/>
    </row>
    <row r="314" spans="2:59" ht="15.75" customHeight="1" x14ac:dyDescent="0.2"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  <c r="BD314" s="27"/>
      <c r="BE314" s="27"/>
      <c r="BF314" s="27"/>
      <c r="BG314" s="27"/>
    </row>
    <row r="315" spans="2:59" ht="15.75" customHeight="1" x14ac:dyDescent="0.2"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  <c r="BA315" s="27"/>
      <c r="BB315" s="27"/>
      <c r="BC315" s="27"/>
      <c r="BD315" s="27"/>
      <c r="BE315" s="27"/>
      <c r="BF315" s="27"/>
      <c r="BG315" s="27"/>
    </row>
    <row r="316" spans="2:59" ht="15.75" customHeight="1" x14ac:dyDescent="0.2"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  <c r="AO316" s="27"/>
      <c r="AP316" s="27"/>
      <c r="AQ316" s="27"/>
      <c r="AR316" s="27"/>
      <c r="AS316" s="27"/>
      <c r="AT316" s="27"/>
      <c r="AU316" s="27"/>
      <c r="AV316" s="27"/>
      <c r="AW316" s="27"/>
      <c r="AX316" s="27"/>
      <c r="AY316" s="27"/>
      <c r="AZ316" s="27"/>
      <c r="BA316" s="27"/>
      <c r="BB316" s="27"/>
      <c r="BC316" s="27"/>
      <c r="BD316" s="27"/>
      <c r="BE316" s="27"/>
      <c r="BF316" s="27"/>
      <c r="BG316" s="27"/>
    </row>
    <row r="317" spans="2:59" ht="15.75" customHeight="1" x14ac:dyDescent="0.2"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  <c r="AO317" s="27"/>
      <c r="AP317" s="27"/>
      <c r="AQ317" s="27"/>
      <c r="AR317" s="27"/>
      <c r="AS317" s="27"/>
      <c r="AT317" s="27"/>
      <c r="AU317" s="27"/>
      <c r="AV317" s="27"/>
      <c r="AW317" s="27"/>
      <c r="AX317" s="27"/>
      <c r="AY317" s="27"/>
      <c r="AZ317" s="27"/>
      <c r="BA317" s="27"/>
      <c r="BB317" s="27"/>
      <c r="BC317" s="27"/>
      <c r="BD317" s="27"/>
      <c r="BE317" s="27"/>
      <c r="BF317" s="27"/>
      <c r="BG317" s="27"/>
    </row>
    <row r="318" spans="2:59" ht="15.75" customHeight="1" x14ac:dyDescent="0.2"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/>
      <c r="AZ318" s="27"/>
      <c r="BA318" s="27"/>
      <c r="BB318" s="27"/>
      <c r="BC318" s="27"/>
      <c r="BD318" s="27"/>
      <c r="BE318" s="27"/>
      <c r="BF318" s="27"/>
      <c r="BG318" s="27"/>
    </row>
    <row r="319" spans="2:59" ht="15.75" customHeight="1" x14ac:dyDescent="0.2"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  <c r="AO319" s="27"/>
      <c r="AP319" s="27"/>
      <c r="AQ319" s="27"/>
      <c r="AR319" s="27"/>
      <c r="AS319" s="27"/>
      <c r="AT319" s="27"/>
      <c r="AU319" s="27"/>
      <c r="AV319" s="27"/>
      <c r="AW319" s="27"/>
      <c r="AX319" s="27"/>
      <c r="AY319" s="27"/>
      <c r="AZ319" s="27"/>
      <c r="BA319" s="27"/>
      <c r="BB319" s="27"/>
      <c r="BC319" s="27"/>
      <c r="BD319" s="27"/>
      <c r="BE319" s="27"/>
      <c r="BF319" s="27"/>
      <c r="BG319" s="27"/>
    </row>
    <row r="320" spans="2:59" ht="15.75" customHeight="1" x14ac:dyDescent="0.2"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  <c r="BA320" s="27"/>
      <c r="BB320" s="27"/>
      <c r="BC320" s="27"/>
      <c r="BD320" s="27"/>
      <c r="BE320" s="27"/>
      <c r="BF320" s="27"/>
      <c r="BG320" s="27"/>
    </row>
    <row r="321" spans="2:59" ht="15.75" customHeight="1" x14ac:dyDescent="0.2"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</row>
    <row r="322" spans="2:59" ht="15.75" customHeight="1" x14ac:dyDescent="0.2"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  <c r="AO322" s="27"/>
      <c r="AP322" s="27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27"/>
      <c r="BC322" s="27"/>
      <c r="BD322" s="27"/>
      <c r="BE322" s="27"/>
      <c r="BF322" s="27"/>
      <c r="BG322" s="27"/>
    </row>
    <row r="323" spans="2:59" ht="15.75" customHeight="1" x14ac:dyDescent="0.2"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  <c r="BA323" s="27"/>
      <c r="BB323" s="27"/>
      <c r="BC323" s="27"/>
      <c r="BD323" s="27"/>
      <c r="BE323" s="27"/>
      <c r="BF323" s="27"/>
      <c r="BG323" s="27"/>
    </row>
    <row r="324" spans="2:59" ht="15.75" customHeight="1" x14ac:dyDescent="0.2"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  <c r="BD324" s="27"/>
      <c r="BE324" s="27"/>
      <c r="BF324" s="27"/>
      <c r="BG324" s="27"/>
    </row>
    <row r="325" spans="2:59" ht="15.75" customHeight="1" x14ac:dyDescent="0.2"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  <c r="AO325" s="27"/>
      <c r="AP325" s="27"/>
      <c r="AQ325" s="27"/>
      <c r="AR325" s="27"/>
      <c r="AS325" s="27"/>
      <c r="AT325" s="27"/>
      <c r="AU325" s="27"/>
      <c r="AV325" s="27"/>
      <c r="AW325" s="27"/>
      <c r="AX325" s="27"/>
      <c r="AY325" s="27"/>
      <c r="AZ325" s="27"/>
      <c r="BA325" s="27"/>
      <c r="BB325" s="27"/>
      <c r="BC325" s="27"/>
      <c r="BD325" s="27"/>
      <c r="BE325" s="27"/>
      <c r="BF325" s="27"/>
      <c r="BG325" s="27"/>
    </row>
    <row r="326" spans="2:59" ht="15.75" customHeight="1" x14ac:dyDescent="0.2"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27"/>
      <c r="AQ326" s="27"/>
      <c r="AR326" s="27"/>
      <c r="AS326" s="27"/>
      <c r="AT326" s="27"/>
      <c r="AU326" s="27"/>
      <c r="AV326" s="27"/>
      <c r="AW326" s="27"/>
      <c r="AX326" s="27"/>
      <c r="AY326" s="27"/>
      <c r="AZ326" s="27"/>
      <c r="BA326" s="27"/>
      <c r="BB326" s="27"/>
      <c r="BC326" s="27"/>
      <c r="BD326" s="27"/>
      <c r="BE326" s="27"/>
      <c r="BF326" s="27"/>
      <c r="BG326" s="27"/>
    </row>
    <row r="327" spans="2:59" ht="15.75" customHeight="1" x14ac:dyDescent="0.2"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  <c r="BA327" s="27"/>
      <c r="BB327" s="27"/>
      <c r="BC327" s="27"/>
      <c r="BD327" s="27"/>
      <c r="BE327" s="27"/>
      <c r="BF327" s="27"/>
      <c r="BG327" s="27"/>
    </row>
    <row r="328" spans="2:59" ht="15.75" customHeight="1" x14ac:dyDescent="0.2"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  <c r="BA328" s="27"/>
      <c r="BB328" s="27"/>
      <c r="BC328" s="27"/>
      <c r="BD328" s="27"/>
      <c r="BE328" s="27"/>
      <c r="BF328" s="27"/>
      <c r="BG328" s="27"/>
    </row>
    <row r="329" spans="2:59" ht="15.75" customHeight="1" x14ac:dyDescent="0.2"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27"/>
      <c r="AR329" s="27"/>
      <c r="AS329" s="27"/>
      <c r="AT329" s="27"/>
      <c r="AU329" s="27"/>
      <c r="AV329" s="27"/>
      <c r="AW329" s="27"/>
      <c r="AX329" s="27"/>
      <c r="AY329" s="27"/>
      <c r="AZ329" s="27"/>
      <c r="BA329" s="27"/>
      <c r="BB329" s="27"/>
      <c r="BC329" s="27"/>
      <c r="BD329" s="27"/>
      <c r="BE329" s="27"/>
      <c r="BF329" s="27"/>
      <c r="BG329" s="27"/>
    </row>
    <row r="330" spans="2:59" ht="15.75" customHeight="1" x14ac:dyDescent="0.2"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</row>
    <row r="331" spans="2:59" ht="15.75" customHeight="1" x14ac:dyDescent="0.2"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  <c r="AO331" s="27"/>
      <c r="AP331" s="27"/>
      <c r="AQ331" s="27"/>
      <c r="AR331" s="27"/>
      <c r="AS331" s="27"/>
      <c r="AT331" s="27"/>
      <c r="AU331" s="27"/>
      <c r="AV331" s="27"/>
      <c r="AW331" s="27"/>
      <c r="AX331" s="27"/>
      <c r="AY331" s="27"/>
      <c r="AZ331" s="27"/>
      <c r="BA331" s="27"/>
      <c r="BB331" s="27"/>
      <c r="BC331" s="27"/>
      <c r="BD331" s="27"/>
      <c r="BE331" s="27"/>
      <c r="BF331" s="27"/>
      <c r="BG331" s="27"/>
    </row>
    <row r="332" spans="2:59" ht="15.75" customHeight="1" x14ac:dyDescent="0.2"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  <c r="BD332" s="27"/>
      <c r="BE332" s="27"/>
      <c r="BF332" s="27"/>
      <c r="BG332" s="27"/>
    </row>
    <row r="333" spans="2:59" ht="15.75" customHeight="1" x14ac:dyDescent="0.2"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27"/>
      <c r="AS333" s="27"/>
      <c r="AT333" s="27"/>
      <c r="AU333" s="27"/>
      <c r="AV333" s="27"/>
      <c r="AW333" s="27"/>
      <c r="AX333" s="27"/>
      <c r="AY333" s="27"/>
      <c r="AZ333" s="27"/>
      <c r="BA333" s="27"/>
      <c r="BB333" s="27"/>
      <c r="BC333" s="27"/>
      <c r="BD333" s="27"/>
      <c r="BE333" s="27"/>
      <c r="BF333" s="27"/>
      <c r="BG333" s="27"/>
    </row>
    <row r="334" spans="2:59" ht="15.75" customHeight="1" x14ac:dyDescent="0.2"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  <c r="AP334" s="27"/>
      <c r="AQ334" s="27"/>
      <c r="AR334" s="27"/>
      <c r="AS334" s="27"/>
      <c r="AT334" s="27"/>
      <c r="AU334" s="27"/>
      <c r="AV334" s="27"/>
      <c r="AW334" s="27"/>
      <c r="AX334" s="27"/>
      <c r="AY334" s="27"/>
      <c r="AZ334" s="27"/>
      <c r="BA334" s="27"/>
      <c r="BB334" s="27"/>
      <c r="BC334" s="27"/>
      <c r="BD334" s="27"/>
      <c r="BE334" s="27"/>
      <c r="BF334" s="27"/>
      <c r="BG334" s="27"/>
    </row>
    <row r="335" spans="2:59" ht="15.75" customHeight="1" x14ac:dyDescent="0.2"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  <c r="AO335" s="27"/>
      <c r="AP335" s="27"/>
      <c r="AQ335" s="27"/>
      <c r="AR335" s="27"/>
      <c r="AS335" s="27"/>
      <c r="AT335" s="27"/>
      <c r="AU335" s="27"/>
      <c r="AV335" s="27"/>
      <c r="AW335" s="27"/>
      <c r="AX335" s="27"/>
      <c r="AY335" s="27"/>
      <c r="AZ335" s="27"/>
      <c r="BA335" s="27"/>
      <c r="BB335" s="27"/>
      <c r="BC335" s="27"/>
      <c r="BD335" s="27"/>
      <c r="BE335" s="27"/>
      <c r="BF335" s="27"/>
      <c r="BG335" s="27"/>
    </row>
    <row r="336" spans="2:59" ht="15.75" customHeight="1" x14ac:dyDescent="0.2"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27"/>
      <c r="AS336" s="27"/>
      <c r="AT336" s="27"/>
      <c r="AU336" s="27"/>
      <c r="AV336" s="27"/>
      <c r="AW336" s="27"/>
      <c r="AX336" s="27"/>
      <c r="AY336" s="27"/>
      <c r="AZ336" s="27"/>
      <c r="BA336" s="27"/>
      <c r="BB336" s="27"/>
      <c r="BC336" s="27"/>
      <c r="BD336" s="27"/>
      <c r="BE336" s="27"/>
      <c r="BF336" s="27"/>
      <c r="BG336" s="27"/>
    </row>
    <row r="337" spans="2:59" ht="15.75" customHeight="1" x14ac:dyDescent="0.2"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  <c r="AO337" s="27"/>
      <c r="AP337" s="27"/>
      <c r="AQ337" s="27"/>
      <c r="AR337" s="27"/>
      <c r="AS337" s="27"/>
      <c r="AT337" s="27"/>
      <c r="AU337" s="27"/>
      <c r="AV337" s="27"/>
      <c r="AW337" s="27"/>
      <c r="AX337" s="27"/>
      <c r="AY337" s="27"/>
      <c r="AZ337" s="27"/>
      <c r="BA337" s="27"/>
      <c r="BB337" s="27"/>
      <c r="BC337" s="27"/>
      <c r="BD337" s="27"/>
      <c r="BE337" s="27"/>
      <c r="BF337" s="27"/>
      <c r="BG337" s="27"/>
    </row>
    <row r="338" spans="2:59" ht="15.75" customHeight="1" x14ac:dyDescent="0.2"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27"/>
      <c r="BE338" s="27"/>
      <c r="BF338" s="27"/>
      <c r="BG338" s="27"/>
    </row>
    <row r="339" spans="2:59" ht="15.75" customHeight="1" x14ac:dyDescent="0.2"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</row>
    <row r="340" spans="2:59" ht="15.75" customHeight="1" x14ac:dyDescent="0.2"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  <c r="AO340" s="27"/>
      <c r="AP340" s="27"/>
      <c r="AQ340" s="27"/>
      <c r="AR340" s="27"/>
      <c r="AS340" s="27"/>
      <c r="AT340" s="27"/>
      <c r="AU340" s="27"/>
      <c r="AV340" s="27"/>
      <c r="AW340" s="27"/>
      <c r="AX340" s="27"/>
      <c r="AY340" s="27"/>
      <c r="AZ340" s="27"/>
      <c r="BA340" s="27"/>
      <c r="BB340" s="27"/>
      <c r="BC340" s="27"/>
      <c r="BD340" s="27"/>
      <c r="BE340" s="27"/>
      <c r="BF340" s="27"/>
      <c r="BG340" s="27"/>
    </row>
    <row r="341" spans="2:59" ht="15.75" customHeight="1" x14ac:dyDescent="0.2"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  <c r="BA341" s="27"/>
      <c r="BB341" s="27"/>
      <c r="BC341" s="27"/>
      <c r="BD341" s="27"/>
      <c r="BE341" s="27"/>
      <c r="BF341" s="27"/>
      <c r="BG341" s="27"/>
    </row>
    <row r="342" spans="2:59" ht="15.75" customHeight="1" x14ac:dyDescent="0.2"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7"/>
      <c r="BC342" s="27"/>
      <c r="BD342" s="27"/>
      <c r="BE342" s="27"/>
      <c r="BF342" s="27"/>
      <c r="BG342" s="27"/>
    </row>
    <row r="343" spans="2:59" ht="15.75" customHeight="1" x14ac:dyDescent="0.2"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  <c r="AO343" s="27"/>
      <c r="AP343" s="27"/>
      <c r="AQ343" s="27"/>
      <c r="AR343" s="27"/>
      <c r="AS343" s="27"/>
      <c r="AT343" s="27"/>
      <c r="AU343" s="27"/>
      <c r="AV343" s="27"/>
      <c r="AW343" s="27"/>
      <c r="AX343" s="27"/>
      <c r="AY343" s="27"/>
      <c r="AZ343" s="27"/>
      <c r="BA343" s="27"/>
      <c r="BB343" s="27"/>
      <c r="BC343" s="27"/>
      <c r="BD343" s="27"/>
      <c r="BE343" s="27"/>
      <c r="BF343" s="27"/>
      <c r="BG343" s="27"/>
    </row>
    <row r="344" spans="2:59" ht="15.75" customHeight="1" x14ac:dyDescent="0.2"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  <c r="BA344" s="27"/>
      <c r="BB344" s="27"/>
      <c r="BC344" s="27"/>
      <c r="BD344" s="27"/>
      <c r="BE344" s="27"/>
      <c r="BF344" s="27"/>
      <c r="BG344" s="27"/>
    </row>
    <row r="345" spans="2:59" ht="15.75" customHeight="1" x14ac:dyDescent="0.2"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  <c r="BA345" s="27"/>
      <c r="BB345" s="27"/>
      <c r="BC345" s="27"/>
      <c r="BD345" s="27"/>
      <c r="BE345" s="27"/>
      <c r="BF345" s="27"/>
      <c r="BG345" s="27"/>
    </row>
    <row r="346" spans="2:59" ht="15.75" customHeight="1" x14ac:dyDescent="0.2"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  <c r="AQ346" s="27"/>
      <c r="AR346" s="27"/>
      <c r="AS346" s="27"/>
      <c r="AT346" s="27"/>
      <c r="AU346" s="27"/>
      <c r="AV346" s="27"/>
      <c r="AW346" s="27"/>
      <c r="AX346" s="27"/>
      <c r="AY346" s="27"/>
      <c r="AZ346" s="27"/>
      <c r="BA346" s="27"/>
      <c r="BB346" s="27"/>
      <c r="BC346" s="27"/>
      <c r="BD346" s="27"/>
      <c r="BE346" s="27"/>
      <c r="BF346" s="27"/>
      <c r="BG346" s="27"/>
    </row>
    <row r="347" spans="2:59" ht="15.75" customHeight="1" x14ac:dyDescent="0.2"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  <c r="BA347" s="27"/>
      <c r="BB347" s="27"/>
      <c r="BC347" s="27"/>
      <c r="BD347" s="27"/>
      <c r="BE347" s="27"/>
      <c r="BF347" s="27"/>
      <c r="BG347" s="27"/>
    </row>
    <row r="348" spans="2:59" ht="15.75" customHeight="1" x14ac:dyDescent="0.2"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</row>
    <row r="349" spans="2:59" ht="15.75" customHeight="1" x14ac:dyDescent="0.2"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  <c r="AP349" s="27"/>
      <c r="AQ349" s="27"/>
      <c r="AR349" s="27"/>
      <c r="AS349" s="27"/>
      <c r="AT349" s="27"/>
      <c r="AU349" s="27"/>
      <c r="AV349" s="27"/>
      <c r="AW349" s="27"/>
      <c r="AX349" s="27"/>
      <c r="AY349" s="27"/>
      <c r="AZ349" s="27"/>
      <c r="BA349" s="27"/>
      <c r="BB349" s="27"/>
      <c r="BC349" s="27"/>
      <c r="BD349" s="27"/>
      <c r="BE349" s="27"/>
      <c r="BF349" s="27"/>
      <c r="BG349" s="27"/>
    </row>
    <row r="350" spans="2:59" ht="15.75" customHeight="1" x14ac:dyDescent="0.2"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27"/>
      <c r="BE350" s="27"/>
      <c r="BF350" s="27"/>
      <c r="BG350" s="27"/>
    </row>
    <row r="351" spans="2:59" ht="15.75" customHeight="1" x14ac:dyDescent="0.2"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7"/>
      <c r="BC351" s="27"/>
      <c r="BD351" s="27"/>
      <c r="BE351" s="27"/>
      <c r="BF351" s="27"/>
      <c r="BG351" s="27"/>
    </row>
    <row r="352" spans="2:59" ht="15.75" customHeight="1" x14ac:dyDescent="0.2"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  <c r="AO352" s="27"/>
      <c r="AP352" s="27"/>
      <c r="AQ352" s="27"/>
      <c r="AR352" s="27"/>
      <c r="AS352" s="27"/>
      <c r="AT352" s="27"/>
      <c r="AU352" s="27"/>
      <c r="AV352" s="27"/>
      <c r="AW352" s="27"/>
      <c r="AX352" s="27"/>
      <c r="AY352" s="27"/>
      <c r="AZ352" s="27"/>
      <c r="BA352" s="27"/>
      <c r="BB352" s="27"/>
      <c r="BC352" s="27"/>
      <c r="BD352" s="27"/>
      <c r="BE352" s="27"/>
      <c r="BF352" s="27"/>
      <c r="BG352" s="27"/>
    </row>
    <row r="353" spans="2:59" ht="15.75" customHeight="1" x14ac:dyDescent="0.2"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27"/>
      <c r="AR353" s="27"/>
      <c r="AS353" s="27"/>
      <c r="AT353" s="27"/>
      <c r="AU353" s="27"/>
      <c r="AV353" s="27"/>
      <c r="AW353" s="27"/>
      <c r="AX353" s="27"/>
      <c r="AY353" s="27"/>
      <c r="AZ353" s="27"/>
      <c r="BA353" s="27"/>
      <c r="BB353" s="27"/>
      <c r="BC353" s="27"/>
      <c r="BD353" s="27"/>
      <c r="BE353" s="27"/>
      <c r="BF353" s="27"/>
      <c r="BG353" s="27"/>
    </row>
    <row r="354" spans="2:59" ht="15.75" customHeight="1" x14ac:dyDescent="0.2"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  <c r="BA354" s="27"/>
      <c r="BB354" s="27"/>
      <c r="BC354" s="27"/>
      <c r="BD354" s="27"/>
      <c r="BE354" s="27"/>
      <c r="BF354" s="27"/>
      <c r="BG354" s="27"/>
    </row>
    <row r="355" spans="2:59" ht="15.75" customHeight="1" x14ac:dyDescent="0.2"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  <c r="AO355" s="27"/>
      <c r="AP355" s="27"/>
      <c r="AQ355" s="27"/>
      <c r="AR355" s="27"/>
      <c r="AS355" s="27"/>
      <c r="AT355" s="27"/>
      <c r="AU355" s="27"/>
      <c r="AV355" s="27"/>
      <c r="AW355" s="27"/>
      <c r="AX355" s="27"/>
      <c r="AY355" s="27"/>
      <c r="AZ355" s="27"/>
      <c r="BA355" s="27"/>
      <c r="BB355" s="27"/>
      <c r="BC355" s="27"/>
      <c r="BD355" s="27"/>
      <c r="BE355" s="27"/>
      <c r="BF355" s="27"/>
      <c r="BG355" s="27"/>
    </row>
    <row r="356" spans="2:59" ht="15.75" customHeight="1" x14ac:dyDescent="0.2"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27"/>
      <c r="BE356" s="27"/>
      <c r="BF356" s="27"/>
      <c r="BG356" s="27"/>
    </row>
    <row r="357" spans="2:59" ht="15.75" customHeight="1" x14ac:dyDescent="0.2"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  <c r="AP357" s="27"/>
      <c r="AQ357" s="27"/>
      <c r="AR357" s="27"/>
      <c r="AS357" s="27"/>
      <c r="AT357" s="27"/>
      <c r="AU357" s="27"/>
      <c r="AV357" s="27"/>
      <c r="AW357" s="27"/>
      <c r="AX357" s="27"/>
      <c r="AY357" s="27"/>
      <c r="AZ357" s="27"/>
      <c r="BA357" s="27"/>
      <c r="BB357" s="27"/>
      <c r="BC357" s="27"/>
      <c r="BD357" s="27"/>
      <c r="BE357" s="27"/>
      <c r="BF357" s="27"/>
      <c r="BG357" s="27"/>
    </row>
    <row r="358" spans="2:59" ht="15.75" customHeight="1" x14ac:dyDescent="0.2"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  <c r="AO358" s="27"/>
      <c r="AP358" s="27"/>
      <c r="AQ358" s="27"/>
      <c r="AR358" s="27"/>
      <c r="AS358" s="27"/>
      <c r="AT358" s="27"/>
      <c r="AU358" s="27"/>
      <c r="AV358" s="27"/>
      <c r="AW358" s="27"/>
      <c r="AX358" s="27"/>
      <c r="AY358" s="27"/>
      <c r="AZ358" s="27"/>
      <c r="BA358" s="27"/>
      <c r="BB358" s="27"/>
      <c r="BC358" s="27"/>
      <c r="BD358" s="27"/>
      <c r="BE358" s="27"/>
      <c r="BF358" s="27"/>
      <c r="BG358" s="27"/>
    </row>
    <row r="359" spans="2:59" ht="15.75" customHeight="1" x14ac:dyDescent="0.2"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  <c r="AO359" s="27"/>
      <c r="AP359" s="27"/>
      <c r="AQ359" s="27"/>
      <c r="AR359" s="27"/>
      <c r="AS359" s="27"/>
      <c r="AT359" s="27"/>
      <c r="AU359" s="27"/>
      <c r="AV359" s="27"/>
      <c r="AW359" s="27"/>
      <c r="AX359" s="27"/>
      <c r="AY359" s="27"/>
      <c r="AZ359" s="27"/>
      <c r="BA359" s="27"/>
      <c r="BB359" s="27"/>
      <c r="BC359" s="27"/>
      <c r="BD359" s="27"/>
      <c r="BE359" s="27"/>
      <c r="BF359" s="27"/>
      <c r="BG359" s="27"/>
    </row>
    <row r="360" spans="2:59" ht="15.75" customHeight="1" x14ac:dyDescent="0.2"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27"/>
      <c r="AW360" s="27"/>
      <c r="AX360" s="27"/>
      <c r="AY360" s="27"/>
      <c r="AZ360" s="27"/>
      <c r="BA360" s="27"/>
      <c r="BB360" s="27"/>
      <c r="BC360" s="27"/>
      <c r="BD360" s="27"/>
      <c r="BE360" s="27"/>
      <c r="BF360" s="27"/>
      <c r="BG360" s="27"/>
    </row>
    <row r="361" spans="2:59" ht="15.75" customHeight="1" x14ac:dyDescent="0.2"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  <c r="AQ361" s="27"/>
      <c r="AR361" s="27"/>
      <c r="AS361" s="27"/>
      <c r="AT361" s="27"/>
      <c r="AU361" s="27"/>
      <c r="AV361" s="27"/>
      <c r="AW361" s="27"/>
      <c r="AX361" s="27"/>
      <c r="AY361" s="27"/>
      <c r="AZ361" s="27"/>
      <c r="BA361" s="27"/>
      <c r="BB361" s="27"/>
      <c r="BC361" s="27"/>
      <c r="BD361" s="27"/>
      <c r="BE361" s="27"/>
      <c r="BF361" s="27"/>
      <c r="BG361" s="27"/>
    </row>
    <row r="362" spans="2:59" ht="15.75" customHeight="1" x14ac:dyDescent="0.2"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7"/>
      <c r="BB362" s="27"/>
      <c r="BC362" s="27"/>
      <c r="BD362" s="27"/>
      <c r="BE362" s="27"/>
      <c r="BF362" s="27"/>
      <c r="BG362" s="27"/>
    </row>
    <row r="363" spans="2:59" ht="15.75" customHeight="1" x14ac:dyDescent="0.2"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  <c r="AO363" s="27"/>
      <c r="AP363" s="27"/>
      <c r="AQ363" s="27"/>
      <c r="AR363" s="27"/>
      <c r="AS363" s="27"/>
      <c r="AT363" s="27"/>
      <c r="AU363" s="27"/>
      <c r="AV363" s="27"/>
      <c r="AW363" s="27"/>
      <c r="AX363" s="27"/>
      <c r="AY363" s="27"/>
      <c r="AZ363" s="27"/>
      <c r="BA363" s="27"/>
      <c r="BB363" s="27"/>
      <c r="BC363" s="27"/>
      <c r="BD363" s="27"/>
      <c r="BE363" s="27"/>
      <c r="BF363" s="27"/>
      <c r="BG363" s="27"/>
    </row>
    <row r="364" spans="2:59" ht="15.75" customHeight="1" x14ac:dyDescent="0.2"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  <c r="AO364" s="27"/>
      <c r="AP364" s="27"/>
      <c r="AQ364" s="27"/>
      <c r="AR364" s="27"/>
      <c r="AS364" s="27"/>
      <c r="AT364" s="27"/>
      <c r="AU364" s="27"/>
      <c r="AV364" s="27"/>
      <c r="AW364" s="27"/>
      <c r="AX364" s="27"/>
      <c r="AY364" s="27"/>
      <c r="AZ364" s="27"/>
      <c r="BA364" s="27"/>
      <c r="BB364" s="27"/>
      <c r="BC364" s="27"/>
      <c r="BD364" s="27"/>
      <c r="BE364" s="27"/>
      <c r="BF364" s="27"/>
      <c r="BG364" s="27"/>
    </row>
    <row r="365" spans="2:59" ht="15.75" customHeight="1" x14ac:dyDescent="0.2"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  <c r="AO365" s="27"/>
      <c r="AP365" s="27"/>
      <c r="AQ365" s="27"/>
      <c r="AR365" s="27"/>
      <c r="AS365" s="27"/>
      <c r="AT365" s="27"/>
      <c r="AU365" s="27"/>
      <c r="AV365" s="27"/>
      <c r="AW365" s="27"/>
      <c r="AX365" s="27"/>
      <c r="AY365" s="27"/>
      <c r="AZ365" s="27"/>
      <c r="BA365" s="27"/>
      <c r="BB365" s="27"/>
      <c r="BC365" s="27"/>
      <c r="BD365" s="27"/>
      <c r="BE365" s="27"/>
      <c r="BF365" s="27"/>
      <c r="BG365" s="27"/>
    </row>
    <row r="366" spans="2:59" ht="15.75" customHeight="1" x14ac:dyDescent="0.2"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  <c r="BD366" s="27"/>
      <c r="BE366" s="27"/>
      <c r="BF366" s="27"/>
      <c r="BG366" s="27"/>
    </row>
    <row r="367" spans="2:59" ht="15.75" customHeight="1" x14ac:dyDescent="0.2"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  <c r="AQ367" s="27"/>
      <c r="AR367" s="27"/>
      <c r="AS367" s="27"/>
      <c r="AT367" s="27"/>
      <c r="AU367" s="27"/>
      <c r="AV367" s="27"/>
      <c r="AW367" s="27"/>
      <c r="AX367" s="27"/>
      <c r="AY367" s="27"/>
      <c r="AZ367" s="27"/>
      <c r="BA367" s="27"/>
      <c r="BB367" s="27"/>
      <c r="BC367" s="27"/>
      <c r="BD367" s="27"/>
      <c r="BE367" s="27"/>
      <c r="BF367" s="27"/>
      <c r="BG367" s="27"/>
    </row>
    <row r="368" spans="2:59" ht="15.75" customHeight="1" x14ac:dyDescent="0.2"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27"/>
      <c r="AS368" s="27"/>
      <c r="AT368" s="27"/>
      <c r="AU368" s="27"/>
      <c r="AV368" s="27"/>
      <c r="AW368" s="27"/>
      <c r="AX368" s="27"/>
      <c r="AY368" s="27"/>
      <c r="AZ368" s="27"/>
      <c r="BA368" s="27"/>
      <c r="BB368" s="27"/>
      <c r="BC368" s="27"/>
      <c r="BD368" s="27"/>
      <c r="BE368" s="27"/>
      <c r="BF368" s="27"/>
      <c r="BG368" s="27"/>
    </row>
    <row r="369" spans="2:59" ht="15.75" customHeight="1" x14ac:dyDescent="0.2"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  <c r="AO369" s="27"/>
      <c r="AP369" s="27"/>
      <c r="AQ369" s="27"/>
      <c r="AR369" s="27"/>
      <c r="AS369" s="27"/>
      <c r="AT369" s="27"/>
      <c r="AU369" s="27"/>
      <c r="AV369" s="27"/>
      <c r="AW369" s="27"/>
      <c r="AX369" s="27"/>
      <c r="AY369" s="27"/>
      <c r="AZ369" s="27"/>
      <c r="BA369" s="27"/>
      <c r="BB369" s="27"/>
      <c r="BC369" s="27"/>
      <c r="BD369" s="27"/>
      <c r="BE369" s="27"/>
      <c r="BF369" s="27"/>
      <c r="BG369" s="27"/>
    </row>
    <row r="370" spans="2:59" ht="15.75" customHeight="1" x14ac:dyDescent="0.2"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27"/>
      <c r="AW370" s="27"/>
      <c r="AX370" s="27"/>
      <c r="AY370" s="27"/>
      <c r="AZ370" s="27"/>
      <c r="BA370" s="27"/>
      <c r="BB370" s="27"/>
      <c r="BC370" s="27"/>
      <c r="BD370" s="27"/>
      <c r="BE370" s="27"/>
      <c r="BF370" s="27"/>
      <c r="BG370" s="27"/>
    </row>
    <row r="371" spans="2:59" ht="15.75" customHeight="1" x14ac:dyDescent="0.2"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  <c r="AO371" s="27"/>
      <c r="AP371" s="27"/>
      <c r="AQ371" s="27"/>
      <c r="AR371" s="27"/>
      <c r="AS371" s="27"/>
      <c r="AT371" s="27"/>
      <c r="AU371" s="27"/>
      <c r="AV371" s="27"/>
      <c r="AW371" s="27"/>
      <c r="AX371" s="27"/>
      <c r="AY371" s="27"/>
      <c r="AZ371" s="27"/>
      <c r="BA371" s="27"/>
      <c r="BB371" s="27"/>
      <c r="BC371" s="27"/>
      <c r="BD371" s="27"/>
      <c r="BE371" s="27"/>
      <c r="BF371" s="27"/>
      <c r="BG371" s="27"/>
    </row>
    <row r="372" spans="2:59" ht="15.75" customHeight="1" x14ac:dyDescent="0.2"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  <c r="AO372" s="27"/>
      <c r="AP372" s="27"/>
      <c r="AQ372" s="27"/>
      <c r="AR372" s="27"/>
      <c r="AS372" s="27"/>
      <c r="AT372" s="27"/>
      <c r="AU372" s="27"/>
      <c r="AV372" s="27"/>
      <c r="AW372" s="27"/>
      <c r="AX372" s="27"/>
      <c r="AY372" s="27"/>
      <c r="AZ372" s="27"/>
      <c r="BA372" s="27"/>
      <c r="BB372" s="27"/>
      <c r="BC372" s="27"/>
      <c r="BD372" s="27"/>
      <c r="BE372" s="27"/>
      <c r="BF372" s="27"/>
      <c r="BG372" s="27"/>
    </row>
    <row r="373" spans="2:59" ht="15.75" customHeight="1" x14ac:dyDescent="0.2"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  <c r="AR373" s="27"/>
      <c r="AS373" s="27"/>
      <c r="AT373" s="27"/>
      <c r="AU373" s="27"/>
      <c r="AV373" s="27"/>
      <c r="AW373" s="27"/>
      <c r="AX373" s="27"/>
      <c r="AY373" s="27"/>
      <c r="AZ373" s="27"/>
      <c r="BA373" s="27"/>
      <c r="BB373" s="27"/>
      <c r="BC373" s="27"/>
      <c r="BD373" s="27"/>
      <c r="BE373" s="27"/>
      <c r="BF373" s="27"/>
      <c r="BG373" s="27"/>
    </row>
    <row r="374" spans="2:59" ht="15.75" customHeight="1" x14ac:dyDescent="0.2"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27"/>
      <c r="AQ374" s="27"/>
      <c r="AR374" s="27"/>
      <c r="AS374" s="27"/>
      <c r="AT374" s="27"/>
      <c r="AU374" s="27"/>
      <c r="AV374" s="27"/>
      <c r="AW374" s="27"/>
      <c r="AX374" s="27"/>
      <c r="AY374" s="27"/>
      <c r="AZ374" s="27"/>
      <c r="BA374" s="27"/>
      <c r="BB374" s="27"/>
      <c r="BC374" s="27"/>
      <c r="BD374" s="27"/>
      <c r="BE374" s="27"/>
      <c r="BF374" s="27"/>
      <c r="BG374" s="27"/>
    </row>
    <row r="375" spans="2:59" ht="15.75" customHeight="1" x14ac:dyDescent="0.2"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  <c r="AO375" s="27"/>
      <c r="AP375" s="27"/>
      <c r="AQ375" s="27"/>
      <c r="AR375" s="27"/>
      <c r="AS375" s="27"/>
      <c r="AT375" s="27"/>
      <c r="AU375" s="27"/>
      <c r="AV375" s="27"/>
      <c r="AW375" s="27"/>
      <c r="AX375" s="27"/>
      <c r="AY375" s="27"/>
      <c r="AZ375" s="27"/>
      <c r="BA375" s="27"/>
      <c r="BB375" s="27"/>
      <c r="BC375" s="27"/>
      <c r="BD375" s="27"/>
      <c r="BE375" s="27"/>
      <c r="BF375" s="27"/>
      <c r="BG375" s="27"/>
    </row>
    <row r="376" spans="2:59" ht="15.75" customHeight="1" x14ac:dyDescent="0.2"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27"/>
      <c r="AW376" s="27"/>
      <c r="AX376" s="27"/>
      <c r="AY376" s="27"/>
      <c r="AZ376" s="27"/>
      <c r="BA376" s="27"/>
      <c r="BB376" s="27"/>
      <c r="BC376" s="27"/>
      <c r="BD376" s="27"/>
      <c r="BE376" s="27"/>
      <c r="BF376" s="27"/>
      <c r="BG376" s="27"/>
    </row>
    <row r="377" spans="2:59" ht="15.75" customHeight="1" x14ac:dyDescent="0.2"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  <c r="AO377" s="27"/>
      <c r="AP377" s="27"/>
      <c r="AQ377" s="27"/>
      <c r="AR377" s="27"/>
      <c r="AS377" s="27"/>
      <c r="AT377" s="27"/>
      <c r="AU377" s="27"/>
      <c r="AV377" s="27"/>
      <c r="AW377" s="27"/>
      <c r="AX377" s="27"/>
      <c r="AY377" s="27"/>
      <c r="AZ377" s="27"/>
      <c r="BA377" s="27"/>
      <c r="BB377" s="27"/>
      <c r="BC377" s="27"/>
      <c r="BD377" s="27"/>
      <c r="BE377" s="27"/>
      <c r="BF377" s="27"/>
      <c r="BG377" s="27"/>
    </row>
    <row r="378" spans="2:59" ht="15.75" customHeight="1" x14ac:dyDescent="0.2"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  <c r="AO378" s="27"/>
      <c r="AP378" s="27"/>
      <c r="AQ378" s="27"/>
      <c r="AR378" s="27"/>
      <c r="AS378" s="27"/>
      <c r="AT378" s="27"/>
      <c r="AU378" s="27"/>
      <c r="AV378" s="27"/>
      <c r="AW378" s="27"/>
      <c r="AX378" s="27"/>
      <c r="AY378" s="27"/>
      <c r="AZ378" s="27"/>
      <c r="BA378" s="27"/>
      <c r="BB378" s="27"/>
      <c r="BC378" s="27"/>
      <c r="BD378" s="27"/>
      <c r="BE378" s="27"/>
      <c r="BF378" s="27"/>
      <c r="BG378" s="27"/>
    </row>
    <row r="379" spans="2:59" ht="15.75" customHeight="1" x14ac:dyDescent="0.2"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  <c r="AO379" s="27"/>
      <c r="AP379" s="27"/>
      <c r="AQ379" s="27"/>
      <c r="AR379" s="27"/>
      <c r="AS379" s="27"/>
      <c r="AT379" s="27"/>
      <c r="AU379" s="27"/>
      <c r="AV379" s="27"/>
      <c r="AW379" s="27"/>
      <c r="AX379" s="27"/>
      <c r="AY379" s="27"/>
      <c r="AZ379" s="27"/>
      <c r="BA379" s="27"/>
      <c r="BB379" s="27"/>
      <c r="BC379" s="27"/>
      <c r="BD379" s="27"/>
      <c r="BE379" s="27"/>
      <c r="BF379" s="27"/>
      <c r="BG379" s="27"/>
    </row>
    <row r="380" spans="2:59" ht="15.75" customHeight="1" x14ac:dyDescent="0.2"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  <c r="AP380" s="27"/>
      <c r="AQ380" s="27"/>
      <c r="AR380" s="27"/>
      <c r="AS380" s="27"/>
      <c r="AT380" s="27"/>
      <c r="AU380" s="27"/>
      <c r="AV380" s="27"/>
      <c r="AW380" s="27"/>
      <c r="AX380" s="27"/>
      <c r="AY380" s="27"/>
      <c r="AZ380" s="27"/>
      <c r="BA380" s="27"/>
      <c r="BB380" s="27"/>
      <c r="BC380" s="27"/>
      <c r="BD380" s="27"/>
      <c r="BE380" s="27"/>
      <c r="BF380" s="27"/>
      <c r="BG380" s="27"/>
    </row>
    <row r="381" spans="2:59" ht="15.75" customHeight="1" x14ac:dyDescent="0.2"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  <c r="AO381" s="27"/>
      <c r="AP381" s="27"/>
      <c r="AQ381" s="27"/>
      <c r="AR381" s="27"/>
      <c r="AS381" s="27"/>
      <c r="AT381" s="27"/>
      <c r="AU381" s="27"/>
      <c r="AV381" s="27"/>
      <c r="AW381" s="27"/>
      <c r="AX381" s="27"/>
      <c r="AY381" s="27"/>
      <c r="AZ381" s="27"/>
      <c r="BA381" s="27"/>
      <c r="BB381" s="27"/>
      <c r="BC381" s="27"/>
      <c r="BD381" s="27"/>
      <c r="BE381" s="27"/>
      <c r="BF381" s="27"/>
      <c r="BG381" s="27"/>
    </row>
    <row r="382" spans="2:59" ht="15.75" customHeight="1" x14ac:dyDescent="0.2"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  <c r="AP382" s="27"/>
      <c r="AQ382" s="27"/>
      <c r="AR382" s="27"/>
      <c r="AS382" s="27"/>
      <c r="AT382" s="27"/>
      <c r="AU382" s="27"/>
      <c r="AV382" s="27"/>
      <c r="AW382" s="27"/>
      <c r="AX382" s="27"/>
      <c r="AY382" s="27"/>
      <c r="AZ382" s="27"/>
      <c r="BA382" s="27"/>
      <c r="BB382" s="27"/>
      <c r="BC382" s="27"/>
      <c r="BD382" s="27"/>
      <c r="BE382" s="27"/>
      <c r="BF382" s="27"/>
      <c r="BG382" s="27"/>
    </row>
    <row r="383" spans="2:59" ht="15.75" customHeight="1" x14ac:dyDescent="0.2"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  <c r="AP383" s="27"/>
      <c r="AQ383" s="27"/>
      <c r="AR383" s="27"/>
      <c r="AS383" s="27"/>
      <c r="AT383" s="27"/>
      <c r="AU383" s="27"/>
      <c r="AV383" s="27"/>
      <c r="AW383" s="27"/>
      <c r="AX383" s="27"/>
      <c r="AY383" s="27"/>
      <c r="AZ383" s="27"/>
      <c r="BA383" s="27"/>
      <c r="BB383" s="27"/>
      <c r="BC383" s="27"/>
      <c r="BD383" s="27"/>
      <c r="BE383" s="27"/>
      <c r="BF383" s="27"/>
      <c r="BG383" s="27"/>
    </row>
    <row r="384" spans="2:59" ht="15.75" customHeight="1" x14ac:dyDescent="0.2"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  <c r="BF384" s="27"/>
      <c r="BG384" s="27"/>
    </row>
    <row r="385" spans="2:59" ht="15.75" customHeight="1" x14ac:dyDescent="0.2"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27"/>
      <c r="AR385" s="27"/>
      <c r="AS385" s="27"/>
      <c r="AT385" s="27"/>
      <c r="AU385" s="27"/>
      <c r="AV385" s="27"/>
      <c r="AW385" s="27"/>
      <c r="AX385" s="27"/>
      <c r="AY385" s="27"/>
      <c r="AZ385" s="27"/>
      <c r="BA385" s="27"/>
      <c r="BB385" s="27"/>
      <c r="BC385" s="27"/>
      <c r="BD385" s="27"/>
      <c r="BE385" s="27"/>
      <c r="BF385" s="27"/>
      <c r="BG385" s="27"/>
    </row>
    <row r="386" spans="2:59" ht="15.75" customHeight="1" x14ac:dyDescent="0.2"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  <c r="AR386" s="27"/>
      <c r="AS386" s="27"/>
      <c r="AT386" s="27"/>
      <c r="AU386" s="27"/>
      <c r="AV386" s="27"/>
      <c r="AW386" s="27"/>
      <c r="AX386" s="27"/>
      <c r="AY386" s="27"/>
      <c r="AZ386" s="27"/>
      <c r="BA386" s="27"/>
      <c r="BB386" s="27"/>
      <c r="BC386" s="27"/>
      <c r="BD386" s="27"/>
      <c r="BE386" s="27"/>
      <c r="BF386" s="27"/>
      <c r="BG386" s="27"/>
    </row>
    <row r="387" spans="2:59" ht="15.75" customHeight="1" x14ac:dyDescent="0.2"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  <c r="AO387" s="27"/>
      <c r="AP387" s="27"/>
      <c r="AQ387" s="27"/>
      <c r="AR387" s="27"/>
      <c r="AS387" s="27"/>
      <c r="AT387" s="27"/>
      <c r="AU387" s="27"/>
      <c r="AV387" s="27"/>
      <c r="AW387" s="27"/>
      <c r="AX387" s="27"/>
      <c r="AY387" s="27"/>
      <c r="AZ387" s="27"/>
      <c r="BA387" s="27"/>
      <c r="BB387" s="27"/>
      <c r="BC387" s="27"/>
      <c r="BD387" s="27"/>
      <c r="BE387" s="27"/>
      <c r="BF387" s="27"/>
      <c r="BG387" s="27"/>
    </row>
    <row r="388" spans="2:59" ht="15.75" customHeight="1" x14ac:dyDescent="0.2"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  <c r="AP388" s="27"/>
      <c r="AQ388" s="27"/>
      <c r="AR388" s="27"/>
      <c r="AS388" s="27"/>
      <c r="AT388" s="27"/>
      <c r="AU388" s="27"/>
      <c r="AV388" s="27"/>
      <c r="AW388" s="27"/>
      <c r="AX388" s="27"/>
      <c r="AY388" s="27"/>
      <c r="AZ388" s="27"/>
      <c r="BA388" s="27"/>
      <c r="BB388" s="27"/>
      <c r="BC388" s="27"/>
      <c r="BD388" s="27"/>
      <c r="BE388" s="27"/>
      <c r="BF388" s="27"/>
      <c r="BG388" s="27"/>
    </row>
    <row r="389" spans="2:59" ht="15.75" customHeight="1" x14ac:dyDescent="0.2"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27"/>
      <c r="AQ389" s="27"/>
      <c r="AR389" s="27"/>
      <c r="AS389" s="27"/>
      <c r="AT389" s="27"/>
      <c r="AU389" s="27"/>
      <c r="AV389" s="27"/>
      <c r="AW389" s="27"/>
      <c r="AX389" s="27"/>
      <c r="AY389" s="27"/>
      <c r="AZ389" s="27"/>
      <c r="BA389" s="27"/>
      <c r="BB389" s="27"/>
      <c r="BC389" s="27"/>
      <c r="BD389" s="27"/>
      <c r="BE389" s="27"/>
      <c r="BF389" s="27"/>
      <c r="BG389" s="27"/>
    </row>
    <row r="390" spans="2:59" ht="15.75" customHeight="1" x14ac:dyDescent="0.2"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  <c r="AO390" s="27"/>
      <c r="AP390" s="27"/>
      <c r="AQ390" s="27"/>
      <c r="AR390" s="27"/>
      <c r="AS390" s="27"/>
      <c r="AT390" s="27"/>
      <c r="AU390" s="27"/>
      <c r="AV390" s="27"/>
      <c r="AW390" s="27"/>
      <c r="AX390" s="27"/>
      <c r="AY390" s="27"/>
      <c r="AZ390" s="27"/>
      <c r="BA390" s="27"/>
      <c r="BB390" s="27"/>
      <c r="BC390" s="27"/>
      <c r="BD390" s="27"/>
      <c r="BE390" s="27"/>
      <c r="BF390" s="27"/>
      <c r="BG390" s="27"/>
    </row>
    <row r="391" spans="2:59" ht="15.75" customHeight="1" x14ac:dyDescent="0.2"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27"/>
      <c r="AQ391" s="27"/>
      <c r="AR391" s="27"/>
      <c r="AS391" s="27"/>
      <c r="AT391" s="27"/>
      <c r="AU391" s="27"/>
      <c r="AV391" s="27"/>
      <c r="AW391" s="27"/>
      <c r="AX391" s="27"/>
      <c r="AY391" s="27"/>
      <c r="AZ391" s="27"/>
      <c r="BA391" s="27"/>
      <c r="BB391" s="27"/>
      <c r="BC391" s="27"/>
      <c r="BD391" s="27"/>
      <c r="BE391" s="27"/>
      <c r="BF391" s="27"/>
      <c r="BG391" s="27"/>
    </row>
    <row r="392" spans="2:59" ht="15.75" customHeight="1" x14ac:dyDescent="0.2"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27"/>
      <c r="AW392" s="27"/>
      <c r="AX392" s="27"/>
      <c r="AY392" s="27"/>
      <c r="AZ392" s="27"/>
      <c r="BA392" s="27"/>
      <c r="BB392" s="27"/>
      <c r="BC392" s="27"/>
      <c r="BD392" s="27"/>
      <c r="BE392" s="27"/>
      <c r="BF392" s="27"/>
      <c r="BG392" s="27"/>
    </row>
    <row r="393" spans="2:59" ht="15.75" customHeight="1" x14ac:dyDescent="0.2"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27"/>
      <c r="AQ393" s="27"/>
      <c r="AR393" s="27"/>
      <c r="AS393" s="27"/>
      <c r="AT393" s="27"/>
      <c r="AU393" s="27"/>
      <c r="AV393" s="27"/>
      <c r="AW393" s="27"/>
      <c r="AX393" s="27"/>
      <c r="AY393" s="27"/>
      <c r="AZ393" s="27"/>
      <c r="BA393" s="27"/>
      <c r="BB393" s="27"/>
      <c r="BC393" s="27"/>
      <c r="BD393" s="27"/>
      <c r="BE393" s="27"/>
      <c r="BF393" s="27"/>
      <c r="BG393" s="27"/>
    </row>
    <row r="394" spans="2:59" ht="15.75" customHeight="1" x14ac:dyDescent="0.2"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7"/>
      <c r="BC394" s="27"/>
      <c r="BD394" s="27"/>
      <c r="BE394" s="27"/>
      <c r="BF394" s="27"/>
      <c r="BG394" s="27"/>
    </row>
    <row r="395" spans="2:59" ht="15.75" customHeight="1" x14ac:dyDescent="0.2"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27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27"/>
      <c r="BC395" s="27"/>
      <c r="BD395" s="27"/>
      <c r="BE395" s="27"/>
      <c r="BF395" s="27"/>
      <c r="BG395" s="27"/>
    </row>
    <row r="396" spans="2:59" ht="15.75" customHeight="1" x14ac:dyDescent="0.2"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  <c r="AO396" s="27"/>
      <c r="AP396" s="27"/>
      <c r="AQ396" s="27"/>
      <c r="AR396" s="27"/>
      <c r="AS396" s="27"/>
      <c r="AT396" s="27"/>
      <c r="AU396" s="27"/>
      <c r="AV396" s="27"/>
      <c r="AW396" s="27"/>
      <c r="AX396" s="27"/>
      <c r="AY396" s="27"/>
      <c r="AZ396" s="27"/>
      <c r="BA396" s="27"/>
      <c r="BB396" s="27"/>
      <c r="BC396" s="27"/>
      <c r="BD396" s="27"/>
      <c r="BE396" s="27"/>
      <c r="BF396" s="27"/>
      <c r="BG396" s="27"/>
    </row>
    <row r="397" spans="2:59" ht="15.75" customHeight="1" x14ac:dyDescent="0.2"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  <c r="AO397" s="27"/>
      <c r="AP397" s="27"/>
      <c r="AQ397" s="27"/>
      <c r="AR397" s="27"/>
      <c r="AS397" s="27"/>
      <c r="AT397" s="27"/>
      <c r="AU397" s="27"/>
      <c r="AV397" s="27"/>
      <c r="AW397" s="27"/>
      <c r="AX397" s="27"/>
      <c r="AY397" s="27"/>
      <c r="AZ397" s="27"/>
      <c r="BA397" s="27"/>
      <c r="BB397" s="27"/>
      <c r="BC397" s="27"/>
      <c r="BD397" s="27"/>
      <c r="BE397" s="27"/>
      <c r="BF397" s="27"/>
      <c r="BG397" s="27"/>
    </row>
    <row r="398" spans="2:59" ht="15.75" customHeight="1" x14ac:dyDescent="0.2"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  <c r="AO398" s="27"/>
      <c r="AP398" s="27"/>
      <c r="AQ398" s="27"/>
      <c r="AR398" s="27"/>
      <c r="AS398" s="27"/>
      <c r="AT398" s="27"/>
      <c r="AU398" s="27"/>
      <c r="AV398" s="27"/>
      <c r="AW398" s="27"/>
      <c r="AX398" s="27"/>
      <c r="AY398" s="27"/>
      <c r="AZ398" s="27"/>
      <c r="BA398" s="27"/>
      <c r="BB398" s="27"/>
      <c r="BC398" s="27"/>
      <c r="BD398" s="27"/>
      <c r="BE398" s="27"/>
      <c r="BF398" s="27"/>
      <c r="BG398" s="27"/>
    </row>
    <row r="399" spans="2:59" ht="15.75" customHeight="1" x14ac:dyDescent="0.2"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  <c r="AO399" s="27"/>
      <c r="AP399" s="27"/>
      <c r="AQ399" s="27"/>
      <c r="AR399" s="27"/>
      <c r="AS399" s="27"/>
      <c r="AT399" s="27"/>
      <c r="AU399" s="27"/>
      <c r="AV399" s="27"/>
      <c r="AW399" s="27"/>
      <c r="AX399" s="27"/>
      <c r="AY399" s="27"/>
      <c r="AZ399" s="27"/>
      <c r="BA399" s="27"/>
      <c r="BB399" s="27"/>
      <c r="BC399" s="27"/>
      <c r="BD399" s="27"/>
      <c r="BE399" s="27"/>
      <c r="BF399" s="27"/>
      <c r="BG399" s="27"/>
    </row>
    <row r="400" spans="2:59" ht="15.75" customHeight="1" x14ac:dyDescent="0.2"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  <c r="AO400" s="27"/>
      <c r="AP400" s="27"/>
      <c r="AQ400" s="27"/>
      <c r="AR400" s="27"/>
      <c r="AS400" s="27"/>
      <c r="AT400" s="27"/>
      <c r="AU400" s="27"/>
      <c r="AV400" s="27"/>
      <c r="AW400" s="27"/>
      <c r="AX400" s="27"/>
      <c r="AY400" s="27"/>
      <c r="AZ400" s="27"/>
      <c r="BA400" s="27"/>
      <c r="BB400" s="27"/>
      <c r="BC400" s="27"/>
      <c r="BD400" s="27"/>
      <c r="BE400" s="27"/>
      <c r="BF400" s="27"/>
      <c r="BG400" s="27"/>
    </row>
    <row r="401" spans="2:59" ht="15.75" customHeight="1" x14ac:dyDescent="0.2"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  <c r="AO401" s="27"/>
      <c r="AP401" s="27"/>
      <c r="AQ401" s="27"/>
      <c r="AR401" s="27"/>
      <c r="AS401" s="27"/>
      <c r="AT401" s="27"/>
      <c r="AU401" s="27"/>
      <c r="AV401" s="27"/>
      <c r="AW401" s="27"/>
      <c r="AX401" s="27"/>
      <c r="AY401" s="27"/>
      <c r="AZ401" s="27"/>
      <c r="BA401" s="27"/>
      <c r="BB401" s="27"/>
      <c r="BC401" s="27"/>
      <c r="BD401" s="27"/>
      <c r="BE401" s="27"/>
      <c r="BF401" s="27"/>
      <c r="BG401" s="27"/>
    </row>
    <row r="402" spans="2:59" ht="15.75" customHeight="1" x14ac:dyDescent="0.2"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  <c r="AO402" s="27"/>
      <c r="AP402" s="27"/>
      <c r="AQ402" s="27"/>
      <c r="AR402" s="27"/>
      <c r="AS402" s="27"/>
      <c r="AT402" s="27"/>
      <c r="AU402" s="27"/>
      <c r="AV402" s="27"/>
      <c r="AW402" s="27"/>
      <c r="AX402" s="27"/>
      <c r="AY402" s="27"/>
      <c r="AZ402" s="27"/>
      <c r="BA402" s="27"/>
      <c r="BB402" s="27"/>
      <c r="BC402" s="27"/>
      <c r="BD402" s="27"/>
      <c r="BE402" s="27"/>
      <c r="BF402" s="27"/>
      <c r="BG402" s="27"/>
    </row>
    <row r="403" spans="2:59" ht="15.75" customHeight="1" x14ac:dyDescent="0.2"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27"/>
      <c r="AR403" s="27"/>
      <c r="AS403" s="27"/>
      <c r="AT403" s="27"/>
      <c r="AU403" s="27"/>
      <c r="AV403" s="27"/>
      <c r="AW403" s="27"/>
      <c r="AX403" s="27"/>
      <c r="AY403" s="27"/>
      <c r="AZ403" s="27"/>
      <c r="BA403" s="27"/>
      <c r="BB403" s="27"/>
      <c r="BC403" s="27"/>
      <c r="BD403" s="27"/>
      <c r="BE403" s="27"/>
      <c r="BF403" s="27"/>
      <c r="BG403" s="27"/>
    </row>
    <row r="404" spans="2:59" ht="15.75" customHeight="1" x14ac:dyDescent="0.2"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  <c r="AP404" s="27"/>
      <c r="AQ404" s="27"/>
      <c r="AR404" s="27"/>
      <c r="AS404" s="27"/>
      <c r="AT404" s="27"/>
      <c r="AU404" s="27"/>
      <c r="AV404" s="27"/>
      <c r="AW404" s="27"/>
      <c r="AX404" s="27"/>
      <c r="AY404" s="27"/>
      <c r="AZ404" s="27"/>
      <c r="BA404" s="27"/>
      <c r="BB404" s="27"/>
      <c r="BC404" s="27"/>
      <c r="BD404" s="27"/>
      <c r="BE404" s="27"/>
      <c r="BF404" s="27"/>
      <c r="BG404" s="27"/>
    </row>
    <row r="405" spans="2:59" ht="15.75" customHeight="1" x14ac:dyDescent="0.2"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  <c r="AO405" s="27"/>
      <c r="AP405" s="27"/>
      <c r="AQ405" s="27"/>
      <c r="AR405" s="27"/>
      <c r="AS405" s="27"/>
      <c r="AT405" s="27"/>
      <c r="AU405" s="27"/>
      <c r="AV405" s="27"/>
      <c r="AW405" s="27"/>
      <c r="AX405" s="27"/>
      <c r="AY405" s="27"/>
      <c r="AZ405" s="27"/>
      <c r="BA405" s="27"/>
      <c r="BB405" s="27"/>
      <c r="BC405" s="27"/>
      <c r="BD405" s="27"/>
      <c r="BE405" s="27"/>
      <c r="BF405" s="27"/>
      <c r="BG405" s="27"/>
    </row>
    <row r="406" spans="2:59" ht="15.75" customHeight="1" x14ac:dyDescent="0.2"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  <c r="AO406" s="27"/>
      <c r="AP406" s="27"/>
      <c r="AQ406" s="27"/>
      <c r="AR406" s="27"/>
      <c r="AS406" s="27"/>
      <c r="AT406" s="27"/>
      <c r="AU406" s="27"/>
      <c r="AV406" s="27"/>
      <c r="AW406" s="27"/>
      <c r="AX406" s="27"/>
      <c r="AY406" s="27"/>
      <c r="AZ406" s="27"/>
      <c r="BA406" s="27"/>
      <c r="BB406" s="27"/>
      <c r="BC406" s="27"/>
      <c r="BD406" s="27"/>
      <c r="BE406" s="27"/>
      <c r="BF406" s="27"/>
      <c r="BG406" s="27"/>
    </row>
    <row r="407" spans="2:59" ht="15.75" customHeight="1" x14ac:dyDescent="0.2"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  <c r="AO407" s="27"/>
      <c r="AP407" s="27"/>
      <c r="AQ407" s="27"/>
      <c r="AR407" s="27"/>
      <c r="AS407" s="27"/>
      <c r="AT407" s="27"/>
      <c r="AU407" s="27"/>
      <c r="AV407" s="27"/>
      <c r="AW407" s="27"/>
      <c r="AX407" s="27"/>
      <c r="AY407" s="27"/>
      <c r="AZ407" s="27"/>
      <c r="BA407" s="27"/>
      <c r="BB407" s="27"/>
      <c r="BC407" s="27"/>
      <c r="BD407" s="27"/>
      <c r="BE407" s="27"/>
      <c r="BF407" s="27"/>
      <c r="BG407" s="27"/>
    </row>
    <row r="408" spans="2:59" ht="15.75" customHeight="1" x14ac:dyDescent="0.2"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  <c r="AO408" s="27"/>
      <c r="AP408" s="27"/>
      <c r="AQ408" s="27"/>
      <c r="AR408" s="27"/>
      <c r="AS408" s="27"/>
      <c r="AT408" s="27"/>
      <c r="AU408" s="27"/>
      <c r="AV408" s="27"/>
      <c r="AW408" s="27"/>
      <c r="AX408" s="27"/>
      <c r="AY408" s="27"/>
      <c r="AZ408" s="27"/>
      <c r="BA408" s="27"/>
      <c r="BB408" s="27"/>
      <c r="BC408" s="27"/>
      <c r="BD408" s="27"/>
      <c r="BE408" s="27"/>
      <c r="BF408" s="27"/>
      <c r="BG408" s="27"/>
    </row>
    <row r="409" spans="2:59" ht="15.75" customHeight="1" x14ac:dyDescent="0.2"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27"/>
      <c r="AR409" s="27"/>
      <c r="AS409" s="27"/>
      <c r="AT409" s="27"/>
      <c r="AU409" s="27"/>
      <c r="AV409" s="27"/>
      <c r="AW409" s="27"/>
      <c r="AX409" s="27"/>
      <c r="AY409" s="27"/>
      <c r="AZ409" s="27"/>
      <c r="BA409" s="27"/>
      <c r="BB409" s="27"/>
      <c r="BC409" s="27"/>
      <c r="BD409" s="27"/>
      <c r="BE409" s="27"/>
      <c r="BF409" s="27"/>
      <c r="BG409" s="27"/>
    </row>
    <row r="410" spans="2:59" ht="15.75" customHeight="1" x14ac:dyDescent="0.2"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  <c r="AQ410" s="27"/>
      <c r="AR410" s="27"/>
      <c r="AS410" s="27"/>
      <c r="AT410" s="27"/>
      <c r="AU410" s="27"/>
      <c r="AV410" s="27"/>
      <c r="AW410" s="27"/>
      <c r="AX410" s="27"/>
      <c r="AY410" s="27"/>
      <c r="AZ410" s="27"/>
      <c r="BA410" s="27"/>
      <c r="BB410" s="27"/>
      <c r="BC410" s="27"/>
      <c r="BD410" s="27"/>
      <c r="BE410" s="27"/>
      <c r="BF410" s="27"/>
      <c r="BG410" s="27"/>
    </row>
    <row r="411" spans="2:59" ht="15.75" customHeight="1" x14ac:dyDescent="0.2"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  <c r="AO411" s="27"/>
      <c r="AP411" s="27"/>
      <c r="AQ411" s="27"/>
      <c r="AR411" s="27"/>
      <c r="AS411" s="27"/>
      <c r="AT411" s="27"/>
      <c r="AU411" s="27"/>
      <c r="AV411" s="27"/>
      <c r="AW411" s="27"/>
      <c r="AX411" s="27"/>
      <c r="AY411" s="27"/>
      <c r="AZ411" s="27"/>
      <c r="BA411" s="27"/>
      <c r="BB411" s="27"/>
      <c r="BC411" s="27"/>
      <c r="BD411" s="27"/>
      <c r="BE411" s="27"/>
      <c r="BF411" s="27"/>
      <c r="BG411" s="27"/>
    </row>
    <row r="412" spans="2:59" ht="15.75" customHeight="1" x14ac:dyDescent="0.2"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  <c r="AR412" s="27"/>
      <c r="AS412" s="27"/>
      <c r="AT412" s="27"/>
      <c r="AU412" s="27"/>
      <c r="AV412" s="27"/>
      <c r="AW412" s="27"/>
      <c r="AX412" s="27"/>
      <c r="AY412" s="27"/>
      <c r="AZ412" s="27"/>
      <c r="BA412" s="27"/>
      <c r="BB412" s="27"/>
      <c r="BC412" s="27"/>
      <c r="BD412" s="27"/>
      <c r="BE412" s="27"/>
      <c r="BF412" s="27"/>
      <c r="BG412" s="27"/>
    </row>
    <row r="413" spans="2:59" ht="15.75" customHeight="1" x14ac:dyDescent="0.2"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  <c r="AO413" s="27"/>
      <c r="AP413" s="27"/>
      <c r="AQ413" s="27"/>
      <c r="AR413" s="27"/>
      <c r="AS413" s="27"/>
      <c r="AT413" s="27"/>
      <c r="AU413" s="27"/>
      <c r="AV413" s="27"/>
      <c r="AW413" s="27"/>
      <c r="AX413" s="27"/>
      <c r="AY413" s="27"/>
      <c r="AZ413" s="27"/>
      <c r="BA413" s="27"/>
      <c r="BB413" s="27"/>
      <c r="BC413" s="27"/>
      <c r="BD413" s="27"/>
      <c r="BE413" s="27"/>
      <c r="BF413" s="27"/>
      <c r="BG413" s="27"/>
    </row>
    <row r="414" spans="2:59" ht="15.75" customHeight="1" x14ac:dyDescent="0.2"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  <c r="AO414" s="27"/>
      <c r="AP414" s="27"/>
      <c r="AQ414" s="27"/>
      <c r="AR414" s="27"/>
      <c r="AS414" s="27"/>
      <c r="AT414" s="27"/>
      <c r="AU414" s="27"/>
      <c r="AV414" s="27"/>
      <c r="AW414" s="27"/>
      <c r="AX414" s="27"/>
      <c r="AY414" s="27"/>
      <c r="AZ414" s="27"/>
      <c r="BA414" s="27"/>
      <c r="BB414" s="27"/>
      <c r="BC414" s="27"/>
      <c r="BD414" s="27"/>
      <c r="BE414" s="27"/>
      <c r="BF414" s="27"/>
      <c r="BG414" s="27"/>
    </row>
    <row r="415" spans="2:59" ht="15.75" customHeight="1" x14ac:dyDescent="0.2"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  <c r="AO415" s="27"/>
      <c r="AP415" s="27"/>
      <c r="AQ415" s="27"/>
      <c r="AR415" s="27"/>
      <c r="AS415" s="27"/>
      <c r="AT415" s="27"/>
      <c r="AU415" s="27"/>
      <c r="AV415" s="27"/>
      <c r="AW415" s="27"/>
      <c r="AX415" s="27"/>
      <c r="AY415" s="27"/>
      <c r="AZ415" s="27"/>
      <c r="BA415" s="27"/>
      <c r="BB415" s="27"/>
      <c r="BC415" s="27"/>
      <c r="BD415" s="27"/>
      <c r="BE415" s="27"/>
      <c r="BF415" s="27"/>
      <c r="BG415" s="27"/>
    </row>
    <row r="416" spans="2:59" ht="15.75" customHeight="1" x14ac:dyDescent="0.2"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  <c r="AO416" s="27"/>
      <c r="AP416" s="27"/>
      <c r="AQ416" s="27"/>
      <c r="AR416" s="27"/>
      <c r="AS416" s="27"/>
      <c r="AT416" s="27"/>
      <c r="AU416" s="27"/>
      <c r="AV416" s="27"/>
      <c r="AW416" s="27"/>
      <c r="AX416" s="27"/>
      <c r="AY416" s="27"/>
      <c r="AZ416" s="27"/>
      <c r="BA416" s="27"/>
      <c r="BB416" s="27"/>
      <c r="BC416" s="27"/>
      <c r="BD416" s="27"/>
      <c r="BE416" s="27"/>
      <c r="BF416" s="27"/>
      <c r="BG416" s="27"/>
    </row>
    <row r="417" spans="2:59" ht="15.75" customHeight="1" x14ac:dyDescent="0.2"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  <c r="AO417" s="27"/>
      <c r="AP417" s="27"/>
      <c r="AQ417" s="27"/>
      <c r="AR417" s="27"/>
      <c r="AS417" s="27"/>
      <c r="AT417" s="27"/>
      <c r="AU417" s="27"/>
      <c r="AV417" s="27"/>
      <c r="AW417" s="27"/>
      <c r="AX417" s="27"/>
      <c r="AY417" s="27"/>
      <c r="AZ417" s="27"/>
      <c r="BA417" s="27"/>
      <c r="BB417" s="27"/>
      <c r="BC417" s="27"/>
      <c r="BD417" s="27"/>
      <c r="BE417" s="27"/>
      <c r="BF417" s="27"/>
      <c r="BG417" s="27"/>
    </row>
    <row r="418" spans="2:59" ht="15.75" customHeight="1" x14ac:dyDescent="0.2"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  <c r="AO418" s="27"/>
      <c r="AP418" s="27"/>
      <c r="AQ418" s="27"/>
      <c r="AR418" s="27"/>
      <c r="AS418" s="27"/>
      <c r="AT418" s="27"/>
      <c r="AU418" s="27"/>
      <c r="AV418" s="27"/>
      <c r="AW418" s="27"/>
      <c r="AX418" s="27"/>
      <c r="AY418" s="27"/>
      <c r="AZ418" s="27"/>
      <c r="BA418" s="27"/>
      <c r="BB418" s="27"/>
      <c r="BC418" s="27"/>
      <c r="BD418" s="27"/>
      <c r="BE418" s="27"/>
      <c r="BF418" s="27"/>
      <c r="BG418" s="27"/>
    </row>
    <row r="419" spans="2:59" ht="15.75" customHeight="1" x14ac:dyDescent="0.2"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27"/>
      <c r="AR419" s="27"/>
      <c r="AS419" s="27"/>
      <c r="AT419" s="27"/>
      <c r="AU419" s="27"/>
      <c r="AV419" s="27"/>
      <c r="AW419" s="27"/>
      <c r="AX419" s="27"/>
      <c r="AY419" s="27"/>
      <c r="AZ419" s="27"/>
      <c r="BA419" s="27"/>
      <c r="BB419" s="27"/>
      <c r="BC419" s="27"/>
      <c r="BD419" s="27"/>
      <c r="BE419" s="27"/>
      <c r="BF419" s="27"/>
      <c r="BG419" s="27"/>
    </row>
    <row r="420" spans="2:59" ht="15.75" customHeight="1" x14ac:dyDescent="0.2"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  <c r="AO420" s="27"/>
      <c r="AP420" s="27"/>
      <c r="AQ420" s="27"/>
      <c r="AR420" s="27"/>
      <c r="AS420" s="27"/>
      <c r="AT420" s="27"/>
      <c r="AU420" s="27"/>
      <c r="AV420" s="27"/>
      <c r="AW420" s="27"/>
      <c r="AX420" s="27"/>
      <c r="AY420" s="27"/>
      <c r="AZ420" s="27"/>
      <c r="BA420" s="27"/>
      <c r="BB420" s="27"/>
      <c r="BC420" s="27"/>
      <c r="BD420" s="27"/>
      <c r="BE420" s="27"/>
      <c r="BF420" s="27"/>
      <c r="BG420" s="27"/>
    </row>
    <row r="421" spans="2:59" ht="15.75" customHeight="1" x14ac:dyDescent="0.2"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  <c r="AO421" s="27"/>
      <c r="AP421" s="27"/>
      <c r="AQ421" s="27"/>
      <c r="AR421" s="27"/>
      <c r="AS421" s="27"/>
      <c r="AT421" s="27"/>
      <c r="AU421" s="27"/>
      <c r="AV421" s="27"/>
      <c r="AW421" s="27"/>
      <c r="AX421" s="27"/>
      <c r="AY421" s="27"/>
      <c r="AZ421" s="27"/>
      <c r="BA421" s="27"/>
      <c r="BB421" s="27"/>
      <c r="BC421" s="27"/>
      <c r="BD421" s="27"/>
      <c r="BE421" s="27"/>
      <c r="BF421" s="27"/>
      <c r="BG421" s="27"/>
    </row>
    <row r="422" spans="2:59" ht="15.75" customHeight="1" x14ac:dyDescent="0.2"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27"/>
      <c r="AR422" s="27"/>
      <c r="AS422" s="27"/>
      <c r="AT422" s="27"/>
      <c r="AU422" s="27"/>
      <c r="AV422" s="27"/>
      <c r="AW422" s="27"/>
      <c r="AX422" s="27"/>
      <c r="AY422" s="27"/>
      <c r="AZ422" s="27"/>
      <c r="BA422" s="27"/>
      <c r="BB422" s="27"/>
      <c r="BC422" s="27"/>
      <c r="BD422" s="27"/>
      <c r="BE422" s="27"/>
      <c r="BF422" s="27"/>
      <c r="BG422" s="27"/>
    </row>
    <row r="423" spans="2:59" ht="15.75" customHeight="1" x14ac:dyDescent="0.2"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  <c r="AO423" s="27"/>
      <c r="AP423" s="27"/>
      <c r="AQ423" s="27"/>
      <c r="AR423" s="27"/>
      <c r="AS423" s="27"/>
      <c r="AT423" s="27"/>
      <c r="AU423" s="27"/>
      <c r="AV423" s="27"/>
      <c r="AW423" s="27"/>
      <c r="AX423" s="27"/>
      <c r="AY423" s="27"/>
      <c r="AZ423" s="27"/>
      <c r="BA423" s="27"/>
      <c r="BB423" s="27"/>
      <c r="BC423" s="27"/>
      <c r="BD423" s="27"/>
      <c r="BE423" s="27"/>
      <c r="BF423" s="27"/>
      <c r="BG423" s="27"/>
    </row>
    <row r="424" spans="2:59" ht="15.75" customHeight="1" x14ac:dyDescent="0.2"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  <c r="AO424" s="27"/>
      <c r="AP424" s="27"/>
      <c r="AQ424" s="27"/>
      <c r="AR424" s="27"/>
      <c r="AS424" s="27"/>
      <c r="AT424" s="27"/>
      <c r="AU424" s="27"/>
      <c r="AV424" s="27"/>
      <c r="AW424" s="27"/>
      <c r="AX424" s="27"/>
      <c r="AY424" s="27"/>
      <c r="AZ424" s="27"/>
      <c r="BA424" s="27"/>
      <c r="BB424" s="27"/>
      <c r="BC424" s="27"/>
      <c r="BD424" s="27"/>
      <c r="BE424" s="27"/>
      <c r="BF424" s="27"/>
      <c r="BG424" s="27"/>
    </row>
    <row r="425" spans="2:59" ht="15.75" customHeight="1" x14ac:dyDescent="0.2"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  <c r="AO425" s="27"/>
      <c r="AP425" s="27"/>
      <c r="AQ425" s="27"/>
      <c r="AR425" s="27"/>
      <c r="AS425" s="27"/>
      <c r="AT425" s="27"/>
      <c r="AU425" s="27"/>
      <c r="AV425" s="27"/>
      <c r="AW425" s="27"/>
      <c r="AX425" s="27"/>
      <c r="AY425" s="27"/>
      <c r="AZ425" s="27"/>
      <c r="BA425" s="27"/>
      <c r="BB425" s="27"/>
      <c r="BC425" s="27"/>
      <c r="BD425" s="27"/>
      <c r="BE425" s="27"/>
      <c r="BF425" s="27"/>
      <c r="BG425" s="27"/>
    </row>
    <row r="426" spans="2:59" ht="15.75" customHeight="1" x14ac:dyDescent="0.2"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  <c r="AO426" s="27"/>
      <c r="AP426" s="27"/>
      <c r="AQ426" s="27"/>
      <c r="AR426" s="27"/>
      <c r="AS426" s="27"/>
      <c r="AT426" s="27"/>
      <c r="AU426" s="27"/>
      <c r="AV426" s="27"/>
      <c r="AW426" s="27"/>
      <c r="AX426" s="27"/>
      <c r="AY426" s="27"/>
      <c r="AZ426" s="27"/>
      <c r="BA426" s="27"/>
      <c r="BB426" s="27"/>
      <c r="BC426" s="27"/>
      <c r="BD426" s="27"/>
      <c r="BE426" s="27"/>
      <c r="BF426" s="27"/>
      <c r="BG426" s="27"/>
    </row>
    <row r="427" spans="2:59" ht="15.75" customHeight="1" x14ac:dyDescent="0.2"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  <c r="AO427" s="27"/>
      <c r="AP427" s="27"/>
      <c r="AQ427" s="27"/>
      <c r="AR427" s="27"/>
      <c r="AS427" s="27"/>
      <c r="AT427" s="27"/>
      <c r="AU427" s="27"/>
      <c r="AV427" s="27"/>
      <c r="AW427" s="27"/>
      <c r="AX427" s="27"/>
      <c r="AY427" s="27"/>
      <c r="AZ427" s="27"/>
      <c r="BA427" s="27"/>
      <c r="BB427" s="27"/>
      <c r="BC427" s="27"/>
      <c r="BD427" s="27"/>
      <c r="BE427" s="27"/>
      <c r="BF427" s="27"/>
      <c r="BG427" s="27"/>
    </row>
    <row r="428" spans="2:59" ht="15.75" customHeight="1" x14ac:dyDescent="0.2"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  <c r="AO428" s="27"/>
      <c r="AP428" s="27"/>
      <c r="AQ428" s="27"/>
      <c r="AR428" s="27"/>
      <c r="AS428" s="27"/>
      <c r="AT428" s="27"/>
      <c r="AU428" s="27"/>
      <c r="AV428" s="27"/>
      <c r="AW428" s="27"/>
      <c r="AX428" s="27"/>
      <c r="AY428" s="27"/>
      <c r="AZ428" s="27"/>
      <c r="BA428" s="27"/>
      <c r="BB428" s="27"/>
      <c r="BC428" s="27"/>
      <c r="BD428" s="27"/>
      <c r="BE428" s="27"/>
      <c r="BF428" s="27"/>
      <c r="BG428" s="27"/>
    </row>
    <row r="429" spans="2:59" ht="15.75" customHeight="1" x14ac:dyDescent="0.2"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  <c r="AO429" s="27"/>
      <c r="AP429" s="27"/>
      <c r="AQ429" s="27"/>
      <c r="AR429" s="27"/>
      <c r="AS429" s="27"/>
      <c r="AT429" s="27"/>
      <c r="AU429" s="27"/>
      <c r="AV429" s="27"/>
      <c r="AW429" s="27"/>
      <c r="AX429" s="27"/>
      <c r="AY429" s="27"/>
      <c r="AZ429" s="27"/>
      <c r="BA429" s="27"/>
      <c r="BB429" s="27"/>
      <c r="BC429" s="27"/>
      <c r="BD429" s="27"/>
      <c r="BE429" s="27"/>
      <c r="BF429" s="27"/>
      <c r="BG429" s="27"/>
    </row>
    <row r="430" spans="2:59" ht="15.75" customHeight="1" x14ac:dyDescent="0.2"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27"/>
      <c r="AR430" s="27"/>
      <c r="AS430" s="27"/>
      <c r="AT430" s="27"/>
      <c r="AU430" s="27"/>
      <c r="AV430" s="27"/>
      <c r="AW430" s="27"/>
      <c r="AX430" s="27"/>
      <c r="AY430" s="27"/>
      <c r="AZ430" s="27"/>
      <c r="BA430" s="27"/>
      <c r="BB430" s="27"/>
      <c r="BC430" s="27"/>
      <c r="BD430" s="27"/>
      <c r="BE430" s="27"/>
      <c r="BF430" s="27"/>
      <c r="BG430" s="27"/>
    </row>
    <row r="431" spans="2:59" ht="15.75" customHeight="1" x14ac:dyDescent="0.2"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  <c r="AO431" s="27"/>
      <c r="AP431" s="27"/>
      <c r="AQ431" s="27"/>
      <c r="AR431" s="27"/>
      <c r="AS431" s="27"/>
      <c r="AT431" s="27"/>
      <c r="AU431" s="27"/>
      <c r="AV431" s="27"/>
      <c r="AW431" s="27"/>
      <c r="AX431" s="27"/>
      <c r="AY431" s="27"/>
      <c r="AZ431" s="27"/>
      <c r="BA431" s="27"/>
      <c r="BB431" s="27"/>
      <c r="BC431" s="27"/>
      <c r="BD431" s="27"/>
      <c r="BE431" s="27"/>
      <c r="BF431" s="27"/>
      <c r="BG431" s="27"/>
    </row>
    <row r="432" spans="2:59" ht="15.75" customHeight="1" x14ac:dyDescent="0.2"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  <c r="AO432" s="27"/>
      <c r="AP432" s="27"/>
      <c r="AQ432" s="27"/>
      <c r="AR432" s="27"/>
      <c r="AS432" s="27"/>
      <c r="AT432" s="27"/>
      <c r="AU432" s="27"/>
      <c r="AV432" s="27"/>
      <c r="AW432" s="27"/>
      <c r="AX432" s="27"/>
      <c r="AY432" s="27"/>
      <c r="AZ432" s="27"/>
      <c r="BA432" s="27"/>
      <c r="BB432" s="27"/>
      <c r="BC432" s="27"/>
      <c r="BD432" s="27"/>
      <c r="BE432" s="27"/>
      <c r="BF432" s="27"/>
      <c r="BG432" s="27"/>
    </row>
    <row r="433" spans="2:59" ht="15.75" customHeight="1" x14ac:dyDescent="0.2"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  <c r="AO433" s="27"/>
      <c r="AP433" s="27"/>
      <c r="AQ433" s="27"/>
      <c r="AR433" s="27"/>
      <c r="AS433" s="27"/>
      <c r="AT433" s="27"/>
      <c r="AU433" s="27"/>
      <c r="AV433" s="27"/>
      <c r="AW433" s="27"/>
      <c r="AX433" s="27"/>
      <c r="AY433" s="27"/>
      <c r="AZ433" s="27"/>
      <c r="BA433" s="27"/>
      <c r="BB433" s="27"/>
      <c r="BC433" s="27"/>
      <c r="BD433" s="27"/>
      <c r="BE433" s="27"/>
      <c r="BF433" s="27"/>
      <c r="BG433" s="27"/>
    </row>
    <row r="434" spans="2:59" ht="15.75" customHeight="1" x14ac:dyDescent="0.2"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  <c r="AO434" s="27"/>
      <c r="AP434" s="27"/>
      <c r="AQ434" s="27"/>
      <c r="AR434" s="27"/>
      <c r="AS434" s="27"/>
      <c r="AT434" s="27"/>
      <c r="AU434" s="27"/>
      <c r="AV434" s="27"/>
      <c r="AW434" s="27"/>
      <c r="AX434" s="27"/>
      <c r="AY434" s="27"/>
      <c r="AZ434" s="27"/>
      <c r="BA434" s="27"/>
      <c r="BB434" s="27"/>
      <c r="BC434" s="27"/>
      <c r="BD434" s="27"/>
      <c r="BE434" s="27"/>
      <c r="BF434" s="27"/>
      <c r="BG434" s="27"/>
    </row>
    <row r="435" spans="2:59" ht="15.75" customHeight="1" x14ac:dyDescent="0.2"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  <c r="AO435" s="27"/>
      <c r="AP435" s="27"/>
      <c r="AQ435" s="27"/>
      <c r="AR435" s="27"/>
      <c r="AS435" s="27"/>
      <c r="AT435" s="27"/>
      <c r="AU435" s="27"/>
      <c r="AV435" s="27"/>
      <c r="AW435" s="27"/>
      <c r="AX435" s="27"/>
      <c r="AY435" s="27"/>
      <c r="AZ435" s="27"/>
      <c r="BA435" s="27"/>
      <c r="BB435" s="27"/>
      <c r="BC435" s="27"/>
      <c r="BD435" s="27"/>
      <c r="BE435" s="27"/>
      <c r="BF435" s="27"/>
      <c r="BG435" s="27"/>
    </row>
    <row r="436" spans="2:59" ht="15.75" customHeight="1" x14ac:dyDescent="0.2"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  <c r="AO436" s="27"/>
      <c r="AP436" s="27"/>
      <c r="AQ436" s="27"/>
      <c r="AR436" s="27"/>
      <c r="AS436" s="27"/>
      <c r="AT436" s="27"/>
      <c r="AU436" s="27"/>
      <c r="AV436" s="27"/>
      <c r="AW436" s="27"/>
      <c r="AX436" s="27"/>
      <c r="AY436" s="27"/>
      <c r="AZ436" s="27"/>
      <c r="BA436" s="27"/>
      <c r="BB436" s="27"/>
      <c r="BC436" s="27"/>
      <c r="BD436" s="27"/>
      <c r="BE436" s="27"/>
      <c r="BF436" s="27"/>
      <c r="BG436" s="27"/>
    </row>
    <row r="437" spans="2:59" ht="15.75" customHeight="1" x14ac:dyDescent="0.2"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  <c r="AO437" s="27"/>
      <c r="AP437" s="27"/>
      <c r="AQ437" s="27"/>
      <c r="AR437" s="27"/>
      <c r="AS437" s="27"/>
      <c r="AT437" s="27"/>
      <c r="AU437" s="27"/>
      <c r="AV437" s="27"/>
      <c r="AW437" s="27"/>
      <c r="AX437" s="27"/>
      <c r="AY437" s="27"/>
      <c r="AZ437" s="27"/>
      <c r="BA437" s="27"/>
      <c r="BB437" s="27"/>
      <c r="BC437" s="27"/>
      <c r="BD437" s="27"/>
      <c r="BE437" s="27"/>
      <c r="BF437" s="27"/>
      <c r="BG437" s="27"/>
    </row>
    <row r="438" spans="2:59" ht="15.75" customHeight="1" x14ac:dyDescent="0.2"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  <c r="AO438" s="27"/>
      <c r="AP438" s="27"/>
      <c r="AQ438" s="27"/>
      <c r="AR438" s="27"/>
      <c r="AS438" s="27"/>
      <c r="AT438" s="27"/>
      <c r="AU438" s="27"/>
      <c r="AV438" s="27"/>
      <c r="AW438" s="27"/>
      <c r="AX438" s="27"/>
      <c r="AY438" s="27"/>
      <c r="AZ438" s="27"/>
      <c r="BA438" s="27"/>
      <c r="BB438" s="27"/>
      <c r="BC438" s="27"/>
      <c r="BD438" s="27"/>
      <c r="BE438" s="27"/>
      <c r="BF438" s="27"/>
      <c r="BG438" s="27"/>
    </row>
    <row r="439" spans="2:59" ht="15.75" customHeight="1" x14ac:dyDescent="0.2"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  <c r="AO439" s="27"/>
      <c r="AP439" s="27"/>
      <c r="AQ439" s="27"/>
      <c r="AR439" s="27"/>
      <c r="AS439" s="27"/>
      <c r="AT439" s="27"/>
      <c r="AU439" s="27"/>
      <c r="AV439" s="27"/>
      <c r="AW439" s="27"/>
      <c r="AX439" s="27"/>
      <c r="AY439" s="27"/>
      <c r="AZ439" s="27"/>
      <c r="BA439" s="27"/>
      <c r="BB439" s="27"/>
      <c r="BC439" s="27"/>
      <c r="BD439" s="27"/>
      <c r="BE439" s="27"/>
      <c r="BF439" s="27"/>
      <c r="BG439" s="27"/>
    </row>
    <row r="440" spans="2:59" ht="15.75" customHeight="1" x14ac:dyDescent="0.2"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7"/>
      <c r="AR440" s="27"/>
      <c r="AS440" s="27"/>
      <c r="AT440" s="27"/>
      <c r="AU440" s="27"/>
      <c r="AV440" s="27"/>
      <c r="AW440" s="27"/>
      <c r="AX440" s="27"/>
      <c r="AY440" s="27"/>
      <c r="AZ440" s="27"/>
      <c r="BA440" s="27"/>
      <c r="BB440" s="27"/>
      <c r="BC440" s="27"/>
      <c r="BD440" s="27"/>
      <c r="BE440" s="27"/>
      <c r="BF440" s="27"/>
      <c r="BG440" s="27"/>
    </row>
    <row r="441" spans="2:59" ht="15.75" customHeight="1" x14ac:dyDescent="0.2"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  <c r="AO441" s="27"/>
      <c r="AP441" s="27"/>
      <c r="AQ441" s="27"/>
      <c r="AR441" s="27"/>
      <c r="AS441" s="27"/>
      <c r="AT441" s="27"/>
      <c r="AU441" s="27"/>
      <c r="AV441" s="27"/>
      <c r="AW441" s="27"/>
      <c r="AX441" s="27"/>
      <c r="AY441" s="27"/>
      <c r="AZ441" s="27"/>
      <c r="BA441" s="27"/>
      <c r="BB441" s="27"/>
      <c r="BC441" s="27"/>
      <c r="BD441" s="27"/>
      <c r="BE441" s="27"/>
      <c r="BF441" s="27"/>
      <c r="BG441" s="27"/>
    </row>
    <row r="442" spans="2:59" ht="15.75" customHeight="1" x14ac:dyDescent="0.2"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27"/>
      <c r="AR442" s="27"/>
      <c r="AS442" s="27"/>
      <c r="AT442" s="27"/>
      <c r="AU442" s="27"/>
      <c r="AV442" s="27"/>
      <c r="AW442" s="27"/>
      <c r="AX442" s="27"/>
      <c r="AY442" s="27"/>
      <c r="AZ442" s="27"/>
      <c r="BA442" s="27"/>
      <c r="BB442" s="27"/>
      <c r="BC442" s="27"/>
      <c r="BD442" s="27"/>
      <c r="BE442" s="27"/>
      <c r="BF442" s="27"/>
      <c r="BG442" s="27"/>
    </row>
    <row r="443" spans="2:59" ht="15.75" customHeight="1" x14ac:dyDescent="0.2"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  <c r="AO443" s="27"/>
      <c r="AP443" s="27"/>
      <c r="AQ443" s="27"/>
      <c r="AR443" s="27"/>
      <c r="AS443" s="27"/>
      <c r="AT443" s="27"/>
      <c r="AU443" s="27"/>
      <c r="AV443" s="27"/>
      <c r="AW443" s="27"/>
      <c r="AX443" s="27"/>
      <c r="AY443" s="27"/>
      <c r="AZ443" s="27"/>
      <c r="BA443" s="27"/>
      <c r="BB443" s="27"/>
      <c r="BC443" s="27"/>
      <c r="BD443" s="27"/>
      <c r="BE443" s="27"/>
      <c r="BF443" s="27"/>
      <c r="BG443" s="27"/>
    </row>
    <row r="444" spans="2:59" ht="15.75" customHeight="1" x14ac:dyDescent="0.2"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  <c r="AO444" s="27"/>
      <c r="AP444" s="27"/>
      <c r="AQ444" s="27"/>
      <c r="AR444" s="27"/>
      <c r="AS444" s="27"/>
      <c r="AT444" s="27"/>
      <c r="AU444" s="27"/>
      <c r="AV444" s="27"/>
      <c r="AW444" s="27"/>
      <c r="AX444" s="27"/>
      <c r="AY444" s="27"/>
      <c r="AZ444" s="27"/>
      <c r="BA444" s="27"/>
      <c r="BB444" s="27"/>
      <c r="BC444" s="27"/>
      <c r="BD444" s="27"/>
      <c r="BE444" s="27"/>
      <c r="BF444" s="27"/>
      <c r="BG444" s="27"/>
    </row>
    <row r="445" spans="2:59" ht="15.75" customHeight="1" x14ac:dyDescent="0.2"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  <c r="AO445" s="27"/>
      <c r="AP445" s="27"/>
      <c r="AQ445" s="27"/>
      <c r="AR445" s="27"/>
      <c r="AS445" s="27"/>
      <c r="AT445" s="27"/>
      <c r="AU445" s="27"/>
      <c r="AV445" s="27"/>
      <c r="AW445" s="27"/>
      <c r="AX445" s="27"/>
      <c r="AY445" s="27"/>
      <c r="AZ445" s="27"/>
      <c r="BA445" s="27"/>
      <c r="BB445" s="27"/>
      <c r="BC445" s="27"/>
      <c r="BD445" s="27"/>
      <c r="BE445" s="27"/>
      <c r="BF445" s="27"/>
      <c r="BG445" s="27"/>
    </row>
    <row r="446" spans="2:59" ht="15.75" customHeight="1" x14ac:dyDescent="0.2"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  <c r="AP446" s="27"/>
      <c r="AQ446" s="27"/>
      <c r="AR446" s="27"/>
      <c r="AS446" s="27"/>
      <c r="AT446" s="27"/>
      <c r="AU446" s="27"/>
      <c r="AV446" s="27"/>
      <c r="AW446" s="27"/>
      <c r="AX446" s="27"/>
      <c r="AY446" s="27"/>
      <c r="AZ446" s="27"/>
      <c r="BA446" s="27"/>
      <c r="BB446" s="27"/>
      <c r="BC446" s="27"/>
      <c r="BD446" s="27"/>
      <c r="BE446" s="27"/>
      <c r="BF446" s="27"/>
      <c r="BG446" s="27"/>
    </row>
    <row r="447" spans="2:59" ht="15.75" customHeight="1" x14ac:dyDescent="0.2"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  <c r="AO447" s="27"/>
      <c r="AP447" s="27"/>
      <c r="AQ447" s="27"/>
      <c r="AR447" s="27"/>
      <c r="AS447" s="27"/>
      <c r="AT447" s="27"/>
      <c r="AU447" s="27"/>
      <c r="AV447" s="27"/>
      <c r="AW447" s="27"/>
      <c r="AX447" s="27"/>
      <c r="AY447" s="27"/>
      <c r="AZ447" s="27"/>
      <c r="BA447" s="27"/>
      <c r="BB447" s="27"/>
      <c r="BC447" s="27"/>
      <c r="BD447" s="27"/>
      <c r="BE447" s="27"/>
      <c r="BF447" s="27"/>
      <c r="BG447" s="27"/>
    </row>
    <row r="448" spans="2:59" ht="15.75" customHeight="1" x14ac:dyDescent="0.2"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27"/>
      <c r="AW448" s="27"/>
      <c r="AX448" s="27"/>
      <c r="AY448" s="27"/>
      <c r="AZ448" s="27"/>
      <c r="BA448" s="27"/>
      <c r="BB448" s="27"/>
      <c r="BC448" s="27"/>
      <c r="BD448" s="27"/>
      <c r="BE448" s="27"/>
      <c r="BF448" s="27"/>
      <c r="BG448" s="27"/>
    </row>
    <row r="449" spans="2:59" ht="15.75" customHeight="1" x14ac:dyDescent="0.2"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  <c r="AO449" s="27"/>
      <c r="AP449" s="27"/>
      <c r="AQ449" s="27"/>
      <c r="AR449" s="27"/>
      <c r="AS449" s="27"/>
      <c r="AT449" s="27"/>
      <c r="AU449" s="27"/>
      <c r="AV449" s="27"/>
      <c r="AW449" s="27"/>
      <c r="AX449" s="27"/>
      <c r="AY449" s="27"/>
      <c r="AZ449" s="27"/>
      <c r="BA449" s="27"/>
      <c r="BB449" s="27"/>
      <c r="BC449" s="27"/>
      <c r="BD449" s="27"/>
      <c r="BE449" s="27"/>
      <c r="BF449" s="27"/>
      <c r="BG449" s="27"/>
    </row>
    <row r="450" spans="2:59" ht="15.75" customHeight="1" x14ac:dyDescent="0.2"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  <c r="AO450" s="27"/>
      <c r="AP450" s="27"/>
      <c r="AQ450" s="27"/>
      <c r="AR450" s="27"/>
      <c r="AS450" s="27"/>
      <c r="AT450" s="27"/>
      <c r="AU450" s="27"/>
      <c r="AV450" s="27"/>
      <c r="AW450" s="27"/>
      <c r="AX450" s="27"/>
      <c r="AY450" s="27"/>
      <c r="AZ450" s="27"/>
      <c r="BA450" s="27"/>
      <c r="BB450" s="27"/>
      <c r="BC450" s="27"/>
      <c r="BD450" s="27"/>
      <c r="BE450" s="27"/>
      <c r="BF450" s="27"/>
      <c r="BG450" s="27"/>
    </row>
    <row r="451" spans="2:59" ht="15.75" customHeight="1" x14ac:dyDescent="0.2"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  <c r="AO451" s="27"/>
      <c r="AP451" s="27"/>
      <c r="AQ451" s="27"/>
      <c r="AR451" s="27"/>
      <c r="AS451" s="27"/>
      <c r="AT451" s="27"/>
      <c r="AU451" s="27"/>
      <c r="AV451" s="27"/>
      <c r="AW451" s="27"/>
      <c r="AX451" s="27"/>
      <c r="AY451" s="27"/>
      <c r="AZ451" s="27"/>
      <c r="BA451" s="27"/>
      <c r="BB451" s="27"/>
      <c r="BC451" s="27"/>
      <c r="BD451" s="27"/>
      <c r="BE451" s="27"/>
      <c r="BF451" s="27"/>
      <c r="BG451" s="27"/>
    </row>
    <row r="452" spans="2:59" ht="15.75" customHeight="1" x14ac:dyDescent="0.2"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  <c r="AO452" s="27"/>
      <c r="AP452" s="27"/>
      <c r="AQ452" s="27"/>
      <c r="AR452" s="27"/>
      <c r="AS452" s="27"/>
      <c r="AT452" s="27"/>
      <c r="AU452" s="27"/>
      <c r="AV452" s="27"/>
      <c r="AW452" s="27"/>
      <c r="AX452" s="27"/>
      <c r="AY452" s="27"/>
      <c r="AZ452" s="27"/>
      <c r="BA452" s="27"/>
      <c r="BB452" s="27"/>
      <c r="BC452" s="27"/>
      <c r="BD452" s="27"/>
      <c r="BE452" s="27"/>
      <c r="BF452" s="27"/>
      <c r="BG452" s="27"/>
    </row>
    <row r="453" spans="2:59" ht="15.75" customHeight="1" x14ac:dyDescent="0.2"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  <c r="AO453" s="27"/>
      <c r="AP453" s="27"/>
      <c r="AQ453" s="27"/>
      <c r="AR453" s="27"/>
      <c r="AS453" s="27"/>
      <c r="AT453" s="27"/>
      <c r="AU453" s="27"/>
      <c r="AV453" s="27"/>
      <c r="AW453" s="27"/>
      <c r="AX453" s="27"/>
      <c r="AY453" s="27"/>
      <c r="AZ453" s="27"/>
      <c r="BA453" s="27"/>
      <c r="BB453" s="27"/>
      <c r="BC453" s="27"/>
      <c r="BD453" s="27"/>
      <c r="BE453" s="27"/>
      <c r="BF453" s="27"/>
      <c r="BG453" s="27"/>
    </row>
    <row r="454" spans="2:59" ht="15.75" customHeight="1" x14ac:dyDescent="0.2"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  <c r="AQ454" s="27"/>
      <c r="AR454" s="27"/>
      <c r="AS454" s="27"/>
      <c r="AT454" s="27"/>
      <c r="AU454" s="27"/>
      <c r="AV454" s="27"/>
      <c r="AW454" s="27"/>
      <c r="AX454" s="27"/>
      <c r="AY454" s="27"/>
      <c r="AZ454" s="27"/>
      <c r="BA454" s="27"/>
      <c r="BB454" s="27"/>
      <c r="BC454" s="27"/>
      <c r="BD454" s="27"/>
      <c r="BE454" s="27"/>
      <c r="BF454" s="27"/>
      <c r="BG454" s="27"/>
    </row>
    <row r="455" spans="2:59" ht="15.75" customHeight="1" x14ac:dyDescent="0.2"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  <c r="AO455" s="27"/>
      <c r="AP455" s="27"/>
      <c r="AQ455" s="27"/>
      <c r="AR455" s="27"/>
      <c r="AS455" s="27"/>
      <c r="AT455" s="27"/>
      <c r="AU455" s="27"/>
      <c r="AV455" s="27"/>
      <c r="AW455" s="27"/>
      <c r="AX455" s="27"/>
      <c r="AY455" s="27"/>
      <c r="AZ455" s="27"/>
      <c r="BA455" s="27"/>
      <c r="BB455" s="27"/>
      <c r="BC455" s="27"/>
      <c r="BD455" s="27"/>
      <c r="BE455" s="27"/>
      <c r="BF455" s="27"/>
      <c r="BG455" s="27"/>
    </row>
    <row r="456" spans="2:59" ht="15.75" customHeight="1" x14ac:dyDescent="0.2"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  <c r="AO456" s="27"/>
      <c r="AP456" s="27"/>
      <c r="AQ456" s="27"/>
      <c r="AR456" s="27"/>
      <c r="AS456" s="27"/>
      <c r="AT456" s="27"/>
      <c r="AU456" s="27"/>
      <c r="AV456" s="27"/>
      <c r="AW456" s="27"/>
      <c r="AX456" s="27"/>
      <c r="AY456" s="27"/>
      <c r="AZ456" s="27"/>
      <c r="BA456" s="27"/>
      <c r="BB456" s="27"/>
      <c r="BC456" s="27"/>
      <c r="BD456" s="27"/>
      <c r="BE456" s="27"/>
      <c r="BF456" s="27"/>
      <c r="BG456" s="27"/>
    </row>
    <row r="457" spans="2:59" ht="15.75" customHeight="1" x14ac:dyDescent="0.2"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  <c r="AO457" s="27"/>
      <c r="AP457" s="27"/>
      <c r="AQ457" s="27"/>
      <c r="AR457" s="27"/>
      <c r="AS457" s="27"/>
      <c r="AT457" s="27"/>
      <c r="AU457" s="27"/>
      <c r="AV457" s="27"/>
      <c r="AW457" s="27"/>
      <c r="AX457" s="27"/>
      <c r="AY457" s="27"/>
      <c r="AZ457" s="27"/>
      <c r="BA457" s="27"/>
      <c r="BB457" s="27"/>
      <c r="BC457" s="27"/>
      <c r="BD457" s="27"/>
      <c r="BE457" s="27"/>
      <c r="BF457" s="27"/>
      <c r="BG457" s="27"/>
    </row>
    <row r="458" spans="2:59" ht="15.75" customHeight="1" x14ac:dyDescent="0.2"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  <c r="AO458" s="27"/>
      <c r="AP458" s="27"/>
      <c r="AQ458" s="27"/>
      <c r="AR458" s="27"/>
      <c r="AS458" s="27"/>
      <c r="AT458" s="27"/>
      <c r="AU458" s="27"/>
      <c r="AV458" s="27"/>
      <c r="AW458" s="27"/>
      <c r="AX458" s="27"/>
      <c r="AY458" s="27"/>
      <c r="AZ458" s="27"/>
      <c r="BA458" s="27"/>
      <c r="BB458" s="27"/>
      <c r="BC458" s="27"/>
      <c r="BD458" s="27"/>
      <c r="BE458" s="27"/>
      <c r="BF458" s="27"/>
      <c r="BG458" s="27"/>
    </row>
    <row r="459" spans="2:59" ht="15.75" customHeight="1" x14ac:dyDescent="0.2"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  <c r="AO459" s="27"/>
      <c r="AP459" s="27"/>
      <c r="AQ459" s="27"/>
      <c r="AR459" s="27"/>
      <c r="AS459" s="27"/>
      <c r="AT459" s="27"/>
      <c r="AU459" s="27"/>
      <c r="AV459" s="27"/>
      <c r="AW459" s="27"/>
      <c r="AX459" s="27"/>
      <c r="AY459" s="27"/>
      <c r="AZ459" s="27"/>
      <c r="BA459" s="27"/>
      <c r="BB459" s="27"/>
      <c r="BC459" s="27"/>
      <c r="BD459" s="27"/>
      <c r="BE459" s="27"/>
      <c r="BF459" s="27"/>
      <c r="BG459" s="27"/>
    </row>
    <row r="460" spans="2:59" ht="15.75" customHeight="1" x14ac:dyDescent="0.2"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  <c r="AO460" s="27"/>
      <c r="AP460" s="27"/>
      <c r="AQ460" s="27"/>
      <c r="AR460" s="27"/>
      <c r="AS460" s="27"/>
      <c r="AT460" s="27"/>
      <c r="AU460" s="27"/>
      <c r="AV460" s="27"/>
      <c r="AW460" s="27"/>
      <c r="AX460" s="27"/>
      <c r="AY460" s="27"/>
      <c r="AZ460" s="27"/>
      <c r="BA460" s="27"/>
      <c r="BB460" s="27"/>
      <c r="BC460" s="27"/>
      <c r="BD460" s="27"/>
      <c r="BE460" s="27"/>
      <c r="BF460" s="27"/>
      <c r="BG460" s="27"/>
    </row>
    <row r="461" spans="2:59" ht="15.75" customHeight="1" x14ac:dyDescent="0.2"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  <c r="AO461" s="27"/>
      <c r="AP461" s="27"/>
      <c r="AQ461" s="27"/>
      <c r="AR461" s="27"/>
      <c r="AS461" s="27"/>
      <c r="AT461" s="27"/>
      <c r="AU461" s="27"/>
      <c r="AV461" s="27"/>
      <c r="AW461" s="27"/>
      <c r="AX461" s="27"/>
      <c r="AY461" s="27"/>
      <c r="AZ461" s="27"/>
      <c r="BA461" s="27"/>
      <c r="BB461" s="27"/>
      <c r="BC461" s="27"/>
      <c r="BD461" s="27"/>
      <c r="BE461" s="27"/>
      <c r="BF461" s="27"/>
      <c r="BG461" s="27"/>
    </row>
    <row r="462" spans="2:59" ht="15.75" customHeight="1" x14ac:dyDescent="0.2"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  <c r="AO462" s="27"/>
      <c r="AP462" s="27"/>
      <c r="AQ462" s="27"/>
      <c r="AR462" s="27"/>
      <c r="AS462" s="27"/>
      <c r="AT462" s="27"/>
      <c r="AU462" s="27"/>
      <c r="AV462" s="27"/>
      <c r="AW462" s="27"/>
      <c r="AX462" s="27"/>
      <c r="AY462" s="27"/>
      <c r="AZ462" s="27"/>
      <c r="BA462" s="27"/>
      <c r="BB462" s="27"/>
      <c r="BC462" s="27"/>
      <c r="BD462" s="27"/>
      <c r="BE462" s="27"/>
      <c r="BF462" s="27"/>
      <c r="BG462" s="27"/>
    </row>
    <row r="463" spans="2:59" ht="15.75" customHeight="1" x14ac:dyDescent="0.2"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  <c r="AO463" s="27"/>
      <c r="AP463" s="27"/>
      <c r="AQ463" s="27"/>
      <c r="AR463" s="27"/>
      <c r="AS463" s="27"/>
      <c r="AT463" s="27"/>
      <c r="AU463" s="27"/>
      <c r="AV463" s="27"/>
      <c r="AW463" s="27"/>
      <c r="AX463" s="27"/>
      <c r="AY463" s="27"/>
      <c r="AZ463" s="27"/>
      <c r="BA463" s="27"/>
      <c r="BB463" s="27"/>
      <c r="BC463" s="27"/>
      <c r="BD463" s="27"/>
      <c r="BE463" s="27"/>
      <c r="BF463" s="27"/>
      <c r="BG463" s="27"/>
    </row>
    <row r="464" spans="2:59" ht="15.75" customHeight="1" x14ac:dyDescent="0.2"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  <c r="AP464" s="27"/>
      <c r="AQ464" s="27"/>
      <c r="AR464" s="27"/>
      <c r="AS464" s="27"/>
      <c r="AT464" s="27"/>
      <c r="AU464" s="27"/>
      <c r="AV464" s="27"/>
      <c r="AW464" s="27"/>
      <c r="AX464" s="27"/>
      <c r="AY464" s="27"/>
      <c r="AZ464" s="27"/>
      <c r="BA464" s="27"/>
      <c r="BB464" s="27"/>
      <c r="BC464" s="27"/>
      <c r="BD464" s="27"/>
      <c r="BE464" s="27"/>
      <c r="BF464" s="27"/>
      <c r="BG464" s="27"/>
    </row>
    <row r="465" spans="2:59" ht="15.75" customHeight="1" x14ac:dyDescent="0.2"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  <c r="AO465" s="27"/>
      <c r="AP465" s="27"/>
      <c r="AQ465" s="27"/>
      <c r="AR465" s="27"/>
      <c r="AS465" s="27"/>
      <c r="AT465" s="27"/>
      <c r="AU465" s="27"/>
      <c r="AV465" s="27"/>
      <c r="AW465" s="27"/>
      <c r="AX465" s="27"/>
      <c r="AY465" s="27"/>
      <c r="AZ465" s="27"/>
      <c r="BA465" s="27"/>
      <c r="BB465" s="27"/>
      <c r="BC465" s="27"/>
      <c r="BD465" s="27"/>
      <c r="BE465" s="27"/>
      <c r="BF465" s="27"/>
      <c r="BG465" s="27"/>
    </row>
    <row r="466" spans="2:59" ht="15.75" customHeight="1" x14ac:dyDescent="0.2"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  <c r="AR466" s="27"/>
      <c r="AS466" s="27"/>
      <c r="AT466" s="27"/>
      <c r="AU466" s="27"/>
      <c r="AV466" s="27"/>
      <c r="AW466" s="27"/>
      <c r="AX466" s="27"/>
      <c r="AY466" s="27"/>
      <c r="AZ466" s="27"/>
      <c r="BA466" s="27"/>
      <c r="BB466" s="27"/>
      <c r="BC466" s="27"/>
      <c r="BD466" s="27"/>
      <c r="BE466" s="27"/>
      <c r="BF466" s="27"/>
      <c r="BG466" s="27"/>
    </row>
    <row r="467" spans="2:59" ht="15.75" customHeight="1" x14ac:dyDescent="0.2"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  <c r="AO467" s="27"/>
      <c r="AP467" s="27"/>
      <c r="AQ467" s="27"/>
      <c r="AR467" s="27"/>
      <c r="AS467" s="27"/>
      <c r="AT467" s="27"/>
      <c r="AU467" s="27"/>
      <c r="AV467" s="27"/>
      <c r="AW467" s="27"/>
      <c r="AX467" s="27"/>
      <c r="AY467" s="27"/>
      <c r="AZ467" s="27"/>
      <c r="BA467" s="27"/>
      <c r="BB467" s="27"/>
      <c r="BC467" s="27"/>
      <c r="BD467" s="27"/>
      <c r="BE467" s="27"/>
      <c r="BF467" s="27"/>
      <c r="BG467" s="27"/>
    </row>
    <row r="468" spans="2:59" ht="15.75" customHeight="1" x14ac:dyDescent="0.2"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  <c r="AO468" s="27"/>
      <c r="AP468" s="27"/>
      <c r="AQ468" s="27"/>
      <c r="AR468" s="27"/>
      <c r="AS468" s="27"/>
      <c r="AT468" s="27"/>
      <c r="AU468" s="27"/>
      <c r="AV468" s="27"/>
      <c r="AW468" s="27"/>
      <c r="AX468" s="27"/>
      <c r="AY468" s="27"/>
      <c r="AZ468" s="27"/>
      <c r="BA468" s="27"/>
      <c r="BB468" s="27"/>
      <c r="BC468" s="27"/>
      <c r="BD468" s="27"/>
      <c r="BE468" s="27"/>
      <c r="BF468" s="27"/>
      <c r="BG468" s="27"/>
    </row>
    <row r="469" spans="2:59" ht="15.75" customHeight="1" x14ac:dyDescent="0.2"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  <c r="AO469" s="27"/>
      <c r="AP469" s="27"/>
      <c r="AQ469" s="27"/>
      <c r="AR469" s="27"/>
      <c r="AS469" s="27"/>
      <c r="AT469" s="27"/>
      <c r="AU469" s="27"/>
      <c r="AV469" s="27"/>
      <c r="AW469" s="27"/>
      <c r="AX469" s="27"/>
      <c r="AY469" s="27"/>
      <c r="AZ469" s="27"/>
      <c r="BA469" s="27"/>
      <c r="BB469" s="27"/>
      <c r="BC469" s="27"/>
      <c r="BD469" s="27"/>
      <c r="BE469" s="27"/>
      <c r="BF469" s="27"/>
      <c r="BG469" s="27"/>
    </row>
    <row r="470" spans="2:59" ht="15.75" customHeight="1" x14ac:dyDescent="0.2"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  <c r="AO470" s="27"/>
      <c r="AP470" s="27"/>
      <c r="AQ470" s="27"/>
      <c r="AR470" s="27"/>
      <c r="AS470" s="27"/>
      <c r="AT470" s="27"/>
      <c r="AU470" s="27"/>
      <c r="AV470" s="27"/>
      <c r="AW470" s="27"/>
      <c r="AX470" s="27"/>
      <c r="AY470" s="27"/>
      <c r="AZ470" s="27"/>
      <c r="BA470" s="27"/>
      <c r="BB470" s="27"/>
      <c r="BC470" s="27"/>
      <c r="BD470" s="27"/>
      <c r="BE470" s="27"/>
      <c r="BF470" s="27"/>
      <c r="BG470" s="27"/>
    </row>
    <row r="471" spans="2:59" ht="15.75" customHeight="1" x14ac:dyDescent="0.2"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  <c r="AO471" s="27"/>
      <c r="AP471" s="27"/>
      <c r="AQ471" s="27"/>
      <c r="AR471" s="27"/>
      <c r="AS471" s="27"/>
      <c r="AT471" s="27"/>
      <c r="AU471" s="27"/>
      <c r="AV471" s="27"/>
      <c r="AW471" s="27"/>
      <c r="AX471" s="27"/>
      <c r="AY471" s="27"/>
      <c r="AZ471" s="27"/>
      <c r="BA471" s="27"/>
      <c r="BB471" s="27"/>
      <c r="BC471" s="27"/>
      <c r="BD471" s="27"/>
      <c r="BE471" s="27"/>
      <c r="BF471" s="27"/>
      <c r="BG471" s="27"/>
    </row>
    <row r="472" spans="2:59" ht="15.75" customHeight="1" x14ac:dyDescent="0.2"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  <c r="AO472" s="27"/>
      <c r="AP472" s="27"/>
      <c r="AQ472" s="27"/>
      <c r="AR472" s="27"/>
      <c r="AS472" s="27"/>
      <c r="AT472" s="27"/>
      <c r="AU472" s="27"/>
      <c r="AV472" s="27"/>
      <c r="AW472" s="27"/>
      <c r="AX472" s="27"/>
      <c r="AY472" s="27"/>
      <c r="AZ472" s="27"/>
      <c r="BA472" s="27"/>
      <c r="BB472" s="27"/>
      <c r="BC472" s="27"/>
      <c r="BD472" s="27"/>
      <c r="BE472" s="27"/>
      <c r="BF472" s="27"/>
      <c r="BG472" s="27"/>
    </row>
    <row r="473" spans="2:59" ht="15.75" customHeight="1" x14ac:dyDescent="0.2"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  <c r="AO473" s="27"/>
      <c r="AP473" s="27"/>
      <c r="AQ473" s="27"/>
      <c r="AR473" s="27"/>
      <c r="AS473" s="27"/>
      <c r="AT473" s="27"/>
      <c r="AU473" s="27"/>
      <c r="AV473" s="27"/>
      <c r="AW473" s="27"/>
      <c r="AX473" s="27"/>
      <c r="AY473" s="27"/>
      <c r="AZ473" s="27"/>
      <c r="BA473" s="27"/>
      <c r="BB473" s="27"/>
      <c r="BC473" s="27"/>
      <c r="BD473" s="27"/>
      <c r="BE473" s="27"/>
      <c r="BF473" s="27"/>
      <c r="BG473" s="27"/>
    </row>
    <row r="474" spans="2:59" ht="15.75" customHeight="1" x14ac:dyDescent="0.2"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  <c r="AO474" s="27"/>
      <c r="AP474" s="27"/>
      <c r="AQ474" s="27"/>
      <c r="AR474" s="27"/>
      <c r="AS474" s="27"/>
      <c r="AT474" s="27"/>
      <c r="AU474" s="27"/>
      <c r="AV474" s="27"/>
      <c r="AW474" s="27"/>
      <c r="AX474" s="27"/>
      <c r="AY474" s="27"/>
      <c r="AZ474" s="27"/>
      <c r="BA474" s="27"/>
      <c r="BB474" s="27"/>
      <c r="BC474" s="27"/>
      <c r="BD474" s="27"/>
      <c r="BE474" s="27"/>
      <c r="BF474" s="27"/>
      <c r="BG474" s="27"/>
    </row>
    <row r="475" spans="2:59" ht="15.75" customHeight="1" x14ac:dyDescent="0.2"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  <c r="AO475" s="27"/>
      <c r="AP475" s="27"/>
      <c r="AQ475" s="27"/>
      <c r="AR475" s="27"/>
      <c r="AS475" s="27"/>
      <c r="AT475" s="27"/>
      <c r="AU475" s="27"/>
      <c r="AV475" s="27"/>
      <c r="AW475" s="27"/>
      <c r="AX475" s="27"/>
      <c r="AY475" s="27"/>
      <c r="AZ475" s="27"/>
      <c r="BA475" s="27"/>
      <c r="BB475" s="27"/>
      <c r="BC475" s="27"/>
      <c r="BD475" s="27"/>
      <c r="BE475" s="27"/>
      <c r="BF475" s="27"/>
      <c r="BG475" s="27"/>
    </row>
    <row r="476" spans="2:59" ht="15.75" customHeight="1" x14ac:dyDescent="0.2"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  <c r="AO476" s="27"/>
      <c r="AP476" s="27"/>
      <c r="AQ476" s="27"/>
      <c r="AR476" s="27"/>
      <c r="AS476" s="27"/>
      <c r="AT476" s="27"/>
      <c r="AU476" s="27"/>
      <c r="AV476" s="27"/>
      <c r="AW476" s="27"/>
      <c r="AX476" s="27"/>
      <c r="AY476" s="27"/>
      <c r="AZ476" s="27"/>
      <c r="BA476" s="27"/>
      <c r="BB476" s="27"/>
      <c r="BC476" s="27"/>
      <c r="BD476" s="27"/>
      <c r="BE476" s="27"/>
      <c r="BF476" s="27"/>
      <c r="BG476" s="27"/>
    </row>
    <row r="477" spans="2:59" ht="15.75" customHeight="1" x14ac:dyDescent="0.2"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  <c r="AO477" s="27"/>
      <c r="AP477" s="27"/>
      <c r="AQ477" s="27"/>
      <c r="AR477" s="27"/>
      <c r="AS477" s="27"/>
      <c r="AT477" s="27"/>
      <c r="AU477" s="27"/>
      <c r="AV477" s="27"/>
      <c r="AW477" s="27"/>
      <c r="AX477" s="27"/>
      <c r="AY477" s="27"/>
      <c r="AZ477" s="27"/>
      <c r="BA477" s="27"/>
      <c r="BB477" s="27"/>
      <c r="BC477" s="27"/>
      <c r="BD477" s="27"/>
      <c r="BE477" s="27"/>
      <c r="BF477" s="27"/>
      <c r="BG477" s="27"/>
    </row>
    <row r="478" spans="2:59" ht="15.75" customHeight="1" x14ac:dyDescent="0.2"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  <c r="AO478" s="27"/>
      <c r="AP478" s="27"/>
      <c r="AQ478" s="27"/>
      <c r="AR478" s="27"/>
      <c r="AS478" s="27"/>
      <c r="AT478" s="27"/>
      <c r="AU478" s="27"/>
      <c r="AV478" s="27"/>
      <c r="AW478" s="27"/>
      <c r="AX478" s="27"/>
      <c r="AY478" s="27"/>
      <c r="AZ478" s="27"/>
      <c r="BA478" s="27"/>
      <c r="BB478" s="27"/>
      <c r="BC478" s="27"/>
      <c r="BD478" s="27"/>
      <c r="BE478" s="27"/>
      <c r="BF478" s="27"/>
      <c r="BG478" s="27"/>
    </row>
    <row r="479" spans="2:59" ht="15.75" customHeight="1" x14ac:dyDescent="0.2"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  <c r="AO479" s="27"/>
      <c r="AP479" s="27"/>
      <c r="AQ479" s="27"/>
      <c r="AR479" s="27"/>
      <c r="AS479" s="27"/>
      <c r="AT479" s="27"/>
      <c r="AU479" s="27"/>
      <c r="AV479" s="27"/>
      <c r="AW479" s="27"/>
      <c r="AX479" s="27"/>
      <c r="AY479" s="27"/>
      <c r="AZ479" s="27"/>
      <c r="BA479" s="27"/>
      <c r="BB479" s="27"/>
      <c r="BC479" s="27"/>
      <c r="BD479" s="27"/>
      <c r="BE479" s="27"/>
      <c r="BF479" s="27"/>
      <c r="BG479" s="27"/>
    </row>
    <row r="480" spans="2:59" ht="15.75" customHeight="1" x14ac:dyDescent="0.2"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  <c r="AO480" s="27"/>
      <c r="AP480" s="27"/>
      <c r="AQ480" s="27"/>
      <c r="AR480" s="27"/>
      <c r="AS480" s="27"/>
      <c r="AT480" s="27"/>
      <c r="AU480" s="27"/>
      <c r="AV480" s="27"/>
      <c r="AW480" s="27"/>
      <c r="AX480" s="27"/>
      <c r="AY480" s="27"/>
      <c r="AZ480" s="27"/>
      <c r="BA480" s="27"/>
      <c r="BB480" s="27"/>
      <c r="BC480" s="27"/>
      <c r="BD480" s="27"/>
      <c r="BE480" s="27"/>
      <c r="BF480" s="27"/>
      <c r="BG480" s="27"/>
    </row>
    <row r="481" spans="2:59" ht="15.75" customHeight="1" x14ac:dyDescent="0.2"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  <c r="AO481" s="27"/>
      <c r="AP481" s="27"/>
      <c r="AQ481" s="27"/>
      <c r="AR481" s="27"/>
      <c r="AS481" s="27"/>
      <c r="AT481" s="27"/>
      <c r="AU481" s="27"/>
      <c r="AV481" s="27"/>
      <c r="AW481" s="27"/>
      <c r="AX481" s="27"/>
      <c r="AY481" s="27"/>
      <c r="AZ481" s="27"/>
      <c r="BA481" s="27"/>
      <c r="BB481" s="27"/>
      <c r="BC481" s="27"/>
      <c r="BD481" s="27"/>
      <c r="BE481" s="27"/>
      <c r="BF481" s="27"/>
      <c r="BG481" s="27"/>
    </row>
    <row r="482" spans="2:59" ht="15.75" customHeight="1" x14ac:dyDescent="0.2"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  <c r="AO482" s="27"/>
      <c r="AP482" s="27"/>
      <c r="AQ482" s="27"/>
      <c r="AR482" s="27"/>
      <c r="AS482" s="27"/>
      <c r="AT482" s="27"/>
      <c r="AU482" s="27"/>
      <c r="AV482" s="27"/>
      <c r="AW482" s="27"/>
      <c r="AX482" s="27"/>
      <c r="AY482" s="27"/>
      <c r="AZ482" s="27"/>
      <c r="BA482" s="27"/>
      <c r="BB482" s="27"/>
      <c r="BC482" s="27"/>
      <c r="BD482" s="27"/>
      <c r="BE482" s="27"/>
      <c r="BF482" s="27"/>
      <c r="BG482" s="27"/>
    </row>
    <row r="483" spans="2:59" ht="15.75" customHeight="1" x14ac:dyDescent="0.2"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  <c r="AO483" s="27"/>
      <c r="AP483" s="27"/>
      <c r="AQ483" s="27"/>
      <c r="AR483" s="27"/>
      <c r="AS483" s="27"/>
      <c r="AT483" s="27"/>
      <c r="AU483" s="27"/>
      <c r="AV483" s="27"/>
      <c r="AW483" s="27"/>
      <c r="AX483" s="27"/>
      <c r="AY483" s="27"/>
      <c r="AZ483" s="27"/>
      <c r="BA483" s="27"/>
      <c r="BB483" s="27"/>
      <c r="BC483" s="27"/>
      <c r="BD483" s="27"/>
      <c r="BE483" s="27"/>
      <c r="BF483" s="27"/>
      <c r="BG483" s="27"/>
    </row>
    <row r="484" spans="2:59" ht="15.75" customHeight="1" x14ac:dyDescent="0.2"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27"/>
      <c r="AW484" s="27"/>
      <c r="AX484" s="27"/>
      <c r="AY484" s="27"/>
      <c r="AZ484" s="27"/>
      <c r="BA484" s="27"/>
      <c r="BB484" s="27"/>
      <c r="BC484" s="27"/>
      <c r="BD484" s="27"/>
      <c r="BE484" s="27"/>
      <c r="BF484" s="27"/>
      <c r="BG484" s="27"/>
    </row>
    <row r="485" spans="2:59" ht="15.75" customHeight="1" x14ac:dyDescent="0.2"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  <c r="AO485" s="27"/>
      <c r="AP485" s="27"/>
      <c r="AQ485" s="27"/>
      <c r="AR485" s="27"/>
      <c r="AS485" s="27"/>
      <c r="AT485" s="27"/>
      <c r="AU485" s="27"/>
      <c r="AV485" s="27"/>
      <c r="AW485" s="27"/>
      <c r="AX485" s="27"/>
      <c r="AY485" s="27"/>
      <c r="AZ485" s="27"/>
      <c r="BA485" s="27"/>
      <c r="BB485" s="27"/>
      <c r="BC485" s="27"/>
      <c r="BD485" s="27"/>
      <c r="BE485" s="27"/>
      <c r="BF485" s="27"/>
      <c r="BG485" s="27"/>
    </row>
    <row r="486" spans="2:59" ht="15.75" customHeight="1" x14ac:dyDescent="0.2"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  <c r="AO486" s="27"/>
      <c r="AP486" s="27"/>
      <c r="AQ486" s="27"/>
      <c r="AR486" s="27"/>
      <c r="AS486" s="27"/>
      <c r="AT486" s="27"/>
      <c r="AU486" s="27"/>
      <c r="AV486" s="27"/>
      <c r="AW486" s="27"/>
      <c r="AX486" s="27"/>
      <c r="AY486" s="27"/>
      <c r="AZ486" s="27"/>
      <c r="BA486" s="27"/>
      <c r="BB486" s="27"/>
      <c r="BC486" s="27"/>
      <c r="BD486" s="27"/>
      <c r="BE486" s="27"/>
      <c r="BF486" s="27"/>
      <c r="BG486" s="27"/>
    </row>
    <row r="487" spans="2:59" ht="15.75" customHeight="1" x14ac:dyDescent="0.2"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  <c r="AO487" s="27"/>
      <c r="AP487" s="27"/>
      <c r="AQ487" s="27"/>
      <c r="AR487" s="27"/>
      <c r="AS487" s="27"/>
      <c r="AT487" s="27"/>
      <c r="AU487" s="27"/>
      <c r="AV487" s="27"/>
      <c r="AW487" s="27"/>
      <c r="AX487" s="27"/>
      <c r="AY487" s="27"/>
      <c r="AZ487" s="27"/>
      <c r="BA487" s="27"/>
      <c r="BB487" s="27"/>
      <c r="BC487" s="27"/>
      <c r="BD487" s="27"/>
      <c r="BE487" s="27"/>
      <c r="BF487" s="27"/>
      <c r="BG487" s="27"/>
    </row>
    <row r="488" spans="2:59" ht="15.75" customHeight="1" x14ac:dyDescent="0.2"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  <c r="AO488" s="27"/>
      <c r="AP488" s="27"/>
      <c r="AQ488" s="27"/>
      <c r="AR488" s="27"/>
      <c r="AS488" s="27"/>
      <c r="AT488" s="27"/>
      <c r="AU488" s="27"/>
      <c r="AV488" s="27"/>
      <c r="AW488" s="27"/>
      <c r="AX488" s="27"/>
      <c r="AY488" s="27"/>
      <c r="AZ488" s="27"/>
      <c r="BA488" s="27"/>
      <c r="BB488" s="27"/>
      <c r="BC488" s="27"/>
      <c r="BD488" s="27"/>
      <c r="BE488" s="27"/>
      <c r="BF488" s="27"/>
      <c r="BG488" s="27"/>
    </row>
    <row r="489" spans="2:59" ht="15.75" customHeight="1" x14ac:dyDescent="0.2"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  <c r="AO489" s="27"/>
      <c r="AP489" s="27"/>
      <c r="AQ489" s="27"/>
      <c r="AR489" s="27"/>
      <c r="AS489" s="27"/>
      <c r="AT489" s="27"/>
      <c r="AU489" s="27"/>
      <c r="AV489" s="27"/>
      <c r="AW489" s="27"/>
      <c r="AX489" s="27"/>
      <c r="AY489" s="27"/>
      <c r="AZ489" s="27"/>
      <c r="BA489" s="27"/>
      <c r="BB489" s="27"/>
      <c r="BC489" s="27"/>
      <c r="BD489" s="27"/>
      <c r="BE489" s="27"/>
      <c r="BF489" s="27"/>
      <c r="BG489" s="27"/>
    </row>
    <row r="490" spans="2:59" ht="15.75" customHeight="1" x14ac:dyDescent="0.2"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  <c r="AO490" s="27"/>
      <c r="AP490" s="27"/>
      <c r="AQ490" s="27"/>
      <c r="AR490" s="27"/>
      <c r="AS490" s="27"/>
      <c r="AT490" s="27"/>
      <c r="AU490" s="27"/>
      <c r="AV490" s="27"/>
      <c r="AW490" s="27"/>
      <c r="AX490" s="27"/>
      <c r="AY490" s="27"/>
      <c r="AZ490" s="27"/>
      <c r="BA490" s="27"/>
      <c r="BB490" s="27"/>
      <c r="BC490" s="27"/>
      <c r="BD490" s="27"/>
      <c r="BE490" s="27"/>
      <c r="BF490" s="27"/>
      <c r="BG490" s="27"/>
    </row>
    <row r="491" spans="2:59" ht="15.75" customHeight="1" x14ac:dyDescent="0.2"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  <c r="AO491" s="27"/>
      <c r="AP491" s="27"/>
      <c r="AQ491" s="27"/>
      <c r="AR491" s="27"/>
      <c r="AS491" s="27"/>
      <c r="AT491" s="27"/>
      <c r="AU491" s="27"/>
      <c r="AV491" s="27"/>
      <c r="AW491" s="27"/>
      <c r="AX491" s="27"/>
      <c r="AY491" s="27"/>
      <c r="AZ491" s="27"/>
      <c r="BA491" s="27"/>
      <c r="BB491" s="27"/>
      <c r="BC491" s="27"/>
      <c r="BD491" s="27"/>
      <c r="BE491" s="27"/>
      <c r="BF491" s="27"/>
      <c r="BG491" s="27"/>
    </row>
    <row r="492" spans="2:59" ht="15.75" customHeight="1" x14ac:dyDescent="0.2"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  <c r="AO492" s="27"/>
      <c r="AP492" s="27"/>
      <c r="AQ492" s="27"/>
      <c r="AR492" s="27"/>
      <c r="AS492" s="27"/>
      <c r="AT492" s="27"/>
      <c r="AU492" s="27"/>
      <c r="AV492" s="27"/>
      <c r="AW492" s="27"/>
      <c r="AX492" s="27"/>
      <c r="AY492" s="27"/>
      <c r="AZ492" s="27"/>
      <c r="BA492" s="27"/>
      <c r="BB492" s="27"/>
      <c r="BC492" s="27"/>
      <c r="BD492" s="27"/>
      <c r="BE492" s="27"/>
      <c r="BF492" s="27"/>
      <c r="BG492" s="27"/>
    </row>
    <row r="493" spans="2:59" ht="15.75" customHeight="1" x14ac:dyDescent="0.2"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  <c r="AP493" s="27"/>
      <c r="AQ493" s="27"/>
      <c r="AR493" s="27"/>
      <c r="AS493" s="27"/>
      <c r="AT493" s="27"/>
      <c r="AU493" s="27"/>
      <c r="AV493" s="27"/>
      <c r="AW493" s="27"/>
      <c r="AX493" s="27"/>
      <c r="AY493" s="27"/>
      <c r="AZ493" s="27"/>
      <c r="BA493" s="27"/>
      <c r="BB493" s="27"/>
      <c r="BC493" s="27"/>
      <c r="BD493" s="27"/>
      <c r="BE493" s="27"/>
      <c r="BF493" s="27"/>
      <c r="BG493" s="27"/>
    </row>
    <row r="494" spans="2:59" ht="15.75" customHeight="1" x14ac:dyDescent="0.2"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  <c r="AP494" s="27"/>
      <c r="AQ494" s="27"/>
      <c r="AR494" s="27"/>
      <c r="AS494" s="27"/>
      <c r="AT494" s="27"/>
      <c r="AU494" s="27"/>
      <c r="AV494" s="27"/>
      <c r="AW494" s="27"/>
      <c r="AX494" s="27"/>
      <c r="AY494" s="27"/>
      <c r="AZ494" s="27"/>
      <c r="BA494" s="27"/>
      <c r="BB494" s="27"/>
      <c r="BC494" s="27"/>
      <c r="BD494" s="27"/>
      <c r="BE494" s="27"/>
      <c r="BF494" s="27"/>
      <c r="BG494" s="27"/>
    </row>
    <row r="495" spans="2:59" ht="15.75" customHeight="1" x14ac:dyDescent="0.2"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  <c r="AO495" s="27"/>
      <c r="AP495" s="27"/>
      <c r="AQ495" s="27"/>
      <c r="AR495" s="27"/>
      <c r="AS495" s="27"/>
      <c r="AT495" s="27"/>
      <c r="AU495" s="27"/>
      <c r="AV495" s="27"/>
      <c r="AW495" s="27"/>
      <c r="AX495" s="27"/>
      <c r="AY495" s="27"/>
      <c r="AZ495" s="27"/>
      <c r="BA495" s="27"/>
      <c r="BB495" s="27"/>
      <c r="BC495" s="27"/>
      <c r="BD495" s="27"/>
      <c r="BE495" s="27"/>
      <c r="BF495" s="27"/>
      <c r="BG495" s="27"/>
    </row>
    <row r="496" spans="2:59" ht="15.75" customHeight="1" x14ac:dyDescent="0.2"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  <c r="AO496" s="27"/>
      <c r="AP496" s="27"/>
      <c r="AQ496" s="27"/>
      <c r="AR496" s="27"/>
      <c r="AS496" s="27"/>
      <c r="AT496" s="27"/>
      <c r="AU496" s="27"/>
      <c r="AV496" s="27"/>
      <c r="AW496" s="27"/>
      <c r="AX496" s="27"/>
      <c r="AY496" s="27"/>
      <c r="AZ496" s="27"/>
      <c r="BA496" s="27"/>
      <c r="BB496" s="27"/>
      <c r="BC496" s="27"/>
      <c r="BD496" s="27"/>
      <c r="BE496" s="27"/>
      <c r="BF496" s="27"/>
      <c r="BG496" s="27"/>
    </row>
    <row r="497" spans="2:59" ht="15.75" customHeight="1" x14ac:dyDescent="0.2"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  <c r="AO497" s="27"/>
      <c r="AP497" s="27"/>
      <c r="AQ497" s="27"/>
      <c r="AR497" s="27"/>
      <c r="AS497" s="27"/>
      <c r="AT497" s="27"/>
      <c r="AU497" s="27"/>
      <c r="AV497" s="27"/>
      <c r="AW497" s="27"/>
      <c r="AX497" s="27"/>
      <c r="AY497" s="27"/>
      <c r="AZ497" s="27"/>
      <c r="BA497" s="27"/>
      <c r="BB497" s="27"/>
      <c r="BC497" s="27"/>
      <c r="BD497" s="27"/>
      <c r="BE497" s="27"/>
      <c r="BF497" s="27"/>
      <c r="BG497" s="27"/>
    </row>
    <row r="498" spans="2:59" ht="15.75" customHeight="1" x14ac:dyDescent="0.2"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  <c r="AO498" s="27"/>
      <c r="AP498" s="27"/>
      <c r="AQ498" s="27"/>
      <c r="AR498" s="27"/>
      <c r="AS498" s="27"/>
      <c r="AT498" s="27"/>
      <c r="AU498" s="27"/>
      <c r="AV498" s="27"/>
      <c r="AW498" s="27"/>
      <c r="AX498" s="27"/>
      <c r="AY498" s="27"/>
      <c r="AZ498" s="27"/>
      <c r="BA498" s="27"/>
      <c r="BB498" s="27"/>
      <c r="BC498" s="27"/>
      <c r="BD498" s="27"/>
      <c r="BE498" s="27"/>
      <c r="BF498" s="27"/>
      <c r="BG498" s="27"/>
    </row>
    <row r="499" spans="2:59" ht="15.75" customHeight="1" x14ac:dyDescent="0.2"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  <c r="AO499" s="27"/>
      <c r="AP499" s="27"/>
      <c r="AQ499" s="27"/>
      <c r="AR499" s="27"/>
      <c r="AS499" s="27"/>
      <c r="AT499" s="27"/>
      <c r="AU499" s="27"/>
      <c r="AV499" s="27"/>
      <c r="AW499" s="27"/>
      <c r="AX499" s="27"/>
      <c r="AY499" s="27"/>
      <c r="AZ499" s="27"/>
      <c r="BA499" s="27"/>
      <c r="BB499" s="27"/>
      <c r="BC499" s="27"/>
      <c r="BD499" s="27"/>
      <c r="BE499" s="27"/>
      <c r="BF499" s="27"/>
      <c r="BG499" s="27"/>
    </row>
    <row r="500" spans="2:59" ht="15.75" customHeight="1" x14ac:dyDescent="0.2"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  <c r="AO500" s="27"/>
      <c r="AP500" s="27"/>
      <c r="AQ500" s="27"/>
      <c r="AR500" s="27"/>
      <c r="AS500" s="27"/>
      <c r="AT500" s="27"/>
      <c r="AU500" s="27"/>
      <c r="AV500" s="27"/>
      <c r="AW500" s="27"/>
      <c r="AX500" s="27"/>
      <c r="AY500" s="27"/>
      <c r="AZ500" s="27"/>
      <c r="BA500" s="27"/>
      <c r="BB500" s="27"/>
      <c r="BC500" s="27"/>
      <c r="BD500" s="27"/>
      <c r="BE500" s="27"/>
      <c r="BF500" s="27"/>
      <c r="BG500" s="27"/>
    </row>
    <row r="501" spans="2:59" ht="15.75" customHeight="1" x14ac:dyDescent="0.2"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  <c r="AO501" s="27"/>
      <c r="AP501" s="27"/>
      <c r="AQ501" s="27"/>
      <c r="AR501" s="27"/>
      <c r="AS501" s="27"/>
      <c r="AT501" s="27"/>
      <c r="AU501" s="27"/>
      <c r="AV501" s="27"/>
      <c r="AW501" s="27"/>
      <c r="AX501" s="27"/>
      <c r="AY501" s="27"/>
      <c r="AZ501" s="27"/>
      <c r="BA501" s="27"/>
      <c r="BB501" s="27"/>
      <c r="BC501" s="27"/>
      <c r="BD501" s="27"/>
      <c r="BE501" s="27"/>
      <c r="BF501" s="27"/>
      <c r="BG501" s="27"/>
    </row>
    <row r="502" spans="2:59" ht="15.75" customHeight="1" x14ac:dyDescent="0.2"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  <c r="BF502" s="27"/>
      <c r="BG502" s="27"/>
    </row>
    <row r="503" spans="2:59" ht="15.75" customHeight="1" x14ac:dyDescent="0.2"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  <c r="AP503" s="27"/>
      <c r="AQ503" s="27"/>
      <c r="AR503" s="27"/>
      <c r="AS503" s="27"/>
      <c r="AT503" s="27"/>
      <c r="AU503" s="27"/>
      <c r="AV503" s="27"/>
      <c r="AW503" s="27"/>
      <c r="AX503" s="27"/>
      <c r="AY503" s="27"/>
      <c r="AZ503" s="27"/>
      <c r="BA503" s="27"/>
      <c r="BB503" s="27"/>
      <c r="BC503" s="27"/>
      <c r="BD503" s="27"/>
      <c r="BE503" s="27"/>
      <c r="BF503" s="27"/>
      <c r="BG503" s="27"/>
    </row>
    <row r="504" spans="2:59" ht="15.75" customHeight="1" x14ac:dyDescent="0.2"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  <c r="AO504" s="27"/>
      <c r="AP504" s="27"/>
      <c r="AQ504" s="27"/>
      <c r="AR504" s="27"/>
      <c r="AS504" s="27"/>
      <c r="AT504" s="27"/>
      <c r="AU504" s="27"/>
      <c r="AV504" s="27"/>
      <c r="AW504" s="27"/>
      <c r="AX504" s="27"/>
      <c r="AY504" s="27"/>
      <c r="AZ504" s="27"/>
      <c r="BA504" s="27"/>
      <c r="BB504" s="27"/>
      <c r="BC504" s="27"/>
      <c r="BD504" s="27"/>
      <c r="BE504" s="27"/>
      <c r="BF504" s="27"/>
      <c r="BG504" s="27"/>
    </row>
    <row r="505" spans="2:59" ht="15.75" customHeight="1" x14ac:dyDescent="0.2"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  <c r="AO505" s="27"/>
      <c r="AP505" s="27"/>
      <c r="AQ505" s="27"/>
      <c r="AR505" s="27"/>
      <c r="AS505" s="27"/>
      <c r="AT505" s="27"/>
      <c r="AU505" s="27"/>
      <c r="AV505" s="27"/>
      <c r="AW505" s="27"/>
      <c r="AX505" s="27"/>
      <c r="AY505" s="27"/>
      <c r="AZ505" s="27"/>
      <c r="BA505" s="27"/>
      <c r="BB505" s="27"/>
      <c r="BC505" s="27"/>
      <c r="BD505" s="27"/>
      <c r="BE505" s="27"/>
      <c r="BF505" s="27"/>
      <c r="BG505" s="27"/>
    </row>
    <row r="506" spans="2:59" ht="15.75" customHeight="1" x14ac:dyDescent="0.2"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  <c r="AO506" s="27"/>
      <c r="AP506" s="27"/>
      <c r="AQ506" s="27"/>
      <c r="AR506" s="27"/>
      <c r="AS506" s="27"/>
      <c r="AT506" s="27"/>
      <c r="AU506" s="27"/>
      <c r="AV506" s="27"/>
      <c r="AW506" s="27"/>
      <c r="AX506" s="27"/>
      <c r="AY506" s="27"/>
      <c r="AZ506" s="27"/>
      <c r="BA506" s="27"/>
      <c r="BB506" s="27"/>
      <c r="BC506" s="27"/>
      <c r="BD506" s="27"/>
      <c r="BE506" s="27"/>
      <c r="BF506" s="27"/>
      <c r="BG506" s="27"/>
    </row>
    <row r="507" spans="2:59" ht="15.75" customHeight="1" x14ac:dyDescent="0.2"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  <c r="AO507" s="27"/>
      <c r="AP507" s="27"/>
      <c r="AQ507" s="27"/>
      <c r="AR507" s="27"/>
      <c r="AS507" s="27"/>
      <c r="AT507" s="27"/>
      <c r="AU507" s="27"/>
      <c r="AV507" s="27"/>
      <c r="AW507" s="27"/>
      <c r="AX507" s="27"/>
      <c r="AY507" s="27"/>
      <c r="AZ507" s="27"/>
      <c r="BA507" s="27"/>
      <c r="BB507" s="27"/>
      <c r="BC507" s="27"/>
      <c r="BD507" s="27"/>
      <c r="BE507" s="27"/>
      <c r="BF507" s="27"/>
      <c r="BG507" s="27"/>
    </row>
    <row r="508" spans="2:59" ht="15.75" customHeight="1" x14ac:dyDescent="0.2"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  <c r="AO508" s="27"/>
      <c r="AP508" s="27"/>
      <c r="AQ508" s="27"/>
      <c r="AR508" s="27"/>
      <c r="AS508" s="27"/>
      <c r="AT508" s="27"/>
      <c r="AU508" s="27"/>
      <c r="AV508" s="27"/>
      <c r="AW508" s="27"/>
      <c r="AX508" s="27"/>
      <c r="AY508" s="27"/>
      <c r="AZ508" s="27"/>
      <c r="BA508" s="27"/>
      <c r="BB508" s="27"/>
      <c r="BC508" s="27"/>
      <c r="BD508" s="27"/>
      <c r="BE508" s="27"/>
      <c r="BF508" s="27"/>
      <c r="BG508" s="27"/>
    </row>
    <row r="509" spans="2:59" ht="15.75" customHeight="1" x14ac:dyDescent="0.2"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  <c r="AP509" s="27"/>
      <c r="AQ509" s="27"/>
      <c r="AR509" s="27"/>
      <c r="AS509" s="27"/>
      <c r="AT509" s="27"/>
      <c r="AU509" s="27"/>
      <c r="AV509" s="27"/>
      <c r="AW509" s="27"/>
      <c r="AX509" s="27"/>
      <c r="AY509" s="27"/>
      <c r="AZ509" s="27"/>
      <c r="BA509" s="27"/>
      <c r="BB509" s="27"/>
      <c r="BC509" s="27"/>
      <c r="BD509" s="27"/>
      <c r="BE509" s="27"/>
      <c r="BF509" s="27"/>
      <c r="BG509" s="27"/>
    </row>
    <row r="510" spans="2:59" ht="15.75" customHeight="1" x14ac:dyDescent="0.2"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  <c r="AO510" s="27"/>
      <c r="AP510" s="27"/>
      <c r="AQ510" s="27"/>
      <c r="AR510" s="27"/>
      <c r="AS510" s="27"/>
      <c r="AT510" s="27"/>
      <c r="AU510" s="27"/>
      <c r="AV510" s="27"/>
      <c r="AW510" s="27"/>
      <c r="AX510" s="27"/>
      <c r="AY510" s="27"/>
      <c r="AZ510" s="27"/>
      <c r="BA510" s="27"/>
      <c r="BB510" s="27"/>
      <c r="BC510" s="27"/>
      <c r="BD510" s="27"/>
      <c r="BE510" s="27"/>
      <c r="BF510" s="27"/>
      <c r="BG510" s="27"/>
    </row>
    <row r="511" spans="2:59" ht="15.75" customHeight="1" x14ac:dyDescent="0.2"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  <c r="AP511" s="27"/>
      <c r="AQ511" s="27"/>
      <c r="AR511" s="27"/>
      <c r="AS511" s="27"/>
      <c r="AT511" s="27"/>
      <c r="AU511" s="27"/>
      <c r="AV511" s="27"/>
      <c r="AW511" s="27"/>
      <c r="AX511" s="27"/>
      <c r="AY511" s="27"/>
      <c r="AZ511" s="27"/>
      <c r="BA511" s="27"/>
      <c r="BB511" s="27"/>
      <c r="BC511" s="27"/>
      <c r="BD511" s="27"/>
      <c r="BE511" s="27"/>
      <c r="BF511" s="27"/>
      <c r="BG511" s="27"/>
    </row>
    <row r="512" spans="2:59" ht="15.75" customHeight="1" x14ac:dyDescent="0.2"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  <c r="AO512" s="27"/>
      <c r="AP512" s="27"/>
      <c r="AQ512" s="27"/>
      <c r="AR512" s="27"/>
      <c r="AS512" s="27"/>
      <c r="AT512" s="27"/>
      <c r="AU512" s="27"/>
      <c r="AV512" s="27"/>
      <c r="AW512" s="27"/>
      <c r="AX512" s="27"/>
      <c r="AY512" s="27"/>
      <c r="AZ512" s="27"/>
      <c r="BA512" s="27"/>
      <c r="BB512" s="27"/>
      <c r="BC512" s="27"/>
      <c r="BD512" s="27"/>
      <c r="BE512" s="27"/>
      <c r="BF512" s="27"/>
      <c r="BG512" s="27"/>
    </row>
    <row r="513" spans="2:59" ht="15.75" customHeight="1" x14ac:dyDescent="0.2"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  <c r="AO513" s="27"/>
      <c r="AP513" s="27"/>
      <c r="AQ513" s="27"/>
      <c r="AR513" s="27"/>
      <c r="AS513" s="27"/>
      <c r="AT513" s="27"/>
      <c r="AU513" s="27"/>
      <c r="AV513" s="27"/>
      <c r="AW513" s="27"/>
      <c r="AX513" s="27"/>
      <c r="AY513" s="27"/>
      <c r="AZ513" s="27"/>
      <c r="BA513" s="27"/>
      <c r="BB513" s="27"/>
      <c r="BC513" s="27"/>
      <c r="BD513" s="27"/>
      <c r="BE513" s="27"/>
      <c r="BF513" s="27"/>
      <c r="BG513" s="27"/>
    </row>
    <row r="514" spans="2:59" ht="15.75" customHeight="1" x14ac:dyDescent="0.2"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  <c r="AO514" s="27"/>
      <c r="AP514" s="27"/>
      <c r="AQ514" s="27"/>
      <c r="AR514" s="27"/>
      <c r="AS514" s="27"/>
      <c r="AT514" s="27"/>
      <c r="AU514" s="27"/>
      <c r="AV514" s="27"/>
      <c r="AW514" s="27"/>
      <c r="AX514" s="27"/>
      <c r="AY514" s="27"/>
      <c r="AZ514" s="27"/>
      <c r="BA514" s="27"/>
      <c r="BB514" s="27"/>
      <c r="BC514" s="27"/>
      <c r="BD514" s="27"/>
      <c r="BE514" s="27"/>
      <c r="BF514" s="27"/>
      <c r="BG514" s="27"/>
    </row>
    <row r="515" spans="2:59" ht="15.75" customHeight="1" x14ac:dyDescent="0.2"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  <c r="AO515" s="27"/>
      <c r="AP515" s="27"/>
      <c r="AQ515" s="27"/>
      <c r="AR515" s="27"/>
      <c r="AS515" s="27"/>
      <c r="AT515" s="27"/>
      <c r="AU515" s="27"/>
      <c r="AV515" s="27"/>
      <c r="AW515" s="27"/>
      <c r="AX515" s="27"/>
      <c r="AY515" s="27"/>
      <c r="AZ515" s="27"/>
      <c r="BA515" s="27"/>
      <c r="BB515" s="27"/>
      <c r="BC515" s="27"/>
      <c r="BD515" s="27"/>
      <c r="BE515" s="27"/>
      <c r="BF515" s="27"/>
      <c r="BG515" s="27"/>
    </row>
    <row r="516" spans="2:59" ht="15.75" customHeight="1" x14ac:dyDescent="0.2"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  <c r="AO516" s="27"/>
      <c r="AP516" s="27"/>
      <c r="AQ516" s="27"/>
      <c r="AR516" s="27"/>
      <c r="AS516" s="27"/>
      <c r="AT516" s="27"/>
      <c r="AU516" s="27"/>
      <c r="AV516" s="27"/>
      <c r="AW516" s="27"/>
      <c r="AX516" s="27"/>
      <c r="AY516" s="27"/>
      <c r="AZ516" s="27"/>
      <c r="BA516" s="27"/>
      <c r="BB516" s="27"/>
      <c r="BC516" s="27"/>
      <c r="BD516" s="27"/>
      <c r="BE516" s="27"/>
      <c r="BF516" s="27"/>
      <c r="BG516" s="27"/>
    </row>
    <row r="517" spans="2:59" ht="15.75" customHeight="1" x14ac:dyDescent="0.2"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  <c r="AO517" s="27"/>
      <c r="AP517" s="27"/>
      <c r="AQ517" s="27"/>
      <c r="AR517" s="27"/>
      <c r="AS517" s="27"/>
      <c r="AT517" s="27"/>
      <c r="AU517" s="27"/>
      <c r="AV517" s="27"/>
      <c r="AW517" s="27"/>
      <c r="AX517" s="27"/>
      <c r="AY517" s="27"/>
      <c r="AZ517" s="27"/>
      <c r="BA517" s="27"/>
      <c r="BB517" s="27"/>
      <c r="BC517" s="27"/>
      <c r="BD517" s="27"/>
      <c r="BE517" s="27"/>
      <c r="BF517" s="27"/>
      <c r="BG517" s="27"/>
    </row>
    <row r="518" spans="2:59" ht="15.75" customHeight="1" x14ac:dyDescent="0.2"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  <c r="AO518" s="27"/>
      <c r="AP518" s="27"/>
      <c r="AQ518" s="27"/>
      <c r="AR518" s="27"/>
      <c r="AS518" s="27"/>
      <c r="AT518" s="27"/>
      <c r="AU518" s="27"/>
      <c r="AV518" s="27"/>
      <c r="AW518" s="27"/>
      <c r="AX518" s="27"/>
      <c r="AY518" s="27"/>
      <c r="AZ518" s="27"/>
      <c r="BA518" s="27"/>
      <c r="BB518" s="27"/>
      <c r="BC518" s="27"/>
      <c r="BD518" s="27"/>
      <c r="BE518" s="27"/>
      <c r="BF518" s="27"/>
      <c r="BG518" s="27"/>
    </row>
    <row r="519" spans="2:59" ht="15.75" customHeight="1" x14ac:dyDescent="0.2"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  <c r="AO519" s="27"/>
      <c r="AP519" s="27"/>
      <c r="AQ519" s="27"/>
      <c r="AR519" s="27"/>
      <c r="AS519" s="27"/>
      <c r="AT519" s="27"/>
      <c r="AU519" s="27"/>
      <c r="AV519" s="27"/>
      <c r="AW519" s="27"/>
      <c r="AX519" s="27"/>
      <c r="AY519" s="27"/>
      <c r="AZ519" s="27"/>
      <c r="BA519" s="27"/>
      <c r="BB519" s="27"/>
      <c r="BC519" s="27"/>
      <c r="BD519" s="27"/>
      <c r="BE519" s="27"/>
      <c r="BF519" s="27"/>
      <c r="BG519" s="27"/>
    </row>
    <row r="520" spans="2:59" ht="15.75" customHeight="1" x14ac:dyDescent="0.2"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  <c r="AQ520" s="27"/>
      <c r="AR520" s="27"/>
      <c r="AS520" s="27"/>
      <c r="AT520" s="27"/>
      <c r="AU520" s="27"/>
      <c r="AV520" s="27"/>
      <c r="AW520" s="27"/>
      <c r="AX520" s="27"/>
      <c r="AY520" s="27"/>
      <c r="AZ520" s="27"/>
      <c r="BA520" s="27"/>
      <c r="BB520" s="27"/>
      <c r="BC520" s="27"/>
      <c r="BD520" s="27"/>
      <c r="BE520" s="27"/>
      <c r="BF520" s="27"/>
      <c r="BG520" s="27"/>
    </row>
    <row r="521" spans="2:59" ht="15.75" customHeight="1" x14ac:dyDescent="0.2"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  <c r="AO521" s="27"/>
      <c r="AP521" s="27"/>
      <c r="AQ521" s="27"/>
      <c r="AR521" s="27"/>
      <c r="AS521" s="27"/>
      <c r="AT521" s="27"/>
      <c r="AU521" s="27"/>
      <c r="AV521" s="27"/>
      <c r="AW521" s="27"/>
      <c r="AX521" s="27"/>
      <c r="AY521" s="27"/>
      <c r="AZ521" s="27"/>
      <c r="BA521" s="27"/>
      <c r="BB521" s="27"/>
      <c r="BC521" s="27"/>
      <c r="BD521" s="27"/>
      <c r="BE521" s="27"/>
      <c r="BF521" s="27"/>
      <c r="BG521" s="27"/>
    </row>
    <row r="522" spans="2:59" ht="15.75" customHeight="1" x14ac:dyDescent="0.2"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  <c r="AO522" s="27"/>
      <c r="AP522" s="27"/>
      <c r="AQ522" s="27"/>
      <c r="AR522" s="27"/>
      <c r="AS522" s="27"/>
      <c r="AT522" s="27"/>
      <c r="AU522" s="27"/>
      <c r="AV522" s="27"/>
      <c r="AW522" s="27"/>
      <c r="AX522" s="27"/>
      <c r="AY522" s="27"/>
      <c r="AZ522" s="27"/>
      <c r="BA522" s="27"/>
      <c r="BB522" s="27"/>
      <c r="BC522" s="27"/>
      <c r="BD522" s="27"/>
      <c r="BE522" s="27"/>
      <c r="BF522" s="27"/>
      <c r="BG522" s="27"/>
    </row>
    <row r="523" spans="2:59" ht="15.75" customHeight="1" x14ac:dyDescent="0.2"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  <c r="AO523" s="27"/>
      <c r="AP523" s="27"/>
      <c r="AQ523" s="27"/>
      <c r="AR523" s="27"/>
      <c r="AS523" s="27"/>
      <c r="AT523" s="27"/>
      <c r="AU523" s="27"/>
      <c r="AV523" s="27"/>
      <c r="AW523" s="27"/>
      <c r="AX523" s="27"/>
      <c r="AY523" s="27"/>
      <c r="AZ523" s="27"/>
      <c r="BA523" s="27"/>
      <c r="BB523" s="27"/>
      <c r="BC523" s="27"/>
      <c r="BD523" s="27"/>
      <c r="BE523" s="27"/>
      <c r="BF523" s="27"/>
      <c r="BG523" s="27"/>
    </row>
    <row r="524" spans="2:59" ht="15.75" customHeight="1" x14ac:dyDescent="0.2"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  <c r="AO524" s="27"/>
      <c r="AP524" s="27"/>
      <c r="AQ524" s="27"/>
      <c r="AR524" s="27"/>
      <c r="AS524" s="27"/>
      <c r="AT524" s="27"/>
      <c r="AU524" s="27"/>
      <c r="AV524" s="27"/>
      <c r="AW524" s="27"/>
      <c r="AX524" s="27"/>
      <c r="AY524" s="27"/>
      <c r="AZ524" s="27"/>
      <c r="BA524" s="27"/>
      <c r="BB524" s="27"/>
      <c r="BC524" s="27"/>
      <c r="BD524" s="27"/>
      <c r="BE524" s="27"/>
      <c r="BF524" s="27"/>
      <c r="BG524" s="27"/>
    </row>
    <row r="525" spans="2:59" ht="15.75" customHeight="1" x14ac:dyDescent="0.2"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  <c r="AO525" s="27"/>
      <c r="AP525" s="27"/>
      <c r="AQ525" s="27"/>
      <c r="AR525" s="27"/>
      <c r="AS525" s="27"/>
      <c r="AT525" s="27"/>
      <c r="AU525" s="27"/>
      <c r="AV525" s="27"/>
      <c r="AW525" s="27"/>
      <c r="AX525" s="27"/>
      <c r="AY525" s="27"/>
      <c r="AZ525" s="27"/>
      <c r="BA525" s="27"/>
      <c r="BB525" s="27"/>
      <c r="BC525" s="27"/>
      <c r="BD525" s="27"/>
      <c r="BE525" s="27"/>
      <c r="BF525" s="27"/>
      <c r="BG525" s="27"/>
    </row>
    <row r="526" spans="2:59" ht="15.75" customHeight="1" x14ac:dyDescent="0.2"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  <c r="AO526" s="27"/>
      <c r="AP526" s="27"/>
      <c r="AQ526" s="27"/>
      <c r="AR526" s="27"/>
      <c r="AS526" s="27"/>
      <c r="AT526" s="27"/>
      <c r="AU526" s="27"/>
      <c r="AV526" s="27"/>
      <c r="AW526" s="27"/>
      <c r="AX526" s="27"/>
      <c r="AY526" s="27"/>
      <c r="AZ526" s="27"/>
      <c r="BA526" s="27"/>
      <c r="BB526" s="27"/>
      <c r="BC526" s="27"/>
      <c r="BD526" s="27"/>
      <c r="BE526" s="27"/>
      <c r="BF526" s="27"/>
      <c r="BG526" s="27"/>
    </row>
    <row r="527" spans="2:59" ht="15.75" customHeight="1" x14ac:dyDescent="0.2"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  <c r="AO527" s="27"/>
      <c r="AP527" s="27"/>
      <c r="AQ527" s="27"/>
      <c r="AR527" s="27"/>
      <c r="AS527" s="27"/>
      <c r="AT527" s="27"/>
      <c r="AU527" s="27"/>
      <c r="AV527" s="27"/>
      <c r="AW527" s="27"/>
      <c r="AX527" s="27"/>
      <c r="AY527" s="27"/>
      <c r="AZ527" s="27"/>
      <c r="BA527" s="27"/>
      <c r="BB527" s="27"/>
      <c r="BC527" s="27"/>
      <c r="BD527" s="27"/>
      <c r="BE527" s="27"/>
      <c r="BF527" s="27"/>
      <c r="BG527" s="27"/>
    </row>
    <row r="528" spans="2:59" ht="15.75" customHeight="1" x14ac:dyDescent="0.2"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  <c r="AO528" s="27"/>
      <c r="AP528" s="27"/>
      <c r="AQ528" s="27"/>
      <c r="AR528" s="27"/>
      <c r="AS528" s="27"/>
      <c r="AT528" s="27"/>
      <c r="AU528" s="27"/>
      <c r="AV528" s="27"/>
      <c r="AW528" s="27"/>
      <c r="AX528" s="27"/>
      <c r="AY528" s="27"/>
      <c r="AZ528" s="27"/>
      <c r="BA528" s="27"/>
      <c r="BB528" s="27"/>
      <c r="BC528" s="27"/>
      <c r="BD528" s="27"/>
      <c r="BE528" s="27"/>
      <c r="BF528" s="27"/>
      <c r="BG528" s="27"/>
    </row>
    <row r="529" spans="2:59" ht="15.75" customHeight="1" x14ac:dyDescent="0.2"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  <c r="AO529" s="27"/>
      <c r="AP529" s="27"/>
      <c r="AQ529" s="27"/>
      <c r="AR529" s="27"/>
      <c r="AS529" s="27"/>
      <c r="AT529" s="27"/>
      <c r="AU529" s="27"/>
      <c r="AV529" s="27"/>
      <c r="AW529" s="27"/>
      <c r="AX529" s="27"/>
      <c r="AY529" s="27"/>
      <c r="AZ529" s="27"/>
      <c r="BA529" s="27"/>
      <c r="BB529" s="27"/>
      <c r="BC529" s="27"/>
      <c r="BD529" s="27"/>
      <c r="BE529" s="27"/>
      <c r="BF529" s="27"/>
      <c r="BG529" s="27"/>
    </row>
    <row r="530" spans="2:59" ht="15.75" customHeight="1" x14ac:dyDescent="0.2"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  <c r="AO530" s="27"/>
      <c r="AP530" s="27"/>
      <c r="AQ530" s="27"/>
      <c r="AR530" s="27"/>
      <c r="AS530" s="27"/>
      <c r="AT530" s="27"/>
      <c r="AU530" s="27"/>
      <c r="AV530" s="27"/>
      <c r="AW530" s="27"/>
      <c r="AX530" s="27"/>
      <c r="AY530" s="27"/>
      <c r="AZ530" s="27"/>
      <c r="BA530" s="27"/>
      <c r="BB530" s="27"/>
      <c r="BC530" s="27"/>
      <c r="BD530" s="27"/>
      <c r="BE530" s="27"/>
      <c r="BF530" s="27"/>
      <c r="BG530" s="27"/>
    </row>
    <row r="531" spans="2:59" ht="15.75" customHeight="1" x14ac:dyDescent="0.2"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  <c r="AO531" s="27"/>
      <c r="AP531" s="27"/>
      <c r="AQ531" s="27"/>
      <c r="AR531" s="27"/>
      <c r="AS531" s="27"/>
      <c r="AT531" s="27"/>
      <c r="AU531" s="27"/>
      <c r="AV531" s="27"/>
      <c r="AW531" s="27"/>
      <c r="AX531" s="27"/>
      <c r="AY531" s="27"/>
      <c r="AZ531" s="27"/>
      <c r="BA531" s="27"/>
      <c r="BB531" s="27"/>
      <c r="BC531" s="27"/>
      <c r="BD531" s="27"/>
      <c r="BE531" s="27"/>
      <c r="BF531" s="27"/>
      <c r="BG531" s="27"/>
    </row>
    <row r="532" spans="2:59" ht="15.75" customHeight="1" x14ac:dyDescent="0.2"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  <c r="AO532" s="27"/>
      <c r="AP532" s="27"/>
      <c r="AQ532" s="27"/>
      <c r="AR532" s="27"/>
      <c r="AS532" s="27"/>
      <c r="AT532" s="27"/>
      <c r="AU532" s="27"/>
      <c r="AV532" s="27"/>
      <c r="AW532" s="27"/>
      <c r="AX532" s="27"/>
      <c r="AY532" s="27"/>
      <c r="AZ532" s="27"/>
      <c r="BA532" s="27"/>
      <c r="BB532" s="27"/>
      <c r="BC532" s="27"/>
      <c r="BD532" s="27"/>
      <c r="BE532" s="27"/>
      <c r="BF532" s="27"/>
      <c r="BG532" s="27"/>
    </row>
    <row r="533" spans="2:59" ht="15.75" customHeight="1" x14ac:dyDescent="0.2"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  <c r="AO533" s="27"/>
      <c r="AP533" s="27"/>
      <c r="AQ533" s="27"/>
      <c r="AR533" s="27"/>
      <c r="AS533" s="27"/>
      <c r="AT533" s="27"/>
      <c r="AU533" s="27"/>
      <c r="AV533" s="27"/>
      <c r="AW533" s="27"/>
      <c r="AX533" s="27"/>
      <c r="AY533" s="27"/>
      <c r="AZ533" s="27"/>
      <c r="BA533" s="27"/>
      <c r="BB533" s="27"/>
      <c r="BC533" s="27"/>
      <c r="BD533" s="27"/>
      <c r="BE533" s="27"/>
      <c r="BF533" s="27"/>
      <c r="BG533" s="27"/>
    </row>
    <row r="534" spans="2:59" ht="15.75" customHeight="1" x14ac:dyDescent="0.2"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  <c r="AO534" s="27"/>
      <c r="AP534" s="27"/>
      <c r="AQ534" s="27"/>
      <c r="AR534" s="27"/>
      <c r="AS534" s="27"/>
      <c r="AT534" s="27"/>
      <c r="AU534" s="27"/>
      <c r="AV534" s="27"/>
      <c r="AW534" s="27"/>
      <c r="AX534" s="27"/>
      <c r="AY534" s="27"/>
      <c r="AZ534" s="27"/>
      <c r="BA534" s="27"/>
      <c r="BB534" s="27"/>
      <c r="BC534" s="27"/>
      <c r="BD534" s="27"/>
      <c r="BE534" s="27"/>
      <c r="BF534" s="27"/>
      <c r="BG534" s="27"/>
    </row>
    <row r="535" spans="2:59" ht="15.75" customHeight="1" x14ac:dyDescent="0.2"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  <c r="AO535" s="27"/>
      <c r="AP535" s="27"/>
      <c r="AQ535" s="27"/>
      <c r="AR535" s="27"/>
      <c r="AS535" s="27"/>
      <c r="AT535" s="27"/>
      <c r="AU535" s="27"/>
      <c r="AV535" s="27"/>
      <c r="AW535" s="27"/>
      <c r="AX535" s="27"/>
      <c r="AY535" s="27"/>
      <c r="AZ535" s="27"/>
      <c r="BA535" s="27"/>
      <c r="BB535" s="27"/>
      <c r="BC535" s="27"/>
      <c r="BD535" s="27"/>
      <c r="BE535" s="27"/>
      <c r="BF535" s="27"/>
      <c r="BG535" s="27"/>
    </row>
    <row r="536" spans="2:59" ht="15.75" customHeight="1" x14ac:dyDescent="0.2"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  <c r="AO536" s="27"/>
      <c r="AP536" s="27"/>
      <c r="AQ536" s="27"/>
      <c r="AR536" s="27"/>
      <c r="AS536" s="27"/>
      <c r="AT536" s="27"/>
      <c r="AU536" s="27"/>
      <c r="AV536" s="27"/>
      <c r="AW536" s="27"/>
      <c r="AX536" s="27"/>
      <c r="AY536" s="27"/>
      <c r="AZ536" s="27"/>
      <c r="BA536" s="27"/>
      <c r="BB536" s="27"/>
      <c r="BC536" s="27"/>
      <c r="BD536" s="27"/>
      <c r="BE536" s="27"/>
      <c r="BF536" s="27"/>
      <c r="BG536" s="27"/>
    </row>
    <row r="537" spans="2:59" ht="15.75" customHeight="1" x14ac:dyDescent="0.2"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  <c r="AO537" s="27"/>
      <c r="AP537" s="27"/>
      <c r="AQ537" s="27"/>
      <c r="AR537" s="27"/>
      <c r="AS537" s="27"/>
      <c r="AT537" s="27"/>
      <c r="AU537" s="27"/>
      <c r="AV537" s="27"/>
      <c r="AW537" s="27"/>
      <c r="AX537" s="27"/>
      <c r="AY537" s="27"/>
      <c r="AZ537" s="27"/>
      <c r="BA537" s="27"/>
      <c r="BB537" s="27"/>
      <c r="BC537" s="27"/>
      <c r="BD537" s="27"/>
      <c r="BE537" s="27"/>
      <c r="BF537" s="27"/>
      <c r="BG537" s="27"/>
    </row>
    <row r="538" spans="2:59" ht="15.75" customHeight="1" x14ac:dyDescent="0.2"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  <c r="AO538" s="27"/>
      <c r="AP538" s="27"/>
      <c r="AQ538" s="27"/>
      <c r="AR538" s="27"/>
      <c r="AS538" s="27"/>
      <c r="AT538" s="27"/>
      <c r="AU538" s="27"/>
      <c r="AV538" s="27"/>
      <c r="AW538" s="27"/>
      <c r="AX538" s="27"/>
      <c r="AY538" s="27"/>
      <c r="AZ538" s="27"/>
      <c r="BA538" s="27"/>
      <c r="BB538" s="27"/>
      <c r="BC538" s="27"/>
      <c r="BD538" s="27"/>
      <c r="BE538" s="27"/>
      <c r="BF538" s="27"/>
      <c r="BG538" s="27"/>
    </row>
    <row r="539" spans="2:59" ht="15.75" customHeight="1" x14ac:dyDescent="0.2"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  <c r="AO539" s="27"/>
      <c r="AP539" s="27"/>
      <c r="AQ539" s="27"/>
      <c r="AR539" s="27"/>
      <c r="AS539" s="27"/>
      <c r="AT539" s="27"/>
      <c r="AU539" s="27"/>
      <c r="AV539" s="27"/>
      <c r="AW539" s="27"/>
      <c r="AX539" s="27"/>
      <c r="AY539" s="27"/>
      <c r="AZ539" s="27"/>
      <c r="BA539" s="27"/>
      <c r="BB539" s="27"/>
      <c r="BC539" s="27"/>
      <c r="BD539" s="27"/>
      <c r="BE539" s="27"/>
      <c r="BF539" s="27"/>
      <c r="BG539" s="27"/>
    </row>
    <row r="540" spans="2:59" ht="15.75" customHeight="1" x14ac:dyDescent="0.2"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  <c r="BD540" s="27"/>
      <c r="BE540" s="27"/>
      <c r="BF540" s="27"/>
      <c r="BG540" s="27"/>
    </row>
    <row r="541" spans="2:59" ht="15.75" customHeight="1" x14ac:dyDescent="0.2"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  <c r="AO541" s="27"/>
      <c r="AP541" s="27"/>
      <c r="AQ541" s="27"/>
      <c r="AR541" s="27"/>
      <c r="AS541" s="27"/>
      <c r="AT541" s="27"/>
      <c r="AU541" s="27"/>
      <c r="AV541" s="27"/>
      <c r="AW541" s="27"/>
      <c r="AX541" s="27"/>
      <c r="AY541" s="27"/>
      <c r="AZ541" s="27"/>
      <c r="BA541" s="27"/>
      <c r="BB541" s="27"/>
      <c r="BC541" s="27"/>
      <c r="BD541" s="27"/>
      <c r="BE541" s="27"/>
      <c r="BF541" s="27"/>
      <c r="BG541" s="27"/>
    </row>
    <row r="542" spans="2:59" ht="15.75" customHeight="1" x14ac:dyDescent="0.2"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  <c r="AO542" s="27"/>
      <c r="AP542" s="27"/>
      <c r="AQ542" s="27"/>
      <c r="AR542" s="27"/>
      <c r="AS542" s="27"/>
      <c r="AT542" s="27"/>
      <c r="AU542" s="27"/>
      <c r="AV542" s="27"/>
      <c r="AW542" s="27"/>
      <c r="AX542" s="27"/>
      <c r="AY542" s="27"/>
      <c r="AZ542" s="27"/>
      <c r="BA542" s="27"/>
      <c r="BB542" s="27"/>
      <c r="BC542" s="27"/>
      <c r="BD542" s="27"/>
      <c r="BE542" s="27"/>
      <c r="BF542" s="27"/>
      <c r="BG542" s="27"/>
    </row>
    <row r="543" spans="2:59" ht="15.75" customHeight="1" x14ac:dyDescent="0.2"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  <c r="AO543" s="27"/>
      <c r="AP543" s="27"/>
      <c r="AQ543" s="27"/>
      <c r="AR543" s="27"/>
      <c r="AS543" s="27"/>
      <c r="AT543" s="27"/>
      <c r="AU543" s="27"/>
      <c r="AV543" s="27"/>
      <c r="AW543" s="27"/>
      <c r="AX543" s="27"/>
      <c r="AY543" s="27"/>
      <c r="AZ543" s="27"/>
      <c r="BA543" s="27"/>
      <c r="BB543" s="27"/>
      <c r="BC543" s="27"/>
      <c r="BD543" s="27"/>
      <c r="BE543" s="27"/>
      <c r="BF543" s="27"/>
      <c r="BG543" s="27"/>
    </row>
    <row r="544" spans="2:59" ht="15.75" customHeight="1" x14ac:dyDescent="0.2"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  <c r="AO544" s="27"/>
      <c r="AP544" s="27"/>
      <c r="AQ544" s="27"/>
      <c r="AR544" s="27"/>
      <c r="AS544" s="27"/>
      <c r="AT544" s="27"/>
      <c r="AU544" s="27"/>
      <c r="AV544" s="27"/>
      <c r="AW544" s="27"/>
      <c r="AX544" s="27"/>
      <c r="AY544" s="27"/>
      <c r="AZ544" s="27"/>
      <c r="BA544" s="27"/>
      <c r="BB544" s="27"/>
      <c r="BC544" s="27"/>
      <c r="BD544" s="27"/>
      <c r="BE544" s="27"/>
      <c r="BF544" s="27"/>
      <c r="BG544" s="27"/>
    </row>
    <row r="545" spans="2:59" ht="15.75" customHeight="1" x14ac:dyDescent="0.2"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  <c r="AO545" s="27"/>
      <c r="AP545" s="27"/>
      <c r="AQ545" s="27"/>
      <c r="AR545" s="27"/>
      <c r="AS545" s="27"/>
      <c r="AT545" s="27"/>
      <c r="AU545" s="27"/>
      <c r="AV545" s="27"/>
      <c r="AW545" s="27"/>
      <c r="AX545" s="27"/>
      <c r="AY545" s="27"/>
      <c r="AZ545" s="27"/>
      <c r="BA545" s="27"/>
      <c r="BB545" s="27"/>
      <c r="BC545" s="27"/>
      <c r="BD545" s="27"/>
      <c r="BE545" s="27"/>
      <c r="BF545" s="27"/>
      <c r="BG545" s="27"/>
    </row>
    <row r="546" spans="2:59" ht="15.75" customHeight="1" x14ac:dyDescent="0.2"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  <c r="AO546" s="27"/>
      <c r="AP546" s="27"/>
      <c r="AQ546" s="27"/>
      <c r="AR546" s="27"/>
      <c r="AS546" s="27"/>
      <c r="AT546" s="27"/>
      <c r="AU546" s="27"/>
      <c r="AV546" s="27"/>
      <c r="AW546" s="27"/>
      <c r="AX546" s="27"/>
      <c r="AY546" s="27"/>
      <c r="AZ546" s="27"/>
      <c r="BA546" s="27"/>
      <c r="BB546" s="27"/>
      <c r="BC546" s="27"/>
      <c r="BD546" s="27"/>
      <c r="BE546" s="27"/>
      <c r="BF546" s="27"/>
      <c r="BG546" s="27"/>
    </row>
    <row r="547" spans="2:59" ht="15.75" customHeight="1" x14ac:dyDescent="0.2"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  <c r="AO547" s="27"/>
      <c r="AP547" s="27"/>
      <c r="AQ547" s="27"/>
      <c r="AR547" s="27"/>
      <c r="AS547" s="27"/>
      <c r="AT547" s="27"/>
      <c r="AU547" s="27"/>
      <c r="AV547" s="27"/>
      <c r="AW547" s="27"/>
      <c r="AX547" s="27"/>
      <c r="AY547" s="27"/>
      <c r="AZ547" s="27"/>
      <c r="BA547" s="27"/>
      <c r="BB547" s="27"/>
      <c r="BC547" s="27"/>
      <c r="BD547" s="27"/>
      <c r="BE547" s="27"/>
      <c r="BF547" s="27"/>
      <c r="BG547" s="27"/>
    </row>
    <row r="548" spans="2:59" ht="15.75" customHeight="1" x14ac:dyDescent="0.2"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  <c r="AO548" s="27"/>
      <c r="AP548" s="27"/>
      <c r="AQ548" s="27"/>
      <c r="AR548" s="27"/>
      <c r="AS548" s="27"/>
      <c r="AT548" s="27"/>
      <c r="AU548" s="27"/>
      <c r="AV548" s="27"/>
      <c r="AW548" s="27"/>
      <c r="AX548" s="27"/>
      <c r="AY548" s="27"/>
      <c r="AZ548" s="27"/>
      <c r="BA548" s="27"/>
      <c r="BB548" s="27"/>
      <c r="BC548" s="27"/>
      <c r="BD548" s="27"/>
      <c r="BE548" s="27"/>
      <c r="BF548" s="27"/>
      <c r="BG548" s="27"/>
    </row>
    <row r="549" spans="2:59" ht="15.75" customHeight="1" x14ac:dyDescent="0.2"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  <c r="AO549" s="27"/>
      <c r="AP549" s="27"/>
      <c r="AQ549" s="27"/>
      <c r="AR549" s="27"/>
      <c r="AS549" s="27"/>
      <c r="AT549" s="27"/>
      <c r="AU549" s="27"/>
      <c r="AV549" s="27"/>
      <c r="AW549" s="27"/>
      <c r="AX549" s="27"/>
      <c r="AY549" s="27"/>
      <c r="AZ549" s="27"/>
      <c r="BA549" s="27"/>
      <c r="BB549" s="27"/>
      <c r="BC549" s="27"/>
      <c r="BD549" s="27"/>
      <c r="BE549" s="27"/>
      <c r="BF549" s="27"/>
      <c r="BG549" s="27"/>
    </row>
    <row r="550" spans="2:59" ht="15.75" customHeight="1" x14ac:dyDescent="0.2"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  <c r="AO550" s="27"/>
      <c r="AP550" s="27"/>
      <c r="AQ550" s="27"/>
      <c r="AR550" s="27"/>
      <c r="AS550" s="27"/>
      <c r="AT550" s="27"/>
      <c r="AU550" s="27"/>
      <c r="AV550" s="27"/>
      <c r="AW550" s="27"/>
      <c r="AX550" s="27"/>
      <c r="AY550" s="27"/>
      <c r="AZ550" s="27"/>
      <c r="BA550" s="27"/>
      <c r="BB550" s="27"/>
      <c r="BC550" s="27"/>
      <c r="BD550" s="27"/>
      <c r="BE550" s="27"/>
      <c r="BF550" s="27"/>
      <c r="BG550" s="27"/>
    </row>
    <row r="551" spans="2:59" ht="15.75" customHeight="1" x14ac:dyDescent="0.2"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  <c r="AO551" s="27"/>
      <c r="AP551" s="27"/>
      <c r="AQ551" s="27"/>
      <c r="AR551" s="27"/>
      <c r="AS551" s="27"/>
      <c r="AT551" s="27"/>
      <c r="AU551" s="27"/>
      <c r="AV551" s="27"/>
      <c r="AW551" s="27"/>
      <c r="AX551" s="27"/>
      <c r="AY551" s="27"/>
      <c r="AZ551" s="27"/>
      <c r="BA551" s="27"/>
      <c r="BB551" s="27"/>
      <c r="BC551" s="27"/>
      <c r="BD551" s="27"/>
      <c r="BE551" s="27"/>
      <c r="BF551" s="27"/>
      <c r="BG551" s="27"/>
    </row>
    <row r="552" spans="2:59" ht="15.75" customHeight="1" x14ac:dyDescent="0.2"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  <c r="AO552" s="27"/>
      <c r="AP552" s="27"/>
      <c r="AQ552" s="27"/>
      <c r="AR552" s="27"/>
      <c r="AS552" s="27"/>
      <c r="AT552" s="27"/>
      <c r="AU552" s="27"/>
      <c r="AV552" s="27"/>
      <c r="AW552" s="27"/>
      <c r="AX552" s="27"/>
      <c r="AY552" s="27"/>
      <c r="AZ552" s="27"/>
      <c r="BA552" s="27"/>
      <c r="BB552" s="27"/>
      <c r="BC552" s="27"/>
      <c r="BD552" s="27"/>
      <c r="BE552" s="27"/>
      <c r="BF552" s="27"/>
      <c r="BG552" s="27"/>
    </row>
    <row r="553" spans="2:59" ht="15.75" customHeight="1" x14ac:dyDescent="0.2"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  <c r="AO553" s="27"/>
      <c r="AP553" s="27"/>
      <c r="AQ553" s="27"/>
      <c r="AR553" s="27"/>
      <c r="AS553" s="27"/>
      <c r="AT553" s="27"/>
      <c r="AU553" s="27"/>
      <c r="AV553" s="27"/>
      <c r="AW553" s="27"/>
      <c r="AX553" s="27"/>
      <c r="AY553" s="27"/>
      <c r="AZ553" s="27"/>
      <c r="BA553" s="27"/>
      <c r="BB553" s="27"/>
      <c r="BC553" s="27"/>
      <c r="BD553" s="27"/>
      <c r="BE553" s="27"/>
      <c r="BF553" s="27"/>
      <c r="BG553" s="27"/>
    </row>
    <row r="554" spans="2:59" ht="15.75" customHeight="1" x14ac:dyDescent="0.2"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  <c r="AO554" s="27"/>
      <c r="AP554" s="27"/>
      <c r="AQ554" s="27"/>
      <c r="AR554" s="27"/>
      <c r="AS554" s="27"/>
      <c r="AT554" s="27"/>
      <c r="AU554" s="27"/>
      <c r="AV554" s="27"/>
      <c r="AW554" s="27"/>
      <c r="AX554" s="27"/>
      <c r="AY554" s="27"/>
      <c r="AZ554" s="27"/>
      <c r="BA554" s="27"/>
      <c r="BB554" s="27"/>
      <c r="BC554" s="27"/>
      <c r="BD554" s="27"/>
      <c r="BE554" s="27"/>
      <c r="BF554" s="27"/>
      <c r="BG554" s="27"/>
    </row>
    <row r="555" spans="2:59" ht="15.75" customHeight="1" x14ac:dyDescent="0.2"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  <c r="AO555" s="27"/>
      <c r="AP555" s="27"/>
      <c r="AQ555" s="27"/>
      <c r="AR555" s="27"/>
      <c r="AS555" s="27"/>
      <c r="AT555" s="27"/>
      <c r="AU555" s="27"/>
      <c r="AV555" s="27"/>
      <c r="AW555" s="27"/>
      <c r="AX555" s="27"/>
      <c r="AY555" s="27"/>
      <c r="AZ555" s="27"/>
      <c r="BA555" s="27"/>
      <c r="BB555" s="27"/>
      <c r="BC555" s="27"/>
      <c r="BD555" s="27"/>
      <c r="BE555" s="27"/>
      <c r="BF555" s="27"/>
      <c r="BG555" s="27"/>
    </row>
    <row r="556" spans="2:59" ht="15.75" customHeight="1" x14ac:dyDescent="0.2"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  <c r="AO556" s="27"/>
      <c r="AP556" s="27"/>
      <c r="AQ556" s="27"/>
      <c r="AR556" s="27"/>
      <c r="AS556" s="27"/>
      <c r="AT556" s="27"/>
      <c r="AU556" s="27"/>
      <c r="AV556" s="27"/>
      <c r="AW556" s="27"/>
      <c r="AX556" s="27"/>
      <c r="AY556" s="27"/>
      <c r="AZ556" s="27"/>
      <c r="BA556" s="27"/>
      <c r="BB556" s="27"/>
      <c r="BC556" s="27"/>
      <c r="BD556" s="27"/>
      <c r="BE556" s="27"/>
      <c r="BF556" s="27"/>
      <c r="BG556" s="27"/>
    </row>
    <row r="557" spans="2:59" ht="15.75" customHeight="1" x14ac:dyDescent="0.2"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  <c r="AO557" s="27"/>
      <c r="AP557" s="27"/>
      <c r="AQ557" s="27"/>
      <c r="AR557" s="27"/>
      <c r="AS557" s="27"/>
      <c r="AT557" s="27"/>
      <c r="AU557" s="27"/>
      <c r="AV557" s="27"/>
      <c r="AW557" s="27"/>
      <c r="AX557" s="27"/>
      <c r="AY557" s="27"/>
      <c r="AZ557" s="27"/>
      <c r="BA557" s="27"/>
      <c r="BB557" s="27"/>
      <c r="BC557" s="27"/>
      <c r="BD557" s="27"/>
      <c r="BE557" s="27"/>
      <c r="BF557" s="27"/>
      <c r="BG557" s="27"/>
    </row>
    <row r="558" spans="2:59" ht="15.75" customHeight="1" x14ac:dyDescent="0.2"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  <c r="AO558" s="27"/>
      <c r="AP558" s="27"/>
      <c r="AQ558" s="27"/>
      <c r="AR558" s="27"/>
      <c r="AS558" s="27"/>
      <c r="AT558" s="27"/>
      <c r="AU558" s="27"/>
      <c r="AV558" s="27"/>
      <c r="AW558" s="27"/>
      <c r="AX558" s="27"/>
      <c r="AY558" s="27"/>
      <c r="AZ558" s="27"/>
      <c r="BA558" s="27"/>
      <c r="BB558" s="27"/>
      <c r="BC558" s="27"/>
      <c r="BD558" s="27"/>
      <c r="BE558" s="27"/>
      <c r="BF558" s="27"/>
      <c r="BG558" s="27"/>
    </row>
    <row r="559" spans="2:59" ht="15.75" customHeight="1" x14ac:dyDescent="0.2"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  <c r="AO559" s="27"/>
      <c r="AP559" s="27"/>
      <c r="AQ559" s="27"/>
      <c r="AR559" s="27"/>
      <c r="AS559" s="27"/>
      <c r="AT559" s="27"/>
      <c r="AU559" s="27"/>
      <c r="AV559" s="27"/>
      <c r="AW559" s="27"/>
      <c r="AX559" s="27"/>
      <c r="AY559" s="27"/>
      <c r="AZ559" s="27"/>
      <c r="BA559" s="27"/>
      <c r="BB559" s="27"/>
      <c r="BC559" s="27"/>
      <c r="BD559" s="27"/>
      <c r="BE559" s="27"/>
      <c r="BF559" s="27"/>
      <c r="BG559" s="27"/>
    </row>
    <row r="560" spans="2:59" ht="15.75" customHeight="1" x14ac:dyDescent="0.2"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  <c r="AO560" s="27"/>
      <c r="AP560" s="27"/>
      <c r="AQ560" s="27"/>
      <c r="AR560" s="27"/>
      <c r="AS560" s="27"/>
      <c r="AT560" s="27"/>
      <c r="AU560" s="27"/>
      <c r="AV560" s="27"/>
      <c r="AW560" s="27"/>
      <c r="AX560" s="27"/>
      <c r="AY560" s="27"/>
      <c r="AZ560" s="27"/>
      <c r="BA560" s="27"/>
      <c r="BB560" s="27"/>
      <c r="BC560" s="27"/>
      <c r="BD560" s="27"/>
      <c r="BE560" s="27"/>
      <c r="BF560" s="27"/>
      <c r="BG560" s="27"/>
    </row>
    <row r="561" spans="2:59" ht="15.75" customHeight="1" x14ac:dyDescent="0.2"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  <c r="AO561" s="27"/>
      <c r="AP561" s="27"/>
      <c r="AQ561" s="27"/>
      <c r="AR561" s="27"/>
      <c r="AS561" s="27"/>
      <c r="AT561" s="27"/>
      <c r="AU561" s="27"/>
      <c r="AV561" s="27"/>
      <c r="AW561" s="27"/>
      <c r="AX561" s="27"/>
      <c r="AY561" s="27"/>
      <c r="AZ561" s="27"/>
      <c r="BA561" s="27"/>
      <c r="BB561" s="27"/>
      <c r="BC561" s="27"/>
      <c r="BD561" s="27"/>
      <c r="BE561" s="27"/>
      <c r="BF561" s="27"/>
      <c r="BG561" s="27"/>
    </row>
    <row r="562" spans="2:59" ht="15.75" customHeight="1" x14ac:dyDescent="0.2"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  <c r="AO562" s="27"/>
      <c r="AP562" s="27"/>
      <c r="AQ562" s="27"/>
      <c r="AR562" s="27"/>
      <c r="AS562" s="27"/>
      <c r="AT562" s="27"/>
      <c r="AU562" s="27"/>
      <c r="AV562" s="27"/>
      <c r="AW562" s="27"/>
      <c r="AX562" s="27"/>
      <c r="AY562" s="27"/>
      <c r="AZ562" s="27"/>
      <c r="BA562" s="27"/>
      <c r="BB562" s="27"/>
      <c r="BC562" s="27"/>
      <c r="BD562" s="27"/>
      <c r="BE562" s="27"/>
      <c r="BF562" s="27"/>
      <c r="BG562" s="27"/>
    </row>
    <row r="563" spans="2:59" ht="15.75" customHeight="1" x14ac:dyDescent="0.2"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  <c r="AO563" s="27"/>
      <c r="AP563" s="27"/>
      <c r="AQ563" s="27"/>
      <c r="AR563" s="27"/>
      <c r="AS563" s="27"/>
      <c r="AT563" s="27"/>
      <c r="AU563" s="27"/>
      <c r="AV563" s="27"/>
      <c r="AW563" s="27"/>
      <c r="AX563" s="27"/>
      <c r="AY563" s="27"/>
      <c r="AZ563" s="27"/>
      <c r="BA563" s="27"/>
      <c r="BB563" s="27"/>
      <c r="BC563" s="27"/>
      <c r="BD563" s="27"/>
      <c r="BE563" s="27"/>
      <c r="BF563" s="27"/>
      <c r="BG563" s="27"/>
    </row>
    <row r="564" spans="2:59" ht="15.75" customHeight="1" x14ac:dyDescent="0.2"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  <c r="AO564" s="27"/>
      <c r="AP564" s="27"/>
      <c r="AQ564" s="27"/>
      <c r="AR564" s="27"/>
      <c r="AS564" s="27"/>
      <c r="AT564" s="27"/>
      <c r="AU564" s="27"/>
      <c r="AV564" s="27"/>
      <c r="AW564" s="27"/>
      <c r="AX564" s="27"/>
      <c r="AY564" s="27"/>
      <c r="AZ564" s="27"/>
      <c r="BA564" s="27"/>
      <c r="BB564" s="27"/>
      <c r="BC564" s="27"/>
      <c r="BD564" s="27"/>
      <c r="BE564" s="27"/>
      <c r="BF564" s="27"/>
      <c r="BG564" s="27"/>
    </row>
    <row r="565" spans="2:59" ht="15.75" customHeight="1" x14ac:dyDescent="0.2"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  <c r="AO565" s="27"/>
      <c r="AP565" s="27"/>
      <c r="AQ565" s="27"/>
      <c r="AR565" s="27"/>
      <c r="AS565" s="27"/>
      <c r="AT565" s="27"/>
      <c r="AU565" s="27"/>
      <c r="AV565" s="27"/>
      <c r="AW565" s="27"/>
      <c r="AX565" s="27"/>
      <c r="AY565" s="27"/>
      <c r="AZ565" s="27"/>
      <c r="BA565" s="27"/>
      <c r="BB565" s="27"/>
      <c r="BC565" s="27"/>
      <c r="BD565" s="27"/>
      <c r="BE565" s="27"/>
      <c r="BF565" s="27"/>
      <c r="BG565" s="27"/>
    </row>
    <row r="566" spans="2:59" ht="15.75" customHeight="1" x14ac:dyDescent="0.2"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  <c r="AO566" s="27"/>
      <c r="AP566" s="27"/>
      <c r="AQ566" s="27"/>
      <c r="AR566" s="27"/>
      <c r="AS566" s="27"/>
      <c r="AT566" s="27"/>
      <c r="AU566" s="27"/>
      <c r="AV566" s="27"/>
      <c r="AW566" s="27"/>
      <c r="AX566" s="27"/>
      <c r="AY566" s="27"/>
      <c r="AZ566" s="27"/>
      <c r="BA566" s="27"/>
      <c r="BB566" s="27"/>
      <c r="BC566" s="27"/>
      <c r="BD566" s="27"/>
      <c r="BE566" s="27"/>
      <c r="BF566" s="27"/>
      <c r="BG566" s="27"/>
    </row>
    <row r="567" spans="2:59" ht="15.75" customHeight="1" x14ac:dyDescent="0.2"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  <c r="AO567" s="27"/>
      <c r="AP567" s="27"/>
      <c r="AQ567" s="27"/>
      <c r="AR567" s="27"/>
      <c r="AS567" s="27"/>
      <c r="AT567" s="27"/>
      <c r="AU567" s="27"/>
      <c r="AV567" s="27"/>
      <c r="AW567" s="27"/>
      <c r="AX567" s="27"/>
      <c r="AY567" s="27"/>
      <c r="AZ567" s="27"/>
      <c r="BA567" s="27"/>
      <c r="BB567" s="27"/>
      <c r="BC567" s="27"/>
      <c r="BD567" s="27"/>
      <c r="BE567" s="27"/>
      <c r="BF567" s="27"/>
      <c r="BG567" s="27"/>
    </row>
    <row r="568" spans="2:59" ht="15.75" customHeight="1" x14ac:dyDescent="0.2"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  <c r="AO568" s="27"/>
      <c r="AP568" s="27"/>
      <c r="AQ568" s="27"/>
      <c r="AR568" s="27"/>
      <c r="AS568" s="27"/>
      <c r="AT568" s="27"/>
      <c r="AU568" s="27"/>
      <c r="AV568" s="27"/>
      <c r="AW568" s="27"/>
      <c r="AX568" s="27"/>
      <c r="AY568" s="27"/>
      <c r="AZ568" s="27"/>
      <c r="BA568" s="27"/>
      <c r="BB568" s="27"/>
      <c r="BC568" s="27"/>
      <c r="BD568" s="27"/>
      <c r="BE568" s="27"/>
      <c r="BF568" s="27"/>
      <c r="BG568" s="27"/>
    </row>
    <row r="569" spans="2:59" ht="15.75" customHeight="1" x14ac:dyDescent="0.2"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  <c r="AO569" s="27"/>
      <c r="AP569" s="27"/>
      <c r="AQ569" s="27"/>
      <c r="AR569" s="27"/>
      <c r="AS569" s="27"/>
      <c r="AT569" s="27"/>
      <c r="AU569" s="27"/>
      <c r="AV569" s="27"/>
      <c r="AW569" s="27"/>
      <c r="AX569" s="27"/>
      <c r="AY569" s="27"/>
      <c r="AZ569" s="27"/>
      <c r="BA569" s="27"/>
      <c r="BB569" s="27"/>
      <c r="BC569" s="27"/>
      <c r="BD569" s="27"/>
      <c r="BE569" s="27"/>
      <c r="BF569" s="27"/>
      <c r="BG569" s="27"/>
    </row>
    <row r="570" spans="2:59" ht="15.75" customHeight="1" x14ac:dyDescent="0.2"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  <c r="AO570" s="27"/>
      <c r="AP570" s="27"/>
      <c r="AQ570" s="27"/>
      <c r="AR570" s="27"/>
      <c r="AS570" s="27"/>
      <c r="AT570" s="27"/>
      <c r="AU570" s="27"/>
      <c r="AV570" s="27"/>
      <c r="AW570" s="27"/>
      <c r="AX570" s="27"/>
      <c r="AY570" s="27"/>
      <c r="AZ570" s="27"/>
      <c r="BA570" s="27"/>
      <c r="BB570" s="27"/>
      <c r="BC570" s="27"/>
      <c r="BD570" s="27"/>
      <c r="BE570" s="27"/>
      <c r="BF570" s="27"/>
      <c r="BG570" s="27"/>
    </row>
    <row r="571" spans="2:59" ht="15.75" customHeight="1" x14ac:dyDescent="0.2"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  <c r="AO571" s="27"/>
      <c r="AP571" s="27"/>
      <c r="AQ571" s="27"/>
      <c r="AR571" s="27"/>
      <c r="AS571" s="27"/>
      <c r="AT571" s="27"/>
      <c r="AU571" s="27"/>
      <c r="AV571" s="27"/>
      <c r="AW571" s="27"/>
      <c r="AX571" s="27"/>
      <c r="AY571" s="27"/>
      <c r="AZ571" s="27"/>
      <c r="BA571" s="27"/>
      <c r="BB571" s="27"/>
      <c r="BC571" s="27"/>
      <c r="BD571" s="27"/>
      <c r="BE571" s="27"/>
      <c r="BF571" s="27"/>
      <c r="BG571" s="27"/>
    </row>
    <row r="572" spans="2:59" ht="15.75" customHeight="1" x14ac:dyDescent="0.2"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  <c r="AO572" s="27"/>
      <c r="AP572" s="27"/>
      <c r="AQ572" s="27"/>
      <c r="AR572" s="27"/>
      <c r="AS572" s="27"/>
      <c r="AT572" s="27"/>
      <c r="AU572" s="27"/>
      <c r="AV572" s="27"/>
      <c r="AW572" s="27"/>
      <c r="AX572" s="27"/>
      <c r="AY572" s="27"/>
      <c r="AZ572" s="27"/>
      <c r="BA572" s="27"/>
      <c r="BB572" s="27"/>
      <c r="BC572" s="27"/>
      <c r="BD572" s="27"/>
      <c r="BE572" s="27"/>
      <c r="BF572" s="27"/>
      <c r="BG572" s="27"/>
    </row>
    <row r="573" spans="2:59" ht="15.75" customHeight="1" x14ac:dyDescent="0.2"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  <c r="AO573" s="27"/>
      <c r="AP573" s="27"/>
      <c r="AQ573" s="27"/>
      <c r="AR573" s="27"/>
      <c r="AS573" s="27"/>
      <c r="AT573" s="27"/>
      <c r="AU573" s="27"/>
      <c r="AV573" s="27"/>
      <c r="AW573" s="27"/>
      <c r="AX573" s="27"/>
      <c r="AY573" s="27"/>
      <c r="AZ573" s="27"/>
      <c r="BA573" s="27"/>
      <c r="BB573" s="27"/>
      <c r="BC573" s="27"/>
      <c r="BD573" s="27"/>
      <c r="BE573" s="27"/>
      <c r="BF573" s="27"/>
      <c r="BG573" s="27"/>
    </row>
    <row r="574" spans="2:59" ht="15.75" customHeight="1" x14ac:dyDescent="0.2"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  <c r="AO574" s="27"/>
      <c r="AP574" s="27"/>
      <c r="AQ574" s="27"/>
      <c r="AR574" s="27"/>
      <c r="AS574" s="27"/>
      <c r="AT574" s="27"/>
      <c r="AU574" s="27"/>
      <c r="AV574" s="27"/>
      <c r="AW574" s="27"/>
      <c r="AX574" s="27"/>
      <c r="AY574" s="27"/>
      <c r="AZ574" s="27"/>
      <c r="BA574" s="27"/>
      <c r="BB574" s="27"/>
      <c r="BC574" s="27"/>
      <c r="BD574" s="27"/>
      <c r="BE574" s="27"/>
      <c r="BF574" s="27"/>
      <c r="BG574" s="27"/>
    </row>
    <row r="575" spans="2:59" ht="15.75" customHeight="1" x14ac:dyDescent="0.2"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  <c r="AO575" s="27"/>
      <c r="AP575" s="27"/>
      <c r="AQ575" s="27"/>
      <c r="AR575" s="27"/>
      <c r="AS575" s="27"/>
      <c r="AT575" s="27"/>
      <c r="AU575" s="27"/>
      <c r="AV575" s="27"/>
      <c r="AW575" s="27"/>
      <c r="AX575" s="27"/>
      <c r="AY575" s="27"/>
      <c r="AZ575" s="27"/>
      <c r="BA575" s="27"/>
      <c r="BB575" s="27"/>
      <c r="BC575" s="27"/>
      <c r="BD575" s="27"/>
      <c r="BE575" s="27"/>
      <c r="BF575" s="27"/>
      <c r="BG575" s="27"/>
    </row>
    <row r="576" spans="2:59" ht="15.75" customHeight="1" x14ac:dyDescent="0.2"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  <c r="AO576" s="27"/>
      <c r="AP576" s="27"/>
      <c r="AQ576" s="27"/>
      <c r="AR576" s="27"/>
      <c r="AS576" s="27"/>
      <c r="AT576" s="27"/>
      <c r="AU576" s="27"/>
      <c r="AV576" s="27"/>
      <c r="AW576" s="27"/>
      <c r="AX576" s="27"/>
      <c r="AY576" s="27"/>
      <c r="AZ576" s="27"/>
      <c r="BA576" s="27"/>
      <c r="BB576" s="27"/>
      <c r="BC576" s="27"/>
      <c r="BD576" s="27"/>
      <c r="BE576" s="27"/>
      <c r="BF576" s="27"/>
      <c r="BG576" s="27"/>
    </row>
    <row r="577" spans="2:59" ht="15.75" customHeight="1" x14ac:dyDescent="0.2"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  <c r="AO577" s="27"/>
      <c r="AP577" s="27"/>
      <c r="AQ577" s="27"/>
      <c r="AR577" s="27"/>
      <c r="AS577" s="27"/>
      <c r="AT577" s="27"/>
      <c r="AU577" s="27"/>
      <c r="AV577" s="27"/>
      <c r="AW577" s="27"/>
      <c r="AX577" s="27"/>
      <c r="AY577" s="27"/>
      <c r="AZ577" s="27"/>
      <c r="BA577" s="27"/>
      <c r="BB577" s="27"/>
      <c r="BC577" s="27"/>
      <c r="BD577" s="27"/>
      <c r="BE577" s="27"/>
      <c r="BF577" s="27"/>
      <c r="BG577" s="27"/>
    </row>
    <row r="578" spans="2:59" ht="15.75" customHeight="1" x14ac:dyDescent="0.2"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  <c r="AO578" s="27"/>
      <c r="AP578" s="27"/>
      <c r="AQ578" s="27"/>
      <c r="AR578" s="27"/>
      <c r="AS578" s="27"/>
      <c r="AT578" s="27"/>
      <c r="AU578" s="27"/>
      <c r="AV578" s="27"/>
      <c r="AW578" s="27"/>
      <c r="AX578" s="27"/>
      <c r="AY578" s="27"/>
      <c r="AZ578" s="27"/>
      <c r="BA578" s="27"/>
      <c r="BB578" s="27"/>
      <c r="BC578" s="27"/>
      <c r="BD578" s="27"/>
      <c r="BE578" s="27"/>
      <c r="BF578" s="27"/>
      <c r="BG578" s="27"/>
    </row>
    <row r="579" spans="2:59" ht="15.75" customHeight="1" x14ac:dyDescent="0.2"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  <c r="AO579" s="27"/>
      <c r="AP579" s="27"/>
      <c r="AQ579" s="27"/>
      <c r="AR579" s="27"/>
      <c r="AS579" s="27"/>
      <c r="AT579" s="27"/>
      <c r="AU579" s="27"/>
      <c r="AV579" s="27"/>
      <c r="AW579" s="27"/>
      <c r="AX579" s="27"/>
      <c r="AY579" s="27"/>
      <c r="AZ579" s="27"/>
      <c r="BA579" s="27"/>
      <c r="BB579" s="27"/>
      <c r="BC579" s="27"/>
      <c r="BD579" s="27"/>
      <c r="BE579" s="27"/>
      <c r="BF579" s="27"/>
      <c r="BG579" s="27"/>
    </row>
    <row r="580" spans="2:59" ht="15.75" customHeight="1" x14ac:dyDescent="0.2"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  <c r="AO580" s="27"/>
      <c r="AP580" s="27"/>
      <c r="AQ580" s="27"/>
      <c r="AR580" s="27"/>
      <c r="AS580" s="27"/>
      <c r="AT580" s="27"/>
      <c r="AU580" s="27"/>
      <c r="AV580" s="27"/>
      <c r="AW580" s="27"/>
      <c r="AX580" s="27"/>
      <c r="AY580" s="27"/>
      <c r="AZ580" s="27"/>
      <c r="BA580" s="27"/>
      <c r="BB580" s="27"/>
      <c r="BC580" s="27"/>
      <c r="BD580" s="27"/>
      <c r="BE580" s="27"/>
      <c r="BF580" s="27"/>
      <c r="BG580" s="27"/>
    </row>
    <row r="581" spans="2:59" ht="15.75" customHeight="1" x14ac:dyDescent="0.2"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  <c r="AO581" s="27"/>
      <c r="AP581" s="27"/>
      <c r="AQ581" s="27"/>
      <c r="AR581" s="27"/>
      <c r="AS581" s="27"/>
      <c r="AT581" s="27"/>
      <c r="AU581" s="27"/>
      <c r="AV581" s="27"/>
      <c r="AW581" s="27"/>
      <c r="AX581" s="27"/>
      <c r="AY581" s="27"/>
      <c r="AZ581" s="27"/>
      <c r="BA581" s="27"/>
      <c r="BB581" s="27"/>
      <c r="BC581" s="27"/>
      <c r="BD581" s="27"/>
      <c r="BE581" s="27"/>
      <c r="BF581" s="27"/>
      <c r="BG581" s="27"/>
    </row>
    <row r="582" spans="2:59" ht="15.75" customHeight="1" x14ac:dyDescent="0.2"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  <c r="AO582" s="27"/>
      <c r="AP582" s="27"/>
      <c r="AQ582" s="27"/>
      <c r="AR582" s="27"/>
      <c r="AS582" s="27"/>
      <c r="AT582" s="27"/>
      <c r="AU582" s="27"/>
      <c r="AV582" s="27"/>
      <c r="AW582" s="27"/>
      <c r="AX582" s="27"/>
      <c r="AY582" s="27"/>
      <c r="AZ582" s="27"/>
      <c r="BA582" s="27"/>
      <c r="BB582" s="27"/>
      <c r="BC582" s="27"/>
      <c r="BD582" s="27"/>
      <c r="BE582" s="27"/>
      <c r="BF582" s="27"/>
      <c r="BG582" s="27"/>
    </row>
    <row r="583" spans="2:59" ht="15.75" customHeight="1" x14ac:dyDescent="0.2"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  <c r="AO583" s="27"/>
      <c r="AP583" s="27"/>
      <c r="AQ583" s="27"/>
      <c r="AR583" s="27"/>
      <c r="AS583" s="27"/>
      <c r="AT583" s="27"/>
      <c r="AU583" s="27"/>
      <c r="AV583" s="27"/>
      <c r="AW583" s="27"/>
      <c r="AX583" s="27"/>
      <c r="AY583" s="27"/>
      <c r="AZ583" s="27"/>
      <c r="BA583" s="27"/>
      <c r="BB583" s="27"/>
      <c r="BC583" s="27"/>
      <c r="BD583" s="27"/>
      <c r="BE583" s="27"/>
      <c r="BF583" s="27"/>
      <c r="BG583" s="27"/>
    </row>
    <row r="584" spans="2:59" ht="15.75" customHeight="1" x14ac:dyDescent="0.2"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  <c r="AO584" s="27"/>
      <c r="AP584" s="27"/>
      <c r="AQ584" s="27"/>
      <c r="AR584" s="27"/>
      <c r="AS584" s="27"/>
      <c r="AT584" s="27"/>
      <c r="AU584" s="27"/>
      <c r="AV584" s="27"/>
      <c r="AW584" s="27"/>
      <c r="AX584" s="27"/>
      <c r="AY584" s="27"/>
      <c r="AZ584" s="27"/>
      <c r="BA584" s="27"/>
      <c r="BB584" s="27"/>
      <c r="BC584" s="27"/>
      <c r="BD584" s="27"/>
      <c r="BE584" s="27"/>
      <c r="BF584" s="27"/>
      <c r="BG584" s="27"/>
    </row>
    <row r="585" spans="2:59" ht="15.75" customHeight="1" x14ac:dyDescent="0.2"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  <c r="AO585" s="27"/>
      <c r="AP585" s="27"/>
      <c r="AQ585" s="27"/>
      <c r="AR585" s="27"/>
      <c r="AS585" s="27"/>
      <c r="AT585" s="27"/>
      <c r="AU585" s="27"/>
      <c r="AV585" s="27"/>
      <c r="AW585" s="27"/>
      <c r="AX585" s="27"/>
      <c r="AY585" s="27"/>
      <c r="AZ585" s="27"/>
      <c r="BA585" s="27"/>
      <c r="BB585" s="27"/>
      <c r="BC585" s="27"/>
      <c r="BD585" s="27"/>
      <c r="BE585" s="27"/>
      <c r="BF585" s="27"/>
      <c r="BG585" s="27"/>
    </row>
    <row r="586" spans="2:59" ht="15.75" customHeight="1" x14ac:dyDescent="0.2"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  <c r="AO586" s="27"/>
      <c r="AP586" s="27"/>
      <c r="AQ586" s="27"/>
      <c r="AR586" s="27"/>
      <c r="AS586" s="27"/>
      <c r="AT586" s="27"/>
      <c r="AU586" s="27"/>
      <c r="AV586" s="27"/>
      <c r="AW586" s="27"/>
      <c r="AX586" s="27"/>
      <c r="AY586" s="27"/>
      <c r="AZ586" s="27"/>
      <c r="BA586" s="27"/>
      <c r="BB586" s="27"/>
      <c r="BC586" s="27"/>
      <c r="BD586" s="27"/>
      <c r="BE586" s="27"/>
      <c r="BF586" s="27"/>
      <c r="BG586" s="27"/>
    </row>
    <row r="587" spans="2:59" ht="15.75" customHeight="1" x14ac:dyDescent="0.2"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  <c r="AO587" s="27"/>
      <c r="AP587" s="27"/>
      <c r="AQ587" s="27"/>
      <c r="AR587" s="27"/>
      <c r="AS587" s="27"/>
      <c r="AT587" s="27"/>
      <c r="AU587" s="27"/>
      <c r="AV587" s="27"/>
      <c r="AW587" s="27"/>
      <c r="AX587" s="27"/>
      <c r="AY587" s="27"/>
      <c r="AZ587" s="27"/>
      <c r="BA587" s="27"/>
      <c r="BB587" s="27"/>
      <c r="BC587" s="27"/>
      <c r="BD587" s="27"/>
      <c r="BE587" s="27"/>
      <c r="BF587" s="27"/>
      <c r="BG587" s="27"/>
    </row>
    <row r="588" spans="2:59" ht="15.75" customHeight="1" x14ac:dyDescent="0.2"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  <c r="AO588" s="27"/>
      <c r="AP588" s="27"/>
      <c r="AQ588" s="27"/>
      <c r="AR588" s="27"/>
      <c r="AS588" s="27"/>
      <c r="AT588" s="27"/>
      <c r="AU588" s="27"/>
      <c r="AV588" s="27"/>
      <c r="AW588" s="27"/>
      <c r="AX588" s="27"/>
      <c r="AY588" s="27"/>
      <c r="AZ588" s="27"/>
      <c r="BA588" s="27"/>
      <c r="BB588" s="27"/>
      <c r="BC588" s="27"/>
      <c r="BD588" s="27"/>
      <c r="BE588" s="27"/>
      <c r="BF588" s="27"/>
      <c r="BG588" s="27"/>
    </row>
    <row r="589" spans="2:59" ht="15.75" customHeight="1" x14ac:dyDescent="0.2"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  <c r="AO589" s="27"/>
      <c r="AP589" s="27"/>
      <c r="AQ589" s="27"/>
      <c r="AR589" s="27"/>
      <c r="AS589" s="27"/>
      <c r="AT589" s="27"/>
      <c r="AU589" s="27"/>
      <c r="AV589" s="27"/>
      <c r="AW589" s="27"/>
      <c r="AX589" s="27"/>
      <c r="AY589" s="27"/>
      <c r="AZ589" s="27"/>
      <c r="BA589" s="27"/>
      <c r="BB589" s="27"/>
      <c r="BC589" s="27"/>
      <c r="BD589" s="27"/>
      <c r="BE589" s="27"/>
      <c r="BF589" s="27"/>
      <c r="BG589" s="27"/>
    </row>
    <row r="590" spans="2:59" ht="15.75" customHeight="1" x14ac:dyDescent="0.2"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  <c r="AO590" s="27"/>
      <c r="AP590" s="27"/>
      <c r="AQ590" s="27"/>
      <c r="AR590" s="27"/>
      <c r="AS590" s="27"/>
      <c r="AT590" s="27"/>
      <c r="AU590" s="27"/>
      <c r="AV590" s="27"/>
      <c r="AW590" s="27"/>
      <c r="AX590" s="27"/>
      <c r="AY590" s="27"/>
      <c r="AZ590" s="27"/>
      <c r="BA590" s="27"/>
      <c r="BB590" s="27"/>
      <c r="BC590" s="27"/>
      <c r="BD590" s="27"/>
      <c r="BE590" s="27"/>
      <c r="BF590" s="27"/>
      <c r="BG590" s="27"/>
    </row>
    <row r="591" spans="2:59" ht="15.75" customHeight="1" x14ac:dyDescent="0.2"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  <c r="AO591" s="27"/>
      <c r="AP591" s="27"/>
      <c r="AQ591" s="27"/>
      <c r="AR591" s="27"/>
      <c r="AS591" s="27"/>
      <c r="AT591" s="27"/>
      <c r="AU591" s="27"/>
      <c r="AV591" s="27"/>
      <c r="AW591" s="27"/>
      <c r="AX591" s="27"/>
      <c r="AY591" s="27"/>
      <c r="AZ591" s="27"/>
      <c r="BA591" s="27"/>
      <c r="BB591" s="27"/>
      <c r="BC591" s="27"/>
      <c r="BD591" s="27"/>
      <c r="BE591" s="27"/>
      <c r="BF591" s="27"/>
      <c r="BG591" s="27"/>
    </row>
    <row r="592" spans="2:59" ht="15.75" customHeight="1" x14ac:dyDescent="0.2"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  <c r="AO592" s="27"/>
      <c r="AP592" s="27"/>
      <c r="AQ592" s="27"/>
      <c r="AR592" s="27"/>
      <c r="AS592" s="27"/>
      <c r="AT592" s="27"/>
      <c r="AU592" s="27"/>
      <c r="AV592" s="27"/>
      <c r="AW592" s="27"/>
      <c r="AX592" s="27"/>
      <c r="AY592" s="27"/>
      <c r="AZ592" s="27"/>
      <c r="BA592" s="27"/>
      <c r="BB592" s="27"/>
      <c r="BC592" s="27"/>
      <c r="BD592" s="27"/>
      <c r="BE592" s="27"/>
      <c r="BF592" s="27"/>
      <c r="BG592" s="27"/>
    </row>
    <row r="593" spans="2:59" ht="15.75" customHeight="1" x14ac:dyDescent="0.2"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  <c r="AO593" s="27"/>
      <c r="AP593" s="27"/>
      <c r="AQ593" s="27"/>
      <c r="AR593" s="27"/>
      <c r="AS593" s="27"/>
      <c r="AT593" s="27"/>
      <c r="AU593" s="27"/>
      <c r="AV593" s="27"/>
      <c r="AW593" s="27"/>
      <c r="AX593" s="27"/>
      <c r="AY593" s="27"/>
      <c r="AZ593" s="27"/>
      <c r="BA593" s="27"/>
      <c r="BB593" s="27"/>
      <c r="BC593" s="27"/>
      <c r="BD593" s="27"/>
      <c r="BE593" s="27"/>
      <c r="BF593" s="27"/>
      <c r="BG593" s="27"/>
    </row>
    <row r="594" spans="2:59" ht="15.75" customHeight="1" x14ac:dyDescent="0.2"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  <c r="AO594" s="27"/>
      <c r="AP594" s="27"/>
      <c r="AQ594" s="27"/>
      <c r="AR594" s="27"/>
      <c r="AS594" s="27"/>
      <c r="AT594" s="27"/>
      <c r="AU594" s="27"/>
      <c r="AV594" s="27"/>
      <c r="AW594" s="27"/>
      <c r="AX594" s="27"/>
      <c r="AY594" s="27"/>
      <c r="AZ594" s="27"/>
      <c r="BA594" s="27"/>
      <c r="BB594" s="27"/>
      <c r="BC594" s="27"/>
      <c r="BD594" s="27"/>
      <c r="BE594" s="27"/>
      <c r="BF594" s="27"/>
      <c r="BG594" s="27"/>
    </row>
    <row r="595" spans="2:59" ht="15.75" customHeight="1" x14ac:dyDescent="0.2"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  <c r="AO595" s="27"/>
      <c r="AP595" s="27"/>
      <c r="AQ595" s="27"/>
      <c r="AR595" s="27"/>
      <c r="AS595" s="27"/>
      <c r="AT595" s="27"/>
      <c r="AU595" s="27"/>
      <c r="AV595" s="27"/>
      <c r="AW595" s="27"/>
      <c r="AX595" s="27"/>
      <c r="AY595" s="27"/>
      <c r="AZ595" s="27"/>
      <c r="BA595" s="27"/>
      <c r="BB595" s="27"/>
      <c r="BC595" s="27"/>
      <c r="BD595" s="27"/>
      <c r="BE595" s="27"/>
      <c r="BF595" s="27"/>
      <c r="BG595" s="27"/>
    </row>
    <row r="596" spans="2:59" ht="15.75" customHeight="1" x14ac:dyDescent="0.2"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  <c r="AO596" s="27"/>
      <c r="AP596" s="27"/>
      <c r="AQ596" s="27"/>
      <c r="AR596" s="27"/>
      <c r="AS596" s="27"/>
      <c r="AT596" s="27"/>
      <c r="AU596" s="27"/>
      <c r="AV596" s="27"/>
      <c r="AW596" s="27"/>
      <c r="AX596" s="27"/>
      <c r="AY596" s="27"/>
      <c r="AZ596" s="27"/>
      <c r="BA596" s="27"/>
      <c r="BB596" s="27"/>
      <c r="BC596" s="27"/>
      <c r="BD596" s="27"/>
      <c r="BE596" s="27"/>
      <c r="BF596" s="27"/>
      <c r="BG596" s="27"/>
    </row>
    <row r="597" spans="2:59" ht="15.75" customHeight="1" x14ac:dyDescent="0.2"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  <c r="AO597" s="27"/>
      <c r="AP597" s="27"/>
      <c r="AQ597" s="27"/>
      <c r="AR597" s="27"/>
      <c r="AS597" s="27"/>
      <c r="AT597" s="27"/>
      <c r="AU597" s="27"/>
      <c r="AV597" s="27"/>
      <c r="AW597" s="27"/>
      <c r="AX597" s="27"/>
      <c r="AY597" s="27"/>
      <c r="AZ597" s="27"/>
      <c r="BA597" s="27"/>
      <c r="BB597" s="27"/>
      <c r="BC597" s="27"/>
      <c r="BD597" s="27"/>
      <c r="BE597" s="27"/>
      <c r="BF597" s="27"/>
      <c r="BG597" s="27"/>
    </row>
    <row r="598" spans="2:59" ht="15.75" customHeight="1" x14ac:dyDescent="0.2"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  <c r="AO598" s="27"/>
      <c r="AP598" s="27"/>
      <c r="AQ598" s="27"/>
      <c r="AR598" s="27"/>
      <c r="AS598" s="27"/>
      <c r="AT598" s="27"/>
      <c r="AU598" s="27"/>
      <c r="AV598" s="27"/>
      <c r="AW598" s="27"/>
      <c r="AX598" s="27"/>
      <c r="AY598" s="27"/>
      <c r="AZ598" s="27"/>
      <c r="BA598" s="27"/>
      <c r="BB598" s="27"/>
      <c r="BC598" s="27"/>
      <c r="BD598" s="27"/>
      <c r="BE598" s="27"/>
      <c r="BF598" s="27"/>
      <c r="BG598" s="27"/>
    </row>
    <row r="599" spans="2:59" ht="15.75" customHeight="1" x14ac:dyDescent="0.2"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  <c r="AO599" s="27"/>
      <c r="AP599" s="27"/>
      <c r="AQ599" s="27"/>
      <c r="AR599" s="27"/>
      <c r="AS599" s="27"/>
      <c r="AT599" s="27"/>
      <c r="AU599" s="27"/>
      <c r="AV599" s="27"/>
      <c r="AW599" s="27"/>
      <c r="AX599" s="27"/>
      <c r="AY599" s="27"/>
      <c r="AZ599" s="27"/>
      <c r="BA599" s="27"/>
      <c r="BB599" s="27"/>
      <c r="BC599" s="27"/>
      <c r="BD599" s="27"/>
      <c r="BE599" s="27"/>
      <c r="BF599" s="27"/>
      <c r="BG599" s="27"/>
    </row>
    <row r="600" spans="2:59" ht="15.75" customHeight="1" x14ac:dyDescent="0.2"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  <c r="AO600" s="27"/>
      <c r="AP600" s="27"/>
      <c r="AQ600" s="27"/>
      <c r="AR600" s="27"/>
      <c r="AS600" s="27"/>
      <c r="AT600" s="27"/>
      <c r="AU600" s="27"/>
      <c r="AV600" s="27"/>
      <c r="AW600" s="27"/>
      <c r="AX600" s="27"/>
      <c r="AY600" s="27"/>
      <c r="AZ600" s="27"/>
      <c r="BA600" s="27"/>
      <c r="BB600" s="27"/>
      <c r="BC600" s="27"/>
      <c r="BD600" s="27"/>
      <c r="BE600" s="27"/>
      <c r="BF600" s="27"/>
      <c r="BG600" s="27"/>
    </row>
    <row r="601" spans="2:59" ht="15.75" customHeight="1" x14ac:dyDescent="0.2"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  <c r="AO601" s="27"/>
      <c r="AP601" s="27"/>
      <c r="AQ601" s="27"/>
      <c r="AR601" s="27"/>
      <c r="AS601" s="27"/>
      <c r="AT601" s="27"/>
      <c r="AU601" s="27"/>
      <c r="AV601" s="27"/>
      <c r="AW601" s="27"/>
      <c r="AX601" s="27"/>
      <c r="AY601" s="27"/>
      <c r="AZ601" s="27"/>
      <c r="BA601" s="27"/>
      <c r="BB601" s="27"/>
      <c r="BC601" s="27"/>
      <c r="BD601" s="27"/>
      <c r="BE601" s="27"/>
      <c r="BF601" s="27"/>
      <c r="BG601" s="27"/>
    </row>
    <row r="602" spans="2:59" ht="15.75" customHeight="1" x14ac:dyDescent="0.2"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  <c r="AO602" s="27"/>
      <c r="AP602" s="27"/>
      <c r="AQ602" s="27"/>
      <c r="AR602" s="27"/>
      <c r="AS602" s="27"/>
      <c r="AT602" s="27"/>
      <c r="AU602" s="27"/>
      <c r="AV602" s="27"/>
      <c r="AW602" s="27"/>
      <c r="AX602" s="27"/>
      <c r="AY602" s="27"/>
      <c r="AZ602" s="27"/>
      <c r="BA602" s="27"/>
      <c r="BB602" s="27"/>
      <c r="BC602" s="27"/>
      <c r="BD602" s="27"/>
      <c r="BE602" s="27"/>
      <c r="BF602" s="27"/>
      <c r="BG602" s="27"/>
    </row>
    <row r="603" spans="2:59" ht="15.75" customHeight="1" x14ac:dyDescent="0.2"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  <c r="AO603" s="27"/>
      <c r="AP603" s="27"/>
      <c r="AQ603" s="27"/>
      <c r="AR603" s="27"/>
      <c r="AS603" s="27"/>
      <c r="AT603" s="27"/>
      <c r="AU603" s="27"/>
      <c r="AV603" s="27"/>
      <c r="AW603" s="27"/>
      <c r="AX603" s="27"/>
      <c r="AY603" s="27"/>
      <c r="AZ603" s="27"/>
      <c r="BA603" s="27"/>
      <c r="BB603" s="27"/>
      <c r="BC603" s="27"/>
      <c r="BD603" s="27"/>
      <c r="BE603" s="27"/>
      <c r="BF603" s="27"/>
      <c r="BG603" s="27"/>
    </row>
    <row r="604" spans="2:59" ht="15.75" customHeight="1" x14ac:dyDescent="0.2"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  <c r="AO604" s="27"/>
      <c r="AP604" s="27"/>
      <c r="AQ604" s="27"/>
      <c r="AR604" s="27"/>
      <c r="AS604" s="27"/>
      <c r="AT604" s="27"/>
      <c r="AU604" s="27"/>
      <c r="AV604" s="27"/>
      <c r="AW604" s="27"/>
      <c r="AX604" s="27"/>
      <c r="AY604" s="27"/>
      <c r="AZ604" s="27"/>
      <c r="BA604" s="27"/>
      <c r="BB604" s="27"/>
      <c r="BC604" s="27"/>
      <c r="BD604" s="27"/>
      <c r="BE604" s="27"/>
      <c r="BF604" s="27"/>
      <c r="BG604" s="27"/>
    </row>
    <row r="605" spans="2:59" ht="15.75" customHeight="1" x14ac:dyDescent="0.2"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  <c r="AO605" s="27"/>
      <c r="AP605" s="27"/>
      <c r="AQ605" s="27"/>
      <c r="AR605" s="27"/>
      <c r="AS605" s="27"/>
      <c r="AT605" s="27"/>
      <c r="AU605" s="27"/>
      <c r="AV605" s="27"/>
      <c r="AW605" s="27"/>
      <c r="AX605" s="27"/>
      <c r="AY605" s="27"/>
      <c r="AZ605" s="27"/>
      <c r="BA605" s="27"/>
      <c r="BB605" s="27"/>
      <c r="BC605" s="27"/>
      <c r="BD605" s="27"/>
      <c r="BE605" s="27"/>
      <c r="BF605" s="27"/>
      <c r="BG605" s="27"/>
    </row>
    <row r="606" spans="2:59" ht="15.75" customHeight="1" x14ac:dyDescent="0.2"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  <c r="AO606" s="27"/>
      <c r="AP606" s="27"/>
      <c r="AQ606" s="27"/>
      <c r="AR606" s="27"/>
      <c r="AS606" s="27"/>
      <c r="AT606" s="27"/>
      <c r="AU606" s="27"/>
      <c r="AV606" s="27"/>
      <c r="AW606" s="27"/>
      <c r="AX606" s="27"/>
      <c r="AY606" s="27"/>
      <c r="AZ606" s="27"/>
      <c r="BA606" s="27"/>
      <c r="BB606" s="27"/>
      <c r="BC606" s="27"/>
      <c r="BD606" s="27"/>
      <c r="BE606" s="27"/>
      <c r="BF606" s="27"/>
      <c r="BG606" s="27"/>
    </row>
    <row r="607" spans="2:59" ht="15.75" customHeight="1" x14ac:dyDescent="0.2"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  <c r="AO607" s="27"/>
      <c r="AP607" s="27"/>
      <c r="AQ607" s="27"/>
      <c r="AR607" s="27"/>
      <c r="AS607" s="27"/>
      <c r="AT607" s="27"/>
      <c r="AU607" s="27"/>
      <c r="AV607" s="27"/>
      <c r="AW607" s="27"/>
      <c r="AX607" s="27"/>
      <c r="AY607" s="27"/>
      <c r="AZ607" s="27"/>
      <c r="BA607" s="27"/>
      <c r="BB607" s="27"/>
      <c r="BC607" s="27"/>
      <c r="BD607" s="27"/>
      <c r="BE607" s="27"/>
      <c r="BF607" s="27"/>
      <c r="BG607" s="27"/>
    </row>
    <row r="608" spans="2:59" ht="15.75" customHeight="1" x14ac:dyDescent="0.2"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  <c r="AO608" s="27"/>
      <c r="AP608" s="27"/>
      <c r="AQ608" s="27"/>
      <c r="AR608" s="27"/>
      <c r="AS608" s="27"/>
      <c r="AT608" s="27"/>
      <c r="AU608" s="27"/>
      <c r="AV608" s="27"/>
      <c r="AW608" s="27"/>
      <c r="AX608" s="27"/>
      <c r="AY608" s="27"/>
      <c r="AZ608" s="27"/>
      <c r="BA608" s="27"/>
      <c r="BB608" s="27"/>
      <c r="BC608" s="27"/>
      <c r="BD608" s="27"/>
      <c r="BE608" s="27"/>
      <c r="BF608" s="27"/>
      <c r="BG608" s="27"/>
    </row>
    <row r="609" spans="2:59" ht="15.75" customHeight="1" x14ac:dyDescent="0.2"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  <c r="AO609" s="27"/>
      <c r="AP609" s="27"/>
      <c r="AQ609" s="27"/>
      <c r="AR609" s="27"/>
      <c r="AS609" s="27"/>
      <c r="AT609" s="27"/>
      <c r="AU609" s="27"/>
      <c r="AV609" s="27"/>
      <c r="AW609" s="27"/>
      <c r="AX609" s="27"/>
      <c r="AY609" s="27"/>
      <c r="AZ609" s="27"/>
      <c r="BA609" s="27"/>
      <c r="BB609" s="27"/>
      <c r="BC609" s="27"/>
      <c r="BD609" s="27"/>
      <c r="BE609" s="27"/>
      <c r="BF609" s="27"/>
      <c r="BG609" s="27"/>
    </row>
    <row r="610" spans="2:59" ht="15.75" customHeight="1" x14ac:dyDescent="0.2"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  <c r="AO610" s="27"/>
      <c r="AP610" s="27"/>
      <c r="AQ610" s="27"/>
      <c r="AR610" s="27"/>
      <c r="AS610" s="27"/>
      <c r="AT610" s="27"/>
      <c r="AU610" s="27"/>
      <c r="AV610" s="27"/>
      <c r="AW610" s="27"/>
      <c r="AX610" s="27"/>
      <c r="AY610" s="27"/>
      <c r="AZ610" s="27"/>
      <c r="BA610" s="27"/>
      <c r="BB610" s="27"/>
      <c r="BC610" s="27"/>
      <c r="BD610" s="27"/>
      <c r="BE610" s="27"/>
      <c r="BF610" s="27"/>
      <c r="BG610" s="27"/>
    </row>
    <row r="611" spans="2:59" ht="15.75" customHeight="1" x14ac:dyDescent="0.2"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  <c r="AO611" s="27"/>
      <c r="AP611" s="27"/>
      <c r="AQ611" s="27"/>
      <c r="AR611" s="27"/>
      <c r="AS611" s="27"/>
      <c r="AT611" s="27"/>
      <c r="AU611" s="27"/>
      <c r="AV611" s="27"/>
      <c r="AW611" s="27"/>
      <c r="AX611" s="27"/>
      <c r="AY611" s="27"/>
      <c r="AZ611" s="27"/>
      <c r="BA611" s="27"/>
      <c r="BB611" s="27"/>
      <c r="BC611" s="27"/>
      <c r="BD611" s="27"/>
      <c r="BE611" s="27"/>
      <c r="BF611" s="27"/>
      <c r="BG611" s="27"/>
    </row>
    <row r="612" spans="2:59" ht="15.75" customHeight="1" x14ac:dyDescent="0.2"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  <c r="AO612" s="27"/>
      <c r="AP612" s="27"/>
      <c r="AQ612" s="27"/>
      <c r="AR612" s="27"/>
      <c r="AS612" s="27"/>
      <c r="AT612" s="27"/>
      <c r="AU612" s="27"/>
      <c r="AV612" s="27"/>
      <c r="AW612" s="27"/>
      <c r="AX612" s="27"/>
      <c r="AY612" s="27"/>
      <c r="AZ612" s="27"/>
      <c r="BA612" s="27"/>
      <c r="BB612" s="27"/>
      <c r="BC612" s="27"/>
      <c r="BD612" s="27"/>
      <c r="BE612" s="27"/>
      <c r="BF612" s="27"/>
      <c r="BG612" s="27"/>
    </row>
    <row r="613" spans="2:59" ht="15.75" customHeight="1" x14ac:dyDescent="0.2"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  <c r="AO613" s="27"/>
      <c r="AP613" s="27"/>
      <c r="AQ613" s="27"/>
      <c r="AR613" s="27"/>
      <c r="AS613" s="27"/>
      <c r="AT613" s="27"/>
      <c r="AU613" s="27"/>
      <c r="AV613" s="27"/>
      <c r="AW613" s="27"/>
      <c r="AX613" s="27"/>
      <c r="AY613" s="27"/>
      <c r="AZ613" s="27"/>
      <c r="BA613" s="27"/>
      <c r="BB613" s="27"/>
      <c r="BC613" s="27"/>
      <c r="BD613" s="27"/>
      <c r="BE613" s="27"/>
      <c r="BF613" s="27"/>
      <c r="BG613" s="27"/>
    </row>
    <row r="614" spans="2:59" ht="15.75" customHeight="1" x14ac:dyDescent="0.2"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  <c r="AO614" s="27"/>
      <c r="AP614" s="27"/>
      <c r="AQ614" s="27"/>
      <c r="AR614" s="27"/>
      <c r="AS614" s="27"/>
      <c r="AT614" s="27"/>
      <c r="AU614" s="27"/>
      <c r="AV614" s="27"/>
      <c r="AW614" s="27"/>
      <c r="AX614" s="27"/>
      <c r="AY614" s="27"/>
      <c r="AZ614" s="27"/>
      <c r="BA614" s="27"/>
      <c r="BB614" s="27"/>
      <c r="BC614" s="27"/>
      <c r="BD614" s="27"/>
      <c r="BE614" s="27"/>
      <c r="BF614" s="27"/>
      <c r="BG614" s="27"/>
    </row>
    <row r="615" spans="2:59" ht="15.75" customHeight="1" x14ac:dyDescent="0.2"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  <c r="AO615" s="27"/>
      <c r="AP615" s="27"/>
      <c r="AQ615" s="27"/>
      <c r="AR615" s="27"/>
      <c r="AS615" s="27"/>
      <c r="AT615" s="27"/>
      <c r="AU615" s="27"/>
      <c r="AV615" s="27"/>
      <c r="AW615" s="27"/>
      <c r="AX615" s="27"/>
      <c r="AY615" s="27"/>
      <c r="AZ615" s="27"/>
      <c r="BA615" s="27"/>
      <c r="BB615" s="27"/>
      <c r="BC615" s="27"/>
      <c r="BD615" s="27"/>
      <c r="BE615" s="27"/>
      <c r="BF615" s="27"/>
      <c r="BG615" s="27"/>
    </row>
    <row r="616" spans="2:59" ht="15.75" customHeight="1" x14ac:dyDescent="0.2"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  <c r="AO616" s="27"/>
      <c r="AP616" s="27"/>
      <c r="AQ616" s="27"/>
      <c r="AR616" s="27"/>
      <c r="AS616" s="27"/>
      <c r="AT616" s="27"/>
      <c r="AU616" s="27"/>
      <c r="AV616" s="27"/>
      <c r="AW616" s="27"/>
      <c r="AX616" s="27"/>
      <c r="AY616" s="27"/>
      <c r="AZ616" s="27"/>
      <c r="BA616" s="27"/>
      <c r="BB616" s="27"/>
      <c r="BC616" s="27"/>
      <c r="BD616" s="27"/>
      <c r="BE616" s="27"/>
      <c r="BF616" s="27"/>
      <c r="BG616" s="27"/>
    </row>
    <row r="617" spans="2:59" ht="15.75" customHeight="1" x14ac:dyDescent="0.2"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  <c r="AO617" s="27"/>
      <c r="AP617" s="27"/>
      <c r="AQ617" s="27"/>
      <c r="AR617" s="27"/>
      <c r="AS617" s="27"/>
      <c r="AT617" s="27"/>
      <c r="AU617" s="27"/>
      <c r="AV617" s="27"/>
      <c r="AW617" s="27"/>
      <c r="AX617" s="27"/>
      <c r="AY617" s="27"/>
      <c r="AZ617" s="27"/>
      <c r="BA617" s="27"/>
      <c r="BB617" s="27"/>
      <c r="BC617" s="27"/>
      <c r="BD617" s="27"/>
      <c r="BE617" s="27"/>
      <c r="BF617" s="27"/>
      <c r="BG617" s="27"/>
    </row>
    <row r="618" spans="2:59" ht="15.75" customHeight="1" x14ac:dyDescent="0.2"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27"/>
      <c r="AW618" s="27"/>
      <c r="AX618" s="27"/>
      <c r="AY618" s="27"/>
      <c r="AZ618" s="27"/>
      <c r="BA618" s="27"/>
      <c r="BB618" s="27"/>
      <c r="BC618" s="27"/>
      <c r="BD618" s="27"/>
      <c r="BE618" s="27"/>
      <c r="BF618" s="27"/>
      <c r="BG618" s="27"/>
    </row>
    <row r="619" spans="2:59" ht="15.75" customHeight="1" x14ac:dyDescent="0.2"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  <c r="AO619" s="27"/>
      <c r="AP619" s="27"/>
      <c r="AQ619" s="27"/>
      <c r="AR619" s="27"/>
      <c r="AS619" s="27"/>
      <c r="AT619" s="27"/>
      <c r="AU619" s="27"/>
      <c r="AV619" s="27"/>
      <c r="AW619" s="27"/>
      <c r="AX619" s="27"/>
      <c r="AY619" s="27"/>
      <c r="AZ619" s="27"/>
      <c r="BA619" s="27"/>
      <c r="BB619" s="27"/>
      <c r="BC619" s="27"/>
      <c r="BD619" s="27"/>
      <c r="BE619" s="27"/>
      <c r="BF619" s="27"/>
      <c r="BG619" s="27"/>
    </row>
    <row r="620" spans="2:59" ht="15.75" customHeight="1" x14ac:dyDescent="0.2"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  <c r="AO620" s="27"/>
      <c r="AP620" s="27"/>
      <c r="AQ620" s="27"/>
      <c r="AR620" s="27"/>
      <c r="AS620" s="27"/>
      <c r="AT620" s="27"/>
      <c r="AU620" s="27"/>
      <c r="AV620" s="27"/>
      <c r="AW620" s="27"/>
      <c r="AX620" s="27"/>
      <c r="AY620" s="27"/>
      <c r="AZ620" s="27"/>
      <c r="BA620" s="27"/>
      <c r="BB620" s="27"/>
      <c r="BC620" s="27"/>
      <c r="BD620" s="27"/>
      <c r="BE620" s="27"/>
      <c r="BF620" s="27"/>
      <c r="BG620" s="27"/>
    </row>
    <row r="621" spans="2:59" ht="15.75" customHeight="1" x14ac:dyDescent="0.2"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  <c r="AO621" s="27"/>
      <c r="AP621" s="27"/>
      <c r="AQ621" s="27"/>
      <c r="AR621" s="27"/>
      <c r="AS621" s="27"/>
      <c r="AT621" s="27"/>
      <c r="AU621" s="27"/>
      <c r="AV621" s="27"/>
      <c r="AW621" s="27"/>
      <c r="AX621" s="27"/>
      <c r="AY621" s="27"/>
      <c r="AZ621" s="27"/>
      <c r="BA621" s="27"/>
      <c r="BB621" s="27"/>
      <c r="BC621" s="27"/>
      <c r="BD621" s="27"/>
      <c r="BE621" s="27"/>
      <c r="BF621" s="27"/>
      <c r="BG621" s="27"/>
    </row>
    <row r="622" spans="2:59" ht="15.75" customHeight="1" x14ac:dyDescent="0.2"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  <c r="AO622" s="27"/>
      <c r="AP622" s="27"/>
      <c r="AQ622" s="27"/>
      <c r="AR622" s="27"/>
      <c r="AS622" s="27"/>
      <c r="AT622" s="27"/>
      <c r="AU622" s="27"/>
      <c r="AV622" s="27"/>
      <c r="AW622" s="27"/>
      <c r="AX622" s="27"/>
      <c r="AY622" s="27"/>
      <c r="AZ622" s="27"/>
      <c r="BA622" s="27"/>
      <c r="BB622" s="27"/>
      <c r="BC622" s="27"/>
      <c r="BD622" s="27"/>
      <c r="BE622" s="27"/>
      <c r="BF622" s="27"/>
      <c r="BG622" s="27"/>
    </row>
    <row r="623" spans="2:59" ht="15.75" customHeight="1" x14ac:dyDescent="0.2"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  <c r="AO623" s="27"/>
      <c r="AP623" s="27"/>
      <c r="AQ623" s="27"/>
      <c r="AR623" s="27"/>
      <c r="AS623" s="27"/>
      <c r="AT623" s="27"/>
      <c r="AU623" s="27"/>
      <c r="AV623" s="27"/>
      <c r="AW623" s="27"/>
      <c r="AX623" s="27"/>
      <c r="AY623" s="27"/>
      <c r="AZ623" s="27"/>
      <c r="BA623" s="27"/>
      <c r="BB623" s="27"/>
      <c r="BC623" s="27"/>
      <c r="BD623" s="27"/>
      <c r="BE623" s="27"/>
      <c r="BF623" s="27"/>
      <c r="BG623" s="27"/>
    </row>
    <row r="624" spans="2:59" ht="15.75" customHeight="1" x14ac:dyDescent="0.2"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  <c r="AO624" s="27"/>
      <c r="AP624" s="27"/>
      <c r="AQ624" s="27"/>
      <c r="AR624" s="27"/>
      <c r="AS624" s="27"/>
      <c r="AT624" s="27"/>
      <c r="AU624" s="27"/>
      <c r="AV624" s="27"/>
      <c r="AW624" s="27"/>
      <c r="AX624" s="27"/>
      <c r="AY624" s="27"/>
      <c r="AZ624" s="27"/>
      <c r="BA624" s="27"/>
      <c r="BB624" s="27"/>
      <c r="BC624" s="27"/>
      <c r="BD624" s="27"/>
      <c r="BE624" s="27"/>
      <c r="BF624" s="27"/>
      <c r="BG624" s="27"/>
    </row>
    <row r="625" spans="2:59" ht="15.75" customHeight="1" x14ac:dyDescent="0.2"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  <c r="AO625" s="27"/>
      <c r="AP625" s="27"/>
      <c r="AQ625" s="27"/>
      <c r="AR625" s="27"/>
      <c r="AS625" s="27"/>
      <c r="AT625" s="27"/>
      <c r="AU625" s="27"/>
      <c r="AV625" s="27"/>
      <c r="AW625" s="27"/>
      <c r="AX625" s="27"/>
      <c r="AY625" s="27"/>
      <c r="AZ625" s="27"/>
      <c r="BA625" s="27"/>
      <c r="BB625" s="27"/>
      <c r="BC625" s="27"/>
      <c r="BD625" s="27"/>
      <c r="BE625" s="27"/>
      <c r="BF625" s="27"/>
      <c r="BG625" s="27"/>
    </row>
    <row r="626" spans="2:59" ht="15.75" customHeight="1" x14ac:dyDescent="0.2"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  <c r="AO626" s="27"/>
      <c r="AP626" s="27"/>
      <c r="AQ626" s="27"/>
      <c r="AR626" s="27"/>
      <c r="AS626" s="27"/>
      <c r="AT626" s="27"/>
      <c r="AU626" s="27"/>
      <c r="AV626" s="27"/>
      <c r="AW626" s="27"/>
      <c r="AX626" s="27"/>
      <c r="AY626" s="27"/>
      <c r="AZ626" s="27"/>
      <c r="BA626" s="27"/>
      <c r="BB626" s="27"/>
      <c r="BC626" s="27"/>
      <c r="BD626" s="27"/>
      <c r="BE626" s="27"/>
      <c r="BF626" s="27"/>
      <c r="BG626" s="27"/>
    </row>
    <row r="627" spans="2:59" ht="15.75" customHeight="1" x14ac:dyDescent="0.2"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  <c r="AO627" s="27"/>
      <c r="AP627" s="27"/>
      <c r="AQ627" s="27"/>
      <c r="AR627" s="27"/>
      <c r="AS627" s="27"/>
      <c r="AT627" s="27"/>
      <c r="AU627" s="27"/>
      <c r="AV627" s="27"/>
      <c r="AW627" s="27"/>
      <c r="AX627" s="27"/>
      <c r="AY627" s="27"/>
      <c r="AZ627" s="27"/>
      <c r="BA627" s="27"/>
      <c r="BB627" s="27"/>
      <c r="BC627" s="27"/>
      <c r="BD627" s="27"/>
      <c r="BE627" s="27"/>
      <c r="BF627" s="27"/>
      <c r="BG627" s="27"/>
    </row>
    <row r="628" spans="2:59" ht="15.75" customHeight="1" x14ac:dyDescent="0.2"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  <c r="AO628" s="27"/>
      <c r="AP628" s="27"/>
      <c r="AQ628" s="27"/>
      <c r="AR628" s="27"/>
      <c r="AS628" s="27"/>
      <c r="AT628" s="27"/>
      <c r="AU628" s="27"/>
      <c r="AV628" s="27"/>
      <c r="AW628" s="27"/>
      <c r="AX628" s="27"/>
      <c r="AY628" s="27"/>
      <c r="AZ628" s="27"/>
      <c r="BA628" s="27"/>
      <c r="BB628" s="27"/>
      <c r="BC628" s="27"/>
      <c r="BD628" s="27"/>
      <c r="BE628" s="27"/>
      <c r="BF628" s="27"/>
      <c r="BG628" s="27"/>
    </row>
    <row r="629" spans="2:59" ht="15.75" customHeight="1" x14ac:dyDescent="0.2"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  <c r="AO629" s="27"/>
      <c r="AP629" s="27"/>
      <c r="AQ629" s="27"/>
      <c r="AR629" s="27"/>
      <c r="AS629" s="27"/>
      <c r="AT629" s="27"/>
      <c r="AU629" s="27"/>
      <c r="AV629" s="27"/>
      <c r="AW629" s="27"/>
      <c r="AX629" s="27"/>
      <c r="AY629" s="27"/>
      <c r="AZ629" s="27"/>
      <c r="BA629" s="27"/>
      <c r="BB629" s="27"/>
      <c r="BC629" s="27"/>
      <c r="BD629" s="27"/>
      <c r="BE629" s="27"/>
      <c r="BF629" s="27"/>
      <c r="BG629" s="27"/>
    </row>
    <row r="630" spans="2:59" ht="15.75" customHeight="1" x14ac:dyDescent="0.2"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  <c r="AO630" s="27"/>
      <c r="AP630" s="27"/>
      <c r="AQ630" s="27"/>
      <c r="AR630" s="27"/>
      <c r="AS630" s="27"/>
      <c r="AT630" s="27"/>
      <c r="AU630" s="27"/>
      <c r="AV630" s="27"/>
      <c r="AW630" s="27"/>
      <c r="AX630" s="27"/>
      <c r="AY630" s="27"/>
      <c r="AZ630" s="27"/>
      <c r="BA630" s="27"/>
      <c r="BB630" s="27"/>
      <c r="BC630" s="27"/>
      <c r="BD630" s="27"/>
      <c r="BE630" s="27"/>
      <c r="BF630" s="27"/>
      <c r="BG630" s="27"/>
    </row>
    <row r="631" spans="2:59" ht="15.75" customHeight="1" x14ac:dyDescent="0.2"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  <c r="AO631" s="27"/>
      <c r="AP631" s="27"/>
      <c r="AQ631" s="27"/>
      <c r="AR631" s="27"/>
      <c r="AS631" s="27"/>
      <c r="AT631" s="27"/>
      <c r="AU631" s="27"/>
      <c r="AV631" s="27"/>
      <c r="AW631" s="27"/>
      <c r="AX631" s="27"/>
      <c r="AY631" s="27"/>
      <c r="AZ631" s="27"/>
      <c r="BA631" s="27"/>
      <c r="BB631" s="27"/>
      <c r="BC631" s="27"/>
      <c r="BD631" s="27"/>
      <c r="BE631" s="27"/>
      <c r="BF631" s="27"/>
      <c r="BG631" s="27"/>
    </row>
    <row r="632" spans="2:59" ht="15.75" customHeight="1" x14ac:dyDescent="0.2"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  <c r="AO632" s="27"/>
      <c r="AP632" s="27"/>
      <c r="AQ632" s="27"/>
      <c r="AR632" s="27"/>
      <c r="AS632" s="27"/>
      <c r="AT632" s="27"/>
      <c r="AU632" s="27"/>
      <c r="AV632" s="27"/>
      <c r="AW632" s="27"/>
      <c r="AX632" s="27"/>
      <c r="AY632" s="27"/>
      <c r="AZ632" s="27"/>
      <c r="BA632" s="27"/>
      <c r="BB632" s="27"/>
      <c r="BC632" s="27"/>
      <c r="BD632" s="27"/>
      <c r="BE632" s="27"/>
      <c r="BF632" s="27"/>
      <c r="BG632" s="27"/>
    </row>
    <row r="633" spans="2:59" ht="15.75" customHeight="1" x14ac:dyDescent="0.2"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  <c r="AO633" s="27"/>
      <c r="AP633" s="27"/>
      <c r="AQ633" s="27"/>
      <c r="AR633" s="27"/>
      <c r="AS633" s="27"/>
      <c r="AT633" s="27"/>
      <c r="AU633" s="27"/>
      <c r="AV633" s="27"/>
      <c r="AW633" s="27"/>
      <c r="AX633" s="27"/>
      <c r="AY633" s="27"/>
      <c r="AZ633" s="27"/>
      <c r="BA633" s="27"/>
      <c r="BB633" s="27"/>
      <c r="BC633" s="27"/>
      <c r="BD633" s="27"/>
      <c r="BE633" s="27"/>
      <c r="BF633" s="27"/>
      <c r="BG633" s="27"/>
    </row>
    <row r="634" spans="2:59" ht="15.75" customHeight="1" x14ac:dyDescent="0.2"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  <c r="AO634" s="27"/>
      <c r="AP634" s="27"/>
      <c r="AQ634" s="27"/>
      <c r="AR634" s="27"/>
      <c r="AS634" s="27"/>
      <c r="AT634" s="27"/>
      <c r="AU634" s="27"/>
      <c r="AV634" s="27"/>
      <c r="AW634" s="27"/>
      <c r="AX634" s="27"/>
      <c r="AY634" s="27"/>
      <c r="AZ634" s="27"/>
      <c r="BA634" s="27"/>
      <c r="BB634" s="27"/>
      <c r="BC634" s="27"/>
      <c r="BD634" s="27"/>
      <c r="BE634" s="27"/>
      <c r="BF634" s="27"/>
      <c r="BG634" s="27"/>
    </row>
    <row r="635" spans="2:59" ht="15.75" customHeight="1" x14ac:dyDescent="0.2"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  <c r="AO635" s="27"/>
      <c r="AP635" s="27"/>
      <c r="AQ635" s="27"/>
      <c r="AR635" s="27"/>
      <c r="AS635" s="27"/>
      <c r="AT635" s="27"/>
      <c r="AU635" s="27"/>
      <c r="AV635" s="27"/>
      <c r="AW635" s="27"/>
      <c r="AX635" s="27"/>
      <c r="AY635" s="27"/>
      <c r="AZ635" s="27"/>
      <c r="BA635" s="27"/>
      <c r="BB635" s="27"/>
      <c r="BC635" s="27"/>
      <c r="BD635" s="27"/>
      <c r="BE635" s="27"/>
      <c r="BF635" s="27"/>
      <c r="BG635" s="27"/>
    </row>
    <row r="636" spans="2:59" ht="15.75" customHeight="1" x14ac:dyDescent="0.2"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  <c r="AO636" s="27"/>
      <c r="AP636" s="27"/>
      <c r="AQ636" s="27"/>
      <c r="AR636" s="27"/>
      <c r="AS636" s="27"/>
      <c r="AT636" s="27"/>
      <c r="AU636" s="27"/>
      <c r="AV636" s="27"/>
      <c r="AW636" s="27"/>
      <c r="AX636" s="27"/>
      <c r="AY636" s="27"/>
      <c r="AZ636" s="27"/>
      <c r="BA636" s="27"/>
      <c r="BB636" s="27"/>
      <c r="BC636" s="27"/>
      <c r="BD636" s="27"/>
      <c r="BE636" s="27"/>
      <c r="BF636" s="27"/>
      <c r="BG636" s="27"/>
    </row>
    <row r="637" spans="2:59" ht="15.75" customHeight="1" x14ac:dyDescent="0.2"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  <c r="AO637" s="27"/>
      <c r="AP637" s="27"/>
      <c r="AQ637" s="27"/>
      <c r="AR637" s="27"/>
      <c r="AS637" s="27"/>
      <c r="AT637" s="27"/>
      <c r="AU637" s="27"/>
      <c r="AV637" s="27"/>
      <c r="AW637" s="27"/>
      <c r="AX637" s="27"/>
      <c r="AY637" s="27"/>
      <c r="AZ637" s="27"/>
      <c r="BA637" s="27"/>
      <c r="BB637" s="27"/>
      <c r="BC637" s="27"/>
      <c r="BD637" s="27"/>
      <c r="BE637" s="27"/>
      <c r="BF637" s="27"/>
      <c r="BG637" s="27"/>
    </row>
    <row r="638" spans="2:59" ht="15.75" customHeight="1" x14ac:dyDescent="0.2"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  <c r="AO638" s="27"/>
      <c r="AP638" s="27"/>
      <c r="AQ638" s="27"/>
      <c r="AR638" s="27"/>
      <c r="AS638" s="27"/>
      <c r="AT638" s="27"/>
      <c r="AU638" s="27"/>
      <c r="AV638" s="27"/>
      <c r="AW638" s="27"/>
      <c r="AX638" s="27"/>
      <c r="AY638" s="27"/>
      <c r="AZ638" s="27"/>
      <c r="BA638" s="27"/>
      <c r="BB638" s="27"/>
      <c r="BC638" s="27"/>
      <c r="BD638" s="27"/>
      <c r="BE638" s="27"/>
      <c r="BF638" s="27"/>
      <c r="BG638" s="27"/>
    </row>
    <row r="639" spans="2:59" ht="15.75" customHeight="1" x14ac:dyDescent="0.2"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  <c r="AO639" s="27"/>
      <c r="AP639" s="27"/>
      <c r="AQ639" s="27"/>
      <c r="AR639" s="27"/>
      <c r="AS639" s="27"/>
      <c r="AT639" s="27"/>
      <c r="AU639" s="27"/>
      <c r="AV639" s="27"/>
      <c r="AW639" s="27"/>
      <c r="AX639" s="27"/>
      <c r="AY639" s="27"/>
      <c r="AZ639" s="27"/>
      <c r="BA639" s="27"/>
      <c r="BB639" s="27"/>
      <c r="BC639" s="27"/>
      <c r="BD639" s="27"/>
      <c r="BE639" s="27"/>
      <c r="BF639" s="27"/>
      <c r="BG639" s="27"/>
    </row>
    <row r="640" spans="2:59" ht="15.75" customHeight="1" x14ac:dyDescent="0.2"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  <c r="AO640" s="27"/>
      <c r="AP640" s="27"/>
      <c r="AQ640" s="27"/>
      <c r="AR640" s="27"/>
      <c r="AS640" s="27"/>
      <c r="AT640" s="27"/>
      <c r="AU640" s="27"/>
      <c r="AV640" s="27"/>
      <c r="AW640" s="27"/>
      <c r="AX640" s="27"/>
      <c r="AY640" s="27"/>
      <c r="AZ640" s="27"/>
      <c r="BA640" s="27"/>
      <c r="BB640" s="27"/>
      <c r="BC640" s="27"/>
      <c r="BD640" s="27"/>
      <c r="BE640" s="27"/>
      <c r="BF640" s="27"/>
      <c r="BG640" s="27"/>
    </row>
    <row r="641" spans="2:59" ht="15.75" customHeight="1" x14ac:dyDescent="0.2"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  <c r="AO641" s="27"/>
      <c r="AP641" s="27"/>
      <c r="AQ641" s="27"/>
      <c r="AR641" s="27"/>
      <c r="AS641" s="27"/>
      <c r="AT641" s="27"/>
      <c r="AU641" s="27"/>
      <c r="AV641" s="27"/>
      <c r="AW641" s="27"/>
      <c r="AX641" s="27"/>
      <c r="AY641" s="27"/>
      <c r="AZ641" s="27"/>
      <c r="BA641" s="27"/>
      <c r="BB641" s="27"/>
      <c r="BC641" s="27"/>
      <c r="BD641" s="27"/>
      <c r="BE641" s="27"/>
      <c r="BF641" s="27"/>
      <c r="BG641" s="27"/>
    </row>
    <row r="642" spans="2:59" ht="15.75" customHeight="1" x14ac:dyDescent="0.2"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  <c r="AO642" s="27"/>
      <c r="AP642" s="27"/>
      <c r="AQ642" s="27"/>
      <c r="AR642" s="27"/>
      <c r="AS642" s="27"/>
      <c r="AT642" s="27"/>
      <c r="AU642" s="27"/>
      <c r="AV642" s="27"/>
      <c r="AW642" s="27"/>
      <c r="AX642" s="27"/>
      <c r="AY642" s="27"/>
      <c r="AZ642" s="27"/>
      <c r="BA642" s="27"/>
      <c r="BB642" s="27"/>
      <c r="BC642" s="27"/>
      <c r="BD642" s="27"/>
      <c r="BE642" s="27"/>
      <c r="BF642" s="27"/>
      <c r="BG642" s="27"/>
    </row>
    <row r="643" spans="2:59" ht="15.75" customHeight="1" x14ac:dyDescent="0.2"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  <c r="AO643" s="27"/>
      <c r="AP643" s="27"/>
      <c r="AQ643" s="27"/>
      <c r="AR643" s="27"/>
      <c r="AS643" s="27"/>
      <c r="AT643" s="27"/>
      <c r="AU643" s="27"/>
      <c r="AV643" s="27"/>
      <c r="AW643" s="27"/>
      <c r="AX643" s="27"/>
      <c r="AY643" s="27"/>
      <c r="AZ643" s="27"/>
      <c r="BA643" s="27"/>
      <c r="BB643" s="27"/>
      <c r="BC643" s="27"/>
      <c r="BD643" s="27"/>
      <c r="BE643" s="27"/>
      <c r="BF643" s="27"/>
      <c r="BG643" s="27"/>
    </row>
    <row r="644" spans="2:59" ht="15.75" customHeight="1" x14ac:dyDescent="0.2"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  <c r="AO644" s="27"/>
      <c r="AP644" s="27"/>
      <c r="AQ644" s="27"/>
      <c r="AR644" s="27"/>
      <c r="AS644" s="27"/>
      <c r="AT644" s="27"/>
      <c r="AU644" s="27"/>
      <c r="AV644" s="27"/>
      <c r="AW644" s="27"/>
      <c r="AX644" s="27"/>
      <c r="AY644" s="27"/>
      <c r="AZ644" s="27"/>
      <c r="BA644" s="27"/>
      <c r="BB644" s="27"/>
      <c r="BC644" s="27"/>
      <c r="BD644" s="27"/>
      <c r="BE644" s="27"/>
      <c r="BF644" s="27"/>
      <c r="BG644" s="27"/>
    </row>
    <row r="645" spans="2:59" ht="15.75" customHeight="1" x14ac:dyDescent="0.2"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  <c r="AO645" s="27"/>
      <c r="AP645" s="27"/>
      <c r="AQ645" s="27"/>
      <c r="AR645" s="27"/>
      <c r="AS645" s="27"/>
      <c r="AT645" s="27"/>
      <c r="AU645" s="27"/>
      <c r="AV645" s="27"/>
      <c r="AW645" s="27"/>
      <c r="AX645" s="27"/>
      <c r="AY645" s="27"/>
      <c r="AZ645" s="27"/>
      <c r="BA645" s="27"/>
      <c r="BB645" s="27"/>
      <c r="BC645" s="27"/>
      <c r="BD645" s="27"/>
      <c r="BE645" s="27"/>
      <c r="BF645" s="27"/>
      <c r="BG645" s="27"/>
    </row>
    <row r="646" spans="2:59" ht="15.75" customHeight="1" x14ac:dyDescent="0.2"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  <c r="AO646" s="27"/>
      <c r="AP646" s="27"/>
      <c r="AQ646" s="27"/>
      <c r="AR646" s="27"/>
      <c r="AS646" s="27"/>
      <c r="AT646" s="27"/>
      <c r="AU646" s="27"/>
      <c r="AV646" s="27"/>
      <c r="AW646" s="27"/>
      <c r="AX646" s="27"/>
      <c r="AY646" s="27"/>
      <c r="AZ646" s="27"/>
      <c r="BA646" s="27"/>
      <c r="BB646" s="27"/>
      <c r="BC646" s="27"/>
      <c r="BD646" s="27"/>
      <c r="BE646" s="27"/>
      <c r="BF646" s="27"/>
      <c r="BG646" s="27"/>
    </row>
    <row r="647" spans="2:59" ht="15.75" customHeight="1" x14ac:dyDescent="0.2"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  <c r="AO647" s="27"/>
      <c r="AP647" s="27"/>
      <c r="AQ647" s="27"/>
      <c r="AR647" s="27"/>
      <c r="AS647" s="27"/>
      <c r="AT647" s="27"/>
      <c r="AU647" s="27"/>
      <c r="AV647" s="27"/>
      <c r="AW647" s="27"/>
      <c r="AX647" s="27"/>
      <c r="AY647" s="27"/>
      <c r="AZ647" s="27"/>
      <c r="BA647" s="27"/>
      <c r="BB647" s="27"/>
      <c r="BC647" s="27"/>
      <c r="BD647" s="27"/>
      <c r="BE647" s="27"/>
      <c r="BF647" s="27"/>
      <c r="BG647" s="27"/>
    </row>
    <row r="648" spans="2:59" ht="15.75" customHeight="1" x14ac:dyDescent="0.2"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  <c r="AO648" s="27"/>
      <c r="AP648" s="27"/>
      <c r="AQ648" s="27"/>
      <c r="AR648" s="27"/>
      <c r="AS648" s="27"/>
      <c r="AT648" s="27"/>
      <c r="AU648" s="27"/>
      <c r="AV648" s="27"/>
      <c r="AW648" s="27"/>
      <c r="AX648" s="27"/>
      <c r="AY648" s="27"/>
      <c r="AZ648" s="27"/>
      <c r="BA648" s="27"/>
      <c r="BB648" s="27"/>
      <c r="BC648" s="27"/>
      <c r="BD648" s="27"/>
      <c r="BE648" s="27"/>
      <c r="BF648" s="27"/>
      <c r="BG648" s="27"/>
    </row>
    <row r="649" spans="2:59" ht="15.75" customHeight="1" x14ac:dyDescent="0.2"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  <c r="AO649" s="27"/>
      <c r="AP649" s="27"/>
      <c r="AQ649" s="27"/>
      <c r="AR649" s="27"/>
      <c r="AS649" s="27"/>
      <c r="AT649" s="27"/>
      <c r="AU649" s="27"/>
      <c r="AV649" s="27"/>
      <c r="AW649" s="27"/>
      <c r="AX649" s="27"/>
      <c r="AY649" s="27"/>
      <c r="AZ649" s="27"/>
      <c r="BA649" s="27"/>
      <c r="BB649" s="27"/>
      <c r="BC649" s="27"/>
      <c r="BD649" s="27"/>
      <c r="BE649" s="27"/>
      <c r="BF649" s="27"/>
      <c r="BG649" s="27"/>
    </row>
    <row r="650" spans="2:59" ht="15.75" customHeight="1" x14ac:dyDescent="0.2"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  <c r="AO650" s="27"/>
      <c r="AP650" s="27"/>
      <c r="AQ650" s="27"/>
      <c r="AR650" s="27"/>
      <c r="AS650" s="27"/>
      <c r="AT650" s="27"/>
      <c r="AU650" s="27"/>
      <c r="AV650" s="27"/>
      <c r="AW650" s="27"/>
      <c r="AX650" s="27"/>
      <c r="AY650" s="27"/>
      <c r="AZ650" s="27"/>
      <c r="BA650" s="27"/>
      <c r="BB650" s="27"/>
      <c r="BC650" s="27"/>
      <c r="BD650" s="27"/>
      <c r="BE650" s="27"/>
      <c r="BF650" s="27"/>
      <c r="BG650" s="27"/>
    </row>
    <row r="651" spans="2:59" ht="15.75" customHeight="1" x14ac:dyDescent="0.2"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  <c r="AO651" s="27"/>
      <c r="AP651" s="27"/>
      <c r="AQ651" s="27"/>
      <c r="AR651" s="27"/>
      <c r="AS651" s="27"/>
      <c r="AT651" s="27"/>
      <c r="AU651" s="27"/>
      <c r="AV651" s="27"/>
      <c r="AW651" s="27"/>
      <c r="AX651" s="27"/>
      <c r="AY651" s="27"/>
      <c r="AZ651" s="27"/>
      <c r="BA651" s="27"/>
      <c r="BB651" s="27"/>
      <c r="BC651" s="27"/>
      <c r="BD651" s="27"/>
      <c r="BE651" s="27"/>
      <c r="BF651" s="27"/>
      <c r="BG651" s="27"/>
    </row>
    <row r="652" spans="2:59" ht="15.75" customHeight="1" x14ac:dyDescent="0.2"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  <c r="AO652" s="27"/>
      <c r="AP652" s="27"/>
      <c r="AQ652" s="27"/>
      <c r="AR652" s="27"/>
      <c r="AS652" s="27"/>
      <c r="AT652" s="27"/>
      <c r="AU652" s="27"/>
      <c r="AV652" s="27"/>
      <c r="AW652" s="27"/>
      <c r="AX652" s="27"/>
      <c r="AY652" s="27"/>
      <c r="AZ652" s="27"/>
      <c r="BA652" s="27"/>
      <c r="BB652" s="27"/>
      <c r="BC652" s="27"/>
      <c r="BD652" s="27"/>
      <c r="BE652" s="27"/>
      <c r="BF652" s="27"/>
      <c r="BG652" s="27"/>
    </row>
    <row r="653" spans="2:59" ht="15.75" customHeight="1" x14ac:dyDescent="0.2"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  <c r="AO653" s="27"/>
      <c r="AP653" s="27"/>
      <c r="AQ653" s="27"/>
      <c r="AR653" s="27"/>
      <c r="AS653" s="27"/>
      <c r="AT653" s="27"/>
      <c r="AU653" s="27"/>
      <c r="AV653" s="27"/>
      <c r="AW653" s="27"/>
      <c r="AX653" s="27"/>
      <c r="AY653" s="27"/>
      <c r="AZ653" s="27"/>
      <c r="BA653" s="27"/>
      <c r="BB653" s="27"/>
      <c r="BC653" s="27"/>
      <c r="BD653" s="27"/>
      <c r="BE653" s="27"/>
      <c r="BF653" s="27"/>
      <c r="BG653" s="27"/>
    </row>
    <row r="654" spans="2:59" ht="15.75" customHeight="1" x14ac:dyDescent="0.2"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  <c r="AO654" s="27"/>
      <c r="AP654" s="27"/>
      <c r="AQ654" s="27"/>
      <c r="AR654" s="27"/>
      <c r="AS654" s="27"/>
      <c r="AT654" s="27"/>
      <c r="AU654" s="27"/>
      <c r="AV654" s="27"/>
      <c r="AW654" s="27"/>
      <c r="AX654" s="27"/>
      <c r="AY654" s="27"/>
      <c r="AZ654" s="27"/>
      <c r="BA654" s="27"/>
      <c r="BB654" s="27"/>
      <c r="BC654" s="27"/>
      <c r="BD654" s="27"/>
      <c r="BE654" s="27"/>
      <c r="BF654" s="27"/>
      <c r="BG654" s="27"/>
    </row>
    <row r="655" spans="2:59" ht="15.75" customHeight="1" x14ac:dyDescent="0.2"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  <c r="AO655" s="27"/>
      <c r="AP655" s="27"/>
      <c r="AQ655" s="27"/>
      <c r="AR655" s="27"/>
      <c r="AS655" s="27"/>
      <c r="AT655" s="27"/>
      <c r="AU655" s="27"/>
      <c r="AV655" s="27"/>
      <c r="AW655" s="27"/>
      <c r="AX655" s="27"/>
      <c r="AY655" s="27"/>
      <c r="AZ655" s="27"/>
      <c r="BA655" s="27"/>
      <c r="BB655" s="27"/>
      <c r="BC655" s="27"/>
      <c r="BD655" s="27"/>
      <c r="BE655" s="27"/>
      <c r="BF655" s="27"/>
      <c r="BG655" s="27"/>
    </row>
    <row r="656" spans="2:59" ht="15.75" customHeight="1" x14ac:dyDescent="0.2"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  <c r="AO656" s="27"/>
      <c r="AP656" s="27"/>
      <c r="AQ656" s="27"/>
      <c r="AR656" s="27"/>
      <c r="AS656" s="27"/>
      <c r="AT656" s="27"/>
      <c r="AU656" s="27"/>
      <c r="AV656" s="27"/>
      <c r="AW656" s="27"/>
      <c r="AX656" s="27"/>
      <c r="AY656" s="27"/>
      <c r="AZ656" s="27"/>
      <c r="BA656" s="27"/>
      <c r="BB656" s="27"/>
      <c r="BC656" s="27"/>
      <c r="BD656" s="27"/>
      <c r="BE656" s="27"/>
      <c r="BF656" s="27"/>
      <c r="BG656" s="27"/>
    </row>
    <row r="657" spans="2:59" ht="15.75" customHeight="1" x14ac:dyDescent="0.2"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  <c r="AO657" s="27"/>
      <c r="AP657" s="27"/>
      <c r="AQ657" s="27"/>
      <c r="AR657" s="27"/>
      <c r="AS657" s="27"/>
      <c r="AT657" s="27"/>
      <c r="AU657" s="27"/>
      <c r="AV657" s="27"/>
      <c r="AW657" s="27"/>
      <c r="AX657" s="27"/>
      <c r="AY657" s="27"/>
      <c r="AZ657" s="27"/>
      <c r="BA657" s="27"/>
      <c r="BB657" s="27"/>
      <c r="BC657" s="27"/>
      <c r="BD657" s="27"/>
      <c r="BE657" s="27"/>
      <c r="BF657" s="27"/>
      <c r="BG657" s="27"/>
    </row>
    <row r="658" spans="2:59" ht="15.75" customHeight="1" x14ac:dyDescent="0.2"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  <c r="AO658" s="27"/>
      <c r="AP658" s="27"/>
      <c r="AQ658" s="27"/>
      <c r="AR658" s="27"/>
      <c r="AS658" s="27"/>
      <c r="AT658" s="27"/>
      <c r="AU658" s="27"/>
      <c r="AV658" s="27"/>
      <c r="AW658" s="27"/>
      <c r="AX658" s="27"/>
      <c r="AY658" s="27"/>
      <c r="AZ658" s="27"/>
      <c r="BA658" s="27"/>
      <c r="BB658" s="27"/>
      <c r="BC658" s="27"/>
      <c r="BD658" s="27"/>
      <c r="BE658" s="27"/>
      <c r="BF658" s="27"/>
      <c r="BG658" s="27"/>
    </row>
    <row r="659" spans="2:59" ht="15.75" customHeight="1" x14ac:dyDescent="0.2"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  <c r="AO659" s="27"/>
      <c r="AP659" s="27"/>
      <c r="AQ659" s="27"/>
      <c r="AR659" s="27"/>
      <c r="AS659" s="27"/>
      <c r="AT659" s="27"/>
      <c r="AU659" s="27"/>
      <c r="AV659" s="27"/>
      <c r="AW659" s="27"/>
      <c r="AX659" s="27"/>
      <c r="AY659" s="27"/>
      <c r="AZ659" s="27"/>
      <c r="BA659" s="27"/>
      <c r="BB659" s="27"/>
      <c r="BC659" s="27"/>
      <c r="BD659" s="27"/>
      <c r="BE659" s="27"/>
      <c r="BF659" s="27"/>
      <c r="BG659" s="27"/>
    </row>
    <row r="660" spans="2:59" ht="15.75" customHeight="1" x14ac:dyDescent="0.2"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  <c r="AO660" s="27"/>
      <c r="AP660" s="27"/>
      <c r="AQ660" s="27"/>
      <c r="AR660" s="27"/>
      <c r="AS660" s="27"/>
      <c r="AT660" s="27"/>
      <c r="AU660" s="27"/>
      <c r="AV660" s="27"/>
      <c r="AW660" s="27"/>
      <c r="AX660" s="27"/>
      <c r="AY660" s="27"/>
      <c r="AZ660" s="27"/>
      <c r="BA660" s="27"/>
      <c r="BB660" s="27"/>
      <c r="BC660" s="27"/>
      <c r="BD660" s="27"/>
      <c r="BE660" s="27"/>
      <c r="BF660" s="27"/>
      <c r="BG660" s="27"/>
    </row>
    <row r="661" spans="2:59" ht="15.75" customHeight="1" x14ac:dyDescent="0.2"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  <c r="AO661" s="27"/>
      <c r="AP661" s="27"/>
      <c r="AQ661" s="27"/>
      <c r="AR661" s="27"/>
      <c r="AS661" s="27"/>
      <c r="AT661" s="27"/>
      <c r="AU661" s="27"/>
      <c r="AV661" s="27"/>
      <c r="AW661" s="27"/>
      <c r="AX661" s="27"/>
      <c r="AY661" s="27"/>
      <c r="AZ661" s="27"/>
      <c r="BA661" s="27"/>
      <c r="BB661" s="27"/>
      <c r="BC661" s="27"/>
      <c r="BD661" s="27"/>
      <c r="BE661" s="27"/>
      <c r="BF661" s="27"/>
      <c r="BG661" s="27"/>
    </row>
    <row r="662" spans="2:59" ht="15.75" customHeight="1" x14ac:dyDescent="0.2"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  <c r="AO662" s="27"/>
      <c r="AP662" s="27"/>
      <c r="AQ662" s="27"/>
      <c r="AR662" s="27"/>
      <c r="AS662" s="27"/>
      <c r="AT662" s="27"/>
      <c r="AU662" s="27"/>
      <c r="AV662" s="27"/>
      <c r="AW662" s="27"/>
      <c r="AX662" s="27"/>
      <c r="AY662" s="27"/>
      <c r="AZ662" s="27"/>
      <c r="BA662" s="27"/>
      <c r="BB662" s="27"/>
      <c r="BC662" s="27"/>
      <c r="BD662" s="27"/>
      <c r="BE662" s="27"/>
      <c r="BF662" s="27"/>
      <c r="BG662" s="27"/>
    </row>
    <row r="663" spans="2:59" ht="15.75" customHeight="1" x14ac:dyDescent="0.2"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  <c r="AO663" s="27"/>
      <c r="AP663" s="27"/>
      <c r="AQ663" s="27"/>
      <c r="AR663" s="27"/>
      <c r="AS663" s="27"/>
      <c r="AT663" s="27"/>
      <c r="AU663" s="27"/>
      <c r="AV663" s="27"/>
      <c r="AW663" s="27"/>
      <c r="AX663" s="27"/>
      <c r="AY663" s="27"/>
      <c r="AZ663" s="27"/>
      <c r="BA663" s="27"/>
      <c r="BB663" s="27"/>
      <c r="BC663" s="27"/>
      <c r="BD663" s="27"/>
      <c r="BE663" s="27"/>
      <c r="BF663" s="27"/>
      <c r="BG663" s="27"/>
    </row>
    <row r="664" spans="2:59" ht="15.75" customHeight="1" x14ac:dyDescent="0.2"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  <c r="AO664" s="27"/>
      <c r="AP664" s="27"/>
      <c r="AQ664" s="27"/>
      <c r="AR664" s="27"/>
      <c r="AS664" s="27"/>
      <c r="AT664" s="27"/>
      <c r="AU664" s="27"/>
      <c r="AV664" s="27"/>
      <c r="AW664" s="27"/>
      <c r="AX664" s="27"/>
      <c r="AY664" s="27"/>
      <c r="AZ664" s="27"/>
      <c r="BA664" s="27"/>
      <c r="BB664" s="27"/>
      <c r="BC664" s="27"/>
      <c r="BD664" s="27"/>
      <c r="BE664" s="27"/>
      <c r="BF664" s="27"/>
      <c r="BG664" s="27"/>
    </row>
    <row r="665" spans="2:59" ht="15.75" customHeight="1" x14ac:dyDescent="0.2"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  <c r="AO665" s="27"/>
      <c r="AP665" s="27"/>
      <c r="AQ665" s="27"/>
      <c r="AR665" s="27"/>
      <c r="AS665" s="27"/>
      <c r="AT665" s="27"/>
      <c r="AU665" s="27"/>
      <c r="AV665" s="27"/>
      <c r="AW665" s="27"/>
      <c r="AX665" s="27"/>
      <c r="AY665" s="27"/>
      <c r="AZ665" s="27"/>
      <c r="BA665" s="27"/>
      <c r="BB665" s="27"/>
      <c r="BC665" s="27"/>
      <c r="BD665" s="27"/>
      <c r="BE665" s="27"/>
      <c r="BF665" s="27"/>
      <c r="BG665" s="27"/>
    </row>
    <row r="666" spans="2:59" ht="15.75" customHeight="1" x14ac:dyDescent="0.2"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  <c r="AO666" s="27"/>
      <c r="AP666" s="27"/>
      <c r="AQ666" s="27"/>
      <c r="AR666" s="27"/>
      <c r="AS666" s="27"/>
      <c r="AT666" s="27"/>
      <c r="AU666" s="27"/>
      <c r="AV666" s="27"/>
      <c r="AW666" s="27"/>
      <c r="AX666" s="27"/>
      <c r="AY666" s="27"/>
      <c r="AZ666" s="27"/>
      <c r="BA666" s="27"/>
      <c r="BB666" s="27"/>
      <c r="BC666" s="27"/>
      <c r="BD666" s="27"/>
      <c r="BE666" s="27"/>
      <c r="BF666" s="27"/>
      <c r="BG666" s="27"/>
    </row>
    <row r="667" spans="2:59" ht="15.75" customHeight="1" x14ac:dyDescent="0.2"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  <c r="AO667" s="27"/>
      <c r="AP667" s="27"/>
      <c r="AQ667" s="27"/>
      <c r="AR667" s="27"/>
      <c r="AS667" s="27"/>
      <c r="AT667" s="27"/>
      <c r="AU667" s="27"/>
      <c r="AV667" s="27"/>
      <c r="AW667" s="27"/>
      <c r="AX667" s="27"/>
      <c r="AY667" s="27"/>
      <c r="AZ667" s="27"/>
      <c r="BA667" s="27"/>
      <c r="BB667" s="27"/>
      <c r="BC667" s="27"/>
      <c r="BD667" s="27"/>
      <c r="BE667" s="27"/>
      <c r="BF667" s="27"/>
      <c r="BG667" s="27"/>
    </row>
    <row r="668" spans="2:59" ht="15.75" customHeight="1" x14ac:dyDescent="0.2"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  <c r="AO668" s="27"/>
      <c r="AP668" s="27"/>
      <c r="AQ668" s="27"/>
      <c r="AR668" s="27"/>
      <c r="AS668" s="27"/>
      <c r="AT668" s="27"/>
      <c r="AU668" s="27"/>
      <c r="AV668" s="27"/>
      <c r="AW668" s="27"/>
      <c r="AX668" s="27"/>
      <c r="AY668" s="27"/>
      <c r="AZ668" s="27"/>
      <c r="BA668" s="27"/>
      <c r="BB668" s="27"/>
      <c r="BC668" s="27"/>
      <c r="BD668" s="27"/>
      <c r="BE668" s="27"/>
      <c r="BF668" s="27"/>
      <c r="BG668" s="27"/>
    </row>
    <row r="669" spans="2:59" ht="15.75" customHeight="1" x14ac:dyDescent="0.2"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  <c r="AO669" s="27"/>
      <c r="AP669" s="27"/>
      <c r="AQ669" s="27"/>
      <c r="AR669" s="27"/>
      <c r="AS669" s="27"/>
      <c r="AT669" s="27"/>
      <c r="AU669" s="27"/>
      <c r="AV669" s="27"/>
      <c r="AW669" s="27"/>
      <c r="AX669" s="27"/>
      <c r="AY669" s="27"/>
      <c r="AZ669" s="27"/>
      <c r="BA669" s="27"/>
      <c r="BB669" s="27"/>
      <c r="BC669" s="27"/>
      <c r="BD669" s="27"/>
      <c r="BE669" s="27"/>
      <c r="BF669" s="27"/>
      <c r="BG669" s="27"/>
    </row>
    <row r="670" spans="2:59" ht="15.75" customHeight="1" x14ac:dyDescent="0.2"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  <c r="AO670" s="27"/>
      <c r="AP670" s="27"/>
      <c r="AQ670" s="27"/>
      <c r="AR670" s="27"/>
      <c r="AS670" s="27"/>
      <c r="AT670" s="27"/>
      <c r="AU670" s="27"/>
      <c r="AV670" s="27"/>
      <c r="AW670" s="27"/>
      <c r="AX670" s="27"/>
      <c r="AY670" s="27"/>
      <c r="AZ670" s="27"/>
      <c r="BA670" s="27"/>
      <c r="BB670" s="27"/>
      <c r="BC670" s="27"/>
      <c r="BD670" s="27"/>
      <c r="BE670" s="27"/>
      <c r="BF670" s="27"/>
      <c r="BG670" s="27"/>
    </row>
    <row r="671" spans="2:59" ht="15.75" customHeight="1" x14ac:dyDescent="0.2"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  <c r="AO671" s="27"/>
      <c r="AP671" s="27"/>
      <c r="AQ671" s="27"/>
      <c r="AR671" s="27"/>
      <c r="AS671" s="27"/>
      <c r="AT671" s="27"/>
      <c r="AU671" s="27"/>
      <c r="AV671" s="27"/>
      <c r="AW671" s="27"/>
      <c r="AX671" s="27"/>
      <c r="AY671" s="27"/>
      <c r="AZ671" s="27"/>
      <c r="BA671" s="27"/>
      <c r="BB671" s="27"/>
      <c r="BC671" s="27"/>
      <c r="BD671" s="27"/>
      <c r="BE671" s="27"/>
      <c r="BF671" s="27"/>
      <c r="BG671" s="27"/>
    </row>
    <row r="672" spans="2:59" ht="15.75" customHeight="1" x14ac:dyDescent="0.2"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  <c r="AO672" s="27"/>
      <c r="AP672" s="27"/>
      <c r="AQ672" s="27"/>
      <c r="AR672" s="27"/>
      <c r="AS672" s="27"/>
      <c r="AT672" s="27"/>
      <c r="AU672" s="27"/>
      <c r="AV672" s="27"/>
      <c r="AW672" s="27"/>
      <c r="AX672" s="27"/>
      <c r="AY672" s="27"/>
      <c r="AZ672" s="27"/>
      <c r="BA672" s="27"/>
      <c r="BB672" s="27"/>
      <c r="BC672" s="27"/>
      <c r="BD672" s="27"/>
      <c r="BE672" s="27"/>
      <c r="BF672" s="27"/>
      <c r="BG672" s="27"/>
    </row>
    <row r="673" spans="2:59" ht="15.75" customHeight="1" x14ac:dyDescent="0.2"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  <c r="AO673" s="27"/>
      <c r="AP673" s="27"/>
      <c r="AQ673" s="27"/>
      <c r="AR673" s="27"/>
      <c r="AS673" s="27"/>
      <c r="AT673" s="27"/>
      <c r="AU673" s="27"/>
      <c r="AV673" s="27"/>
      <c r="AW673" s="27"/>
      <c r="AX673" s="27"/>
      <c r="AY673" s="27"/>
      <c r="AZ673" s="27"/>
      <c r="BA673" s="27"/>
      <c r="BB673" s="27"/>
      <c r="BC673" s="27"/>
      <c r="BD673" s="27"/>
      <c r="BE673" s="27"/>
      <c r="BF673" s="27"/>
      <c r="BG673" s="27"/>
    </row>
    <row r="674" spans="2:59" ht="15.75" customHeight="1" x14ac:dyDescent="0.2"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  <c r="AO674" s="27"/>
      <c r="AP674" s="27"/>
      <c r="AQ674" s="27"/>
      <c r="AR674" s="27"/>
      <c r="AS674" s="27"/>
      <c r="AT674" s="27"/>
      <c r="AU674" s="27"/>
      <c r="AV674" s="27"/>
      <c r="AW674" s="27"/>
      <c r="AX674" s="27"/>
      <c r="AY674" s="27"/>
      <c r="AZ674" s="27"/>
      <c r="BA674" s="27"/>
      <c r="BB674" s="27"/>
      <c r="BC674" s="27"/>
      <c r="BD674" s="27"/>
      <c r="BE674" s="27"/>
      <c r="BF674" s="27"/>
      <c r="BG674" s="27"/>
    </row>
    <row r="675" spans="2:59" ht="15.75" customHeight="1" x14ac:dyDescent="0.2"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  <c r="AO675" s="27"/>
      <c r="AP675" s="27"/>
      <c r="AQ675" s="27"/>
      <c r="AR675" s="27"/>
      <c r="AS675" s="27"/>
      <c r="AT675" s="27"/>
      <c r="AU675" s="27"/>
      <c r="AV675" s="27"/>
      <c r="AW675" s="27"/>
      <c r="AX675" s="27"/>
      <c r="AY675" s="27"/>
      <c r="AZ675" s="27"/>
      <c r="BA675" s="27"/>
      <c r="BB675" s="27"/>
      <c r="BC675" s="27"/>
      <c r="BD675" s="27"/>
      <c r="BE675" s="27"/>
      <c r="BF675" s="27"/>
      <c r="BG675" s="27"/>
    </row>
    <row r="676" spans="2:59" ht="15.75" customHeight="1" x14ac:dyDescent="0.2"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  <c r="AO676" s="27"/>
      <c r="AP676" s="27"/>
      <c r="AQ676" s="27"/>
      <c r="AR676" s="27"/>
      <c r="AS676" s="27"/>
      <c r="AT676" s="27"/>
      <c r="AU676" s="27"/>
      <c r="AV676" s="27"/>
      <c r="AW676" s="27"/>
      <c r="AX676" s="27"/>
      <c r="AY676" s="27"/>
      <c r="AZ676" s="27"/>
      <c r="BA676" s="27"/>
      <c r="BB676" s="27"/>
      <c r="BC676" s="27"/>
      <c r="BD676" s="27"/>
      <c r="BE676" s="27"/>
      <c r="BF676" s="27"/>
      <c r="BG676" s="27"/>
    </row>
    <row r="677" spans="2:59" ht="15.75" customHeight="1" x14ac:dyDescent="0.2"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  <c r="AO677" s="27"/>
      <c r="AP677" s="27"/>
      <c r="AQ677" s="27"/>
      <c r="AR677" s="27"/>
      <c r="AS677" s="27"/>
      <c r="AT677" s="27"/>
      <c r="AU677" s="27"/>
      <c r="AV677" s="27"/>
      <c r="AW677" s="27"/>
      <c r="AX677" s="27"/>
      <c r="AY677" s="27"/>
      <c r="AZ677" s="27"/>
      <c r="BA677" s="27"/>
      <c r="BB677" s="27"/>
      <c r="BC677" s="27"/>
      <c r="BD677" s="27"/>
      <c r="BE677" s="27"/>
      <c r="BF677" s="27"/>
      <c r="BG677" s="27"/>
    </row>
    <row r="678" spans="2:59" ht="15.75" customHeight="1" x14ac:dyDescent="0.2"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  <c r="AO678" s="27"/>
      <c r="AP678" s="27"/>
      <c r="AQ678" s="27"/>
      <c r="AR678" s="27"/>
      <c r="AS678" s="27"/>
      <c r="AT678" s="27"/>
      <c r="AU678" s="27"/>
      <c r="AV678" s="27"/>
      <c r="AW678" s="27"/>
      <c r="AX678" s="27"/>
      <c r="AY678" s="27"/>
      <c r="AZ678" s="27"/>
      <c r="BA678" s="27"/>
      <c r="BB678" s="27"/>
      <c r="BC678" s="27"/>
      <c r="BD678" s="27"/>
      <c r="BE678" s="27"/>
      <c r="BF678" s="27"/>
      <c r="BG678" s="27"/>
    </row>
    <row r="679" spans="2:59" ht="15.75" customHeight="1" x14ac:dyDescent="0.2"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  <c r="AO679" s="27"/>
      <c r="AP679" s="27"/>
      <c r="AQ679" s="27"/>
      <c r="AR679" s="27"/>
      <c r="AS679" s="27"/>
      <c r="AT679" s="27"/>
      <c r="AU679" s="27"/>
      <c r="AV679" s="27"/>
      <c r="AW679" s="27"/>
      <c r="AX679" s="27"/>
      <c r="AY679" s="27"/>
      <c r="AZ679" s="27"/>
      <c r="BA679" s="27"/>
      <c r="BB679" s="27"/>
      <c r="BC679" s="27"/>
      <c r="BD679" s="27"/>
      <c r="BE679" s="27"/>
      <c r="BF679" s="27"/>
      <c r="BG679" s="27"/>
    </row>
    <row r="680" spans="2:59" ht="15.75" customHeight="1" x14ac:dyDescent="0.2"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  <c r="AO680" s="27"/>
      <c r="AP680" s="27"/>
      <c r="AQ680" s="27"/>
      <c r="AR680" s="27"/>
      <c r="AS680" s="27"/>
      <c r="AT680" s="27"/>
      <c r="AU680" s="27"/>
      <c r="AV680" s="27"/>
      <c r="AW680" s="27"/>
      <c r="AX680" s="27"/>
      <c r="AY680" s="27"/>
      <c r="AZ680" s="27"/>
      <c r="BA680" s="27"/>
      <c r="BB680" s="27"/>
      <c r="BC680" s="27"/>
      <c r="BD680" s="27"/>
      <c r="BE680" s="27"/>
      <c r="BF680" s="27"/>
      <c r="BG680" s="27"/>
    </row>
    <row r="681" spans="2:59" ht="15.75" customHeight="1" x14ac:dyDescent="0.2"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  <c r="AO681" s="27"/>
      <c r="AP681" s="27"/>
      <c r="AQ681" s="27"/>
      <c r="AR681" s="27"/>
      <c r="AS681" s="27"/>
      <c r="AT681" s="27"/>
      <c r="AU681" s="27"/>
      <c r="AV681" s="27"/>
      <c r="AW681" s="27"/>
      <c r="AX681" s="27"/>
      <c r="AY681" s="27"/>
      <c r="AZ681" s="27"/>
      <c r="BA681" s="27"/>
      <c r="BB681" s="27"/>
      <c r="BC681" s="27"/>
      <c r="BD681" s="27"/>
      <c r="BE681" s="27"/>
      <c r="BF681" s="27"/>
      <c r="BG681" s="27"/>
    </row>
    <row r="682" spans="2:59" ht="15.75" customHeight="1" x14ac:dyDescent="0.2"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  <c r="AO682" s="27"/>
      <c r="AP682" s="27"/>
      <c r="AQ682" s="27"/>
      <c r="AR682" s="27"/>
      <c r="AS682" s="27"/>
      <c r="AT682" s="27"/>
      <c r="AU682" s="27"/>
      <c r="AV682" s="27"/>
      <c r="AW682" s="27"/>
      <c r="AX682" s="27"/>
      <c r="AY682" s="27"/>
      <c r="AZ682" s="27"/>
      <c r="BA682" s="27"/>
      <c r="BB682" s="27"/>
      <c r="BC682" s="27"/>
      <c r="BD682" s="27"/>
      <c r="BE682" s="27"/>
      <c r="BF682" s="27"/>
      <c r="BG682" s="27"/>
    </row>
    <row r="683" spans="2:59" ht="15.75" customHeight="1" x14ac:dyDescent="0.2"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  <c r="AO683" s="27"/>
      <c r="AP683" s="27"/>
      <c r="AQ683" s="27"/>
      <c r="AR683" s="27"/>
      <c r="AS683" s="27"/>
      <c r="AT683" s="27"/>
      <c r="AU683" s="27"/>
      <c r="AV683" s="27"/>
      <c r="AW683" s="27"/>
      <c r="AX683" s="27"/>
      <c r="AY683" s="27"/>
      <c r="AZ683" s="27"/>
      <c r="BA683" s="27"/>
      <c r="BB683" s="27"/>
      <c r="BC683" s="27"/>
      <c r="BD683" s="27"/>
      <c r="BE683" s="27"/>
      <c r="BF683" s="27"/>
      <c r="BG683" s="27"/>
    </row>
    <row r="684" spans="2:59" ht="15.75" customHeight="1" x14ac:dyDescent="0.2"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  <c r="AO684" s="27"/>
      <c r="AP684" s="27"/>
      <c r="AQ684" s="27"/>
      <c r="AR684" s="27"/>
      <c r="AS684" s="27"/>
      <c r="AT684" s="27"/>
      <c r="AU684" s="27"/>
      <c r="AV684" s="27"/>
      <c r="AW684" s="27"/>
      <c r="AX684" s="27"/>
      <c r="AY684" s="27"/>
      <c r="AZ684" s="27"/>
      <c r="BA684" s="27"/>
      <c r="BB684" s="27"/>
      <c r="BC684" s="27"/>
      <c r="BD684" s="27"/>
      <c r="BE684" s="27"/>
      <c r="BF684" s="27"/>
      <c r="BG684" s="27"/>
    </row>
    <row r="685" spans="2:59" ht="15.75" customHeight="1" x14ac:dyDescent="0.2"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  <c r="AO685" s="27"/>
      <c r="AP685" s="27"/>
      <c r="AQ685" s="27"/>
      <c r="AR685" s="27"/>
      <c r="AS685" s="27"/>
      <c r="AT685" s="27"/>
      <c r="AU685" s="27"/>
      <c r="AV685" s="27"/>
      <c r="AW685" s="27"/>
      <c r="AX685" s="27"/>
      <c r="AY685" s="27"/>
      <c r="AZ685" s="27"/>
      <c r="BA685" s="27"/>
      <c r="BB685" s="27"/>
      <c r="BC685" s="27"/>
      <c r="BD685" s="27"/>
      <c r="BE685" s="27"/>
      <c r="BF685" s="27"/>
      <c r="BG685" s="27"/>
    </row>
    <row r="686" spans="2:59" ht="15.75" customHeight="1" x14ac:dyDescent="0.2"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  <c r="AO686" s="27"/>
      <c r="AP686" s="27"/>
      <c r="AQ686" s="27"/>
      <c r="AR686" s="27"/>
      <c r="AS686" s="27"/>
      <c r="AT686" s="27"/>
      <c r="AU686" s="27"/>
      <c r="AV686" s="27"/>
      <c r="AW686" s="27"/>
      <c r="AX686" s="27"/>
      <c r="AY686" s="27"/>
      <c r="AZ686" s="27"/>
      <c r="BA686" s="27"/>
      <c r="BB686" s="27"/>
      <c r="BC686" s="27"/>
      <c r="BD686" s="27"/>
      <c r="BE686" s="27"/>
      <c r="BF686" s="27"/>
      <c r="BG686" s="27"/>
    </row>
    <row r="687" spans="2:59" ht="15.75" customHeight="1" x14ac:dyDescent="0.2"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  <c r="AO687" s="27"/>
      <c r="AP687" s="27"/>
      <c r="AQ687" s="27"/>
      <c r="AR687" s="27"/>
      <c r="AS687" s="27"/>
      <c r="AT687" s="27"/>
      <c r="AU687" s="27"/>
      <c r="AV687" s="27"/>
      <c r="AW687" s="27"/>
      <c r="AX687" s="27"/>
      <c r="AY687" s="27"/>
      <c r="AZ687" s="27"/>
      <c r="BA687" s="27"/>
      <c r="BB687" s="27"/>
      <c r="BC687" s="27"/>
      <c r="BD687" s="27"/>
      <c r="BE687" s="27"/>
      <c r="BF687" s="27"/>
      <c r="BG687" s="27"/>
    </row>
    <row r="688" spans="2:59" ht="15.75" customHeight="1" x14ac:dyDescent="0.2"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  <c r="AO688" s="27"/>
      <c r="AP688" s="27"/>
      <c r="AQ688" s="27"/>
      <c r="AR688" s="27"/>
      <c r="AS688" s="27"/>
      <c r="AT688" s="27"/>
      <c r="AU688" s="27"/>
      <c r="AV688" s="27"/>
      <c r="AW688" s="27"/>
      <c r="AX688" s="27"/>
      <c r="AY688" s="27"/>
      <c r="AZ688" s="27"/>
      <c r="BA688" s="27"/>
      <c r="BB688" s="27"/>
      <c r="BC688" s="27"/>
      <c r="BD688" s="27"/>
      <c r="BE688" s="27"/>
      <c r="BF688" s="27"/>
      <c r="BG688" s="27"/>
    </row>
    <row r="689" spans="2:59" ht="15.75" customHeight="1" x14ac:dyDescent="0.2"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  <c r="AO689" s="27"/>
      <c r="AP689" s="27"/>
      <c r="AQ689" s="27"/>
      <c r="AR689" s="27"/>
      <c r="AS689" s="27"/>
      <c r="AT689" s="27"/>
      <c r="AU689" s="27"/>
      <c r="AV689" s="27"/>
      <c r="AW689" s="27"/>
      <c r="AX689" s="27"/>
      <c r="AY689" s="27"/>
      <c r="AZ689" s="27"/>
      <c r="BA689" s="27"/>
      <c r="BB689" s="27"/>
      <c r="BC689" s="27"/>
      <c r="BD689" s="27"/>
      <c r="BE689" s="27"/>
      <c r="BF689" s="27"/>
      <c r="BG689" s="27"/>
    </row>
    <row r="690" spans="2:59" ht="15.75" customHeight="1" x14ac:dyDescent="0.2"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  <c r="AO690" s="27"/>
      <c r="AP690" s="27"/>
      <c r="AQ690" s="27"/>
      <c r="AR690" s="27"/>
      <c r="AS690" s="27"/>
      <c r="AT690" s="27"/>
      <c r="AU690" s="27"/>
      <c r="AV690" s="27"/>
      <c r="AW690" s="27"/>
      <c r="AX690" s="27"/>
      <c r="AY690" s="27"/>
      <c r="AZ690" s="27"/>
      <c r="BA690" s="27"/>
      <c r="BB690" s="27"/>
      <c r="BC690" s="27"/>
      <c r="BD690" s="27"/>
      <c r="BE690" s="27"/>
      <c r="BF690" s="27"/>
      <c r="BG690" s="27"/>
    </row>
    <row r="691" spans="2:59" ht="15.75" customHeight="1" x14ac:dyDescent="0.2"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  <c r="AO691" s="27"/>
      <c r="AP691" s="27"/>
      <c r="AQ691" s="27"/>
      <c r="AR691" s="27"/>
      <c r="AS691" s="27"/>
      <c r="AT691" s="27"/>
      <c r="AU691" s="27"/>
      <c r="AV691" s="27"/>
      <c r="AW691" s="27"/>
      <c r="AX691" s="27"/>
      <c r="AY691" s="27"/>
      <c r="AZ691" s="27"/>
      <c r="BA691" s="27"/>
      <c r="BB691" s="27"/>
      <c r="BC691" s="27"/>
      <c r="BD691" s="27"/>
      <c r="BE691" s="27"/>
      <c r="BF691" s="27"/>
      <c r="BG691" s="27"/>
    </row>
    <row r="692" spans="2:59" ht="15.75" customHeight="1" x14ac:dyDescent="0.2"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  <c r="AO692" s="27"/>
      <c r="AP692" s="27"/>
      <c r="AQ692" s="27"/>
      <c r="AR692" s="27"/>
      <c r="AS692" s="27"/>
      <c r="AT692" s="27"/>
      <c r="AU692" s="27"/>
      <c r="AV692" s="27"/>
      <c r="AW692" s="27"/>
      <c r="AX692" s="27"/>
      <c r="AY692" s="27"/>
      <c r="AZ692" s="27"/>
      <c r="BA692" s="27"/>
      <c r="BB692" s="27"/>
      <c r="BC692" s="27"/>
      <c r="BD692" s="27"/>
      <c r="BE692" s="27"/>
      <c r="BF692" s="27"/>
      <c r="BG692" s="27"/>
    </row>
    <row r="693" spans="2:59" ht="15.75" customHeight="1" x14ac:dyDescent="0.2"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  <c r="AO693" s="27"/>
      <c r="AP693" s="27"/>
      <c r="AQ693" s="27"/>
      <c r="AR693" s="27"/>
      <c r="AS693" s="27"/>
      <c r="AT693" s="27"/>
      <c r="AU693" s="27"/>
      <c r="AV693" s="27"/>
      <c r="AW693" s="27"/>
      <c r="AX693" s="27"/>
      <c r="AY693" s="27"/>
      <c r="AZ693" s="27"/>
      <c r="BA693" s="27"/>
      <c r="BB693" s="27"/>
      <c r="BC693" s="27"/>
      <c r="BD693" s="27"/>
      <c r="BE693" s="27"/>
      <c r="BF693" s="27"/>
      <c r="BG693" s="27"/>
    </row>
    <row r="694" spans="2:59" ht="15.75" customHeight="1" x14ac:dyDescent="0.2"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  <c r="AO694" s="27"/>
      <c r="AP694" s="27"/>
      <c r="AQ694" s="27"/>
      <c r="AR694" s="27"/>
      <c r="AS694" s="27"/>
      <c r="AT694" s="27"/>
      <c r="AU694" s="27"/>
      <c r="AV694" s="27"/>
      <c r="AW694" s="27"/>
      <c r="AX694" s="27"/>
      <c r="AY694" s="27"/>
      <c r="AZ694" s="27"/>
      <c r="BA694" s="27"/>
      <c r="BB694" s="27"/>
      <c r="BC694" s="27"/>
      <c r="BD694" s="27"/>
      <c r="BE694" s="27"/>
      <c r="BF694" s="27"/>
      <c r="BG694" s="27"/>
    </row>
    <row r="695" spans="2:59" ht="15.75" customHeight="1" x14ac:dyDescent="0.2"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  <c r="AO695" s="27"/>
      <c r="AP695" s="27"/>
      <c r="AQ695" s="27"/>
      <c r="AR695" s="27"/>
      <c r="AS695" s="27"/>
      <c r="AT695" s="27"/>
      <c r="AU695" s="27"/>
      <c r="AV695" s="27"/>
      <c r="AW695" s="27"/>
      <c r="AX695" s="27"/>
      <c r="AY695" s="27"/>
      <c r="AZ695" s="27"/>
      <c r="BA695" s="27"/>
      <c r="BB695" s="27"/>
      <c r="BC695" s="27"/>
      <c r="BD695" s="27"/>
      <c r="BE695" s="27"/>
      <c r="BF695" s="27"/>
      <c r="BG695" s="27"/>
    </row>
    <row r="696" spans="2:59" ht="15.75" customHeight="1" x14ac:dyDescent="0.2"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  <c r="AO696" s="27"/>
      <c r="AP696" s="27"/>
      <c r="AQ696" s="27"/>
      <c r="AR696" s="27"/>
      <c r="AS696" s="27"/>
      <c r="AT696" s="27"/>
      <c r="AU696" s="27"/>
      <c r="AV696" s="27"/>
      <c r="AW696" s="27"/>
      <c r="AX696" s="27"/>
      <c r="AY696" s="27"/>
      <c r="AZ696" s="27"/>
      <c r="BA696" s="27"/>
      <c r="BB696" s="27"/>
      <c r="BC696" s="27"/>
      <c r="BD696" s="27"/>
      <c r="BE696" s="27"/>
      <c r="BF696" s="27"/>
      <c r="BG696" s="27"/>
    </row>
    <row r="697" spans="2:59" ht="15.75" customHeight="1" x14ac:dyDescent="0.2"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  <c r="AO697" s="27"/>
      <c r="AP697" s="27"/>
      <c r="AQ697" s="27"/>
      <c r="AR697" s="27"/>
      <c r="AS697" s="27"/>
      <c r="AT697" s="27"/>
      <c r="AU697" s="27"/>
      <c r="AV697" s="27"/>
      <c r="AW697" s="27"/>
      <c r="AX697" s="27"/>
      <c r="AY697" s="27"/>
      <c r="AZ697" s="27"/>
      <c r="BA697" s="27"/>
      <c r="BB697" s="27"/>
      <c r="BC697" s="27"/>
      <c r="BD697" s="27"/>
      <c r="BE697" s="27"/>
      <c r="BF697" s="27"/>
      <c r="BG697" s="27"/>
    </row>
    <row r="698" spans="2:59" ht="15.75" customHeight="1" x14ac:dyDescent="0.2"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  <c r="AO698" s="27"/>
      <c r="AP698" s="27"/>
      <c r="AQ698" s="27"/>
      <c r="AR698" s="27"/>
      <c r="AS698" s="27"/>
      <c r="AT698" s="27"/>
      <c r="AU698" s="27"/>
      <c r="AV698" s="27"/>
      <c r="AW698" s="27"/>
      <c r="AX698" s="27"/>
      <c r="AY698" s="27"/>
      <c r="AZ698" s="27"/>
      <c r="BA698" s="27"/>
      <c r="BB698" s="27"/>
      <c r="BC698" s="27"/>
      <c r="BD698" s="27"/>
      <c r="BE698" s="27"/>
      <c r="BF698" s="27"/>
      <c r="BG698" s="27"/>
    </row>
    <row r="699" spans="2:59" ht="15.75" customHeight="1" x14ac:dyDescent="0.2"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  <c r="AO699" s="27"/>
      <c r="AP699" s="27"/>
      <c r="AQ699" s="27"/>
      <c r="AR699" s="27"/>
      <c r="AS699" s="27"/>
      <c r="AT699" s="27"/>
      <c r="AU699" s="27"/>
      <c r="AV699" s="27"/>
      <c r="AW699" s="27"/>
      <c r="AX699" s="27"/>
      <c r="AY699" s="27"/>
      <c r="AZ699" s="27"/>
      <c r="BA699" s="27"/>
      <c r="BB699" s="27"/>
      <c r="BC699" s="27"/>
      <c r="BD699" s="27"/>
      <c r="BE699" s="27"/>
      <c r="BF699" s="27"/>
      <c r="BG699" s="27"/>
    </row>
    <row r="700" spans="2:59" ht="15.75" customHeight="1" x14ac:dyDescent="0.2"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  <c r="AO700" s="27"/>
      <c r="AP700" s="27"/>
      <c r="AQ700" s="27"/>
      <c r="AR700" s="27"/>
      <c r="AS700" s="27"/>
      <c r="AT700" s="27"/>
      <c r="AU700" s="27"/>
      <c r="AV700" s="27"/>
      <c r="AW700" s="27"/>
      <c r="AX700" s="27"/>
      <c r="AY700" s="27"/>
      <c r="AZ700" s="27"/>
      <c r="BA700" s="27"/>
      <c r="BB700" s="27"/>
      <c r="BC700" s="27"/>
      <c r="BD700" s="27"/>
      <c r="BE700" s="27"/>
      <c r="BF700" s="27"/>
      <c r="BG700" s="27"/>
    </row>
    <row r="701" spans="2:59" ht="15.75" customHeight="1" x14ac:dyDescent="0.2"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  <c r="AO701" s="27"/>
      <c r="AP701" s="27"/>
      <c r="AQ701" s="27"/>
      <c r="AR701" s="27"/>
      <c r="AS701" s="27"/>
      <c r="AT701" s="27"/>
      <c r="AU701" s="27"/>
      <c r="AV701" s="27"/>
      <c r="AW701" s="27"/>
      <c r="AX701" s="27"/>
      <c r="AY701" s="27"/>
      <c r="AZ701" s="27"/>
      <c r="BA701" s="27"/>
      <c r="BB701" s="27"/>
      <c r="BC701" s="27"/>
      <c r="BD701" s="27"/>
      <c r="BE701" s="27"/>
      <c r="BF701" s="27"/>
      <c r="BG701" s="27"/>
    </row>
    <row r="702" spans="2:59" ht="15.75" customHeight="1" x14ac:dyDescent="0.2"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  <c r="AO702" s="27"/>
      <c r="AP702" s="27"/>
      <c r="AQ702" s="27"/>
      <c r="AR702" s="27"/>
      <c r="AS702" s="27"/>
      <c r="AT702" s="27"/>
      <c r="AU702" s="27"/>
      <c r="AV702" s="27"/>
      <c r="AW702" s="27"/>
      <c r="AX702" s="27"/>
      <c r="AY702" s="27"/>
      <c r="AZ702" s="27"/>
      <c r="BA702" s="27"/>
      <c r="BB702" s="27"/>
      <c r="BC702" s="27"/>
      <c r="BD702" s="27"/>
      <c r="BE702" s="27"/>
      <c r="BF702" s="27"/>
      <c r="BG702" s="27"/>
    </row>
    <row r="703" spans="2:59" ht="15.75" customHeight="1" x14ac:dyDescent="0.2"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  <c r="AO703" s="27"/>
      <c r="AP703" s="27"/>
      <c r="AQ703" s="27"/>
      <c r="AR703" s="27"/>
      <c r="AS703" s="27"/>
      <c r="AT703" s="27"/>
      <c r="AU703" s="27"/>
      <c r="AV703" s="27"/>
      <c r="AW703" s="27"/>
      <c r="AX703" s="27"/>
      <c r="AY703" s="27"/>
      <c r="AZ703" s="27"/>
      <c r="BA703" s="27"/>
      <c r="BB703" s="27"/>
      <c r="BC703" s="27"/>
      <c r="BD703" s="27"/>
      <c r="BE703" s="27"/>
      <c r="BF703" s="27"/>
      <c r="BG703" s="27"/>
    </row>
    <row r="704" spans="2:59" ht="15.75" customHeight="1" x14ac:dyDescent="0.2"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  <c r="AO704" s="27"/>
      <c r="AP704" s="27"/>
      <c r="AQ704" s="27"/>
      <c r="AR704" s="27"/>
      <c r="AS704" s="27"/>
      <c r="AT704" s="27"/>
      <c r="AU704" s="27"/>
      <c r="AV704" s="27"/>
      <c r="AW704" s="27"/>
      <c r="AX704" s="27"/>
      <c r="AY704" s="27"/>
      <c r="AZ704" s="27"/>
      <c r="BA704" s="27"/>
      <c r="BB704" s="27"/>
      <c r="BC704" s="27"/>
      <c r="BD704" s="27"/>
      <c r="BE704" s="27"/>
      <c r="BF704" s="27"/>
      <c r="BG704" s="27"/>
    </row>
    <row r="705" spans="2:59" ht="15.75" customHeight="1" x14ac:dyDescent="0.2"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  <c r="AO705" s="27"/>
      <c r="AP705" s="27"/>
      <c r="AQ705" s="27"/>
      <c r="AR705" s="27"/>
      <c r="AS705" s="27"/>
      <c r="AT705" s="27"/>
      <c r="AU705" s="27"/>
      <c r="AV705" s="27"/>
      <c r="AW705" s="27"/>
      <c r="AX705" s="27"/>
      <c r="AY705" s="27"/>
      <c r="AZ705" s="27"/>
      <c r="BA705" s="27"/>
      <c r="BB705" s="27"/>
      <c r="BC705" s="27"/>
      <c r="BD705" s="27"/>
      <c r="BE705" s="27"/>
      <c r="BF705" s="27"/>
      <c r="BG705" s="27"/>
    </row>
    <row r="706" spans="2:59" ht="15.75" customHeight="1" x14ac:dyDescent="0.2"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  <c r="AO706" s="27"/>
      <c r="AP706" s="27"/>
      <c r="AQ706" s="27"/>
      <c r="AR706" s="27"/>
      <c r="AS706" s="27"/>
      <c r="AT706" s="27"/>
      <c r="AU706" s="27"/>
      <c r="AV706" s="27"/>
      <c r="AW706" s="27"/>
      <c r="AX706" s="27"/>
      <c r="AY706" s="27"/>
      <c r="AZ706" s="27"/>
      <c r="BA706" s="27"/>
      <c r="BB706" s="27"/>
      <c r="BC706" s="27"/>
      <c r="BD706" s="27"/>
      <c r="BE706" s="27"/>
      <c r="BF706" s="27"/>
      <c r="BG706" s="27"/>
    </row>
    <row r="707" spans="2:59" ht="15.75" customHeight="1" x14ac:dyDescent="0.2"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  <c r="AO707" s="27"/>
      <c r="AP707" s="27"/>
      <c r="AQ707" s="27"/>
      <c r="AR707" s="27"/>
      <c r="AS707" s="27"/>
      <c r="AT707" s="27"/>
      <c r="AU707" s="27"/>
      <c r="AV707" s="27"/>
      <c r="AW707" s="27"/>
      <c r="AX707" s="27"/>
      <c r="AY707" s="27"/>
      <c r="AZ707" s="27"/>
      <c r="BA707" s="27"/>
      <c r="BB707" s="27"/>
      <c r="BC707" s="27"/>
      <c r="BD707" s="27"/>
      <c r="BE707" s="27"/>
      <c r="BF707" s="27"/>
      <c r="BG707" s="27"/>
    </row>
    <row r="708" spans="2:59" ht="15.75" customHeight="1" x14ac:dyDescent="0.2"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  <c r="AO708" s="27"/>
      <c r="AP708" s="27"/>
      <c r="AQ708" s="27"/>
      <c r="AR708" s="27"/>
      <c r="AS708" s="27"/>
      <c r="AT708" s="27"/>
      <c r="AU708" s="27"/>
      <c r="AV708" s="27"/>
      <c r="AW708" s="27"/>
      <c r="AX708" s="27"/>
      <c r="AY708" s="27"/>
      <c r="AZ708" s="27"/>
      <c r="BA708" s="27"/>
      <c r="BB708" s="27"/>
      <c r="BC708" s="27"/>
      <c r="BD708" s="27"/>
      <c r="BE708" s="27"/>
      <c r="BF708" s="27"/>
      <c r="BG708" s="27"/>
    </row>
    <row r="709" spans="2:59" ht="15.75" customHeight="1" x14ac:dyDescent="0.2"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  <c r="AO709" s="27"/>
      <c r="AP709" s="27"/>
      <c r="AQ709" s="27"/>
      <c r="AR709" s="27"/>
      <c r="AS709" s="27"/>
      <c r="AT709" s="27"/>
      <c r="AU709" s="27"/>
      <c r="AV709" s="27"/>
      <c r="AW709" s="27"/>
      <c r="AX709" s="27"/>
      <c r="AY709" s="27"/>
      <c r="AZ709" s="27"/>
      <c r="BA709" s="27"/>
      <c r="BB709" s="27"/>
      <c r="BC709" s="27"/>
      <c r="BD709" s="27"/>
      <c r="BE709" s="27"/>
      <c r="BF709" s="27"/>
      <c r="BG709" s="27"/>
    </row>
    <row r="710" spans="2:59" ht="15.75" customHeight="1" x14ac:dyDescent="0.2"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  <c r="AO710" s="27"/>
      <c r="AP710" s="27"/>
      <c r="AQ710" s="27"/>
      <c r="AR710" s="27"/>
      <c r="AS710" s="27"/>
      <c r="AT710" s="27"/>
      <c r="AU710" s="27"/>
      <c r="AV710" s="27"/>
      <c r="AW710" s="27"/>
      <c r="AX710" s="27"/>
      <c r="AY710" s="27"/>
      <c r="AZ710" s="27"/>
      <c r="BA710" s="27"/>
      <c r="BB710" s="27"/>
      <c r="BC710" s="27"/>
      <c r="BD710" s="27"/>
      <c r="BE710" s="27"/>
      <c r="BF710" s="27"/>
      <c r="BG710" s="27"/>
    </row>
    <row r="711" spans="2:59" ht="15.75" customHeight="1" x14ac:dyDescent="0.2"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  <c r="AO711" s="27"/>
      <c r="AP711" s="27"/>
      <c r="AQ711" s="27"/>
      <c r="AR711" s="27"/>
      <c r="AS711" s="27"/>
      <c r="AT711" s="27"/>
      <c r="AU711" s="27"/>
      <c r="AV711" s="27"/>
      <c r="AW711" s="27"/>
      <c r="AX711" s="27"/>
      <c r="AY711" s="27"/>
      <c r="AZ711" s="27"/>
      <c r="BA711" s="27"/>
      <c r="BB711" s="27"/>
      <c r="BC711" s="27"/>
      <c r="BD711" s="27"/>
      <c r="BE711" s="27"/>
      <c r="BF711" s="27"/>
      <c r="BG711" s="27"/>
    </row>
    <row r="712" spans="2:59" ht="15.75" customHeight="1" x14ac:dyDescent="0.2"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  <c r="AO712" s="27"/>
      <c r="AP712" s="27"/>
      <c r="AQ712" s="27"/>
      <c r="AR712" s="27"/>
      <c r="AS712" s="27"/>
      <c r="AT712" s="27"/>
      <c r="AU712" s="27"/>
      <c r="AV712" s="27"/>
      <c r="AW712" s="27"/>
      <c r="AX712" s="27"/>
      <c r="AY712" s="27"/>
      <c r="AZ712" s="27"/>
      <c r="BA712" s="27"/>
      <c r="BB712" s="27"/>
      <c r="BC712" s="27"/>
      <c r="BD712" s="27"/>
      <c r="BE712" s="27"/>
      <c r="BF712" s="27"/>
      <c r="BG712" s="27"/>
    </row>
    <row r="713" spans="2:59" ht="15.75" customHeight="1" x14ac:dyDescent="0.2"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  <c r="AO713" s="27"/>
      <c r="AP713" s="27"/>
      <c r="AQ713" s="27"/>
      <c r="AR713" s="27"/>
      <c r="AS713" s="27"/>
      <c r="AT713" s="27"/>
      <c r="AU713" s="27"/>
      <c r="AV713" s="27"/>
      <c r="AW713" s="27"/>
      <c r="AX713" s="27"/>
      <c r="AY713" s="27"/>
      <c r="AZ713" s="27"/>
      <c r="BA713" s="27"/>
      <c r="BB713" s="27"/>
      <c r="BC713" s="27"/>
      <c r="BD713" s="27"/>
      <c r="BE713" s="27"/>
      <c r="BF713" s="27"/>
      <c r="BG713" s="27"/>
    </row>
    <row r="714" spans="2:59" ht="15.75" customHeight="1" x14ac:dyDescent="0.2"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  <c r="AO714" s="27"/>
      <c r="AP714" s="27"/>
      <c r="AQ714" s="27"/>
      <c r="AR714" s="27"/>
      <c r="AS714" s="27"/>
      <c r="AT714" s="27"/>
      <c r="AU714" s="27"/>
      <c r="AV714" s="27"/>
      <c r="AW714" s="27"/>
      <c r="AX714" s="27"/>
      <c r="AY714" s="27"/>
      <c r="AZ714" s="27"/>
      <c r="BA714" s="27"/>
      <c r="BB714" s="27"/>
      <c r="BC714" s="27"/>
      <c r="BD714" s="27"/>
      <c r="BE714" s="27"/>
      <c r="BF714" s="27"/>
      <c r="BG714" s="27"/>
    </row>
    <row r="715" spans="2:59" ht="15.75" customHeight="1" x14ac:dyDescent="0.2"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  <c r="AO715" s="27"/>
      <c r="AP715" s="27"/>
      <c r="AQ715" s="27"/>
      <c r="AR715" s="27"/>
      <c r="AS715" s="27"/>
      <c r="AT715" s="27"/>
      <c r="AU715" s="27"/>
      <c r="AV715" s="27"/>
      <c r="AW715" s="27"/>
      <c r="AX715" s="27"/>
      <c r="AY715" s="27"/>
      <c r="AZ715" s="27"/>
      <c r="BA715" s="27"/>
      <c r="BB715" s="27"/>
      <c r="BC715" s="27"/>
      <c r="BD715" s="27"/>
      <c r="BE715" s="27"/>
      <c r="BF715" s="27"/>
      <c r="BG715" s="27"/>
    </row>
    <row r="716" spans="2:59" ht="15.75" customHeight="1" x14ac:dyDescent="0.2"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  <c r="AO716" s="27"/>
      <c r="AP716" s="27"/>
      <c r="AQ716" s="27"/>
      <c r="AR716" s="27"/>
      <c r="AS716" s="27"/>
      <c r="AT716" s="27"/>
      <c r="AU716" s="27"/>
      <c r="AV716" s="27"/>
      <c r="AW716" s="27"/>
      <c r="AX716" s="27"/>
      <c r="AY716" s="27"/>
      <c r="AZ716" s="27"/>
      <c r="BA716" s="27"/>
      <c r="BB716" s="27"/>
      <c r="BC716" s="27"/>
      <c r="BD716" s="27"/>
      <c r="BE716" s="27"/>
      <c r="BF716" s="27"/>
      <c r="BG716" s="27"/>
    </row>
    <row r="717" spans="2:59" ht="15.75" customHeight="1" x14ac:dyDescent="0.2"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  <c r="AO717" s="27"/>
      <c r="AP717" s="27"/>
      <c r="AQ717" s="27"/>
      <c r="AR717" s="27"/>
      <c r="AS717" s="27"/>
      <c r="AT717" s="27"/>
      <c r="AU717" s="27"/>
      <c r="AV717" s="27"/>
      <c r="AW717" s="27"/>
      <c r="AX717" s="27"/>
      <c r="AY717" s="27"/>
      <c r="AZ717" s="27"/>
      <c r="BA717" s="27"/>
      <c r="BB717" s="27"/>
      <c r="BC717" s="27"/>
      <c r="BD717" s="27"/>
      <c r="BE717" s="27"/>
      <c r="BF717" s="27"/>
      <c r="BG717" s="27"/>
    </row>
    <row r="718" spans="2:59" ht="15.75" customHeight="1" x14ac:dyDescent="0.2"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  <c r="AO718" s="27"/>
      <c r="AP718" s="27"/>
      <c r="AQ718" s="27"/>
      <c r="AR718" s="27"/>
      <c r="AS718" s="27"/>
      <c r="AT718" s="27"/>
      <c r="AU718" s="27"/>
      <c r="AV718" s="27"/>
      <c r="AW718" s="27"/>
      <c r="AX718" s="27"/>
      <c r="AY718" s="27"/>
      <c r="AZ718" s="27"/>
      <c r="BA718" s="27"/>
      <c r="BB718" s="27"/>
      <c r="BC718" s="27"/>
      <c r="BD718" s="27"/>
      <c r="BE718" s="27"/>
      <c r="BF718" s="27"/>
      <c r="BG718" s="27"/>
    </row>
    <row r="719" spans="2:59" ht="15.75" customHeight="1" x14ac:dyDescent="0.2"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  <c r="AO719" s="27"/>
      <c r="AP719" s="27"/>
      <c r="AQ719" s="27"/>
      <c r="AR719" s="27"/>
      <c r="AS719" s="27"/>
      <c r="AT719" s="27"/>
      <c r="AU719" s="27"/>
      <c r="AV719" s="27"/>
      <c r="AW719" s="27"/>
      <c r="AX719" s="27"/>
      <c r="AY719" s="27"/>
      <c r="AZ719" s="27"/>
      <c r="BA719" s="27"/>
      <c r="BB719" s="27"/>
      <c r="BC719" s="27"/>
      <c r="BD719" s="27"/>
      <c r="BE719" s="27"/>
      <c r="BF719" s="27"/>
      <c r="BG719" s="27"/>
    </row>
    <row r="720" spans="2:59" ht="15.75" customHeight="1" x14ac:dyDescent="0.2"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  <c r="AO720" s="27"/>
      <c r="AP720" s="27"/>
      <c r="AQ720" s="27"/>
      <c r="AR720" s="27"/>
      <c r="AS720" s="27"/>
      <c r="AT720" s="27"/>
      <c r="AU720" s="27"/>
      <c r="AV720" s="27"/>
      <c r="AW720" s="27"/>
      <c r="AX720" s="27"/>
      <c r="AY720" s="27"/>
      <c r="AZ720" s="27"/>
      <c r="BA720" s="27"/>
      <c r="BB720" s="27"/>
      <c r="BC720" s="27"/>
      <c r="BD720" s="27"/>
      <c r="BE720" s="27"/>
      <c r="BF720" s="27"/>
      <c r="BG720" s="27"/>
    </row>
    <row r="721" spans="2:59" ht="15.75" customHeight="1" x14ac:dyDescent="0.2"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  <c r="AO721" s="27"/>
      <c r="AP721" s="27"/>
      <c r="AQ721" s="27"/>
      <c r="AR721" s="27"/>
      <c r="AS721" s="27"/>
      <c r="AT721" s="27"/>
      <c r="AU721" s="27"/>
      <c r="AV721" s="27"/>
      <c r="AW721" s="27"/>
      <c r="AX721" s="27"/>
      <c r="AY721" s="27"/>
      <c r="AZ721" s="27"/>
      <c r="BA721" s="27"/>
      <c r="BB721" s="27"/>
      <c r="BC721" s="27"/>
      <c r="BD721" s="27"/>
      <c r="BE721" s="27"/>
      <c r="BF721" s="27"/>
      <c r="BG721" s="27"/>
    </row>
    <row r="722" spans="2:59" ht="15.75" customHeight="1" x14ac:dyDescent="0.2"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  <c r="AO722" s="27"/>
      <c r="AP722" s="27"/>
      <c r="AQ722" s="27"/>
      <c r="AR722" s="27"/>
      <c r="AS722" s="27"/>
      <c r="AT722" s="27"/>
      <c r="AU722" s="27"/>
      <c r="AV722" s="27"/>
      <c r="AW722" s="27"/>
      <c r="AX722" s="27"/>
      <c r="AY722" s="27"/>
      <c r="AZ722" s="27"/>
      <c r="BA722" s="27"/>
      <c r="BB722" s="27"/>
      <c r="BC722" s="27"/>
      <c r="BD722" s="27"/>
      <c r="BE722" s="27"/>
      <c r="BF722" s="27"/>
      <c r="BG722" s="27"/>
    </row>
    <row r="723" spans="2:59" ht="15.75" customHeight="1" x14ac:dyDescent="0.2"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  <c r="AO723" s="27"/>
      <c r="AP723" s="27"/>
      <c r="AQ723" s="27"/>
      <c r="AR723" s="27"/>
      <c r="AS723" s="27"/>
      <c r="AT723" s="27"/>
      <c r="AU723" s="27"/>
      <c r="AV723" s="27"/>
      <c r="AW723" s="27"/>
      <c r="AX723" s="27"/>
      <c r="AY723" s="27"/>
      <c r="AZ723" s="27"/>
      <c r="BA723" s="27"/>
      <c r="BB723" s="27"/>
      <c r="BC723" s="27"/>
      <c r="BD723" s="27"/>
      <c r="BE723" s="27"/>
      <c r="BF723" s="27"/>
      <c r="BG723" s="27"/>
    </row>
    <row r="724" spans="2:59" ht="15.75" customHeight="1" x14ac:dyDescent="0.2"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  <c r="AO724" s="27"/>
      <c r="AP724" s="27"/>
      <c r="AQ724" s="27"/>
      <c r="AR724" s="27"/>
      <c r="AS724" s="27"/>
      <c r="AT724" s="27"/>
      <c r="AU724" s="27"/>
      <c r="AV724" s="27"/>
      <c r="AW724" s="27"/>
      <c r="AX724" s="27"/>
      <c r="AY724" s="27"/>
      <c r="AZ724" s="27"/>
      <c r="BA724" s="27"/>
      <c r="BB724" s="27"/>
      <c r="BC724" s="27"/>
      <c r="BD724" s="27"/>
      <c r="BE724" s="27"/>
      <c r="BF724" s="27"/>
      <c r="BG724" s="27"/>
    </row>
    <row r="725" spans="2:59" ht="15.75" customHeight="1" x14ac:dyDescent="0.2"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  <c r="AO725" s="27"/>
      <c r="AP725" s="27"/>
      <c r="AQ725" s="27"/>
      <c r="AR725" s="27"/>
      <c r="AS725" s="27"/>
      <c r="AT725" s="27"/>
      <c r="AU725" s="27"/>
      <c r="AV725" s="27"/>
      <c r="AW725" s="27"/>
      <c r="AX725" s="27"/>
      <c r="AY725" s="27"/>
      <c r="AZ725" s="27"/>
      <c r="BA725" s="27"/>
      <c r="BB725" s="27"/>
      <c r="BC725" s="27"/>
      <c r="BD725" s="27"/>
      <c r="BE725" s="27"/>
      <c r="BF725" s="27"/>
      <c r="BG725" s="27"/>
    </row>
    <row r="726" spans="2:59" ht="15.75" customHeight="1" x14ac:dyDescent="0.2"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  <c r="AO726" s="27"/>
      <c r="AP726" s="27"/>
      <c r="AQ726" s="27"/>
      <c r="AR726" s="27"/>
      <c r="AS726" s="27"/>
      <c r="AT726" s="27"/>
      <c r="AU726" s="27"/>
      <c r="AV726" s="27"/>
      <c r="AW726" s="27"/>
      <c r="AX726" s="27"/>
      <c r="AY726" s="27"/>
      <c r="AZ726" s="27"/>
      <c r="BA726" s="27"/>
      <c r="BB726" s="27"/>
      <c r="BC726" s="27"/>
      <c r="BD726" s="27"/>
      <c r="BE726" s="27"/>
      <c r="BF726" s="27"/>
      <c r="BG726" s="27"/>
    </row>
    <row r="727" spans="2:59" ht="15.75" customHeight="1" x14ac:dyDescent="0.2"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  <c r="AO727" s="27"/>
      <c r="AP727" s="27"/>
      <c r="AQ727" s="27"/>
      <c r="AR727" s="27"/>
      <c r="AS727" s="27"/>
      <c r="AT727" s="27"/>
      <c r="AU727" s="27"/>
      <c r="AV727" s="27"/>
      <c r="AW727" s="27"/>
      <c r="AX727" s="27"/>
      <c r="AY727" s="27"/>
      <c r="AZ727" s="27"/>
      <c r="BA727" s="27"/>
      <c r="BB727" s="27"/>
      <c r="BC727" s="27"/>
      <c r="BD727" s="27"/>
      <c r="BE727" s="27"/>
      <c r="BF727" s="27"/>
      <c r="BG727" s="27"/>
    </row>
    <row r="728" spans="2:59" ht="15.75" customHeight="1" x14ac:dyDescent="0.2"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  <c r="AO728" s="27"/>
      <c r="AP728" s="27"/>
      <c r="AQ728" s="27"/>
      <c r="AR728" s="27"/>
      <c r="AS728" s="27"/>
      <c r="AT728" s="27"/>
      <c r="AU728" s="27"/>
      <c r="AV728" s="27"/>
      <c r="AW728" s="27"/>
      <c r="AX728" s="27"/>
      <c r="AY728" s="27"/>
      <c r="AZ728" s="27"/>
      <c r="BA728" s="27"/>
      <c r="BB728" s="27"/>
      <c r="BC728" s="27"/>
      <c r="BD728" s="27"/>
      <c r="BE728" s="27"/>
      <c r="BF728" s="27"/>
      <c r="BG728" s="27"/>
    </row>
    <row r="729" spans="2:59" ht="15.75" customHeight="1" x14ac:dyDescent="0.2"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  <c r="AO729" s="27"/>
      <c r="AP729" s="27"/>
      <c r="AQ729" s="27"/>
      <c r="AR729" s="27"/>
      <c r="AS729" s="27"/>
      <c r="AT729" s="27"/>
      <c r="AU729" s="27"/>
      <c r="AV729" s="27"/>
      <c r="AW729" s="27"/>
      <c r="AX729" s="27"/>
      <c r="AY729" s="27"/>
      <c r="AZ729" s="27"/>
      <c r="BA729" s="27"/>
      <c r="BB729" s="27"/>
      <c r="BC729" s="27"/>
      <c r="BD729" s="27"/>
      <c r="BE729" s="27"/>
      <c r="BF729" s="27"/>
      <c r="BG729" s="27"/>
    </row>
    <row r="730" spans="2:59" ht="15.75" customHeight="1" x14ac:dyDescent="0.2"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  <c r="AO730" s="27"/>
      <c r="AP730" s="27"/>
      <c r="AQ730" s="27"/>
      <c r="AR730" s="27"/>
      <c r="AS730" s="27"/>
      <c r="AT730" s="27"/>
      <c r="AU730" s="27"/>
      <c r="AV730" s="27"/>
      <c r="AW730" s="27"/>
      <c r="AX730" s="27"/>
      <c r="AY730" s="27"/>
      <c r="AZ730" s="27"/>
      <c r="BA730" s="27"/>
      <c r="BB730" s="27"/>
      <c r="BC730" s="27"/>
      <c r="BD730" s="27"/>
      <c r="BE730" s="27"/>
      <c r="BF730" s="27"/>
      <c r="BG730" s="27"/>
    </row>
    <row r="731" spans="2:59" ht="15.75" customHeight="1" x14ac:dyDescent="0.2"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  <c r="AO731" s="27"/>
      <c r="AP731" s="27"/>
      <c r="AQ731" s="27"/>
      <c r="AR731" s="27"/>
      <c r="AS731" s="27"/>
      <c r="AT731" s="27"/>
      <c r="AU731" s="27"/>
      <c r="AV731" s="27"/>
      <c r="AW731" s="27"/>
      <c r="AX731" s="27"/>
      <c r="AY731" s="27"/>
      <c r="AZ731" s="27"/>
      <c r="BA731" s="27"/>
      <c r="BB731" s="27"/>
      <c r="BC731" s="27"/>
      <c r="BD731" s="27"/>
      <c r="BE731" s="27"/>
      <c r="BF731" s="27"/>
      <c r="BG731" s="27"/>
    </row>
    <row r="732" spans="2:59" ht="15.75" customHeight="1" x14ac:dyDescent="0.2"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  <c r="AO732" s="27"/>
      <c r="AP732" s="27"/>
      <c r="AQ732" s="27"/>
      <c r="AR732" s="27"/>
      <c r="AS732" s="27"/>
      <c r="AT732" s="27"/>
      <c r="AU732" s="27"/>
      <c r="AV732" s="27"/>
      <c r="AW732" s="27"/>
      <c r="AX732" s="27"/>
      <c r="AY732" s="27"/>
      <c r="AZ732" s="27"/>
      <c r="BA732" s="27"/>
      <c r="BB732" s="27"/>
      <c r="BC732" s="27"/>
      <c r="BD732" s="27"/>
      <c r="BE732" s="27"/>
      <c r="BF732" s="27"/>
      <c r="BG732" s="27"/>
    </row>
    <row r="733" spans="2:59" ht="15.75" customHeight="1" x14ac:dyDescent="0.2"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  <c r="AO733" s="27"/>
      <c r="AP733" s="27"/>
      <c r="AQ733" s="27"/>
      <c r="AR733" s="27"/>
      <c r="AS733" s="27"/>
      <c r="AT733" s="27"/>
      <c r="AU733" s="27"/>
      <c r="AV733" s="27"/>
      <c r="AW733" s="27"/>
      <c r="AX733" s="27"/>
      <c r="AY733" s="27"/>
      <c r="AZ733" s="27"/>
      <c r="BA733" s="27"/>
      <c r="BB733" s="27"/>
      <c r="BC733" s="27"/>
      <c r="BD733" s="27"/>
      <c r="BE733" s="27"/>
      <c r="BF733" s="27"/>
      <c r="BG733" s="27"/>
    </row>
    <row r="734" spans="2:59" ht="15.75" customHeight="1" x14ac:dyDescent="0.2"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  <c r="AO734" s="27"/>
      <c r="AP734" s="27"/>
      <c r="AQ734" s="27"/>
      <c r="AR734" s="27"/>
      <c r="AS734" s="27"/>
      <c r="AT734" s="27"/>
      <c r="AU734" s="27"/>
      <c r="AV734" s="27"/>
      <c r="AW734" s="27"/>
      <c r="AX734" s="27"/>
      <c r="AY734" s="27"/>
      <c r="AZ734" s="27"/>
      <c r="BA734" s="27"/>
      <c r="BB734" s="27"/>
      <c r="BC734" s="27"/>
      <c r="BD734" s="27"/>
      <c r="BE734" s="27"/>
      <c r="BF734" s="27"/>
      <c r="BG734" s="27"/>
    </row>
    <row r="735" spans="2:59" ht="15.75" customHeight="1" x14ac:dyDescent="0.2"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  <c r="AO735" s="27"/>
      <c r="AP735" s="27"/>
      <c r="AQ735" s="27"/>
      <c r="AR735" s="27"/>
      <c r="AS735" s="27"/>
      <c r="AT735" s="27"/>
      <c r="AU735" s="27"/>
      <c r="AV735" s="27"/>
      <c r="AW735" s="27"/>
      <c r="AX735" s="27"/>
      <c r="AY735" s="27"/>
      <c r="AZ735" s="27"/>
      <c r="BA735" s="27"/>
      <c r="BB735" s="27"/>
      <c r="BC735" s="27"/>
      <c r="BD735" s="27"/>
      <c r="BE735" s="27"/>
      <c r="BF735" s="27"/>
      <c r="BG735" s="27"/>
    </row>
    <row r="736" spans="2:59" ht="15.75" customHeight="1" x14ac:dyDescent="0.2"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  <c r="AO736" s="27"/>
      <c r="AP736" s="27"/>
      <c r="AQ736" s="27"/>
      <c r="AR736" s="27"/>
      <c r="AS736" s="27"/>
      <c r="AT736" s="27"/>
      <c r="AU736" s="27"/>
      <c r="AV736" s="27"/>
      <c r="AW736" s="27"/>
      <c r="AX736" s="27"/>
      <c r="AY736" s="27"/>
      <c r="AZ736" s="27"/>
      <c r="BA736" s="27"/>
      <c r="BB736" s="27"/>
      <c r="BC736" s="27"/>
      <c r="BD736" s="27"/>
      <c r="BE736" s="27"/>
      <c r="BF736" s="27"/>
      <c r="BG736" s="27"/>
    </row>
    <row r="737" spans="2:59" ht="15.75" customHeight="1" x14ac:dyDescent="0.2"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  <c r="AO737" s="27"/>
      <c r="AP737" s="27"/>
      <c r="AQ737" s="27"/>
      <c r="AR737" s="27"/>
      <c r="AS737" s="27"/>
      <c r="AT737" s="27"/>
      <c r="AU737" s="27"/>
      <c r="AV737" s="27"/>
      <c r="AW737" s="27"/>
      <c r="AX737" s="27"/>
      <c r="AY737" s="27"/>
      <c r="AZ737" s="27"/>
      <c r="BA737" s="27"/>
      <c r="BB737" s="27"/>
      <c r="BC737" s="27"/>
      <c r="BD737" s="27"/>
      <c r="BE737" s="27"/>
      <c r="BF737" s="27"/>
      <c r="BG737" s="27"/>
    </row>
    <row r="738" spans="2:59" ht="15.75" customHeight="1" x14ac:dyDescent="0.2"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  <c r="AO738" s="27"/>
      <c r="AP738" s="27"/>
      <c r="AQ738" s="27"/>
      <c r="AR738" s="27"/>
      <c r="AS738" s="27"/>
      <c r="AT738" s="27"/>
      <c r="AU738" s="27"/>
      <c r="AV738" s="27"/>
      <c r="AW738" s="27"/>
      <c r="AX738" s="27"/>
      <c r="AY738" s="27"/>
      <c r="AZ738" s="27"/>
      <c r="BA738" s="27"/>
      <c r="BB738" s="27"/>
      <c r="BC738" s="27"/>
      <c r="BD738" s="27"/>
      <c r="BE738" s="27"/>
      <c r="BF738" s="27"/>
      <c r="BG738" s="27"/>
    </row>
    <row r="739" spans="2:59" ht="15.75" customHeight="1" x14ac:dyDescent="0.2"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  <c r="AO739" s="27"/>
      <c r="AP739" s="27"/>
      <c r="AQ739" s="27"/>
      <c r="AR739" s="27"/>
      <c r="AS739" s="27"/>
      <c r="AT739" s="27"/>
      <c r="AU739" s="27"/>
      <c r="AV739" s="27"/>
      <c r="AW739" s="27"/>
      <c r="AX739" s="27"/>
      <c r="AY739" s="27"/>
      <c r="AZ739" s="27"/>
      <c r="BA739" s="27"/>
      <c r="BB739" s="27"/>
      <c r="BC739" s="27"/>
      <c r="BD739" s="27"/>
      <c r="BE739" s="27"/>
      <c r="BF739" s="27"/>
      <c r="BG739" s="27"/>
    </row>
    <row r="740" spans="2:59" ht="15.75" customHeight="1" x14ac:dyDescent="0.2"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  <c r="AO740" s="27"/>
      <c r="AP740" s="27"/>
      <c r="AQ740" s="27"/>
      <c r="AR740" s="27"/>
      <c r="AS740" s="27"/>
      <c r="AT740" s="27"/>
      <c r="AU740" s="27"/>
      <c r="AV740" s="27"/>
      <c r="AW740" s="27"/>
      <c r="AX740" s="27"/>
      <c r="AY740" s="27"/>
      <c r="AZ740" s="27"/>
      <c r="BA740" s="27"/>
      <c r="BB740" s="27"/>
      <c r="BC740" s="27"/>
      <c r="BD740" s="27"/>
      <c r="BE740" s="27"/>
      <c r="BF740" s="27"/>
      <c r="BG740" s="27"/>
    </row>
    <row r="741" spans="2:59" ht="15.75" customHeight="1" x14ac:dyDescent="0.2"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  <c r="AO741" s="27"/>
      <c r="AP741" s="27"/>
      <c r="AQ741" s="27"/>
      <c r="AR741" s="27"/>
      <c r="AS741" s="27"/>
      <c r="AT741" s="27"/>
      <c r="AU741" s="27"/>
      <c r="AV741" s="27"/>
      <c r="AW741" s="27"/>
      <c r="AX741" s="27"/>
      <c r="AY741" s="27"/>
      <c r="AZ741" s="27"/>
      <c r="BA741" s="27"/>
      <c r="BB741" s="27"/>
      <c r="BC741" s="27"/>
      <c r="BD741" s="27"/>
      <c r="BE741" s="27"/>
      <c r="BF741" s="27"/>
      <c r="BG741" s="27"/>
    </row>
    <row r="742" spans="2:59" ht="15.75" customHeight="1" x14ac:dyDescent="0.2"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  <c r="AO742" s="27"/>
      <c r="AP742" s="27"/>
      <c r="AQ742" s="27"/>
      <c r="AR742" s="27"/>
      <c r="AS742" s="27"/>
      <c r="AT742" s="27"/>
      <c r="AU742" s="27"/>
      <c r="AV742" s="27"/>
      <c r="AW742" s="27"/>
      <c r="AX742" s="27"/>
      <c r="AY742" s="27"/>
      <c r="AZ742" s="27"/>
      <c r="BA742" s="27"/>
      <c r="BB742" s="27"/>
      <c r="BC742" s="27"/>
      <c r="BD742" s="27"/>
      <c r="BE742" s="27"/>
      <c r="BF742" s="27"/>
      <c r="BG742" s="27"/>
    </row>
    <row r="743" spans="2:59" ht="15.75" customHeight="1" x14ac:dyDescent="0.2"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  <c r="AO743" s="27"/>
      <c r="AP743" s="27"/>
      <c r="AQ743" s="27"/>
      <c r="AR743" s="27"/>
      <c r="AS743" s="27"/>
      <c r="AT743" s="27"/>
      <c r="AU743" s="27"/>
      <c r="AV743" s="27"/>
      <c r="AW743" s="27"/>
      <c r="AX743" s="27"/>
      <c r="AY743" s="27"/>
      <c r="AZ743" s="27"/>
      <c r="BA743" s="27"/>
      <c r="BB743" s="27"/>
      <c r="BC743" s="27"/>
      <c r="BD743" s="27"/>
      <c r="BE743" s="27"/>
      <c r="BF743" s="27"/>
      <c r="BG743" s="27"/>
    </row>
    <row r="744" spans="2:59" ht="15.75" customHeight="1" x14ac:dyDescent="0.2"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  <c r="AO744" s="27"/>
      <c r="AP744" s="27"/>
      <c r="AQ744" s="27"/>
      <c r="AR744" s="27"/>
      <c r="AS744" s="27"/>
      <c r="AT744" s="27"/>
      <c r="AU744" s="27"/>
      <c r="AV744" s="27"/>
      <c r="AW744" s="27"/>
      <c r="AX744" s="27"/>
      <c r="AY744" s="27"/>
      <c r="AZ744" s="27"/>
      <c r="BA744" s="27"/>
      <c r="BB744" s="27"/>
      <c r="BC744" s="27"/>
      <c r="BD744" s="27"/>
      <c r="BE744" s="27"/>
      <c r="BF744" s="27"/>
      <c r="BG744" s="27"/>
    </row>
    <row r="745" spans="2:59" ht="15.75" customHeight="1" x14ac:dyDescent="0.2"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  <c r="AO745" s="27"/>
      <c r="AP745" s="27"/>
      <c r="AQ745" s="27"/>
      <c r="AR745" s="27"/>
      <c r="AS745" s="27"/>
      <c r="AT745" s="27"/>
      <c r="AU745" s="27"/>
      <c r="AV745" s="27"/>
      <c r="AW745" s="27"/>
      <c r="AX745" s="27"/>
      <c r="AY745" s="27"/>
      <c r="AZ745" s="27"/>
      <c r="BA745" s="27"/>
      <c r="BB745" s="27"/>
      <c r="BC745" s="27"/>
      <c r="BD745" s="27"/>
      <c r="BE745" s="27"/>
      <c r="BF745" s="27"/>
      <c r="BG745" s="27"/>
    </row>
    <row r="746" spans="2:59" ht="15.75" customHeight="1" x14ac:dyDescent="0.2"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  <c r="AO746" s="27"/>
      <c r="AP746" s="27"/>
      <c r="AQ746" s="27"/>
      <c r="AR746" s="27"/>
      <c r="AS746" s="27"/>
      <c r="AT746" s="27"/>
      <c r="AU746" s="27"/>
      <c r="AV746" s="27"/>
      <c r="AW746" s="27"/>
      <c r="AX746" s="27"/>
      <c r="AY746" s="27"/>
      <c r="AZ746" s="27"/>
      <c r="BA746" s="27"/>
      <c r="BB746" s="27"/>
      <c r="BC746" s="27"/>
      <c r="BD746" s="27"/>
      <c r="BE746" s="27"/>
      <c r="BF746" s="27"/>
      <c r="BG746" s="27"/>
    </row>
    <row r="747" spans="2:59" ht="15.75" customHeight="1" x14ac:dyDescent="0.2"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  <c r="AO747" s="27"/>
      <c r="AP747" s="27"/>
      <c r="AQ747" s="27"/>
      <c r="AR747" s="27"/>
      <c r="AS747" s="27"/>
      <c r="AT747" s="27"/>
      <c r="AU747" s="27"/>
      <c r="AV747" s="27"/>
      <c r="AW747" s="27"/>
      <c r="AX747" s="27"/>
      <c r="AY747" s="27"/>
      <c r="AZ747" s="27"/>
      <c r="BA747" s="27"/>
      <c r="BB747" s="27"/>
      <c r="BC747" s="27"/>
      <c r="BD747" s="27"/>
      <c r="BE747" s="27"/>
      <c r="BF747" s="27"/>
      <c r="BG747" s="27"/>
    </row>
    <row r="748" spans="2:59" ht="15.75" customHeight="1" x14ac:dyDescent="0.2"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  <c r="AO748" s="27"/>
      <c r="AP748" s="27"/>
      <c r="AQ748" s="27"/>
      <c r="AR748" s="27"/>
      <c r="AS748" s="27"/>
      <c r="AT748" s="27"/>
      <c r="AU748" s="27"/>
      <c r="AV748" s="27"/>
      <c r="AW748" s="27"/>
      <c r="AX748" s="27"/>
      <c r="AY748" s="27"/>
      <c r="AZ748" s="27"/>
      <c r="BA748" s="27"/>
      <c r="BB748" s="27"/>
      <c r="BC748" s="27"/>
      <c r="BD748" s="27"/>
      <c r="BE748" s="27"/>
      <c r="BF748" s="27"/>
      <c r="BG748" s="27"/>
    </row>
    <row r="749" spans="2:59" ht="15.75" customHeight="1" x14ac:dyDescent="0.2"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  <c r="AO749" s="27"/>
      <c r="AP749" s="27"/>
      <c r="AQ749" s="27"/>
      <c r="AR749" s="27"/>
      <c r="AS749" s="27"/>
      <c r="AT749" s="27"/>
      <c r="AU749" s="27"/>
      <c r="AV749" s="27"/>
      <c r="AW749" s="27"/>
      <c r="AX749" s="27"/>
      <c r="AY749" s="27"/>
      <c r="AZ749" s="27"/>
      <c r="BA749" s="27"/>
      <c r="BB749" s="27"/>
      <c r="BC749" s="27"/>
      <c r="BD749" s="27"/>
      <c r="BE749" s="27"/>
      <c r="BF749" s="27"/>
      <c r="BG749" s="27"/>
    </row>
    <row r="750" spans="2:59" ht="15.75" customHeight="1" x14ac:dyDescent="0.2"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  <c r="AO750" s="27"/>
      <c r="AP750" s="27"/>
      <c r="AQ750" s="27"/>
      <c r="AR750" s="27"/>
      <c r="AS750" s="27"/>
      <c r="AT750" s="27"/>
      <c r="AU750" s="27"/>
      <c r="AV750" s="27"/>
      <c r="AW750" s="27"/>
      <c r="AX750" s="27"/>
      <c r="AY750" s="27"/>
      <c r="AZ750" s="27"/>
      <c r="BA750" s="27"/>
      <c r="BB750" s="27"/>
      <c r="BC750" s="27"/>
      <c r="BD750" s="27"/>
      <c r="BE750" s="27"/>
      <c r="BF750" s="27"/>
      <c r="BG750" s="27"/>
    </row>
    <row r="751" spans="2:59" ht="15.75" customHeight="1" x14ac:dyDescent="0.2"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  <c r="AO751" s="27"/>
      <c r="AP751" s="27"/>
      <c r="AQ751" s="27"/>
      <c r="AR751" s="27"/>
      <c r="AS751" s="27"/>
      <c r="AT751" s="27"/>
      <c r="AU751" s="27"/>
      <c r="AV751" s="27"/>
      <c r="AW751" s="27"/>
      <c r="AX751" s="27"/>
      <c r="AY751" s="27"/>
      <c r="AZ751" s="27"/>
      <c r="BA751" s="27"/>
      <c r="BB751" s="27"/>
      <c r="BC751" s="27"/>
      <c r="BD751" s="27"/>
      <c r="BE751" s="27"/>
      <c r="BF751" s="27"/>
      <c r="BG751" s="27"/>
    </row>
    <row r="752" spans="2:59" ht="15.75" customHeight="1" x14ac:dyDescent="0.2"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  <c r="AO752" s="27"/>
      <c r="AP752" s="27"/>
      <c r="AQ752" s="27"/>
      <c r="AR752" s="27"/>
      <c r="AS752" s="27"/>
      <c r="AT752" s="27"/>
      <c r="AU752" s="27"/>
      <c r="AV752" s="27"/>
      <c r="AW752" s="27"/>
      <c r="AX752" s="27"/>
      <c r="AY752" s="27"/>
      <c r="AZ752" s="27"/>
      <c r="BA752" s="27"/>
      <c r="BB752" s="27"/>
      <c r="BC752" s="27"/>
      <c r="BD752" s="27"/>
      <c r="BE752" s="27"/>
      <c r="BF752" s="27"/>
      <c r="BG752" s="27"/>
    </row>
    <row r="753" spans="2:59" ht="15.75" customHeight="1" x14ac:dyDescent="0.2"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  <c r="AO753" s="27"/>
      <c r="AP753" s="27"/>
      <c r="AQ753" s="27"/>
      <c r="AR753" s="27"/>
      <c r="AS753" s="27"/>
      <c r="AT753" s="27"/>
      <c r="AU753" s="27"/>
      <c r="AV753" s="27"/>
      <c r="AW753" s="27"/>
      <c r="AX753" s="27"/>
      <c r="AY753" s="27"/>
      <c r="AZ753" s="27"/>
      <c r="BA753" s="27"/>
      <c r="BB753" s="27"/>
      <c r="BC753" s="27"/>
      <c r="BD753" s="27"/>
      <c r="BE753" s="27"/>
      <c r="BF753" s="27"/>
      <c r="BG753" s="27"/>
    </row>
    <row r="754" spans="2:59" ht="15.75" customHeight="1" x14ac:dyDescent="0.2"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  <c r="AO754" s="27"/>
      <c r="AP754" s="27"/>
      <c r="AQ754" s="27"/>
      <c r="AR754" s="27"/>
      <c r="AS754" s="27"/>
      <c r="AT754" s="27"/>
      <c r="AU754" s="27"/>
      <c r="AV754" s="27"/>
      <c r="AW754" s="27"/>
      <c r="AX754" s="27"/>
      <c r="AY754" s="27"/>
      <c r="AZ754" s="27"/>
      <c r="BA754" s="27"/>
      <c r="BB754" s="27"/>
      <c r="BC754" s="27"/>
      <c r="BD754" s="27"/>
      <c r="BE754" s="27"/>
      <c r="BF754" s="27"/>
      <c r="BG754" s="27"/>
    </row>
    <row r="755" spans="2:59" ht="15.75" customHeight="1" x14ac:dyDescent="0.2"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  <c r="AO755" s="27"/>
      <c r="AP755" s="27"/>
      <c r="AQ755" s="27"/>
      <c r="AR755" s="27"/>
      <c r="AS755" s="27"/>
      <c r="AT755" s="27"/>
      <c r="AU755" s="27"/>
      <c r="AV755" s="27"/>
      <c r="AW755" s="27"/>
      <c r="AX755" s="27"/>
      <c r="AY755" s="27"/>
      <c r="AZ755" s="27"/>
      <c r="BA755" s="27"/>
      <c r="BB755" s="27"/>
      <c r="BC755" s="27"/>
      <c r="BD755" s="27"/>
      <c r="BE755" s="27"/>
      <c r="BF755" s="27"/>
      <c r="BG755" s="27"/>
    </row>
    <row r="756" spans="2:59" ht="15.75" customHeight="1" x14ac:dyDescent="0.2"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  <c r="AO756" s="27"/>
      <c r="AP756" s="27"/>
      <c r="AQ756" s="27"/>
      <c r="AR756" s="27"/>
      <c r="AS756" s="27"/>
      <c r="AT756" s="27"/>
      <c r="AU756" s="27"/>
      <c r="AV756" s="27"/>
      <c r="AW756" s="27"/>
      <c r="AX756" s="27"/>
      <c r="AY756" s="27"/>
      <c r="AZ756" s="27"/>
      <c r="BA756" s="27"/>
      <c r="BB756" s="27"/>
      <c r="BC756" s="27"/>
      <c r="BD756" s="27"/>
      <c r="BE756" s="27"/>
      <c r="BF756" s="27"/>
      <c r="BG756" s="27"/>
    </row>
    <row r="757" spans="2:59" ht="15.75" customHeight="1" x14ac:dyDescent="0.2"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  <c r="AO757" s="27"/>
      <c r="AP757" s="27"/>
      <c r="AQ757" s="27"/>
      <c r="AR757" s="27"/>
      <c r="AS757" s="27"/>
      <c r="AT757" s="27"/>
      <c r="AU757" s="27"/>
      <c r="AV757" s="27"/>
      <c r="AW757" s="27"/>
      <c r="AX757" s="27"/>
      <c r="AY757" s="27"/>
      <c r="AZ757" s="27"/>
      <c r="BA757" s="27"/>
      <c r="BB757" s="27"/>
      <c r="BC757" s="27"/>
      <c r="BD757" s="27"/>
      <c r="BE757" s="27"/>
      <c r="BF757" s="27"/>
      <c r="BG757" s="27"/>
    </row>
    <row r="758" spans="2:59" ht="15.75" customHeight="1" x14ac:dyDescent="0.2"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  <c r="AO758" s="27"/>
      <c r="AP758" s="27"/>
      <c r="AQ758" s="27"/>
      <c r="AR758" s="27"/>
      <c r="AS758" s="27"/>
      <c r="AT758" s="27"/>
      <c r="AU758" s="27"/>
      <c r="AV758" s="27"/>
      <c r="AW758" s="27"/>
      <c r="AX758" s="27"/>
      <c r="AY758" s="27"/>
      <c r="AZ758" s="27"/>
      <c r="BA758" s="27"/>
      <c r="BB758" s="27"/>
      <c r="BC758" s="27"/>
      <c r="BD758" s="27"/>
      <c r="BE758" s="27"/>
      <c r="BF758" s="27"/>
      <c r="BG758" s="27"/>
    </row>
    <row r="759" spans="2:59" ht="15.75" customHeight="1" x14ac:dyDescent="0.2"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  <c r="AO759" s="27"/>
      <c r="AP759" s="27"/>
      <c r="AQ759" s="27"/>
      <c r="AR759" s="27"/>
      <c r="AS759" s="27"/>
      <c r="AT759" s="27"/>
      <c r="AU759" s="27"/>
      <c r="AV759" s="27"/>
      <c r="AW759" s="27"/>
      <c r="AX759" s="27"/>
      <c r="AY759" s="27"/>
      <c r="AZ759" s="27"/>
      <c r="BA759" s="27"/>
      <c r="BB759" s="27"/>
      <c r="BC759" s="27"/>
      <c r="BD759" s="27"/>
      <c r="BE759" s="27"/>
      <c r="BF759" s="27"/>
      <c r="BG759" s="27"/>
    </row>
    <row r="760" spans="2:59" ht="15.75" customHeight="1" x14ac:dyDescent="0.2"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  <c r="AO760" s="27"/>
      <c r="AP760" s="27"/>
      <c r="AQ760" s="27"/>
      <c r="AR760" s="27"/>
      <c r="AS760" s="27"/>
      <c r="AT760" s="27"/>
      <c r="AU760" s="27"/>
      <c r="AV760" s="27"/>
      <c r="AW760" s="27"/>
      <c r="AX760" s="27"/>
      <c r="AY760" s="27"/>
      <c r="AZ760" s="27"/>
      <c r="BA760" s="27"/>
      <c r="BB760" s="27"/>
      <c r="BC760" s="27"/>
      <c r="BD760" s="27"/>
      <c r="BE760" s="27"/>
      <c r="BF760" s="27"/>
      <c r="BG760" s="27"/>
    </row>
    <row r="761" spans="2:59" ht="15.75" customHeight="1" x14ac:dyDescent="0.2"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  <c r="AO761" s="27"/>
      <c r="AP761" s="27"/>
      <c r="AQ761" s="27"/>
      <c r="AR761" s="27"/>
      <c r="AS761" s="27"/>
      <c r="AT761" s="27"/>
      <c r="AU761" s="27"/>
      <c r="AV761" s="27"/>
      <c r="AW761" s="27"/>
      <c r="AX761" s="27"/>
      <c r="AY761" s="27"/>
      <c r="AZ761" s="27"/>
      <c r="BA761" s="27"/>
      <c r="BB761" s="27"/>
      <c r="BC761" s="27"/>
      <c r="BD761" s="27"/>
      <c r="BE761" s="27"/>
      <c r="BF761" s="27"/>
      <c r="BG761" s="27"/>
    </row>
    <row r="762" spans="2:59" ht="15.75" customHeight="1" x14ac:dyDescent="0.2"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  <c r="AO762" s="27"/>
      <c r="AP762" s="27"/>
      <c r="AQ762" s="27"/>
      <c r="AR762" s="27"/>
      <c r="AS762" s="27"/>
      <c r="AT762" s="27"/>
      <c r="AU762" s="27"/>
      <c r="AV762" s="27"/>
      <c r="AW762" s="27"/>
      <c r="AX762" s="27"/>
      <c r="AY762" s="27"/>
      <c r="AZ762" s="27"/>
      <c r="BA762" s="27"/>
      <c r="BB762" s="27"/>
      <c r="BC762" s="27"/>
      <c r="BD762" s="27"/>
      <c r="BE762" s="27"/>
      <c r="BF762" s="27"/>
      <c r="BG762" s="27"/>
    </row>
    <row r="763" spans="2:59" ht="15.75" customHeight="1" x14ac:dyDescent="0.2"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  <c r="AO763" s="27"/>
      <c r="AP763" s="27"/>
      <c r="AQ763" s="27"/>
      <c r="AR763" s="27"/>
      <c r="AS763" s="27"/>
      <c r="AT763" s="27"/>
      <c r="AU763" s="27"/>
      <c r="AV763" s="27"/>
      <c r="AW763" s="27"/>
      <c r="AX763" s="27"/>
      <c r="AY763" s="27"/>
      <c r="AZ763" s="27"/>
      <c r="BA763" s="27"/>
      <c r="BB763" s="27"/>
      <c r="BC763" s="27"/>
      <c r="BD763" s="27"/>
      <c r="BE763" s="27"/>
      <c r="BF763" s="27"/>
      <c r="BG763" s="27"/>
    </row>
    <row r="764" spans="2:59" ht="15.75" customHeight="1" x14ac:dyDescent="0.2"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  <c r="AO764" s="27"/>
      <c r="AP764" s="27"/>
      <c r="AQ764" s="27"/>
      <c r="AR764" s="27"/>
      <c r="AS764" s="27"/>
      <c r="AT764" s="27"/>
      <c r="AU764" s="27"/>
      <c r="AV764" s="27"/>
      <c r="AW764" s="27"/>
      <c r="AX764" s="27"/>
      <c r="AY764" s="27"/>
      <c r="AZ764" s="27"/>
      <c r="BA764" s="27"/>
      <c r="BB764" s="27"/>
      <c r="BC764" s="27"/>
      <c r="BD764" s="27"/>
      <c r="BE764" s="27"/>
      <c r="BF764" s="27"/>
      <c r="BG764" s="27"/>
    </row>
    <row r="765" spans="2:59" ht="15.75" customHeight="1" x14ac:dyDescent="0.2"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  <c r="AO765" s="27"/>
      <c r="AP765" s="27"/>
      <c r="AQ765" s="27"/>
      <c r="AR765" s="27"/>
      <c r="AS765" s="27"/>
      <c r="AT765" s="27"/>
      <c r="AU765" s="27"/>
      <c r="AV765" s="27"/>
      <c r="AW765" s="27"/>
      <c r="AX765" s="27"/>
      <c r="AY765" s="27"/>
      <c r="AZ765" s="27"/>
      <c r="BA765" s="27"/>
      <c r="BB765" s="27"/>
      <c r="BC765" s="27"/>
      <c r="BD765" s="27"/>
      <c r="BE765" s="27"/>
      <c r="BF765" s="27"/>
      <c r="BG765" s="27"/>
    </row>
    <row r="766" spans="2:59" ht="15.75" customHeight="1" x14ac:dyDescent="0.2"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  <c r="AO766" s="27"/>
      <c r="AP766" s="27"/>
      <c r="AQ766" s="27"/>
      <c r="AR766" s="27"/>
      <c r="AS766" s="27"/>
      <c r="AT766" s="27"/>
      <c r="AU766" s="27"/>
      <c r="AV766" s="27"/>
      <c r="AW766" s="27"/>
      <c r="AX766" s="27"/>
      <c r="AY766" s="27"/>
      <c r="AZ766" s="27"/>
      <c r="BA766" s="27"/>
      <c r="BB766" s="27"/>
      <c r="BC766" s="27"/>
      <c r="BD766" s="27"/>
      <c r="BE766" s="27"/>
      <c r="BF766" s="27"/>
      <c r="BG766" s="27"/>
    </row>
    <row r="767" spans="2:59" ht="15.75" customHeight="1" x14ac:dyDescent="0.2"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  <c r="AO767" s="27"/>
      <c r="AP767" s="27"/>
      <c r="AQ767" s="27"/>
      <c r="AR767" s="27"/>
      <c r="AS767" s="27"/>
      <c r="AT767" s="27"/>
      <c r="AU767" s="27"/>
      <c r="AV767" s="27"/>
      <c r="AW767" s="27"/>
      <c r="AX767" s="27"/>
      <c r="AY767" s="27"/>
      <c r="AZ767" s="27"/>
      <c r="BA767" s="27"/>
      <c r="BB767" s="27"/>
      <c r="BC767" s="27"/>
      <c r="BD767" s="27"/>
      <c r="BE767" s="27"/>
      <c r="BF767" s="27"/>
      <c r="BG767" s="27"/>
    </row>
    <row r="768" spans="2:59" ht="15.75" customHeight="1" x14ac:dyDescent="0.2"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  <c r="AO768" s="27"/>
      <c r="AP768" s="27"/>
      <c r="AQ768" s="27"/>
      <c r="AR768" s="27"/>
      <c r="AS768" s="27"/>
      <c r="AT768" s="27"/>
      <c r="AU768" s="27"/>
      <c r="AV768" s="27"/>
      <c r="AW768" s="27"/>
      <c r="AX768" s="27"/>
      <c r="AY768" s="27"/>
      <c r="AZ768" s="27"/>
      <c r="BA768" s="27"/>
      <c r="BB768" s="27"/>
      <c r="BC768" s="27"/>
      <c r="BD768" s="27"/>
      <c r="BE768" s="27"/>
      <c r="BF768" s="27"/>
      <c r="BG768" s="27"/>
    </row>
    <row r="769" spans="2:59" ht="15.75" customHeight="1" x14ac:dyDescent="0.2"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  <c r="AO769" s="27"/>
      <c r="AP769" s="27"/>
      <c r="AQ769" s="27"/>
      <c r="AR769" s="27"/>
      <c r="AS769" s="27"/>
      <c r="AT769" s="27"/>
      <c r="AU769" s="27"/>
      <c r="AV769" s="27"/>
      <c r="AW769" s="27"/>
      <c r="AX769" s="27"/>
      <c r="AY769" s="27"/>
      <c r="AZ769" s="27"/>
      <c r="BA769" s="27"/>
      <c r="BB769" s="27"/>
      <c r="BC769" s="27"/>
      <c r="BD769" s="27"/>
      <c r="BE769" s="27"/>
      <c r="BF769" s="27"/>
      <c r="BG769" s="27"/>
    </row>
    <row r="770" spans="2:59" ht="15.75" customHeight="1" x14ac:dyDescent="0.2"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  <c r="AO770" s="27"/>
      <c r="AP770" s="27"/>
      <c r="AQ770" s="27"/>
      <c r="AR770" s="27"/>
      <c r="AS770" s="27"/>
      <c r="AT770" s="27"/>
      <c r="AU770" s="27"/>
      <c r="AV770" s="27"/>
      <c r="AW770" s="27"/>
      <c r="AX770" s="27"/>
      <c r="AY770" s="27"/>
      <c r="AZ770" s="27"/>
      <c r="BA770" s="27"/>
      <c r="BB770" s="27"/>
      <c r="BC770" s="27"/>
      <c r="BD770" s="27"/>
      <c r="BE770" s="27"/>
      <c r="BF770" s="27"/>
      <c r="BG770" s="27"/>
    </row>
    <row r="771" spans="2:59" ht="15.75" customHeight="1" x14ac:dyDescent="0.2"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  <c r="AO771" s="27"/>
      <c r="AP771" s="27"/>
      <c r="AQ771" s="27"/>
      <c r="AR771" s="27"/>
      <c r="AS771" s="27"/>
      <c r="AT771" s="27"/>
      <c r="AU771" s="27"/>
      <c r="AV771" s="27"/>
      <c r="AW771" s="27"/>
      <c r="AX771" s="27"/>
      <c r="AY771" s="27"/>
      <c r="AZ771" s="27"/>
      <c r="BA771" s="27"/>
      <c r="BB771" s="27"/>
      <c r="BC771" s="27"/>
      <c r="BD771" s="27"/>
      <c r="BE771" s="27"/>
      <c r="BF771" s="27"/>
      <c r="BG771" s="27"/>
    </row>
    <row r="772" spans="2:59" ht="15.75" customHeight="1" x14ac:dyDescent="0.2"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  <c r="AO772" s="27"/>
      <c r="AP772" s="27"/>
      <c r="AQ772" s="27"/>
      <c r="AR772" s="27"/>
      <c r="AS772" s="27"/>
      <c r="AT772" s="27"/>
      <c r="AU772" s="27"/>
      <c r="AV772" s="27"/>
      <c r="AW772" s="27"/>
      <c r="AX772" s="27"/>
      <c r="AY772" s="27"/>
      <c r="AZ772" s="27"/>
      <c r="BA772" s="27"/>
      <c r="BB772" s="27"/>
      <c r="BC772" s="27"/>
      <c r="BD772" s="27"/>
      <c r="BE772" s="27"/>
      <c r="BF772" s="27"/>
      <c r="BG772" s="27"/>
    </row>
    <row r="773" spans="2:59" ht="15.75" customHeight="1" x14ac:dyDescent="0.2"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  <c r="AO773" s="27"/>
      <c r="AP773" s="27"/>
      <c r="AQ773" s="27"/>
      <c r="AR773" s="27"/>
      <c r="AS773" s="27"/>
      <c r="AT773" s="27"/>
      <c r="AU773" s="27"/>
      <c r="AV773" s="27"/>
      <c r="AW773" s="27"/>
      <c r="AX773" s="27"/>
      <c r="AY773" s="27"/>
      <c r="AZ773" s="27"/>
      <c r="BA773" s="27"/>
      <c r="BB773" s="27"/>
      <c r="BC773" s="27"/>
      <c r="BD773" s="27"/>
      <c r="BE773" s="27"/>
      <c r="BF773" s="27"/>
      <c r="BG773" s="27"/>
    </row>
    <row r="774" spans="2:59" ht="15.75" customHeight="1" x14ac:dyDescent="0.2"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  <c r="AO774" s="27"/>
      <c r="AP774" s="27"/>
      <c r="AQ774" s="27"/>
      <c r="AR774" s="27"/>
      <c r="AS774" s="27"/>
      <c r="AT774" s="27"/>
      <c r="AU774" s="27"/>
      <c r="AV774" s="27"/>
      <c r="AW774" s="27"/>
      <c r="AX774" s="27"/>
      <c r="AY774" s="27"/>
      <c r="AZ774" s="27"/>
      <c r="BA774" s="27"/>
      <c r="BB774" s="27"/>
      <c r="BC774" s="27"/>
      <c r="BD774" s="27"/>
      <c r="BE774" s="27"/>
      <c r="BF774" s="27"/>
      <c r="BG774" s="27"/>
    </row>
    <row r="775" spans="2:59" ht="15.75" customHeight="1" x14ac:dyDescent="0.2"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  <c r="AO775" s="27"/>
      <c r="AP775" s="27"/>
      <c r="AQ775" s="27"/>
      <c r="AR775" s="27"/>
      <c r="AS775" s="27"/>
      <c r="AT775" s="27"/>
      <c r="AU775" s="27"/>
      <c r="AV775" s="27"/>
      <c r="AW775" s="27"/>
      <c r="AX775" s="27"/>
      <c r="AY775" s="27"/>
      <c r="AZ775" s="27"/>
      <c r="BA775" s="27"/>
      <c r="BB775" s="27"/>
      <c r="BC775" s="27"/>
      <c r="BD775" s="27"/>
      <c r="BE775" s="27"/>
      <c r="BF775" s="27"/>
      <c r="BG775" s="27"/>
    </row>
    <row r="776" spans="2:59" ht="15.75" customHeight="1" x14ac:dyDescent="0.2"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  <c r="AO776" s="27"/>
      <c r="AP776" s="27"/>
      <c r="AQ776" s="27"/>
      <c r="AR776" s="27"/>
      <c r="AS776" s="27"/>
      <c r="AT776" s="27"/>
      <c r="AU776" s="27"/>
      <c r="AV776" s="27"/>
      <c r="AW776" s="27"/>
      <c r="AX776" s="27"/>
      <c r="AY776" s="27"/>
      <c r="AZ776" s="27"/>
      <c r="BA776" s="27"/>
      <c r="BB776" s="27"/>
      <c r="BC776" s="27"/>
      <c r="BD776" s="27"/>
      <c r="BE776" s="27"/>
      <c r="BF776" s="27"/>
      <c r="BG776" s="27"/>
    </row>
    <row r="777" spans="2:59" ht="15.75" customHeight="1" x14ac:dyDescent="0.2"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  <c r="AO777" s="27"/>
      <c r="AP777" s="27"/>
      <c r="AQ777" s="27"/>
      <c r="AR777" s="27"/>
      <c r="AS777" s="27"/>
      <c r="AT777" s="27"/>
      <c r="AU777" s="27"/>
      <c r="AV777" s="27"/>
      <c r="AW777" s="27"/>
      <c r="AX777" s="27"/>
      <c r="AY777" s="27"/>
      <c r="AZ777" s="27"/>
      <c r="BA777" s="27"/>
      <c r="BB777" s="27"/>
      <c r="BC777" s="27"/>
      <c r="BD777" s="27"/>
      <c r="BE777" s="27"/>
      <c r="BF777" s="27"/>
      <c r="BG777" s="27"/>
    </row>
    <row r="778" spans="2:59" ht="15.75" customHeight="1" x14ac:dyDescent="0.2"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  <c r="AO778" s="27"/>
      <c r="AP778" s="27"/>
      <c r="AQ778" s="27"/>
      <c r="AR778" s="27"/>
      <c r="AS778" s="27"/>
      <c r="AT778" s="27"/>
      <c r="AU778" s="27"/>
      <c r="AV778" s="27"/>
      <c r="AW778" s="27"/>
      <c r="AX778" s="27"/>
      <c r="AY778" s="27"/>
      <c r="AZ778" s="27"/>
      <c r="BA778" s="27"/>
      <c r="BB778" s="27"/>
      <c r="BC778" s="27"/>
      <c r="BD778" s="27"/>
      <c r="BE778" s="27"/>
      <c r="BF778" s="27"/>
      <c r="BG778" s="27"/>
    </row>
    <row r="779" spans="2:59" ht="15.75" customHeight="1" x14ac:dyDescent="0.2"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  <c r="AO779" s="27"/>
      <c r="AP779" s="27"/>
      <c r="AQ779" s="27"/>
      <c r="AR779" s="27"/>
      <c r="AS779" s="27"/>
      <c r="AT779" s="27"/>
      <c r="AU779" s="27"/>
      <c r="AV779" s="27"/>
      <c r="AW779" s="27"/>
      <c r="AX779" s="27"/>
      <c r="AY779" s="27"/>
      <c r="AZ779" s="27"/>
      <c r="BA779" s="27"/>
      <c r="BB779" s="27"/>
      <c r="BC779" s="27"/>
      <c r="BD779" s="27"/>
      <c r="BE779" s="27"/>
      <c r="BF779" s="27"/>
      <c r="BG779" s="27"/>
    </row>
    <row r="780" spans="2:59" ht="15.75" customHeight="1" x14ac:dyDescent="0.2"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  <c r="AO780" s="27"/>
      <c r="AP780" s="27"/>
      <c r="AQ780" s="27"/>
      <c r="AR780" s="27"/>
      <c r="AS780" s="27"/>
      <c r="AT780" s="27"/>
      <c r="AU780" s="27"/>
      <c r="AV780" s="27"/>
      <c r="AW780" s="27"/>
      <c r="AX780" s="27"/>
      <c r="AY780" s="27"/>
      <c r="AZ780" s="27"/>
      <c r="BA780" s="27"/>
      <c r="BB780" s="27"/>
      <c r="BC780" s="27"/>
      <c r="BD780" s="27"/>
      <c r="BE780" s="27"/>
      <c r="BF780" s="27"/>
      <c r="BG780" s="27"/>
    </row>
    <row r="781" spans="2:59" ht="15.75" customHeight="1" x14ac:dyDescent="0.2"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  <c r="AO781" s="27"/>
      <c r="AP781" s="27"/>
      <c r="AQ781" s="27"/>
      <c r="AR781" s="27"/>
      <c r="AS781" s="27"/>
      <c r="AT781" s="27"/>
      <c r="AU781" s="27"/>
      <c r="AV781" s="27"/>
      <c r="AW781" s="27"/>
      <c r="AX781" s="27"/>
      <c r="AY781" s="27"/>
      <c r="AZ781" s="27"/>
      <c r="BA781" s="27"/>
      <c r="BB781" s="27"/>
      <c r="BC781" s="27"/>
      <c r="BD781" s="27"/>
      <c r="BE781" s="27"/>
      <c r="BF781" s="27"/>
      <c r="BG781" s="27"/>
    </row>
    <row r="782" spans="2:59" ht="15.75" customHeight="1" x14ac:dyDescent="0.2"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  <c r="AO782" s="27"/>
      <c r="AP782" s="27"/>
      <c r="AQ782" s="27"/>
      <c r="AR782" s="27"/>
      <c r="AS782" s="27"/>
      <c r="AT782" s="27"/>
      <c r="AU782" s="27"/>
      <c r="AV782" s="27"/>
      <c r="AW782" s="27"/>
      <c r="AX782" s="27"/>
      <c r="AY782" s="27"/>
      <c r="AZ782" s="27"/>
      <c r="BA782" s="27"/>
      <c r="BB782" s="27"/>
      <c r="BC782" s="27"/>
      <c r="BD782" s="27"/>
      <c r="BE782" s="27"/>
      <c r="BF782" s="27"/>
      <c r="BG782" s="27"/>
    </row>
    <row r="783" spans="2:59" ht="15.75" customHeight="1" x14ac:dyDescent="0.2"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  <c r="AO783" s="27"/>
      <c r="AP783" s="27"/>
      <c r="AQ783" s="27"/>
      <c r="AR783" s="27"/>
      <c r="AS783" s="27"/>
      <c r="AT783" s="27"/>
      <c r="AU783" s="27"/>
      <c r="AV783" s="27"/>
      <c r="AW783" s="27"/>
      <c r="AX783" s="27"/>
      <c r="AY783" s="27"/>
      <c r="AZ783" s="27"/>
      <c r="BA783" s="27"/>
      <c r="BB783" s="27"/>
      <c r="BC783" s="27"/>
      <c r="BD783" s="27"/>
      <c r="BE783" s="27"/>
      <c r="BF783" s="27"/>
      <c r="BG783" s="27"/>
    </row>
    <row r="784" spans="2:59" ht="15.75" customHeight="1" x14ac:dyDescent="0.2"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  <c r="AO784" s="27"/>
      <c r="AP784" s="27"/>
      <c r="AQ784" s="27"/>
      <c r="AR784" s="27"/>
      <c r="AS784" s="27"/>
      <c r="AT784" s="27"/>
      <c r="AU784" s="27"/>
      <c r="AV784" s="27"/>
      <c r="AW784" s="27"/>
      <c r="AX784" s="27"/>
      <c r="AY784" s="27"/>
      <c r="AZ784" s="27"/>
      <c r="BA784" s="27"/>
      <c r="BB784" s="27"/>
      <c r="BC784" s="27"/>
      <c r="BD784" s="27"/>
      <c r="BE784" s="27"/>
      <c r="BF784" s="27"/>
      <c r="BG784" s="27"/>
    </row>
    <row r="785" spans="2:59" ht="15.75" customHeight="1" x14ac:dyDescent="0.2"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  <c r="AO785" s="27"/>
      <c r="AP785" s="27"/>
      <c r="AQ785" s="27"/>
      <c r="AR785" s="27"/>
      <c r="AS785" s="27"/>
      <c r="AT785" s="27"/>
      <c r="AU785" s="27"/>
      <c r="AV785" s="27"/>
      <c r="AW785" s="27"/>
      <c r="AX785" s="27"/>
      <c r="AY785" s="27"/>
      <c r="AZ785" s="27"/>
      <c r="BA785" s="27"/>
      <c r="BB785" s="27"/>
      <c r="BC785" s="27"/>
      <c r="BD785" s="27"/>
      <c r="BE785" s="27"/>
      <c r="BF785" s="27"/>
      <c r="BG785" s="27"/>
    </row>
    <row r="786" spans="2:59" ht="15.75" customHeight="1" x14ac:dyDescent="0.2"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  <c r="AO786" s="27"/>
      <c r="AP786" s="27"/>
      <c r="AQ786" s="27"/>
      <c r="AR786" s="27"/>
      <c r="AS786" s="27"/>
      <c r="AT786" s="27"/>
      <c r="AU786" s="27"/>
      <c r="AV786" s="27"/>
      <c r="AW786" s="27"/>
      <c r="AX786" s="27"/>
      <c r="AY786" s="27"/>
      <c r="AZ786" s="27"/>
      <c r="BA786" s="27"/>
      <c r="BB786" s="27"/>
      <c r="BC786" s="27"/>
      <c r="BD786" s="27"/>
      <c r="BE786" s="27"/>
      <c r="BF786" s="27"/>
      <c r="BG786" s="27"/>
    </row>
    <row r="787" spans="2:59" ht="15.75" customHeight="1" x14ac:dyDescent="0.2"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  <c r="AO787" s="27"/>
      <c r="AP787" s="27"/>
      <c r="AQ787" s="27"/>
      <c r="AR787" s="27"/>
      <c r="AS787" s="27"/>
      <c r="AT787" s="27"/>
      <c r="AU787" s="27"/>
      <c r="AV787" s="27"/>
      <c r="AW787" s="27"/>
      <c r="AX787" s="27"/>
      <c r="AY787" s="27"/>
      <c r="AZ787" s="27"/>
      <c r="BA787" s="27"/>
      <c r="BB787" s="27"/>
      <c r="BC787" s="27"/>
      <c r="BD787" s="27"/>
      <c r="BE787" s="27"/>
      <c r="BF787" s="27"/>
      <c r="BG787" s="27"/>
    </row>
    <row r="788" spans="2:59" ht="15.75" customHeight="1" x14ac:dyDescent="0.2"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  <c r="AO788" s="27"/>
      <c r="AP788" s="27"/>
      <c r="AQ788" s="27"/>
      <c r="AR788" s="27"/>
      <c r="AS788" s="27"/>
      <c r="AT788" s="27"/>
      <c r="AU788" s="27"/>
      <c r="AV788" s="27"/>
      <c r="AW788" s="27"/>
      <c r="AX788" s="27"/>
      <c r="AY788" s="27"/>
      <c r="AZ788" s="27"/>
      <c r="BA788" s="27"/>
      <c r="BB788" s="27"/>
      <c r="BC788" s="27"/>
      <c r="BD788" s="27"/>
      <c r="BE788" s="27"/>
      <c r="BF788" s="27"/>
      <c r="BG788" s="27"/>
    </row>
    <row r="789" spans="2:59" ht="15.75" customHeight="1" x14ac:dyDescent="0.2"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  <c r="AO789" s="27"/>
      <c r="AP789" s="27"/>
      <c r="AQ789" s="27"/>
      <c r="AR789" s="27"/>
      <c r="AS789" s="27"/>
      <c r="AT789" s="27"/>
      <c r="AU789" s="27"/>
      <c r="AV789" s="27"/>
      <c r="AW789" s="27"/>
      <c r="AX789" s="27"/>
      <c r="AY789" s="27"/>
      <c r="AZ789" s="27"/>
      <c r="BA789" s="27"/>
      <c r="BB789" s="27"/>
      <c r="BC789" s="27"/>
      <c r="BD789" s="27"/>
      <c r="BE789" s="27"/>
      <c r="BF789" s="27"/>
      <c r="BG789" s="27"/>
    </row>
    <row r="790" spans="2:59" ht="15.75" customHeight="1" x14ac:dyDescent="0.2"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  <c r="AO790" s="27"/>
      <c r="AP790" s="27"/>
      <c r="AQ790" s="27"/>
      <c r="AR790" s="27"/>
      <c r="AS790" s="27"/>
      <c r="AT790" s="27"/>
      <c r="AU790" s="27"/>
      <c r="AV790" s="27"/>
      <c r="AW790" s="27"/>
      <c r="AX790" s="27"/>
      <c r="AY790" s="27"/>
      <c r="AZ790" s="27"/>
      <c r="BA790" s="27"/>
      <c r="BB790" s="27"/>
      <c r="BC790" s="27"/>
      <c r="BD790" s="27"/>
      <c r="BE790" s="27"/>
      <c r="BF790" s="27"/>
      <c r="BG790" s="27"/>
    </row>
    <row r="791" spans="2:59" ht="15.75" customHeight="1" x14ac:dyDescent="0.2"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  <c r="AO791" s="27"/>
      <c r="AP791" s="27"/>
      <c r="AQ791" s="27"/>
      <c r="AR791" s="27"/>
      <c r="AS791" s="27"/>
      <c r="AT791" s="27"/>
      <c r="AU791" s="27"/>
      <c r="AV791" s="27"/>
      <c r="AW791" s="27"/>
      <c r="AX791" s="27"/>
      <c r="AY791" s="27"/>
      <c r="AZ791" s="27"/>
      <c r="BA791" s="27"/>
      <c r="BB791" s="27"/>
      <c r="BC791" s="27"/>
      <c r="BD791" s="27"/>
      <c r="BE791" s="27"/>
      <c r="BF791" s="27"/>
      <c r="BG791" s="27"/>
    </row>
    <row r="792" spans="2:59" ht="15.75" customHeight="1" x14ac:dyDescent="0.2"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  <c r="AO792" s="27"/>
      <c r="AP792" s="27"/>
      <c r="AQ792" s="27"/>
      <c r="AR792" s="27"/>
      <c r="AS792" s="27"/>
      <c r="AT792" s="27"/>
      <c r="AU792" s="27"/>
      <c r="AV792" s="27"/>
      <c r="AW792" s="27"/>
      <c r="AX792" s="27"/>
      <c r="AY792" s="27"/>
      <c r="AZ792" s="27"/>
      <c r="BA792" s="27"/>
      <c r="BB792" s="27"/>
      <c r="BC792" s="27"/>
      <c r="BD792" s="27"/>
      <c r="BE792" s="27"/>
      <c r="BF792" s="27"/>
      <c r="BG792" s="27"/>
    </row>
    <row r="793" spans="2:59" ht="15.75" customHeight="1" x14ac:dyDescent="0.2"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  <c r="AO793" s="27"/>
      <c r="AP793" s="27"/>
      <c r="AQ793" s="27"/>
      <c r="AR793" s="27"/>
      <c r="AS793" s="27"/>
      <c r="AT793" s="27"/>
      <c r="AU793" s="27"/>
      <c r="AV793" s="27"/>
      <c r="AW793" s="27"/>
      <c r="AX793" s="27"/>
      <c r="AY793" s="27"/>
      <c r="AZ793" s="27"/>
      <c r="BA793" s="27"/>
      <c r="BB793" s="27"/>
      <c r="BC793" s="27"/>
      <c r="BD793" s="27"/>
      <c r="BE793" s="27"/>
      <c r="BF793" s="27"/>
      <c r="BG793" s="27"/>
    </row>
    <row r="794" spans="2:59" ht="15.75" customHeight="1" x14ac:dyDescent="0.2"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  <c r="AO794" s="27"/>
      <c r="AP794" s="27"/>
      <c r="AQ794" s="27"/>
      <c r="AR794" s="27"/>
      <c r="AS794" s="27"/>
      <c r="AT794" s="27"/>
      <c r="AU794" s="27"/>
      <c r="AV794" s="27"/>
      <c r="AW794" s="27"/>
      <c r="AX794" s="27"/>
      <c r="AY794" s="27"/>
      <c r="AZ794" s="27"/>
      <c r="BA794" s="27"/>
      <c r="BB794" s="27"/>
      <c r="BC794" s="27"/>
      <c r="BD794" s="27"/>
      <c r="BE794" s="27"/>
      <c r="BF794" s="27"/>
      <c r="BG794" s="27"/>
    </row>
    <row r="795" spans="2:59" ht="15.75" customHeight="1" x14ac:dyDescent="0.2"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  <c r="AO795" s="27"/>
      <c r="AP795" s="27"/>
      <c r="AQ795" s="27"/>
      <c r="AR795" s="27"/>
      <c r="AS795" s="27"/>
      <c r="AT795" s="27"/>
      <c r="AU795" s="27"/>
      <c r="AV795" s="27"/>
      <c r="AW795" s="27"/>
      <c r="AX795" s="27"/>
      <c r="AY795" s="27"/>
      <c r="AZ795" s="27"/>
      <c r="BA795" s="27"/>
      <c r="BB795" s="27"/>
      <c r="BC795" s="27"/>
      <c r="BD795" s="27"/>
      <c r="BE795" s="27"/>
      <c r="BF795" s="27"/>
      <c r="BG795" s="27"/>
    </row>
    <row r="796" spans="2:59" ht="15.75" customHeight="1" x14ac:dyDescent="0.2"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  <c r="AO796" s="27"/>
      <c r="AP796" s="27"/>
      <c r="AQ796" s="27"/>
      <c r="AR796" s="27"/>
      <c r="AS796" s="27"/>
      <c r="AT796" s="27"/>
      <c r="AU796" s="27"/>
      <c r="AV796" s="27"/>
      <c r="AW796" s="27"/>
      <c r="AX796" s="27"/>
      <c r="AY796" s="27"/>
      <c r="AZ796" s="27"/>
      <c r="BA796" s="27"/>
      <c r="BB796" s="27"/>
      <c r="BC796" s="27"/>
      <c r="BD796" s="27"/>
      <c r="BE796" s="27"/>
      <c r="BF796" s="27"/>
      <c r="BG796" s="27"/>
    </row>
    <row r="797" spans="2:59" ht="15.75" customHeight="1" x14ac:dyDescent="0.2"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  <c r="AO797" s="27"/>
      <c r="AP797" s="27"/>
      <c r="AQ797" s="27"/>
      <c r="AR797" s="27"/>
      <c r="AS797" s="27"/>
      <c r="AT797" s="27"/>
      <c r="AU797" s="27"/>
      <c r="AV797" s="27"/>
      <c r="AW797" s="27"/>
      <c r="AX797" s="27"/>
      <c r="AY797" s="27"/>
      <c r="AZ797" s="27"/>
      <c r="BA797" s="27"/>
      <c r="BB797" s="27"/>
      <c r="BC797" s="27"/>
      <c r="BD797" s="27"/>
      <c r="BE797" s="27"/>
      <c r="BF797" s="27"/>
      <c r="BG797" s="27"/>
    </row>
    <row r="798" spans="2:59" ht="15.75" customHeight="1" x14ac:dyDescent="0.2"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  <c r="AO798" s="27"/>
      <c r="AP798" s="27"/>
      <c r="AQ798" s="27"/>
      <c r="AR798" s="27"/>
      <c r="AS798" s="27"/>
      <c r="AT798" s="27"/>
      <c r="AU798" s="27"/>
      <c r="AV798" s="27"/>
      <c r="AW798" s="27"/>
      <c r="AX798" s="27"/>
      <c r="AY798" s="27"/>
      <c r="AZ798" s="27"/>
      <c r="BA798" s="27"/>
      <c r="BB798" s="27"/>
      <c r="BC798" s="27"/>
      <c r="BD798" s="27"/>
      <c r="BE798" s="27"/>
      <c r="BF798" s="27"/>
      <c r="BG798" s="27"/>
    </row>
    <row r="799" spans="2:59" ht="15.75" customHeight="1" x14ac:dyDescent="0.2"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  <c r="AO799" s="27"/>
      <c r="AP799" s="27"/>
      <c r="AQ799" s="27"/>
      <c r="AR799" s="27"/>
      <c r="AS799" s="27"/>
      <c r="AT799" s="27"/>
      <c r="AU799" s="27"/>
      <c r="AV799" s="27"/>
      <c r="AW799" s="27"/>
      <c r="AX799" s="27"/>
      <c r="AY799" s="27"/>
      <c r="AZ799" s="27"/>
      <c r="BA799" s="27"/>
      <c r="BB799" s="27"/>
      <c r="BC799" s="27"/>
      <c r="BD799" s="27"/>
      <c r="BE799" s="27"/>
      <c r="BF799" s="27"/>
      <c r="BG799" s="27"/>
    </row>
    <row r="800" spans="2:59" ht="15.75" customHeight="1" x14ac:dyDescent="0.2"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  <c r="AO800" s="27"/>
      <c r="AP800" s="27"/>
      <c r="AQ800" s="27"/>
      <c r="AR800" s="27"/>
      <c r="AS800" s="27"/>
      <c r="AT800" s="27"/>
      <c r="AU800" s="27"/>
      <c r="AV800" s="27"/>
      <c r="AW800" s="27"/>
      <c r="AX800" s="27"/>
      <c r="AY800" s="27"/>
      <c r="AZ800" s="27"/>
      <c r="BA800" s="27"/>
      <c r="BB800" s="27"/>
      <c r="BC800" s="27"/>
      <c r="BD800" s="27"/>
      <c r="BE800" s="27"/>
      <c r="BF800" s="27"/>
      <c r="BG800" s="27"/>
    </row>
    <row r="801" spans="2:59" ht="15.75" customHeight="1" x14ac:dyDescent="0.2"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  <c r="AO801" s="27"/>
      <c r="AP801" s="27"/>
      <c r="AQ801" s="27"/>
      <c r="AR801" s="27"/>
      <c r="AS801" s="27"/>
      <c r="AT801" s="27"/>
      <c r="AU801" s="27"/>
      <c r="AV801" s="27"/>
      <c r="AW801" s="27"/>
      <c r="AX801" s="27"/>
      <c r="AY801" s="27"/>
      <c r="AZ801" s="27"/>
      <c r="BA801" s="27"/>
      <c r="BB801" s="27"/>
      <c r="BC801" s="27"/>
      <c r="BD801" s="27"/>
      <c r="BE801" s="27"/>
      <c r="BF801" s="27"/>
      <c r="BG801" s="27"/>
    </row>
    <row r="802" spans="2:59" ht="15.75" customHeight="1" x14ac:dyDescent="0.2"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  <c r="AO802" s="27"/>
      <c r="AP802" s="27"/>
      <c r="AQ802" s="27"/>
      <c r="AR802" s="27"/>
      <c r="AS802" s="27"/>
      <c r="AT802" s="27"/>
      <c r="AU802" s="27"/>
      <c r="AV802" s="27"/>
      <c r="AW802" s="27"/>
      <c r="AX802" s="27"/>
      <c r="AY802" s="27"/>
      <c r="AZ802" s="27"/>
      <c r="BA802" s="27"/>
      <c r="BB802" s="27"/>
      <c r="BC802" s="27"/>
      <c r="BD802" s="27"/>
      <c r="BE802" s="27"/>
      <c r="BF802" s="27"/>
      <c r="BG802" s="27"/>
    </row>
    <row r="803" spans="2:59" ht="15.75" customHeight="1" x14ac:dyDescent="0.2"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  <c r="AO803" s="27"/>
      <c r="AP803" s="27"/>
      <c r="AQ803" s="27"/>
      <c r="AR803" s="27"/>
      <c r="AS803" s="27"/>
      <c r="AT803" s="27"/>
      <c r="AU803" s="27"/>
      <c r="AV803" s="27"/>
      <c r="AW803" s="27"/>
      <c r="AX803" s="27"/>
      <c r="AY803" s="27"/>
      <c r="AZ803" s="27"/>
      <c r="BA803" s="27"/>
      <c r="BB803" s="27"/>
      <c r="BC803" s="27"/>
      <c r="BD803" s="27"/>
      <c r="BE803" s="27"/>
      <c r="BF803" s="27"/>
      <c r="BG803" s="27"/>
    </row>
    <row r="804" spans="2:59" ht="15.75" customHeight="1" x14ac:dyDescent="0.2"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  <c r="AO804" s="27"/>
      <c r="AP804" s="27"/>
      <c r="AQ804" s="27"/>
      <c r="AR804" s="27"/>
      <c r="AS804" s="27"/>
      <c r="AT804" s="27"/>
      <c r="AU804" s="27"/>
      <c r="AV804" s="27"/>
      <c r="AW804" s="27"/>
      <c r="AX804" s="27"/>
      <c r="AY804" s="27"/>
      <c r="AZ804" s="27"/>
      <c r="BA804" s="27"/>
      <c r="BB804" s="27"/>
      <c r="BC804" s="27"/>
      <c r="BD804" s="27"/>
      <c r="BE804" s="27"/>
      <c r="BF804" s="27"/>
      <c r="BG804" s="27"/>
    </row>
    <row r="805" spans="2:59" ht="15.75" customHeight="1" x14ac:dyDescent="0.2"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  <c r="AO805" s="27"/>
      <c r="AP805" s="27"/>
      <c r="AQ805" s="27"/>
      <c r="AR805" s="27"/>
      <c r="AS805" s="27"/>
      <c r="AT805" s="27"/>
      <c r="AU805" s="27"/>
      <c r="AV805" s="27"/>
      <c r="AW805" s="27"/>
      <c r="AX805" s="27"/>
      <c r="AY805" s="27"/>
      <c r="AZ805" s="27"/>
      <c r="BA805" s="27"/>
      <c r="BB805" s="27"/>
      <c r="BC805" s="27"/>
      <c r="BD805" s="27"/>
      <c r="BE805" s="27"/>
      <c r="BF805" s="27"/>
      <c r="BG805" s="27"/>
    </row>
    <row r="806" spans="2:59" ht="15.75" customHeight="1" x14ac:dyDescent="0.2"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  <c r="AO806" s="27"/>
      <c r="AP806" s="27"/>
      <c r="AQ806" s="27"/>
      <c r="AR806" s="27"/>
      <c r="AS806" s="27"/>
      <c r="AT806" s="27"/>
      <c r="AU806" s="27"/>
      <c r="AV806" s="27"/>
      <c r="AW806" s="27"/>
      <c r="AX806" s="27"/>
      <c r="AY806" s="27"/>
      <c r="AZ806" s="27"/>
      <c r="BA806" s="27"/>
      <c r="BB806" s="27"/>
      <c r="BC806" s="27"/>
      <c r="BD806" s="27"/>
      <c r="BE806" s="27"/>
      <c r="BF806" s="27"/>
      <c r="BG806" s="27"/>
    </row>
    <row r="807" spans="2:59" ht="15.75" customHeight="1" x14ac:dyDescent="0.2"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  <c r="AO807" s="27"/>
      <c r="AP807" s="27"/>
      <c r="AQ807" s="27"/>
      <c r="AR807" s="27"/>
      <c r="AS807" s="27"/>
      <c r="AT807" s="27"/>
      <c r="AU807" s="27"/>
      <c r="AV807" s="27"/>
      <c r="AW807" s="27"/>
      <c r="AX807" s="27"/>
      <c r="AY807" s="27"/>
      <c r="AZ807" s="27"/>
      <c r="BA807" s="27"/>
      <c r="BB807" s="27"/>
      <c r="BC807" s="27"/>
      <c r="BD807" s="27"/>
      <c r="BE807" s="27"/>
      <c r="BF807" s="27"/>
      <c r="BG807" s="27"/>
    </row>
    <row r="808" spans="2:59" ht="15.75" customHeight="1" x14ac:dyDescent="0.2"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  <c r="AO808" s="27"/>
      <c r="AP808" s="27"/>
      <c r="AQ808" s="27"/>
      <c r="AR808" s="27"/>
      <c r="AS808" s="27"/>
      <c r="AT808" s="27"/>
      <c r="AU808" s="27"/>
      <c r="AV808" s="27"/>
      <c r="AW808" s="27"/>
      <c r="AX808" s="27"/>
      <c r="AY808" s="27"/>
      <c r="AZ808" s="27"/>
      <c r="BA808" s="27"/>
      <c r="BB808" s="27"/>
      <c r="BC808" s="27"/>
      <c r="BD808" s="27"/>
      <c r="BE808" s="27"/>
      <c r="BF808" s="27"/>
      <c r="BG808" s="27"/>
    </row>
    <row r="809" spans="2:59" ht="15.75" customHeight="1" x14ac:dyDescent="0.2"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  <c r="AO809" s="27"/>
      <c r="AP809" s="27"/>
      <c r="AQ809" s="27"/>
      <c r="AR809" s="27"/>
      <c r="AS809" s="27"/>
      <c r="AT809" s="27"/>
      <c r="AU809" s="27"/>
      <c r="AV809" s="27"/>
      <c r="AW809" s="27"/>
      <c r="AX809" s="27"/>
      <c r="AY809" s="27"/>
      <c r="AZ809" s="27"/>
      <c r="BA809" s="27"/>
      <c r="BB809" s="27"/>
      <c r="BC809" s="27"/>
      <c r="BD809" s="27"/>
      <c r="BE809" s="27"/>
      <c r="BF809" s="27"/>
      <c r="BG809" s="27"/>
    </row>
    <row r="810" spans="2:59" ht="15.75" customHeight="1" x14ac:dyDescent="0.2"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  <c r="AO810" s="27"/>
      <c r="AP810" s="27"/>
      <c r="AQ810" s="27"/>
      <c r="AR810" s="27"/>
      <c r="AS810" s="27"/>
      <c r="AT810" s="27"/>
      <c r="AU810" s="27"/>
      <c r="AV810" s="27"/>
      <c r="AW810" s="27"/>
      <c r="AX810" s="27"/>
      <c r="AY810" s="27"/>
      <c r="AZ810" s="27"/>
      <c r="BA810" s="27"/>
      <c r="BB810" s="27"/>
      <c r="BC810" s="27"/>
      <c r="BD810" s="27"/>
      <c r="BE810" s="27"/>
      <c r="BF810" s="27"/>
      <c r="BG810" s="27"/>
    </row>
    <row r="811" spans="2:59" ht="15.75" customHeight="1" x14ac:dyDescent="0.2"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  <c r="AO811" s="27"/>
      <c r="AP811" s="27"/>
      <c r="AQ811" s="27"/>
      <c r="AR811" s="27"/>
      <c r="AS811" s="27"/>
      <c r="AT811" s="27"/>
      <c r="AU811" s="27"/>
      <c r="AV811" s="27"/>
      <c r="AW811" s="27"/>
      <c r="AX811" s="27"/>
      <c r="AY811" s="27"/>
      <c r="AZ811" s="27"/>
      <c r="BA811" s="27"/>
      <c r="BB811" s="27"/>
      <c r="BC811" s="27"/>
      <c r="BD811" s="27"/>
      <c r="BE811" s="27"/>
      <c r="BF811" s="27"/>
      <c r="BG811" s="27"/>
    </row>
    <row r="812" spans="2:59" ht="15.75" customHeight="1" x14ac:dyDescent="0.2"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  <c r="AO812" s="27"/>
      <c r="AP812" s="27"/>
      <c r="AQ812" s="27"/>
      <c r="AR812" s="27"/>
      <c r="AS812" s="27"/>
      <c r="AT812" s="27"/>
      <c r="AU812" s="27"/>
      <c r="AV812" s="27"/>
      <c r="AW812" s="27"/>
      <c r="AX812" s="27"/>
      <c r="AY812" s="27"/>
      <c r="AZ812" s="27"/>
      <c r="BA812" s="27"/>
      <c r="BB812" s="27"/>
      <c r="BC812" s="27"/>
      <c r="BD812" s="27"/>
      <c r="BE812" s="27"/>
      <c r="BF812" s="27"/>
      <c r="BG812" s="27"/>
    </row>
    <row r="813" spans="2:59" ht="15.75" customHeight="1" x14ac:dyDescent="0.2"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  <c r="AO813" s="27"/>
      <c r="AP813" s="27"/>
      <c r="AQ813" s="27"/>
      <c r="AR813" s="27"/>
      <c r="AS813" s="27"/>
      <c r="AT813" s="27"/>
      <c r="AU813" s="27"/>
      <c r="AV813" s="27"/>
      <c r="AW813" s="27"/>
      <c r="AX813" s="27"/>
      <c r="AY813" s="27"/>
      <c r="AZ813" s="27"/>
      <c r="BA813" s="27"/>
      <c r="BB813" s="27"/>
      <c r="BC813" s="27"/>
      <c r="BD813" s="27"/>
      <c r="BE813" s="27"/>
      <c r="BF813" s="27"/>
      <c r="BG813" s="27"/>
    </row>
    <row r="814" spans="2:59" ht="15.75" customHeight="1" x14ac:dyDescent="0.2"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  <c r="AO814" s="27"/>
      <c r="AP814" s="27"/>
      <c r="AQ814" s="27"/>
      <c r="AR814" s="27"/>
      <c r="AS814" s="27"/>
      <c r="AT814" s="27"/>
      <c r="AU814" s="27"/>
      <c r="AV814" s="27"/>
      <c r="AW814" s="27"/>
      <c r="AX814" s="27"/>
      <c r="AY814" s="27"/>
      <c r="AZ814" s="27"/>
      <c r="BA814" s="27"/>
      <c r="BB814" s="27"/>
      <c r="BC814" s="27"/>
      <c r="BD814" s="27"/>
      <c r="BE814" s="27"/>
      <c r="BF814" s="27"/>
      <c r="BG814" s="27"/>
    </row>
    <row r="815" spans="2:59" ht="15.75" customHeight="1" x14ac:dyDescent="0.2"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  <c r="AO815" s="27"/>
      <c r="AP815" s="27"/>
      <c r="AQ815" s="27"/>
      <c r="AR815" s="27"/>
      <c r="AS815" s="27"/>
      <c r="AT815" s="27"/>
      <c r="AU815" s="27"/>
      <c r="AV815" s="27"/>
      <c r="AW815" s="27"/>
      <c r="AX815" s="27"/>
      <c r="AY815" s="27"/>
      <c r="AZ815" s="27"/>
      <c r="BA815" s="27"/>
      <c r="BB815" s="27"/>
      <c r="BC815" s="27"/>
      <c r="BD815" s="27"/>
      <c r="BE815" s="27"/>
      <c r="BF815" s="27"/>
      <c r="BG815" s="27"/>
    </row>
    <row r="816" spans="2:59" ht="15.75" customHeight="1" x14ac:dyDescent="0.2"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  <c r="AO816" s="27"/>
      <c r="AP816" s="27"/>
      <c r="AQ816" s="27"/>
      <c r="AR816" s="27"/>
      <c r="AS816" s="27"/>
      <c r="AT816" s="27"/>
      <c r="AU816" s="27"/>
      <c r="AV816" s="27"/>
      <c r="AW816" s="27"/>
      <c r="AX816" s="27"/>
      <c r="AY816" s="27"/>
      <c r="AZ816" s="27"/>
      <c r="BA816" s="27"/>
      <c r="BB816" s="27"/>
      <c r="BC816" s="27"/>
      <c r="BD816" s="27"/>
      <c r="BE816" s="27"/>
      <c r="BF816" s="27"/>
      <c r="BG816" s="27"/>
    </row>
    <row r="817" spans="2:59" ht="15.75" customHeight="1" x14ac:dyDescent="0.2"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  <c r="AO817" s="27"/>
      <c r="AP817" s="27"/>
      <c r="AQ817" s="27"/>
      <c r="AR817" s="27"/>
      <c r="AS817" s="27"/>
      <c r="AT817" s="27"/>
      <c r="AU817" s="27"/>
      <c r="AV817" s="27"/>
      <c r="AW817" s="27"/>
      <c r="AX817" s="27"/>
      <c r="AY817" s="27"/>
      <c r="AZ817" s="27"/>
      <c r="BA817" s="27"/>
      <c r="BB817" s="27"/>
      <c r="BC817" s="27"/>
      <c r="BD817" s="27"/>
      <c r="BE817" s="27"/>
      <c r="BF817" s="27"/>
      <c r="BG817" s="27"/>
    </row>
    <row r="818" spans="2:59" ht="15.75" customHeight="1" x14ac:dyDescent="0.2"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  <c r="AO818" s="27"/>
      <c r="AP818" s="27"/>
      <c r="AQ818" s="27"/>
      <c r="AR818" s="27"/>
      <c r="AS818" s="27"/>
      <c r="AT818" s="27"/>
      <c r="AU818" s="27"/>
      <c r="AV818" s="27"/>
      <c r="AW818" s="27"/>
      <c r="AX818" s="27"/>
      <c r="AY818" s="27"/>
      <c r="AZ818" s="27"/>
      <c r="BA818" s="27"/>
      <c r="BB818" s="27"/>
      <c r="BC818" s="27"/>
      <c r="BD818" s="27"/>
      <c r="BE818" s="27"/>
      <c r="BF818" s="27"/>
      <c r="BG818" s="27"/>
    </row>
    <row r="819" spans="2:59" ht="15.75" customHeight="1" x14ac:dyDescent="0.2"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  <c r="AO819" s="27"/>
      <c r="AP819" s="27"/>
      <c r="AQ819" s="27"/>
      <c r="AR819" s="27"/>
      <c r="AS819" s="27"/>
      <c r="AT819" s="27"/>
      <c r="AU819" s="27"/>
      <c r="AV819" s="27"/>
      <c r="AW819" s="27"/>
      <c r="AX819" s="27"/>
      <c r="AY819" s="27"/>
      <c r="AZ819" s="27"/>
      <c r="BA819" s="27"/>
      <c r="BB819" s="27"/>
      <c r="BC819" s="27"/>
      <c r="BD819" s="27"/>
      <c r="BE819" s="27"/>
      <c r="BF819" s="27"/>
      <c r="BG819" s="27"/>
    </row>
    <row r="820" spans="2:59" ht="15.75" customHeight="1" x14ac:dyDescent="0.2"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  <c r="AO820" s="27"/>
      <c r="AP820" s="27"/>
      <c r="AQ820" s="27"/>
      <c r="AR820" s="27"/>
      <c r="AS820" s="27"/>
      <c r="AT820" s="27"/>
      <c r="AU820" s="27"/>
      <c r="AV820" s="27"/>
      <c r="AW820" s="27"/>
      <c r="AX820" s="27"/>
      <c r="AY820" s="27"/>
      <c r="AZ820" s="27"/>
      <c r="BA820" s="27"/>
      <c r="BB820" s="27"/>
      <c r="BC820" s="27"/>
      <c r="BD820" s="27"/>
      <c r="BE820" s="27"/>
      <c r="BF820" s="27"/>
      <c r="BG820" s="27"/>
    </row>
    <row r="821" spans="2:59" ht="15.75" customHeight="1" x14ac:dyDescent="0.2"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  <c r="AO821" s="27"/>
      <c r="AP821" s="27"/>
      <c r="AQ821" s="27"/>
      <c r="AR821" s="27"/>
      <c r="AS821" s="27"/>
      <c r="AT821" s="27"/>
      <c r="AU821" s="27"/>
      <c r="AV821" s="27"/>
      <c r="AW821" s="27"/>
      <c r="AX821" s="27"/>
      <c r="AY821" s="27"/>
      <c r="AZ821" s="27"/>
      <c r="BA821" s="27"/>
      <c r="BB821" s="27"/>
      <c r="BC821" s="27"/>
      <c r="BD821" s="27"/>
      <c r="BE821" s="27"/>
      <c r="BF821" s="27"/>
      <c r="BG821" s="27"/>
    </row>
    <row r="822" spans="2:59" ht="15.75" customHeight="1" x14ac:dyDescent="0.2"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  <c r="AO822" s="27"/>
      <c r="AP822" s="27"/>
      <c r="AQ822" s="27"/>
      <c r="AR822" s="27"/>
      <c r="AS822" s="27"/>
      <c r="AT822" s="27"/>
      <c r="AU822" s="27"/>
      <c r="AV822" s="27"/>
      <c r="AW822" s="27"/>
      <c r="AX822" s="27"/>
      <c r="AY822" s="27"/>
      <c r="AZ822" s="27"/>
      <c r="BA822" s="27"/>
      <c r="BB822" s="27"/>
      <c r="BC822" s="27"/>
      <c r="BD822" s="27"/>
      <c r="BE822" s="27"/>
      <c r="BF822" s="27"/>
      <c r="BG822" s="27"/>
    </row>
    <row r="823" spans="2:59" ht="15.75" customHeight="1" x14ac:dyDescent="0.2"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  <c r="AO823" s="27"/>
      <c r="AP823" s="27"/>
      <c r="AQ823" s="27"/>
      <c r="AR823" s="27"/>
      <c r="AS823" s="27"/>
      <c r="AT823" s="27"/>
      <c r="AU823" s="27"/>
      <c r="AV823" s="27"/>
      <c r="AW823" s="27"/>
      <c r="AX823" s="27"/>
      <c r="AY823" s="27"/>
      <c r="AZ823" s="27"/>
      <c r="BA823" s="27"/>
      <c r="BB823" s="27"/>
      <c r="BC823" s="27"/>
      <c r="BD823" s="27"/>
      <c r="BE823" s="27"/>
      <c r="BF823" s="27"/>
      <c r="BG823" s="27"/>
    </row>
    <row r="824" spans="2:59" ht="15.75" customHeight="1" x14ac:dyDescent="0.2"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  <c r="AO824" s="27"/>
      <c r="AP824" s="27"/>
      <c r="AQ824" s="27"/>
      <c r="AR824" s="27"/>
      <c r="AS824" s="27"/>
      <c r="AT824" s="27"/>
      <c r="AU824" s="27"/>
      <c r="AV824" s="27"/>
      <c r="AW824" s="27"/>
      <c r="AX824" s="27"/>
      <c r="AY824" s="27"/>
      <c r="AZ824" s="27"/>
      <c r="BA824" s="27"/>
      <c r="BB824" s="27"/>
      <c r="BC824" s="27"/>
      <c r="BD824" s="27"/>
      <c r="BE824" s="27"/>
      <c r="BF824" s="27"/>
      <c r="BG824" s="27"/>
    </row>
    <row r="825" spans="2:59" ht="15.75" customHeight="1" x14ac:dyDescent="0.2"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  <c r="AO825" s="27"/>
      <c r="AP825" s="27"/>
      <c r="AQ825" s="27"/>
      <c r="AR825" s="27"/>
      <c r="AS825" s="27"/>
      <c r="AT825" s="27"/>
      <c r="AU825" s="27"/>
      <c r="AV825" s="27"/>
      <c r="AW825" s="27"/>
      <c r="AX825" s="27"/>
      <c r="AY825" s="27"/>
      <c r="AZ825" s="27"/>
      <c r="BA825" s="27"/>
      <c r="BB825" s="27"/>
      <c r="BC825" s="27"/>
      <c r="BD825" s="27"/>
      <c r="BE825" s="27"/>
      <c r="BF825" s="27"/>
      <c r="BG825" s="27"/>
    </row>
    <row r="826" spans="2:59" ht="15.75" customHeight="1" x14ac:dyDescent="0.2"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  <c r="AO826" s="27"/>
      <c r="AP826" s="27"/>
      <c r="AQ826" s="27"/>
      <c r="AR826" s="27"/>
      <c r="AS826" s="27"/>
      <c r="AT826" s="27"/>
      <c r="AU826" s="27"/>
      <c r="AV826" s="27"/>
      <c r="AW826" s="27"/>
      <c r="AX826" s="27"/>
      <c r="AY826" s="27"/>
      <c r="AZ826" s="27"/>
      <c r="BA826" s="27"/>
      <c r="BB826" s="27"/>
      <c r="BC826" s="27"/>
      <c r="BD826" s="27"/>
      <c r="BE826" s="27"/>
      <c r="BF826" s="27"/>
      <c r="BG826" s="27"/>
    </row>
    <row r="827" spans="2:59" ht="15.75" customHeight="1" x14ac:dyDescent="0.2"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  <c r="AO827" s="27"/>
      <c r="AP827" s="27"/>
      <c r="AQ827" s="27"/>
      <c r="AR827" s="27"/>
      <c r="AS827" s="27"/>
      <c r="AT827" s="27"/>
      <c r="AU827" s="27"/>
      <c r="AV827" s="27"/>
      <c r="AW827" s="27"/>
      <c r="AX827" s="27"/>
      <c r="AY827" s="27"/>
      <c r="AZ827" s="27"/>
      <c r="BA827" s="27"/>
      <c r="BB827" s="27"/>
      <c r="BC827" s="27"/>
      <c r="BD827" s="27"/>
      <c r="BE827" s="27"/>
      <c r="BF827" s="27"/>
      <c r="BG827" s="27"/>
    </row>
    <row r="828" spans="2:59" ht="15.75" customHeight="1" x14ac:dyDescent="0.2"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  <c r="AO828" s="27"/>
      <c r="AP828" s="27"/>
      <c r="AQ828" s="27"/>
      <c r="AR828" s="27"/>
      <c r="AS828" s="27"/>
      <c r="AT828" s="27"/>
      <c r="AU828" s="27"/>
      <c r="AV828" s="27"/>
      <c r="AW828" s="27"/>
      <c r="AX828" s="27"/>
      <c r="AY828" s="27"/>
      <c r="AZ828" s="27"/>
      <c r="BA828" s="27"/>
      <c r="BB828" s="27"/>
      <c r="BC828" s="27"/>
      <c r="BD828" s="27"/>
      <c r="BE828" s="27"/>
      <c r="BF828" s="27"/>
      <c r="BG828" s="27"/>
    </row>
    <row r="829" spans="2:59" ht="15.75" customHeight="1" x14ac:dyDescent="0.2"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  <c r="AO829" s="27"/>
      <c r="AP829" s="27"/>
      <c r="AQ829" s="27"/>
      <c r="AR829" s="27"/>
      <c r="AS829" s="27"/>
      <c r="AT829" s="27"/>
      <c r="AU829" s="27"/>
      <c r="AV829" s="27"/>
      <c r="AW829" s="27"/>
      <c r="AX829" s="27"/>
      <c r="AY829" s="27"/>
      <c r="AZ829" s="27"/>
      <c r="BA829" s="27"/>
      <c r="BB829" s="27"/>
      <c r="BC829" s="27"/>
      <c r="BD829" s="27"/>
      <c r="BE829" s="27"/>
      <c r="BF829" s="27"/>
      <c r="BG829" s="27"/>
    </row>
    <row r="830" spans="2:59" ht="15.75" customHeight="1" x14ac:dyDescent="0.2"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  <c r="AO830" s="27"/>
      <c r="AP830" s="27"/>
      <c r="AQ830" s="27"/>
      <c r="AR830" s="27"/>
      <c r="AS830" s="27"/>
      <c r="AT830" s="27"/>
      <c r="AU830" s="27"/>
      <c r="AV830" s="27"/>
      <c r="AW830" s="27"/>
      <c r="AX830" s="27"/>
      <c r="AY830" s="27"/>
      <c r="AZ830" s="27"/>
      <c r="BA830" s="27"/>
      <c r="BB830" s="27"/>
      <c r="BC830" s="27"/>
      <c r="BD830" s="27"/>
      <c r="BE830" s="27"/>
      <c r="BF830" s="27"/>
      <c r="BG830" s="27"/>
    </row>
    <row r="831" spans="2:59" ht="15.75" customHeight="1" x14ac:dyDescent="0.2"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  <c r="AO831" s="27"/>
      <c r="AP831" s="27"/>
      <c r="AQ831" s="27"/>
      <c r="AR831" s="27"/>
      <c r="AS831" s="27"/>
      <c r="AT831" s="27"/>
      <c r="AU831" s="27"/>
      <c r="AV831" s="27"/>
      <c r="AW831" s="27"/>
      <c r="AX831" s="27"/>
      <c r="AY831" s="27"/>
      <c r="AZ831" s="27"/>
      <c r="BA831" s="27"/>
      <c r="BB831" s="27"/>
      <c r="BC831" s="27"/>
      <c r="BD831" s="27"/>
      <c r="BE831" s="27"/>
      <c r="BF831" s="27"/>
      <c r="BG831" s="27"/>
    </row>
    <row r="832" spans="2:59" ht="15.75" customHeight="1" x14ac:dyDescent="0.2"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  <c r="AO832" s="27"/>
      <c r="AP832" s="27"/>
      <c r="AQ832" s="27"/>
      <c r="AR832" s="27"/>
      <c r="AS832" s="27"/>
      <c r="AT832" s="27"/>
      <c r="AU832" s="27"/>
      <c r="AV832" s="27"/>
      <c r="AW832" s="27"/>
      <c r="AX832" s="27"/>
      <c r="AY832" s="27"/>
      <c r="AZ832" s="27"/>
      <c r="BA832" s="27"/>
      <c r="BB832" s="27"/>
      <c r="BC832" s="27"/>
      <c r="BD832" s="27"/>
      <c r="BE832" s="27"/>
      <c r="BF832" s="27"/>
      <c r="BG832" s="27"/>
    </row>
    <row r="833" spans="2:59" ht="15.75" customHeight="1" x14ac:dyDescent="0.2"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  <c r="AO833" s="27"/>
      <c r="AP833" s="27"/>
      <c r="AQ833" s="27"/>
      <c r="AR833" s="27"/>
      <c r="AS833" s="27"/>
      <c r="AT833" s="27"/>
      <c r="AU833" s="27"/>
      <c r="AV833" s="27"/>
      <c r="AW833" s="27"/>
      <c r="AX833" s="27"/>
      <c r="AY833" s="27"/>
      <c r="AZ833" s="27"/>
      <c r="BA833" s="27"/>
      <c r="BB833" s="27"/>
      <c r="BC833" s="27"/>
      <c r="BD833" s="27"/>
      <c r="BE833" s="27"/>
      <c r="BF833" s="27"/>
      <c r="BG833" s="27"/>
    </row>
    <row r="834" spans="2:59" ht="15.75" customHeight="1" x14ac:dyDescent="0.2"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  <c r="AO834" s="27"/>
      <c r="AP834" s="27"/>
      <c r="AQ834" s="27"/>
      <c r="AR834" s="27"/>
      <c r="AS834" s="27"/>
      <c r="AT834" s="27"/>
      <c r="AU834" s="27"/>
      <c r="AV834" s="27"/>
      <c r="AW834" s="27"/>
      <c r="AX834" s="27"/>
      <c r="AY834" s="27"/>
      <c r="AZ834" s="27"/>
      <c r="BA834" s="27"/>
      <c r="BB834" s="27"/>
      <c r="BC834" s="27"/>
      <c r="BD834" s="27"/>
      <c r="BE834" s="27"/>
      <c r="BF834" s="27"/>
      <c r="BG834" s="27"/>
    </row>
    <row r="835" spans="2:59" ht="15.75" customHeight="1" x14ac:dyDescent="0.2"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  <c r="AO835" s="27"/>
      <c r="AP835" s="27"/>
      <c r="AQ835" s="27"/>
      <c r="AR835" s="27"/>
      <c r="AS835" s="27"/>
      <c r="AT835" s="27"/>
      <c r="AU835" s="27"/>
      <c r="AV835" s="27"/>
      <c r="AW835" s="27"/>
      <c r="AX835" s="27"/>
      <c r="AY835" s="27"/>
      <c r="AZ835" s="27"/>
      <c r="BA835" s="27"/>
      <c r="BB835" s="27"/>
      <c r="BC835" s="27"/>
      <c r="BD835" s="27"/>
      <c r="BE835" s="27"/>
      <c r="BF835" s="27"/>
      <c r="BG835" s="27"/>
    </row>
    <row r="836" spans="2:59" ht="15.75" customHeight="1" x14ac:dyDescent="0.2"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  <c r="AO836" s="27"/>
      <c r="AP836" s="27"/>
      <c r="AQ836" s="27"/>
      <c r="AR836" s="27"/>
      <c r="AS836" s="27"/>
      <c r="AT836" s="27"/>
      <c r="AU836" s="27"/>
      <c r="AV836" s="27"/>
      <c r="AW836" s="27"/>
      <c r="AX836" s="27"/>
      <c r="AY836" s="27"/>
      <c r="AZ836" s="27"/>
      <c r="BA836" s="27"/>
      <c r="BB836" s="27"/>
      <c r="BC836" s="27"/>
      <c r="BD836" s="27"/>
      <c r="BE836" s="27"/>
      <c r="BF836" s="27"/>
      <c r="BG836" s="27"/>
    </row>
    <row r="837" spans="2:59" ht="15.75" customHeight="1" x14ac:dyDescent="0.2"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  <c r="AO837" s="27"/>
      <c r="AP837" s="27"/>
      <c r="AQ837" s="27"/>
      <c r="AR837" s="27"/>
      <c r="AS837" s="27"/>
      <c r="AT837" s="27"/>
      <c r="AU837" s="27"/>
      <c r="AV837" s="27"/>
      <c r="AW837" s="27"/>
      <c r="AX837" s="27"/>
      <c r="AY837" s="27"/>
      <c r="AZ837" s="27"/>
      <c r="BA837" s="27"/>
      <c r="BB837" s="27"/>
      <c r="BC837" s="27"/>
      <c r="BD837" s="27"/>
      <c r="BE837" s="27"/>
      <c r="BF837" s="27"/>
      <c r="BG837" s="27"/>
    </row>
    <row r="838" spans="2:59" ht="15.75" customHeight="1" x14ac:dyDescent="0.2"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  <c r="AO838" s="27"/>
      <c r="AP838" s="27"/>
      <c r="AQ838" s="27"/>
      <c r="AR838" s="27"/>
      <c r="AS838" s="27"/>
      <c r="AT838" s="27"/>
      <c r="AU838" s="27"/>
      <c r="AV838" s="27"/>
      <c r="AW838" s="27"/>
      <c r="AX838" s="27"/>
      <c r="AY838" s="27"/>
      <c r="AZ838" s="27"/>
      <c r="BA838" s="27"/>
      <c r="BB838" s="27"/>
      <c r="BC838" s="27"/>
      <c r="BD838" s="27"/>
      <c r="BE838" s="27"/>
      <c r="BF838" s="27"/>
      <c r="BG838" s="27"/>
    </row>
    <row r="839" spans="2:59" ht="15.75" customHeight="1" x14ac:dyDescent="0.2"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  <c r="AO839" s="27"/>
      <c r="AP839" s="27"/>
      <c r="AQ839" s="27"/>
      <c r="AR839" s="27"/>
      <c r="AS839" s="27"/>
      <c r="AT839" s="27"/>
      <c r="AU839" s="27"/>
      <c r="AV839" s="27"/>
      <c r="AW839" s="27"/>
      <c r="AX839" s="27"/>
      <c r="AY839" s="27"/>
      <c r="AZ839" s="27"/>
      <c r="BA839" s="27"/>
      <c r="BB839" s="27"/>
      <c r="BC839" s="27"/>
      <c r="BD839" s="27"/>
      <c r="BE839" s="27"/>
      <c r="BF839" s="27"/>
      <c r="BG839" s="27"/>
    </row>
    <row r="840" spans="2:59" ht="15.75" customHeight="1" x14ac:dyDescent="0.2"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  <c r="AO840" s="27"/>
      <c r="AP840" s="27"/>
      <c r="AQ840" s="27"/>
      <c r="AR840" s="27"/>
      <c r="AS840" s="27"/>
      <c r="AT840" s="27"/>
      <c r="AU840" s="27"/>
      <c r="AV840" s="27"/>
      <c r="AW840" s="27"/>
      <c r="AX840" s="27"/>
      <c r="AY840" s="27"/>
      <c r="AZ840" s="27"/>
      <c r="BA840" s="27"/>
      <c r="BB840" s="27"/>
      <c r="BC840" s="27"/>
      <c r="BD840" s="27"/>
      <c r="BE840" s="27"/>
      <c r="BF840" s="27"/>
      <c r="BG840" s="27"/>
    </row>
    <row r="841" spans="2:59" ht="15.75" customHeight="1" x14ac:dyDescent="0.2"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  <c r="AO841" s="27"/>
      <c r="AP841" s="27"/>
      <c r="AQ841" s="27"/>
      <c r="AR841" s="27"/>
      <c r="AS841" s="27"/>
      <c r="AT841" s="27"/>
      <c r="AU841" s="27"/>
      <c r="AV841" s="27"/>
      <c r="AW841" s="27"/>
      <c r="AX841" s="27"/>
      <c r="AY841" s="27"/>
      <c r="AZ841" s="27"/>
      <c r="BA841" s="27"/>
      <c r="BB841" s="27"/>
      <c r="BC841" s="27"/>
      <c r="BD841" s="27"/>
      <c r="BE841" s="27"/>
      <c r="BF841" s="27"/>
      <c r="BG841" s="27"/>
    </row>
    <row r="842" spans="2:59" ht="15.75" customHeight="1" x14ac:dyDescent="0.2"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  <c r="AO842" s="27"/>
      <c r="AP842" s="27"/>
      <c r="AQ842" s="27"/>
      <c r="AR842" s="27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7"/>
      <c r="BF842" s="27"/>
      <c r="BG842" s="27"/>
    </row>
    <row r="843" spans="2:59" ht="15.75" customHeight="1" x14ac:dyDescent="0.2"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  <c r="AO843" s="27"/>
      <c r="AP843" s="27"/>
      <c r="AQ843" s="27"/>
      <c r="AR843" s="27"/>
      <c r="AS843" s="27"/>
      <c r="AT843" s="27"/>
      <c r="AU843" s="27"/>
      <c r="AV843" s="27"/>
      <c r="AW843" s="27"/>
      <c r="AX843" s="27"/>
      <c r="AY843" s="27"/>
      <c r="AZ843" s="27"/>
      <c r="BA843" s="27"/>
      <c r="BB843" s="27"/>
      <c r="BC843" s="27"/>
      <c r="BD843" s="27"/>
      <c r="BE843" s="27"/>
      <c r="BF843" s="27"/>
      <c r="BG843" s="27"/>
    </row>
    <row r="844" spans="2:59" ht="15.75" customHeight="1" x14ac:dyDescent="0.2"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  <c r="AO844" s="27"/>
      <c r="AP844" s="27"/>
      <c r="AQ844" s="27"/>
      <c r="AR844" s="27"/>
      <c r="AS844" s="27"/>
      <c r="AT844" s="27"/>
      <c r="AU844" s="27"/>
      <c r="AV844" s="27"/>
      <c r="AW844" s="27"/>
      <c r="AX844" s="27"/>
      <c r="AY844" s="27"/>
      <c r="AZ844" s="27"/>
      <c r="BA844" s="27"/>
      <c r="BB844" s="27"/>
      <c r="BC844" s="27"/>
      <c r="BD844" s="27"/>
      <c r="BE844" s="27"/>
      <c r="BF844" s="27"/>
      <c r="BG844" s="27"/>
    </row>
    <row r="845" spans="2:59" ht="15.75" customHeight="1" x14ac:dyDescent="0.2"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  <c r="AO845" s="27"/>
      <c r="AP845" s="27"/>
      <c r="AQ845" s="27"/>
      <c r="AR845" s="27"/>
      <c r="AS845" s="27"/>
      <c r="AT845" s="27"/>
      <c r="AU845" s="27"/>
      <c r="AV845" s="27"/>
      <c r="AW845" s="27"/>
      <c r="AX845" s="27"/>
      <c r="AY845" s="27"/>
      <c r="AZ845" s="27"/>
      <c r="BA845" s="27"/>
      <c r="BB845" s="27"/>
      <c r="BC845" s="27"/>
      <c r="BD845" s="27"/>
      <c r="BE845" s="27"/>
      <c r="BF845" s="27"/>
      <c r="BG845" s="27"/>
    </row>
    <row r="846" spans="2:59" ht="15.75" customHeight="1" x14ac:dyDescent="0.2"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  <c r="AO846" s="27"/>
      <c r="AP846" s="27"/>
      <c r="AQ846" s="27"/>
      <c r="AR846" s="27"/>
      <c r="AS846" s="27"/>
      <c r="AT846" s="27"/>
      <c r="AU846" s="27"/>
      <c r="AV846" s="27"/>
      <c r="AW846" s="27"/>
      <c r="AX846" s="27"/>
      <c r="AY846" s="27"/>
      <c r="AZ846" s="27"/>
      <c r="BA846" s="27"/>
      <c r="BB846" s="27"/>
      <c r="BC846" s="27"/>
      <c r="BD846" s="27"/>
      <c r="BE846" s="27"/>
      <c r="BF846" s="27"/>
      <c r="BG846" s="27"/>
    </row>
    <row r="847" spans="2:59" ht="15.75" customHeight="1" x14ac:dyDescent="0.2"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  <c r="AO847" s="27"/>
      <c r="AP847" s="27"/>
      <c r="AQ847" s="27"/>
      <c r="AR847" s="27"/>
      <c r="AS847" s="27"/>
      <c r="AT847" s="27"/>
      <c r="AU847" s="27"/>
      <c r="AV847" s="27"/>
      <c r="AW847" s="27"/>
      <c r="AX847" s="27"/>
      <c r="AY847" s="27"/>
      <c r="AZ847" s="27"/>
      <c r="BA847" s="27"/>
      <c r="BB847" s="27"/>
      <c r="BC847" s="27"/>
      <c r="BD847" s="27"/>
      <c r="BE847" s="27"/>
      <c r="BF847" s="27"/>
      <c r="BG847" s="27"/>
    </row>
    <row r="848" spans="2:59" ht="15.75" customHeight="1" x14ac:dyDescent="0.2"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  <c r="AO848" s="27"/>
      <c r="AP848" s="27"/>
      <c r="AQ848" s="27"/>
      <c r="AR848" s="27"/>
      <c r="AS848" s="27"/>
      <c r="AT848" s="27"/>
      <c r="AU848" s="27"/>
      <c r="AV848" s="27"/>
      <c r="AW848" s="27"/>
      <c r="AX848" s="27"/>
      <c r="AY848" s="27"/>
      <c r="AZ848" s="27"/>
      <c r="BA848" s="27"/>
      <c r="BB848" s="27"/>
      <c r="BC848" s="27"/>
      <c r="BD848" s="27"/>
      <c r="BE848" s="27"/>
      <c r="BF848" s="27"/>
      <c r="BG848" s="27"/>
    </row>
    <row r="849" spans="2:59" ht="15.75" customHeight="1" x14ac:dyDescent="0.2"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  <c r="AO849" s="27"/>
      <c r="AP849" s="27"/>
      <c r="AQ849" s="27"/>
      <c r="AR849" s="27"/>
      <c r="AS849" s="27"/>
      <c r="AT849" s="27"/>
      <c r="AU849" s="27"/>
      <c r="AV849" s="27"/>
      <c r="AW849" s="27"/>
      <c r="AX849" s="27"/>
      <c r="AY849" s="27"/>
      <c r="AZ849" s="27"/>
      <c r="BA849" s="27"/>
      <c r="BB849" s="27"/>
      <c r="BC849" s="27"/>
      <c r="BD849" s="27"/>
      <c r="BE849" s="27"/>
      <c r="BF849" s="27"/>
      <c r="BG849" s="27"/>
    </row>
    <row r="850" spans="2:59" ht="15.75" customHeight="1" x14ac:dyDescent="0.2"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  <c r="AO850" s="27"/>
      <c r="AP850" s="27"/>
      <c r="AQ850" s="27"/>
      <c r="AR850" s="27"/>
      <c r="AS850" s="27"/>
      <c r="AT850" s="27"/>
      <c r="AU850" s="27"/>
      <c r="AV850" s="27"/>
      <c r="AW850" s="27"/>
      <c r="AX850" s="27"/>
      <c r="AY850" s="27"/>
      <c r="AZ850" s="27"/>
      <c r="BA850" s="27"/>
      <c r="BB850" s="27"/>
      <c r="BC850" s="27"/>
      <c r="BD850" s="27"/>
      <c r="BE850" s="27"/>
      <c r="BF850" s="27"/>
      <c r="BG850" s="27"/>
    </row>
    <row r="851" spans="2:59" ht="15.75" customHeight="1" x14ac:dyDescent="0.2"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  <c r="AO851" s="27"/>
      <c r="AP851" s="27"/>
      <c r="AQ851" s="27"/>
      <c r="AR851" s="27"/>
      <c r="AS851" s="27"/>
      <c r="AT851" s="27"/>
      <c r="AU851" s="27"/>
      <c r="AV851" s="27"/>
      <c r="AW851" s="27"/>
      <c r="AX851" s="27"/>
      <c r="AY851" s="27"/>
      <c r="AZ851" s="27"/>
      <c r="BA851" s="27"/>
      <c r="BB851" s="27"/>
      <c r="BC851" s="27"/>
      <c r="BD851" s="27"/>
      <c r="BE851" s="27"/>
      <c r="BF851" s="27"/>
      <c r="BG851" s="27"/>
    </row>
    <row r="852" spans="2:59" ht="15.75" customHeight="1" x14ac:dyDescent="0.2"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  <c r="AO852" s="27"/>
      <c r="AP852" s="27"/>
      <c r="AQ852" s="27"/>
      <c r="AR852" s="27"/>
      <c r="AS852" s="27"/>
      <c r="AT852" s="27"/>
      <c r="AU852" s="27"/>
      <c r="AV852" s="27"/>
      <c r="AW852" s="27"/>
      <c r="AX852" s="27"/>
      <c r="AY852" s="27"/>
      <c r="AZ852" s="27"/>
      <c r="BA852" s="27"/>
      <c r="BB852" s="27"/>
      <c r="BC852" s="27"/>
      <c r="BD852" s="27"/>
      <c r="BE852" s="27"/>
      <c r="BF852" s="27"/>
      <c r="BG852" s="27"/>
    </row>
    <row r="853" spans="2:59" ht="15.75" customHeight="1" x14ac:dyDescent="0.2"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  <c r="AO853" s="27"/>
      <c r="AP853" s="27"/>
      <c r="AQ853" s="27"/>
      <c r="AR853" s="27"/>
      <c r="AS853" s="27"/>
      <c r="AT853" s="27"/>
      <c r="AU853" s="27"/>
      <c r="AV853" s="27"/>
      <c r="AW853" s="27"/>
      <c r="AX853" s="27"/>
      <c r="AY853" s="27"/>
      <c r="AZ853" s="27"/>
      <c r="BA853" s="27"/>
      <c r="BB853" s="27"/>
      <c r="BC853" s="27"/>
      <c r="BD853" s="27"/>
      <c r="BE853" s="27"/>
      <c r="BF853" s="27"/>
      <c r="BG853" s="27"/>
    </row>
    <row r="854" spans="2:59" ht="15.75" customHeight="1" x14ac:dyDescent="0.2"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  <c r="AO854" s="27"/>
      <c r="AP854" s="27"/>
      <c r="AQ854" s="27"/>
      <c r="AR854" s="27"/>
      <c r="AS854" s="27"/>
      <c r="AT854" s="27"/>
      <c r="AU854" s="27"/>
      <c r="AV854" s="27"/>
      <c r="AW854" s="27"/>
      <c r="AX854" s="27"/>
      <c r="AY854" s="27"/>
      <c r="AZ854" s="27"/>
      <c r="BA854" s="27"/>
      <c r="BB854" s="27"/>
      <c r="BC854" s="27"/>
      <c r="BD854" s="27"/>
      <c r="BE854" s="27"/>
      <c r="BF854" s="27"/>
      <c r="BG854" s="27"/>
    </row>
    <row r="855" spans="2:59" ht="15.75" customHeight="1" x14ac:dyDescent="0.2"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  <c r="AO855" s="27"/>
      <c r="AP855" s="27"/>
      <c r="AQ855" s="27"/>
      <c r="AR855" s="27"/>
      <c r="AS855" s="27"/>
      <c r="AT855" s="27"/>
      <c r="AU855" s="27"/>
      <c r="AV855" s="27"/>
      <c r="AW855" s="27"/>
      <c r="AX855" s="27"/>
      <c r="AY855" s="27"/>
      <c r="AZ855" s="27"/>
      <c r="BA855" s="27"/>
      <c r="BB855" s="27"/>
      <c r="BC855" s="27"/>
      <c r="BD855" s="27"/>
      <c r="BE855" s="27"/>
      <c r="BF855" s="27"/>
      <c r="BG855" s="27"/>
    </row>
    <row r="856" spans="2:59" ht="15.75" customHeight="1" x14ac:dyDescent="0.2"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  <c r="AO856" s="27"/>
      <c r="AP856" s="27"/>
      <c r="AQ856" s="27"/>
      <c r="AR856" s="27"/>
      <c r="AS856" s="27"/>
      <c r="AT856" s="27"/>
      <c r="AU856" s="27"/>
      <c r="AV856" s="27"/>
      <c r="AW856" s="27"/>
      <c r="AX856" s="27"/>
      <c r="AY856" s="27"/>
      <c r="AZ856" s="27"/>
      <c r="BA856" s="27"/>
      <c r="BB856" s="27"/>
      <c r="BC856" s="27"/>
      <c r="BD856" s="27"/>
      <c r="BE856" s="27"/>
      <c r="BF856" s="27"/>
      <c r="BG856" s="27"/>
    </row>
    <row r="857" spans="2:59" ht="15.75" customHeight="1" x14ac:dyDescent="0.2"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  <c r="AO857" s="27"/>
      <c r="AP857" s="27"/>
      <c r="AQ857" s="27"/>
      <c r="AR857" s="27"/>
      <c r="AS857" s="27"/>
      <c r="AT857" s="27"/>
      <c r="AU857" s="27"/>
      <c r="AV857" s="27"/>
      <c r="AW857" s="27"/>
      <c r="AX857" s="27"/>
      <c r="AY857" s="27"/>
      <c r="AZ857" s="27"/>
      <c r="BA857" s="27"/>
      <c r="BB857" s="27"/>
      <c r="BC857" s="27"/>
      <c r="BD857" s="27"/>
      <c r="BE857" s="27"/>
      <c r="BF857" s="27"/>
      <c r="BG857" s="27"/>
    </row>
    <row r="858" spans="2:59" ht="15.75" customHeight="1" x14ac:dyDescent="0.2"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  <c r="AO858" s="27"/>
      <c r="AP858" s="27"/>
      <c r="AQ858" s="27"/>
      <c r="AR858" s="27"/>
      <c r="AS858" s="27"/>
      <c r="AT858" s="27"/>
      <c r="AU858" s="27"/>
      <c r="AV858" s="27"/>
      <c r="AW858" s="27"/>
      <c r="AX858" s="27"/>
      <c r="AY858" s="27"/>
      <c r="AZ858" s="27"/>
      <c r="BA858" s="27"/>
      <c r="BB858" s="27"/>
      <c r="BC858" s="27"/>
      <c r="BD858" s="27"/>
      <c r="BE858" s="27"/>
      <c r="BF858" s="27"/>
      <c r="BG858" s="27"/>
    </row>
    <row r="859" spans="2:59" ht="15.75" customHeight="1" x14ac:dyDescent="0.2"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  <c r="AO859" s="27"/>
      <c r="AP859" s="27"/>
      <c r="AQ859" s="27"/>
      <c r="AR859" s="27"/>
      <c r="AS859" s="27"/>
      <c r="AT859" s="27"/>
      <c r="AU859" s="27"/>
      <c r="AV859" s="27"/>
      <c r="AW859" s="27"/>
      <c r="AX859" s="27"/>
      <c r="AY859" s="27"/>
      <c r="AZ859" s="27"/>
      <c r="BA859" s="27"/>
      <c r="BB859" s="27"/>
      <c r="BC859" s="27"/>
      <c r="BD859" s="27"/>
      <c r="BE859" s="27"/>
      <c r="BF859" s="27"/>
      <c r="BG859" s="27"/>
    </row>
    <row r="860" spans="2:59" ht="15.75" customHeight="1" x14ac:dyDescent="0.2"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  <c r="AO860" s="27"/>
      <c r="AP860" s="27"/>
      <c r="AQ860" s="27"/>
      <c r="AR860" s="27"/>
      <c r="AS860" s="27"/>
      <c r="AT860" s="27"/>
      <c r="AU860" s="27"/>
      <c r="AV860" s="27"/>
      <c r="AW860" s="27"/>
      <c r="AX860" s="27"/>
      <c r="AY860" s="27"/>
      <c r="AZ860" s="27"/>
      <c r="BA860" s="27"/>
      <c r="BB860" s="27"/>
      <c r="BC860" s="27"/>
      <c r="BD860" s="27"/>
      <c r="BE860" s="27"/>
      <c r="BF860" s="27"/>
      <c r="BG860" s="27"/>
    </row>
    <row r="861" spans="2:59" ht="15.75" customHeight="1" x14ac:dyDescent="0.2"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  <c r="AO861" s="27"/>
      <c r="AP861" s="27"/>
      <c r="AQ861" s="27"/>
      <c r="AR861" s="27"/>
      <c r="AS861" s="27"/>
      <c r="AT861" s="27"/>
      <c r="AU861" s="27"/>
      <c r="AV861" s="27"/>
      <c r="AW861" s="27"/>
      <c r="AX861" s="27"/>
      <c r="AY861" s="27"/>
      <c r="AZ861" s="27"/>
      <c r="BA861" s="27"/>
      <c r="BB861" s="27"/>
      <c r="BC861" s="27"/>
      <c r="BD861" s="27"/>
      <c r="BE861" s="27"/>
      <c r="BF861" s="27"/>
      <c r="BG861" s="27"/>
    </row>
    <row r="862" spans="2:59" ht="15.75" customHeight="1" x14ac:dyDescent="0.2"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  <c r="AO862" s="27"/>
      <c r="AP862" s="27"/>
      <c r="AQ862" s="27"/>
      <c r="AR862" s="27"/>
      <c r="AS862" s="27"/>
      <c r="AT862" s="27"/>
      <c r="AU862" s="27"/>
      <c r="AV862" s="27"/>
      <c r="AW862" s="27"/>
      <c r="AX862" s="27"/>
      <c r="AY862" s="27"/>
      <c r="AZ862" s="27"/>
      <c r="BA862" s="27"/>
      <c r="BB862" s="27"/>
      <c r="BC862" s="27"/>
      <c r="BD862" s="27"/>
      <c r="BE862" s="27"/>
      <c r="BF862" s="27"/>
      <c r="BG862" s="27"/>
    </row>
    <row r="863" spans="2:59" ht="15.75" customHeight="1" x14ac:dyDescent="0.2"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  <c r="AO863" s="27"/>
      <c r="AP863" s="27"/>
      <c r="AQ863" s="27"/>
      <c r="AR863" s="27"/>
      <c r="AS863" s="27"/>
      <c r="AT863" s="27"/>
      <c r="AU863" s="27"/>
      <c r="AV863" s="27"/>
      <c r="AW863" s="27"/>
      <c r="AX863" s="27"/>
      <c r="AY863" s="27"/>
      <c r="AZ863" s="27"/>
      <c r="BA863" s="27"/>
      <c r="BB863" s="27"/>
      <c r="BC863" s="27"/>
      <c r="BD863" s="27"/>
      <c r="BE863" s="27"/>
      <c r="BF863" s="27"/>
      <c r="BG863" s="27"/>
    </row>
    <row r="864" spans="2:59" ht="15.75" customHeight="1" x14ac:dyDescent="0.2"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  <c r="AO864" s="27"/>
      <c r="AP864" s="27"/>
      <c r="AQ864" s="27"/>
      <c r="AR864" s="27"/>
      <c r="AS864" s="27"/>
      <c r="AT864" s="27"/>
      <c r="AU864" s="27"/>
      <c r="AV864" s="27"/>
      <c r="AW864" s="27"/>
      <c r="AX864" s="27"/>
      <c r="AY864" s="27"/>
      <c r="AZ864" s="27"/>
      <c r="BA864" s="27"/>
      <c r="BB864" s="27"/>
      <c r="BC864" s="27"/>
      <c r="BD864" s="27"/>
      <c r="BE864" s="27"/>
      <c r="BF864" s="27"/>
      <c r="BG864" s="27"/>
    </row>
    <row r="865" spans="2:59" ht="15.75" customHeight="1" x14ac:dyDescent="0.2"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  <c r="AO865" s="27"/>
      <c r="AP865" s="27"/>
      <c r="AQ865" s="27"/>
      <c r="AR865" s="27"/>
      <c r="AS865" s="27"/>
      <c r="AT865" s="27"/>
      <c r="AU865" s="27"/>
      <c r="AV865" s="27"/>
      <c r="AW865" s="27"/>
      <c r="AX865" s="27"/>
      <c r="AY865" s="27"/>
      <c r="AZ865" s="27"/>
      <c r="BA865" s="27"/>
      <c r="BB865" s="27"/>
      <c r="BC865" s="27"/>
      <c r="BD865" s="27"/>
      <c r="BE865" s="27"/>
      <c r="BF865" s="27"/>
      <c r="BG865" s="27"/>
    </row>
    <row r="866" spans="2:59" ht="15.75" customHeight="1" x14ac:dyDescent="0.2"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  <c r="AO866" s="27"/>
      <c r="AP866" s="27"/>
      <c r="AQ866" s="27"/>
      <c r="AR866" s="27"/>
      <c r="AS866" s="27"/>
      <c r="AT866" s="27"/>
      <c r="AU866" s="27"/>
      <c r="AV866" s="27"/>
      <c r="AW866" s="27"/>
      <c r="AX866" s="27"/>
      <c r="AY866" s="27"/>
      <c r="AZ866" s="27"/>
      <c r="BA866" s="27"/>
      <c r="BB866" s="27"/>
      <c r="BC866" s="27"/>
      <c r="BD866" s="27"/>
      <c r="BE866" s="27"/>
      <c r="BF866" s="27"/>
      <c r="BG866" s="27"/>
    </row>
    <row r="867" spans="2:59" ht="15.75" customHeight="1" x14ac:dyDescent="0.2"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  <c r="AO867" s="27"/>
      <c r="AP867" s="27"/>
      <c r="AQ867" s="27"/>
      <c r="AR867" s="27"/>
      <c r="AS867" s="27"/>
      <c r="AT867" s="27"/>
      <c r="AU867" s="27"/>
      <c r="AV867" s="27"/>
      <c r="AW867" s="27"/>
      <c r="AX867" s="27"/>
      <c r="AY867" s="27"/>
      <c r="AZ867" s="27"/>
      <c r="BA867" s="27"/>
      <c r="BB867" s="27"/>
      <c r="BC867" s="27"/>
      <c r="BD867" s="27"/>
      <c r="BE867" s="27"/>
      <c r="BF867" s="27"/>
      <c r="BG867" s="27"/>
    </row>
    <row r="868" spans="2:59" ht="15.75" customHeight="1" x14ac:dyDescent="0.2"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  <c r="AO868" s="27"/>
      <c r="AP868" s="27"/>
      <c r="AQ868" s="27"/>
      <c r="AR868" s="27"/>
      <c r="AS868" s="27"/>
      <c r="AT868" s="27"/>
      <c r="AU868" s="27"/>
      <c r="AV868" s="27"/>
      <c r="AW868" s="27"/>
      <c r="AX868" s="27"/>
      <c r="AY868" s="27"/>
      <c r="AZ868" s="27"/>
      <c r="BA868" s="27"/>
      <c r="BB868" s="27"/>
      <c r="BC868" s="27"/>
      <c r="BD868" s="27"/>
      <c r="BE868" s="27"/>
      <c r="BF868" s="27"/>
      <c r="BG868" s="27"/>
    </row>
    <row r="869" spans="2:59" ht="15.75" customHeight="1" x14ac:dyDescent="0.2"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  <c r="AO869" s="27"/>
      <c r="AP869" s="27"/>
      <c r="AQ869" s="27"/>
      <c r="AR869" s="27"/>
      <c r="AS869" s="27"/>
      <c r="AT869" s="27"/>
      <c r="AU869" s="27"/>
      <c r="AV869" s="27"/>
      <c r="AW869" s="27"/>
      <c r="AX869" s="27"/>
      <c r="AY869" s="27"/>
      <c r="AZ869" s="27"/>
      <c r="BA869" s="27"/>
      <c r="BB869" s="27"/>
      <c r="BC869" s="27"/>
      <c r="BD869" s="27"/>
      <c r="BE869" s="27"/>
      <c r="BF869" s="27"/>
      <c r="BG869" s="27"/>
    </row>
    <row r="870" spans="2:59" ht="15.75" customHeight="1" x14ac:dyDescent="0.2"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  <c r="AO870" s="27"/>
      <c r="AP870" s="27"/>
      <c r="AQ870" s="27"/>
      <c r="AR870" s="27"/>
      <c r="AS870" s="27"/>
      <c r="AT870" s="27"/>
      <c r="AU870" s="27"/>
      <c r="AV870" s="27"/>
      <c r="AW870" s="27"/>
      <c r="AX870" s="27"/>
      <c r="AY870" s="27"/>
      <c r="AZ870" s="27"/>
      <c r="BA870" s="27"/>
      <c r="BB870" s="27"/>
      <c r="BC870" s="27"/>
      <c r="BD870" s="27"/>
      <c r="BE870" s="27"/>
      <c r="BF870" s="27"/>
      <c r="BG870" s="27"/>
    </row>
    <row r="871" spans="2:59" ht="15.75" customHeight="1" x14ac:dyDescent="0.2"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  <c r="AO871" s="27"/>
      <c r="AP871" s="27"/>
      <c r="AQ871" s="27"/>
      <c r="AR871" s="27"/>
      <c r="AS871" s="27"/>
      <c r="AT871" s="27"/>
      <c r="AU871" s="27"/>
      <c r="AV871" s="27"/>
      <c r="AW871" s="27"/>
      <c r="AX871" s="27"/>
      <c r="AY871" s="27"/>
      <c r="AZ871" s="27"/>
      <c r="BA871" s="27"/>
      <c r="BB871" s="27"/>
      <c r="BC871" s="27"/>
      <c r="BD871" s="27"/>
      <c r="BE871" s="27"/>
      <c r="BF871" s="27"/>
      <c r="BG871" s="27"/>
    </row>
    <row r="872" spans="2:59" ht="15.75" customHeight="1" x14ac:dyDescent="0.2"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  <c r="AO872" s="27"/>
      <c r="AP872" s="27"/>
      <c r="AQ872" s="27"/>
      <c r="AR872" s="27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7"/>
      <c r="BF872" s="27"/>
      <c r="BG872" s="27"/>
    </row>
    <row r="873" spans="2:59" ht="15.75" customHeight="1" x14ac:dyDescent="0.2"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  <c r="AO873" s="27"/>
      <c r="AP873" s="27"/>
      <c r="AQ873" s="27"/>
      <c r="AR873" s="27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7"/>
      <c r="BF873" s="27"/>
      <c r="BG873" s="27"/>
    </row>
    <row r="874" spans="2:59" ht="15.75" customHeight="1" x14ac:dyDescent="0.2"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  <c r="AO874" s="27"/>
      <c r="AP874" s="27"/>
      <c r="AQ874" s="27"/>
      <c r="AR874" s="27"/>
      <c r="AS874" s="27"/>
      <c r="AT874" s="27"/>
      <c r="AU874" s="27"/>
      <c r="AV874" s="27"/>
      <c r="AW874" s="27"/>
      <c r="AX874" s="27"/>
      <c r="AY874" s="27"/>
      <c r="AZ874" s="27"/>
      <c r="BA874" s="27"/>
      <c r="BB874" s="27"/>
      <c r="BC874" s="27"/>
      <c r="BD874" s="27"/>
      <c r="BE874" s="27"/>
      <c r="BF874" s="27"/>
      <c r="BG874" s="27"/>
    </row>
    <row r="875" spans="2:59" ht="15.75" customHeight="1" x14ac:dyDescent="0.2"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  <c r="AO875" s="27"/>
      <c r="AP875" s="27"/>
      <c r="AQ875" s="27"/>
      <c r="AR875" s="27"/>
      <c r="AS875" s="27"/>
      <c r="AT875" s="27"/>
      <c r="AU875" s="27"/>
      <c r="AV875" s="27"/>
      <c r="AW875" s="27"/>
      <c r="AX875" s="27"/>
      <c r="AY875" s="27"/>
      <c r="AZ875" s="27"/>
      <c r="BA875" s="27"/>
      <c r="BB875" s="27"/>
      <c r="BC875" s="27"/>
      <c r="BD875" s="27"/>
      <c r="BE875" s="27"/>
      <c r="BF875" s="27"/>
      <c r="BG875" s="27"/>
    </row>
    <row r="876" spans="2:59" ht="15.75" customHeight="1" x14ac:dyDescent="0.2"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  <c r="AO876" s="27"/>
      <c r="AP876" s="27"/>
      <c r="AQ876" s="27"/>
      <c r="AR876" s="27"/>
      <c r="AS876" s="27"/>
      <c r="AT876" s="27"/>
      <c r="AU876" s="27"/>
      <c r="AV876" s="27"/>
      <c r="AW876" s="27"/>
      <c r="AX876" s="27"/>
      <c r="AY876" s="27"/>
      <c r="AZ876" s="27"/>
      <c r="BA876" s="27"/>
      <c r="BB876" s="27"/>
      <c r="BC876" s="27"/>
      <c r="BD876" s="27"/>
      <c r="BE876" s="27"/>
      <c r="BF876" s="27"/>
      <c r="BG876" s="27"/>
    </row>
    <row r="877" spans="2:59" ht="15.75" customHeight="1" x14ac:dyDescent="0.2"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  <c r="AO877" s="27"/>
      <c r="AP877" s="27"/>
      <c r="AQ877" s="27"/>
      <c r="AR877" s="27"/>
      <c r="AS877" s="27"/>
      <c r="AT877" s="27"/>
      <c r="AU877" s="27"/>
      <c r="AV877" s="27"/>
      <c r="AW877" s="27"/>
      <c r="AX877" s="27"/>
      <c r="AY877" s="27"/>
      <c r="AZ877" s="27"/>
      <c r="BA877" s="27"/>
      <c r="BB877" s="27"/>
      <c r="BC877" s="27"/>
      <c r="BD877" s="27"/>
      <c r="BE877" s="27"/>
      <c r="BF877" s="27"/>
      <c r="BG877" s="27"/>
    </row>
    <row r="878" spans="2:59" ht="15.75" customHeight="1" x14ac:dyDescent="0.2"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  <c r="AO878" s="27"/>
      <c r="AP878" s="27"/>
      <c r="AQ878" s="27"/>
      <c r="AR878" s="27"/>
      <c r="AS878" s="27"/>
      <c r="AT878" s="27"/>
      <c r="AU878" s="27"/>
      <c r="AV878" s="27"/>
      <c r="AW878" s="27"/>
      <c r="AX878" s="27"/>
      <c r="AY878" s="27"/>
      <c r="AZ878" s="27"/>
      <c r="BA878" s="27"/>
      <c r="BB878" s="27"/>
      <c r="BC878" s="27"/>
      <c r="BD878" s="27"/>
      <c r="BE878" s="27"/>
      <c r="BF878" s="27"/>
      <c r="BG878" s="27"/>
    </row>
    <row r="879" spans="2:59" ht="15.75" customHeight="1" x14ac:dyDescent="0.2"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  <c r="AO879" s="27"/>
      <c r="AP879" s="27"/>
      <c r="AQ879" s="27"/>
      <c r="AR879" s="27"/>
      <c r="AS879" s="27"/>
      <c r="AT879" s="27"/>
      <c r="AU879" s="27"/>
      <c r="AV879" s="27"/>
      <c r="AW879" s="27"/>
      <c r="AX879" s="27"/>
      <c r="AY879" s="27"/>
      <c r="AZ879" s="27"/>
      <c r="BA879" s="27"/>
      <c r="BB879" s="27"/>
      <c r="BC879" s="27"/>
      <c r="BD879" s="27"/>
      <c r="BE879" s="27"/>
      <c r="BF879" s="27"/>
      <c r="BG879" s="27"/>
    </row>
    <row r="880" spans="2:59" ht="15.75" customHeight="1" x14ac:dyDescent="0.2"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  <c r="AO880" s="27"/>
      <c r="AP880" s="27"/>
      <c r="AQ880" s="27"/>
      <c r="AR880" s="27"/>
      <c r="AS880" s="27"/>
      <c r="AT880" s="27"/>
      <c r="AU880" s="27"/>
      <c r="AV880" s="27"/>
      <c r="AW880" s="27"/>
      <c r="AX880" s="27"/>
      <c r="AY880" s="27"/>
      <c r="AZ880" s="27"/>
      <c r="BA880" s="27"/>
      <c r="BB880" s="27"/>
      <c r="BC880" s="27"/>
      <c r="BD880" s="27"/>
      <c r="BE880" s="27"/>
      <c r="BF880" s="27"/>
      <c r="BG880" s="27"/>
    </row>
    <row r="881" spans="2:59" ht="15.75" customHeight="1" x14ac:dyDescent="0.2"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  <c r="AO881" s="27"/>
      <c r="AP881" s="27"/>
      <c r="AQ881" s="27"/>
      <c r="AR881" s="27"/>
      <c r="AS881" s="27"/>
      <c r="AT881" s="27"/>
      <c r="AU881" s="27"/>
      <c r="AV881" s="27"/>
      <c r="AW881" s="27"/>
      <c r="AX881" s="27"/>
      <c r="AY881" s="27"/>
      <c r="AZ881" s="27"/>
      <c r="BA881" s="27"/>
      <c r="BB881" s="27"/>
      <c r="BC881" s="27"/>
      <c r="BD881" s="27"/>
      <c r="BE881" s="27"/>
      <c r="BF881" s="27"/>
      <c r="BG881" s="27"/>
    </row>
    <row r="882" spans="2:59" ht="15.75" customHeight="1" x14ac:dyDescent="0.2"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  <c r="AO882" s="27"/>
      <c r="AP882" s="27"/>
      <c r="AQ882" s="27"/>
      <c r="AR882" s="27"/>
      <c r="AS882" s="27"/>
      <c r="AT882" s="27"/>
      <c r="AU882" s="27"/>
      <c r="AV882" s="27"/>
      <c r="AW882" s="27"/>
      <c r="AX882" s="27"/>
      <c r="AY882" s="27"/>
      <c r="AZ882" s="27"/>
      <c r="BA882" s="27"/>
      <c r="BB882" s="27"/>
      <c r="BC882" s="27"/>
      <c r="BD882" s="27"/>
      <c r="BE882" s="27"/>
      <c r="BF882" s="27"/>
      <c r="BG882" s="27"/>
    </row>
    <row r="883" spans="2:59" ht="15.75" customHeight="1" x14ac:dyDescent="0.2"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  <c r="AO883" s="27"/>
      <c r="AP883" s="27"/>
      <c r="AQ883" s="27"/>
      <c r="AR883" s="27"/>
      <c r="AS883" s="27"/>
      <c r="AT883" s="27"/>
      <c r="AU883" s="27"/>
      <c r="AV883" s="27"/>
      <c r="AW883" s="27"/>
      <c r="AX883" s="27"/>
      <c r="AY883" s="27"/>
      <c r="AZ883" s="27"/>
      <c r="BA883" s="27"/>
      <c r="BB883" s="27"/>
      <c r="BC883" s="27"/>
      <c r="BD883" s="27"/>
      <c r="BE883" s="27"/>
      <c r="BF883" s="27"/>
      <c r="BG883" s="27"/>
    </row>
    <row r="884" spans="2:59" ht="15.75" customHeight="1" x14ac:dyDescent="0.2"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  <c r="AO884" s="27"/>
      <c r="AP884" s="27"/>
      <c r="AQ884" s="27"/>
      <c r="AR884" s="27"/>
      <c r="AS884" s="27"/>
      <c r="AT884" s="27"/>
      <c r="AU884" s="27"/>
      <c r="AV884" s="27"/>
      <c r="AW884" s="27"/>
      <c r="AX884" s="27"/>
      <c r="AY884" s="27"/>
      <c r="AZ884" s="27"/>
      <c r="BA884" s="27"/>
      <c r="BB884" s="27"/>
      <c r="BC884" s="27"/>
      <c r="BD884" s="27"/>
      <c r="BE884" s="27"/>
      <c r="BF884" s="27"/>
      <c r="BG884" s="27"/>
    </row>
    <row r="885" spans="2:59" ht="15.75" customHeight="1" x14ac:dyDescent="0.2"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  <c r="AO885" s="27"/>
      <c r="AP885" s="27"/>
      <c r="AQ885" s="27"/>
      <c r="AR885" s="27"/>
      <c r="AS885" s="27"/>
      <c r="AT885" s="27"/>
      <c r="AU885" s="27"/>
      <c r="AV885" s="27"/>
      <c r="AW885" s="27"/>
      <c r="AX885" s="27"/>
      <c r="AY885" s="27"/>
      <c r="AZ885" s="27"/>
      <c r="BA885" s="27"/>
      <c r="BB885" s="27"/>
      <c r="BC885" s="27"/>
      <c r="BD885" s="27"/>
      <c r="BE885" s="27"/>
      <c r="BF885" s="27"/>
      <c r="BG885" s="27"/>
    </row>
    <row r="886" spans="2:59" ht="15.75" customHeight="1" x14ac:dyDescent="0.2"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  <c r="AO886" s="27"/>
      <c r="AP886" s="27"/>
      <c r="AQ886" s="27"/>
      <c r="AR886" s="27"/>
      <c r="AS886" s="27"/>
      <c r="AT886" s="27"/>
      <c r="AU886" s="27"/>
      <c r="AV886" s="27"/>
      <c r="AW886" s="27"/>
      <c r="AX886" s="27"/>
      <c r="AY886" s="27"/>
      <c r="AZ886" s="27"/>
      <c r="BA886" s="27"/>
      <c r="BB886" s="27"/>
      <c r="BC886" s="27"/>
      <c r="BD886" s="27"/>
      <c r="BE886" s="27"/>
      <c r="BF886" s="27"/>
      <c r="BG886" s="27"/>
    </row>
    <row r="887" spans="2:59" ht="15.75" customHeight="1" x14ac:dyDescent="0.2"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  <c r="AO887" s="27"/>
      <c r="AP887" s="27"/>
      <c r="AQ887" s="27"/>
      <c r="AR887" s="27"/>
      <c r="AS887" s="27"/>
      <c r="AT887" s="27"/>
      <c r="AU887" s="27"/>
      <c r="AV887" s="27"/>
      <c r="AW887" s="27"/>
      <c r="AX887" s="27"/>
      <c r="AY887" s="27"/>
      <c r="AZ887" s="27"/>
      <c r="BA887" s="27"/>
      <c r="BB887" s="27"/>
      <c r="BC887" s="27"/>
      <c r="BD887" s="27"/>
      <c r="BE887" s="27"/>
      <c r="BF887" s="27"/>
      <c r="BG887" s="27"/>
    </row>
    <row r="888" spans="2:59" ht="15.75" customHeight="1" x14ac:dyDescent="0.2"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  <c r="AO888" s="27"/>
      <c r="AP888" s="27"/>
      <c r="AQ888" s="27"/>
      <c r="AR888" s="27"/>
      <c r="AS888" s="27"/>
      <c r="AT888" s="27"/>
      <c r="AU888" s="27"/>
      <c r="AV888" s="27"/>
      <c r="AW888" s="27"/>
      <c r="AX888" s="27"/>
      <c r="AY888" s="27"/>
      <c r="AZ888" s="27"/>
      <c r="BA888" s="27"/>
      <c r="BB888" s="27"/>
      <c r="BC888" s="27"/>
      <c r="BD888" s="27"/>
      <c r="BE888" s="27"/>
      <c r="BF888" s="27"/>
      <c r="BG888" s="27"/>
    </row>
    <row r="889" spans="2:59" ht="15.75" customHeight="1" x14ac:dyDescent="0.2"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  <c r="AO889" s="27"/>
      <c r="AP889" s="27"/>
      <c r="AQ889" s="27"/>
      <c r="AR889" s="27"/>
      <c r="AS889" s="27"/>
      <c r="AT889" s="27"/>
      <c r="AU889" s="27"/>
      <c r="AV889" s="27"/>
      <c r="AW889" s="27"/>
      <c r="AX889" s="27"/>
      <c r="AY889" s="27"/>
      <c r="AZ889" s="27"/>
      <c r="BA889" s="27"/>
      <c r="BB889" s="27"/>
      <c r="BC889" s="27"/>
      <c r="BD889" s="27"/>
      <c r="BE889" s="27"/>
      <c r="BF889" s="27"/>
      <c r="BG889" s="27"/>
    </row>
    <row r="890" spans="2:59" ht="15.75" customHeight="1" x14ac:dyDescent="0.2"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  <c r="AO890" s="27"/>
      <c r="AP890" s="27"/>
      <c r="AQ890" s="27"/>
      <c r="AR890" s="27"/>
      <c r="AS890" s="27"/>
      <c r="AT890" s="27"/>
      <c r="AU890" s="27"/>
      <c r="AV890" s="27"/>
      <c r="AW890" s="27"/>
      <c r="AX890" s="27"/>
      <c r="AY890" s="27"/>
      <c r="AZ890" s="27"/>
      <c r="BA890" s="27"/>
      <c r="BB890" s="27"/>
      <c r="BC890" s="27"/>
      <c r="BD890" s="27"/>
      <c r="BE890" s="27"/>
      <c r="BF890" s="27"/>
      <c r="BG890" s="27"/>
    </row>
    <row r="891" spans="2:59" ht="15.75" customHeight="1" x14ac:dyDescent="0.2"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  <c r="AO891" s="27"/>
      <c r="AP891" s="27"/>
      <c r="AQ891" s="27"/>
      <c r="AR891" s="27"/>
      <c r="AS891" s="27"/>
      <c r="AT891" s="27"/>
      <c r="AU891" s="27"/>
      <c r="AV891" s="27"/>
      <c r="AW891" s="27"/>
      <c r="AX891" s="27"/>
      <c r="AY891" s="27"/>
      <c r="AZ891" s="27"/>
      <c r="BA891" s="27"/>
      <c r="BB891" s="27"/>
      <c r="BC891" s="27"/>
      <c r="BD891" s="27"/>
      <c r="BE891" s="27"/>
      <c r="BF891" s="27"/>
      <c r="BG891" s="27"/>
    </row>
    <row r="892" spans="2:59" ht="15.75" customHeight="1" x14ac:dyDescent="0.2"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  <c r="AO892" s="27"/>
      <c r="AP892" s="27"/>
      <c r="AQ892" s="27"/>
      <c r="AR892" s="27"/>
      <c r="AS892" s="27"/>
      <c r="AT892" s="27"/>
      <c r="AU892" s="27"/>
      <c r="AV892" s="27"/>
      <c r="AW892" s="27"/>
      <c r="AX892" s="27"/>
      <c r="AY892" s="27"/>
      <c r="AZ892" s="27"/>
      <c r="BA892" s="27"/>
      <c r="BB892" s="27"/>
      <c r="BC892" s="27"/>
      <c r="BD892" s="27"/>
      <c r="BE892" s="27"/>
      <c r="BF892" s="27"/>
      <c r="BG892" s="27"/>
    </row>
    <row r="893" spans="2:59" ht="15.75" customHeight="1" x14ac:dyDescent="0.2"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  <c r="AO893" s="27"/>
      <c r="AP893" s="27"/>
      <c r="AQ893" s="27"/>
      <c r="AR893" s="27"/>
      <c r="AS893" s="27"/>
      <c r="AT893" s="27"/>
      <c r="AU893" s="27"/>
      <c r="AV893" s="27"/>
      <c r="AW893" s="27"/>
      <c r="AX893" s="27"/>
      <c r="AY893" s="27"/>
      <c r="AZ893" s="27"/>
      <c r="BA893" s="27"/>
      <c r="BB893" s="27"/>
      <c r="BC893" s="27"/>
      <c r="BD893" s="27"/>
      <c r="BE893" s="27"/>
      <c r="BF893" s="27"/>
      <c r="BG893" s="27"/>
    </row>
    <row r="894" spans="2:59" ht="15.75" customHeight="1" x14ac:dyDescent="0.2"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  <c r="AO894" s="27"/>
      <c r="AP894" s="27"/>
      <c r="AQ894" s="27"/>
      <c r="AR894" s="27"/>
      <c r="AS894" s="27"/>
      <c r="AT894" s="27"/>
      <c r="AU894" s="27"/>
      <c r="AV894" s="27"/>
      <c r="AW894" s="27"/>
      <c r="AX894" s="27"/>
      <c r="AY894" s="27"/>
      <c r="AZ894" s="27"/>
      <c r="BA894" s="27"/>
      <c r="BB894" s="27"/>
      <c r="BC894" s="27"/>
      <c r="BD894" s="27"/>
      <c r="BE894" s="27"/>
      <c r="BF894" s="27"/>
      <c r="BG894" s="27"/>
    </row>
    <row r="895" spans="2:59" ht="15.75" customHeight="1" x14ac:dyDescent="0.2"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  <c r="AO895" s="27"/>
      <c r="AP895" s="27"/>
      <c r="AQ895" s="27"/>
      <c r="AR895" s="27"/>
      <c r="AS895" s="27"/>
      <c r="AT895" s="27"/>
      <c r="AU895" s="27"/>
      <c r="AV895" s="27"/>
      <c r="AW895" s="27"/>
      <c r="AX895" s="27"/>
      <c r="AY895" s="27"/>
      <c r="AZ895" s="27"/>
      <c r="BA895" s="27"/>
      <c r="BB895" s="27"/>
      <c r="BC895" s="27"/>
      <c r="BD895" s="27"/>
      <c r="BE895" s="27"/>
      <c r="BF895" s="27"/>
      <c r="BG895" s="27"/>
    </row>
    <row r="896" spans="2:59" ht="15.75" customHeight="1" x14ac:dyDescent="0.2"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  <c r="AO896" s="27"/>
      <c r="AP896" s="27"/>
      <c r="AQ896" s="27"/>
      <c r="AR896" s="27"/>
      <c r="AS896" s="27"/>
      <c r="AT896" s="27"/>
      <c r="AU896" s="27"/>
      <c r="AV896" s="27"/>
      <c r="AW896" s="27"/>
      <c r="AX896" s="27"/>
      <c r="AY896" s="27"/>
      <c r="AZ896" s="27"/>
      <c r="BA896" s="27"/>
      <c r="BB896" s="27"/>
      <c r="BC896" s="27"/>
      <c r="BD896" s="27"/>
      <c r="BE896" s="27"/>
      <c r="BF896" s="27"/>
      <c r="BG896" s="27"/>
    </row>
    <row r="897" spans="2:59" ht="15.75" customHeight="1" x14ac:dyDescent="0.2"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  <c r="AO897" s="27"/>
      <c r="AP897" s="27"/>
      <c r="AQ897" s="27"/>
      <c r="AR897" s="27"/>
      <c r="AS897" s="27"/>
      <c r="AT897" s="27"/>
      <c r="AU897" s="27"/>
      <c r="AV897" s="27"/>
      <c r="AW897" s="27"/>
      <c r="AX897" s="27"/>
      <c r="AY897" s="27"/>
      <c r="AZ897" s="27"/>
      <c r="BA897" s="27"/>
      <c r="BB897" s="27"/>
      <c r="BC897" s="27"/>
      <c r="BD897" s="27"/>
      <c r="BE897" s="27"/>
      <c r="BF897" s="27"/>
      <c r="BG897" s="27"/>
    </row>
    <row r="898" spans="2:59" ht="15.75" customHeight="1" x14ac:dyDescent="0.2"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  <c r="AO898" s="27"/>
      <c r="AP898" s="27"/>
      <c r="AQ898" s="27"/>
      <c r="AR898" s="27"/>
      <c r="AS898" s="27"/>
      <c r="AT898" s="27"/>
      <c r="AU898" s="27"/>
      <c r="AV898" s="27"/>
      <c r="AW898" s="27"/>
      <c r="AX898" s="27"/>
      <c r="AY898" s="27"/>
      <c r="AZ898" s="27"/>
      <c r="BA898" s="27"/>
      <c r="BB898" s="27"/>
      <c r="BC898" s="27"/>
      <c r="BD898" s="27"/>
      <c r="BE898" s="27"/>
      <c r="BF898" s="27"/>
      <c r="BG898" s="27"/>
    </row>
    <row r="899" spans="2:59" ht="15.75" customHeight="1" x14ac:dyDescent="0.2"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  <c r="AO899" s="27"/>
      <c r="AP899" s="27"/>
      <c r="AQ899" s="27"/>
      <c r="AR899" s="27"/>
      <c r="AS899" s="27"/>
      <c r="AT899" s="27"/>
      <c r="AU899" s="27"/>
      <c r="AV899" s="27"/>
      <c r="AW899" s="27"/>
      <c r="AX899" s="27"/>
      <c r="AY899" s="27"/>
      <c r="AZ899" s="27"/>
      <c r="BA899" s="27"/>
      <c r="BB899" s="27"/>
      <c r="BC899" s="27"/>
      <c r="BD899" s="27"/>
      <c r="BE899" s="27"/>
      <c r="BF899" s="27"/>
      <c r="BG899" s="27"/>
    </row>
    <row r="900" spans="2:59" ht="15.75" customHeight="1" x14ac:dyDescent="0.2"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  <c r="AO900" s="27"/>
      <c r="AP900" s="27"/>
      <c r="AQ900" s="27"/>
      <c r="AR900" s="27"/>
      <c r="AS900" s="27"/>
      <c r="AT900" s="27"/>
      <c r="AU900" s="27"/>
      <c r="AV900" s="27"/>
      <c r="AW900" s="27"/>
      <c r="AX900" s="27"/>
      <c r="AY900" s="27"/>
      <c r="AZ900" s="27"/>
      <c r="BA900" s="27"/>
      <c r="BB900" s="27"/>
      <c r="BC900" s="27"/>
      <c r="BD900" s="27"/>
      <c r="BE900" s="27"/>
      <c r="BF900" s="27"/>
      <c r="BG900" s="27"/>
    </row>
    <row r="901" spans="2:59" ht="15.75" customHeight="1" x14ac:dyDescent="0.2"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  <c r="AO901" s="27"/>
      <c r="AP901" s="27"/>
      <c r="AQ901" s="27"/>
      <c r="AR901" s="27"/>
      <c r="AS901" s="27"/>
      <c r="AT901" s="27"/>
      <c r="AU901" s="27"/>
      <c r="AV901" s="27"/>
      <c r="AW901" s="27"/>
      <c r="AX901" s="27"/>
      <c r="AY901" s="27"/>
      <c r="AZ901" s="27"/>
      <c r="BA901" s="27"/>
      <c r="BB901" s="27"/>
      <c r="BC901" s="27"/>
      <c r="BD901" s="27"/>
      <c r="BE901" s="27"/>
      <c r="BF901" s="27"/>
      <c r="BG901" s="27"/>
    </row>
    <row r="902" spans="2:59" ht="15.75" customHeight="1" x14ac:dyDescent="0.2"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  <c r="AO902" s="27"/>
      <c r="AP902" s="27"/>
      <c r="AQ902" s="27"/>
      <c r="AR902" s="27"/>
      <c r="AS902" s="27"/>
      <c r="AT902" s="27"/>
      <c r="AU902" s="27"/>
      <c r="AV902" s="27"/>
      <c r="AW902" s="27"/>
      <c r="AX902" s="27"/>
      <c r="AY902" s="27"/>
      <c r="AZ902" s="27"/>
      <c r="BA902" s="27"/>
      <c r="BB902" s="27"/>
      <c r="BC902" s="27"/>
      <c r="BD902" s="27"/>
      <c r="BE902" s="27"/>
      <c r="BF902" s="27"/>
      <c r="BG902" s="27"/>
    </row>
    <row r="903" spans="2:59" ht="15.75" customHeight="1" x14ac:dyDescent="0.2"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  <c r="AO903" s="27"/>
      <c r="AP903" s="27"/>
      <c r="AQ903" s="27"/>
      <c r="AR903" s="27"/>
      <c r="AS903" s="27"/>
      <c r="AT903" s="27"/>
      <c r="AU903" s="27"/>
      <c r="AV903" s="27"/>
      <c r="AW903" s="27"/>
      <c r="AX903" s="27"/>
      <c r="AY903" s="27"/>
      <c r="AZ903" s="27"/>
      <c r="BA903" s="27"/>
      <c r="BB903" s="27"/>
      <c r="BC903" s="27"/>
      <c r="BD903" s="27"/>
      <c r="BE903" s="27"/>
      <c r="BF903" s="27"/>
      <c r="BG903" s="27"/>
    </row>
    <row r="904" spans="2:59" ht="15.75" customHeight="1" x14ac:dyDescent="0.2"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  <c r="AO904" s="27"/>
      <c r="AP904" s="27"/>
      <c r="AQ904" s="27"/>
      <c r="AR904" s="27"/>
      <c r="AS904" s="27"/>
      <c r="AT904" s="27"/>
      <c r="AU904" s="27"/>
      <c r="AV904" s="27"/>
      <c r="AW904" s="27"/>
      <c r="AX904" s="27"/>
      <c r="AY904" s="27"/>
      <c r="AZ904" s="27"/>
      <c r="BA904" s="27"/>
      <c r="BB904" s="27"/>
      <c r="BC904" s="27"/>
      <c r="BD904" s="27"/>
      <c r="BE904" s="27"/>
      <c r="BF904" s="27"/>
      <c r="BG904" s="27"/>
    </row>
    <row r="905" spans="2:59" ht="15.75" customHeight="1" x14ac:dyDescent="0.2"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  <c r="AO905" s="27"/>
      <c r="AP905" s="27"/>
      <c r="AQ905" s="27"/>
      <c r="AR905" s="27"/>
      <c r="AS905" s="27"/>
      <c r="AT905" s="27"/>
      <c r="AU905" s="27"/>
      <c r="AV905" s="27"/>
      <c r="AW905" s="27"/>
      <c r="AX905" s="27"/>
      <c r="AY905" s="27"/>
      <c r="AZ905" s="27"/>
      <c r="BA905" s="27"/>
      <c r="BB905" s="27"/>
      <c r="BC905" s="27"/>
      <c r="BD905" s="27"/>
      <c r="BE905" s="27"/>
      <c r="BF905" s="27"/>
      <c r="BG905" s="27"/>
    </row>
    <row r="906" spans="2:59" ht="15.75" customHeight="1" x14ac:dyDescent="0.2"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  <c r="AO906" s="27"/>
      <c r="AP906" s="27"/>
      <c r="AQ906" s="27"/>
      <c r="AR906" s="27"/>
      <c r="AS906" s="27"/>
      <c r="AT906" s="27"/>
      <c r="AU906" s="27"/>
      <c r="AV906" s="27"/>
      <c r="AW906" s="27"/>
      <c r="AX906" s="27"/>
      <c r="AY906" s="27"/>
      <c r="AZ906" s="27"/>
      <c r="BA906" s="27"/>
      <c r="BB906" s="27"/>
      <c r="BC906" s="27"/>
      <c r="BD906" s="27"/>
      <c r="BE906" s="27"/>
      <c r="BF906" s="27"/>
      <c r="BG906" s="27"/>
    </row>
    <row r="907" spans="2:59" ht="15.75" customHeight="1" x14ac:dyDescent="0.2"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  <c r="AO907" s="27"/>
      <c r="AP907" s="27"/>
      <c r="AQ907" s="27"/>
      <c r="AR907" s="27"/>
      <c r="AS907" s="27"/>
      <c r="AT907" s="27"/>
      <c r="AU907" s="27"/>
      <c r="AV907" s="27"/>
      <c r="AW907" s="27"/>
      <c r="AX907" s="27"/>
      <c r="AY907" s="27"/>
      <c r="AZ907" s="27"/>
      <c r="BA907" s="27"/>
      <c r="BB907" s="27"/>
      <c r="BC907" s="27"/>
      <c r="BD907" s="27"/>
      <c r="BE907" s="27"/>
      <c r="BF907" s="27"/>
      <c r="BG907" s="27"/>
    </row>
    <row r="908" spans="2:59" ht="15.75" customHeight="1" x14ac:dyDescent="0.2"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  <c r="AO908" s="27"/>
      <c r="AP908" s="27"/>
      <c r="AQ908" s="27"/>
      <c r="AR908" s="27"/>
      <c r="AS908" s="27"/>
      <c r="AT908" s="27"/>
      <c r="AU908" s="27"/>
      <c r="AV908" s="27"/>
      <c r="AW908" s="27"/>
      <c r="AX908" s="27"/>
      <c r="AY908" s="27"/>
      <c r="AZ908" s="27"/>
      <c r="BA908" s="27"/>
      <c r="BB908" s="27"/>
      <c r="BC908" s="27"/>
      <c r="BD908" s="27"/>
      <c r="BE908" s="27"/>
      <c r="BF908" s="27"/>
      <c r="BG908" s="27"/>
    </row>
    <row r="909" spans="2:59" ht="15.75" customHeight="1" x14ac:dyDescent="0.2"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  <c r="AO909" s="27"/>
      <c r="AP909" s="27"/>
      <c r="AQ909" s="27"/>
      <c r="AR909" s="27"/>
      <c r="AS909" s="27"/>
      <c r="AT909" s="27"/>
      <c r="AU909" s="27"/>
      <c r="AV909" s="27"/>
      <c r="AW909" s="27"/>
      <c r="AX909" s="27"/>
      <c r="AY909" s="27"/>
      <c r="AZ909" s="27"/>
      <c r="BA909" s="27"/>
      <c r="BB909" s="27"/>
      <c r="BC909" s="27"/>
      <c r="BD909" s="27"/>
      <c r="BE909" s="27"/>
      <c r="BF909" s="27"/>
      <c r="BG909" s="27"/>
    </row>
    <row r="910" spans="2:59" ht="15.75" customHeight="1" x14ac:dyDescent="0.2"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  <c r="AO910" s="27"/>
      <c r="AP910" s="27"/>
      <c r="AQ910" s="27"/>
      <c r="AR910" s="27"/>
      <c r="AS910" s="27"/>
      <c r="AT910" s="27"/>
      <c r="AU910" s="27"/>
      <c r="AV910" s="27"/>
      <c r="AW910" s="27"/>
      <c r="AX910" s="27"/>
      <c r="AY910" s="27"/>
      <c r="AZ910" s="27"/>
      <c r="BA910" s="27"/>
      <c r="BB910" s="27"/>
      <c r="BC910" s="27"/>
      <c r="BD910" s="27"/>
      <c r="BE910" s="27"/>
      <c r="BF910" s="27"/>
      <c r="BG910" s="27"/>
    </row>
    <row r="911" spans="2:59" ht="15.75" customHeight="1" x14ac:dyDescent="0.2"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  <c r="AO911" s="27"/>
      <c r="AP911" s="27"/>
      <c r="AQ911" s="27"/>
      <c r="AR911" s="27"/>
      <c r="AS911" s="27"/>
      <c r="AT911" s="27"/>
      <c r="AU911" s="27"/>
      <c r="AV911" s="27"/>
      <c r="AW911" s="27"/>
      <c r="AX911" s="27"/>
      <c r="AY911" s="27"/>
      <c r="AZ911" s="27"/>
      <c r="BA911" s="27"/>
      <c r="BB911" s="27"/>
      <c r="BC911" s="27"/>
      <c r="BD911" s="27"/>
      <c r="BE911" s="27"/>
      <c r="BF911" s="27"/>
      <c r="BG911" s="27"/>
    </row>
    <row r="912" spans="2:59" ht="15.75" customHeight="1" x14ac:dyDescent="0.2"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  <c r="AO912" s="27"/>
      <c r="AP912" s="27"/>
      <c r="AQ912" s="27"/>
      <c r="AR912" s="27"/>
      <c r="AS912" s="27"/>
      <c r="AT912" s="27"/>
      <c r="AU912" s="27"/>
      <c r="AV912" s="27"/>
      <c r="AW912" s="27"/>
      <c r="AX912" s="27"/>
      <c r="AY912" s="27"/>
      <c r="AZ912" s="27"/>
      <c r="BA912" s="27"/>
      <c r="BB912" s="27"/>
      <c r="BC912" s="27"/>
      <c r="BD912" s="27"/>
      <c r="BE912" s="27"/>
      <c r="BF912" s="27"/>
      <c r="BG912" s="27"/>
    </row>
    <row r="913" spans="2:59" ht="15.75" customHeight="1" x14ac:dyDescent="0.2"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  <c r="AO913" s="27"/>
      <c r="AP913" s="27"/>
      <c r="AQ913" s="27"/>
      <c r="AR913" s="27"/>
      <c r="AS913" s="27"/>
      <c r="AT913" s="27"/>
      <c r="AU913" s="27"/>
      <c r="AV913" s="27"/>
      <c r="AW913" s="27"/>
      <c r="AX913" s="27"/>
      <c r="AY913" s="27"/>
      <c r="AZ913" s="27"/>
      <c r="BA913" s="27"/>
      <c r="BB913" s="27"/>
      <c r="BC913" s="27"/>
      <c r="BD913" s="27"/>
      <c r="BE913" s="27"/>
      <c r="BF913" s="27"/>
      <c r="BG913" s="27"/>
    </row>
    <row r="914" spans="2:59" ht="15.75" customHeight="1" x14ac:dyDescent="0.2"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  <c r="AO914" s="27"/>
      <c r="AP914" s="27"/>
      <c r="AQ914" s="27"/>
      <c r="AR914" s="27"/>
      <c r="AS914" s="27"/>
      <c r="AT914" s="27"/>
      <c r="AU914" s="27"/>
      <c r="AV914" s="27"/>
      <c r="AW914" s="27"/>
      <c r="AX914" s="27"/>
      <c r="AY914" s="27"/>
      <c r="AZ914" s="27"/>
      <c r="BA914" s="27"/>
      <c r="BB914" s="27"/>
      <c r="BC914" s="27"/>
      <c r="BD914" s="27"/>
      <c r="BE914" s="27"/>
      <c r="BF914" s="27"/>
      <c r="BG914" s="27"/>
    </row>
    <row r="915" spans="2:59" ht="15.75" customHeight="1" x14ac:dyDescent="0.2"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  <c r="AO915" s="27"/>
      <c r="AP915" s="27"/>
      <c r="AQ915" s="27"/>
      <c r="AR915" s="27"/>
      <c r="AS915" s="27"/>
      <c r="AT915" s="27"/>
      <c r="AU915" s="27"/>
      <c r="AV915" s="27"/>
      <c r="AW915" s="27"/>
      <c r="AX915" s="27"/>
      <c r="AY915" s="27"/>
      <c r="AZ915" s="27"/>
      <c r="BA915" s="27"/>
      <c r="BB915" s="27"/>
      <c r="BC915" s="27"/>
      <c r="BD915" s="27"/>
      <c r="BE915" s="27"/>
      <c r="BF915" s="27"/>
      <c r="BG915" s="27"/>
    </row>
    <row r="916" spans="2:59" ht="15.75" customHeight="1" x14ac:dyDescent="0.2"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  <c r="AO916" s="27"/>
      <c r="AP916" s="27"/>
      <c r="AQ916" s="27"/>
      <c r="AR916" s="27"/>
      <c r="AS916" s="27"/>
      <c r="AT916" s="27"/>
      <c r="AU916" s="27"/>
      <c r="AV916" s="27"/>
      <c r="AW916" s="27"/>
      <c r="AX916" s="27"/>
      <c r="AY916" s="27"/>
      <c r="AZ916" s="27"/>
      <c r="BA916" s="27"/>
      <c r="BB916" s="27"/>
      <c r="BC916" s="27"/>
      <c r="BD916" s="27"/>
      <c r="BE916" s="27"/>
      <c r="BF916" s="27"/>
      <c r="BG916" s="27"/>
    </row>
    <row r="917" spans="2:59" ht="15.75" customHeight="1" x14ac:dyDescent="0.2"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  <c r="AO917" s="27"/>
      <c r="AP917" s="27"/>
      <c r="AQ917" s="27"/>
      <c r="AR917" s="27"/>
      <c r="AS917" s="27"/>
      <c r="AT917" s="27"/>
      <c r="AU917" s="27"/>
      <c r="AV917" s="27"/>
      <c r="AW917" s="27"/>
      <c r="AX917" s="27"/>
      <c r="AY917" s="27"/>
      <c r="AZ917" s="27"/>
      <c r="BA917" s="27"/>
      <c r="BB917" s="27"/>
      <c r="BC917" s="27"/>
      <c r="BD917" s="27"/>
      <c r="BE917" s="27"/>
      <c r="BF917" s="27"/>
      <c r="BG917" s="27"/>
    </row>
    <row r="918" spans="2:59" ht="15.75" customHeight="1" x14ac:dyDescent="0.2"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  <c r="AO918" s="27"/>
      <c r="AP918" s="27"/>
      <c r="AQ918" s="27"/>
      <c r="AR918" s="27"/>
      <c r="AS918" s="27"/>
      <c r="AT918" s="27"/>
      <c r="AU918" s="27"/>
      <c r="AV918" s="27"/>
      <c r="AW918" s="27"/>
      <c r="AX918" s="27"/>
      <c r="AY918" s="27"/>
      <c r="AZ918" s="27"/>
      <c r="BA918" s="27"/>
      <c r="BB918" s="27"/>
      <c r="BC918" s="27"/>
      <c r="BD918" s="27"/>
      <c r="BE918" s="27"/>
      <c r="BF918" s="27"/>
      <c r="BG918" s="27"/>
    </row>
    <row r="919" spans="2:59" ht="15.75" customHeight="1" x14ac:dyDescent="0.2"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  <c r="AO919" s="27"/>
      <c r="AP919" s="27"/>
      <c r="AQ919" s="27"/>
      <c r="AR919" s="27"/>
      <c r="AS919" s="27"/>
      <c r="AT919" s="27"/>
      <c r="AU919" s="27"/>
      <c r="AV919" s="27"/>
      <c r="AW919" s="27"/>
      <c r="AX919" s="27"/>
      <c r="AY919" s="27"/>
      <c r="AZ919" s="27"/>
      <c r="BA919" s="27"/>
      <c r="BB919" s="27"/>
      <c r="BC919" s="27"/>
      <c r="BD919" s="27"/>
      <c r="BE919" s="27"/>
      <c r="BF919" s="27"/>
      <c r="BG919" s="27"/>
    </row>
    <row r="920" spans="2:59" ht="15.75" customHeight="1" x14ac:dyDescent="0.2"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  <c r="AO920" s="27"/>
      <c r="AP920" s="27"/>
      <c r="AQ920" s="27"/>
      <c r="AR920" s="27"/>
      <c r="AS920" s="27"/>
      <c r="AT920" s="27"/>
      <c r="AU920" s="27"/>
      <c r="AV920" s="27"/>
      <c r="AW920" s="27"/>
      <c r="AX920" s="27"/>
      <c r="AY920" s="27"/>
      <c r="AZ920" s="27"/>
      <c r="BA920" s="27"/>
      <c r="BB920" s="27"/>
      <c r="BC920" s="27"/>
      <c r="BD920" s="27"/>
      <c r="BE920" s="27"/>
      <c r="BF920" s="27"/>
      <c r="BG920" s="27"/>
    </row>
    <row r="921" spans="2:59" ht="15.75" customHeight="1" x14ac:dyDescent="0.2"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  <c r="AO921" s="27"/>
      <c r="AP921" s="27"/>
      <c r="AQ921" s="27"/>
      <c r="AR921" s="27"/>
      <c r="AS921" s="27"/>
      <c r="AT921" s="27"/>
      <c r="AU921" s="27"/>
      <c r="AV921" s="27"/>
      <c r="AW921" s="27"/>
      <c r="AX921" s="27"/>
      <c r="AY921" s="27"/>
      <c r="AZ921" s="27"/>
      <c r="BA921" s="27"/>
      <c r="BB921" s="27"/>
      <c r="BC921" s="27"/>
      <c r="BD921" s="27"/>
      <c r="BE921" s="27"/>
      <c r="BF921" s="27"/>
      <c r="BG921" s="27"/>
    </row>
    <row r="922" spans="2:59" ht="15.75" customHeight="1" x14ac:dyDescent="0.2"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  <c r="AO922" s="27"/>
      <c r="AP922" s="27"/>
      <c r="AQ922" s="27"/>
      <c r="AR922" s="27"/>
      <c r="AS922" s="27"/>
      <c r="AT922" s="27"/>
      <c r="AU922" s="27"/>
      <c r="AV922" s="27"/>
      <c r="AW922" s="27"/>
      <c r="AX922" s="27"/>
      <c r="AY922" s="27"/>
      <c r="AZ922" s="27"/>
      <c r="BA922" s="27"/>
      <c r="BB922" s="27"/>
      <c r="BC922" s="27"/>
      <c r="BD922" s="27"/>
      <c r="BE922" s="27"/>
      <c r="BF922" s="27"/>
      <c r="BG922" s="27"/>
    </row>
    <row r="923" spans="2:59" ht="15.75" customHeight="1" x14ac:dyDescent="0.2"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  <c r="AO923" s="27"/>
      <c r="AP923" s="27"/>
      <c r="AQ923" s="27"/>
      <c r="AR923" s="27"/>
      <c r="AS923" s="27"/>
      <c r="AT923" s="27"/>
      <c r="AU923" s="27"/>
      <c r="AV923" s="27"/>
      <c r="AW923" s="27"/>
      <c r="AX923" s="27"/>
      <c r="AY923" s="27"/>
      <c r="AZ923" s="27"/>
      <c r="BA923" s="27"/>
      <c r="BB923" s="27"/>
      <c r="BC923" s="27"/>
      <c r="BD923" s="27"/>
      <c r="BE923" s="27"/>
      <c r="BF923" s="27"/>
      <c r="BG923" s="27"/>
    </row>
    <row r="924" spans="2:59" ht="15.75" customHeight="1" x14ac:dyDescent="0.2"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  <c r="AO924" s="27"/>
      <c r="AP924" s="27"/>
      <c r="AQ924" s="27"/>
      <c r="AR924" s="27"/>
      <c r="AS924" s="27"/>
      <c r="AT924" s="27"/>
      <c r="AU924" s="27"/>
      <c r="AV924" s="27"/>
      <c r="AW924" s="27"/>
      <c r="AX924" s="27"/>
      <c r="AY924" s="27"/>
      <c r="AZ924" s="27"/>
      <c r="BA924" s="27"/>
      <c r="BB924" s="27"/>
      <c r="BC924" s="27"/>
      <c r="BD924" s="27"/>
      <c r="BE924" s="27"/>
      <c r="BF924" s="27"/>
      <c r="BG924" s="27"/>
    </row>
    <row r="925" spans="2:59" ht="15.75" customHeight="1" x14ac:dyDescent="0.2"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  <c r="AO925" s="27"/>
      <c r="AP925" s="27"/>
      <c r="AQ925" s="27"/>
      <c r="AR925" s="27"/>
      <c r="AS925" s="27"/>
      <c r="AT925" s="27"/>
      <c r="AU925" s="27"/>
      <c r="AV925" s="27"/>
      <c r="AW925" s="27"/>
      <c r="AX925" s="27"/>
      <c r="AY925" s="27"/>
      <c r="AZ925" s="27"/>
      <c r="BA925" s="27"/>
      <c r="BB925" s="27"/>
      <c r="BC925" s="27"/>
      <c r="BD925" s="27"/>
      <c r="BE925" s="27"/>
      <c r="BF925" s="27"/>
      <c r="BG925" s="27"/>
    </row>
    <row r="926" spans="2:59" ht="15.75" customHeight="1" x14ac:dyDescent="0.2"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  <c r="AO926" s="27"/>
      <c r="AP926" s="27"/>
      <c r="AQ926" s="27"/>
      <c r="AR926" s="27"/>
      <c r="AS926" s="27"/>
      <c r="AT926" s="27"/>
      <c r="AU926" s="27"/>
      <c r="AV926" s="27"/>
      <c r="AW926" s="27"/>
      <c r="AX926" s="27"/>
      <c r="AY926" s="27"/>
      <c r="AZ926" s="27"/>
      <c r="BA926" s="27"/>
      <c r="BB926" s="27"/>
      <c r="BC926" s="27"/>
      <c r="BD926" s="27"/>
      <c r="BE926" s="27"/>
      <c r="BF926" s="27"/>
      <c r="BG926" s="27"/>
    </row>
    <row r="927" spans="2:59" ht="15.75" customHeight="1" x14ac:dyDescent="0.2"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  <c r="AO927" s="27"/>
      <c r="AP927" s="27"/>
      <c r="AQ927" s="27"/>
      <c r="AR927" s="27"/>
      <c r="AS927" s="27"/>
      <c r="AT927" s="27"/>
      <c r="AU927" s="27"/>
      <c r="AV927" s="27"/>
      <c r="AW927" s="27"/>
      <c r="AX927" s="27"/>
      <c r="AY927" s="27"/>
      <c r="AZ927" s="27"/>
      <c r="BA927" s="27"/>
      <c r="BB927" s="27"/>
      <c r="BC927" s="27"/>
      <c r="BD927" s="27"/>
      <c r="BE927" s="27"/>
      <c r="BF927" s="27"/>
      <c r="BG927" s="27"/>
    </row>
    <row r="928" spans="2:59" ht="15.75" customHeight="1" x14ac:dyDescent="0.2"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  <c r="AO928" s="27"/>
      <c r="AP928" s="27"/>
      <c r="AQ928" s="27"/>
      <c r="AR928" s="27"/>
      <c r="AS928" s="27"/>
      <c r="AT928" s="27"/>
      <c r="AU928" s="27"/>
      <c r="AV928" s="27"/>
      <c r="AW928" s="27"/>
      <c r="AX928" s="27"/>
      <c r="AY928" s="27"/>
      <c r="AZ928" s="27"/>
      <c r="BA928" s="27"/>
      <c r="BB928" s="27"/>
      <c r="BC928" s="27"/>
      <c r="BD928" s="27"/>
      <c r="BE928" s="27"/>
      <c r="BF928" s="27"/>
      <c r="BG928" s="27"/>
    </row>
    <row r="929" spans="2:59" ht="15.75" customHeight="1" x14ac:dyDescent="0.2"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  <c r="AO929" s="27"/>
      <c r="AP929" s="27"/>
      <c r="AQ929" s="27"/>
      <c r="AR929" s="27"/>
      <c r="AS929" s="27"/>
      <c r="AT929" s="27"/>
      <c r="AU929" s="27"/>
      <c r="AV929" s="27"/>
      <c r="AW929" s="27"/>
      <c r="AX929" s="27"/>
      <c r="AY929" s="27"/>
      <c r="AZ929" s="27"/>
      <c r="BA929" s="27"/>
      <c r="BB929" s="27"/>
      <c r="BC929" s="27"/>
      <c r="BD929" s="27"/>
      <c r="BE929" s="27"/>
      <c r="BF929" s="27"/>
      <c r="BG929" s="27"/>
    </row>
    <row r="930" spans="2:59" ht="15.75" customHeight="1" x14ac:dyDescent="0.2"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  <c r="AO930" s="27"/>
      <c r="AP930" s="27"/>
      <c r="AQ930" s="27"/>
      <c r="AR930" s="27"/>
      <c r="AS930" s="27"/>
      <c r="AT930" s="27"/>
      <c r="AU930" s="27"/>
      <c r="AV930" s="27"/>
      <c r="AW930" s="27"/>
      <c r="AX930" s="27"/>
      <c r="AY930" s="27"/>
      <c r="AZ930" s="27"/>
      <c r="BA930" s="27"/>
      <c r="BB930" s="27"/>
      <c r="BC930" s="27"/>
      <c r="BD930" s="27"/>
      <c r="BE930" s="27"/>
      <c r="BF930" s="27"/>
      <c r="BG930" s="27"/>
    </row>
    <row r="931" spans="2:59" ht="15.75" customHeight="1" x14ac:dyDescent="0.2"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  <c r="AO931" s="27"/>
      <c r="AP931" s="27"/>
      <c r="AQ931" s="27"/>
      <c r="AR931" s="27"/>
      <c r="AS931" s="27"/>
      <c r="AT931" s="27"/>
      <c r="AU931" s="27"/>
      <c r="AV931" s="27"/>
      <c r="AW931" s="27"/>
      <c r="AX931" s="27"/>
      <c r="AY931" s="27"/>
      <c r="AZ931" s="27"/>
      <c r="BA931" s="27"/>
      <c r="BB931" s="27"/>
      <c r="BC931" s="27"/>
      <c r="BD931" s="27"/>
      <c r="BE931" s="27"/>
      <c r="BF931" s="27"/>
      <c r="BG931" s="27"/>
    </row>
    <row r="932" spans="2:59" ht="15.75" customHeight="1" x14ac:dyDescent="0.2"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  <c r="AO932" s="27"/>
      <c r="AP932" s="27"/>
      <c r="AQ932" s="27"/>
      <c r="AR932" s="27"/>
      <c r="AS932" s="27"/>
      <c r="AT932" s="27"/>
      <c r="AU932" s="27"/>
      <c r="AV932" s="27"/>
      <c r="AW932" s="27"/>
      <c r="AX932" s="27"/>
      <c r="AY932" s="27"/>
      <c r="AZ932" s="27"/>
      <c r="BA932" s="27"/>
      <c r="BB932" s="27"/>
      <c r="BC932" s="27"/>
      <c r="BD932" s="27"/>
      <c r="BE932" s="27"/>
      <c r="BF932" s="27"/>
      <c r="BG932" s="27"/>
    </row>
    <row r="933" spans="2:59" ht="15.75" customHeight="1" x14ac:dyDescent="0.2"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  <c r="AO933" s="27"/>
      <c r="AP933" s="27"/>
      <c r="AQ933" s="27"/>
      <c r="AR933" s="27"/>
      <c r="AS933" s="27"/>
      <c r="AT933" s="27"/>
      <c r="AU933" s="27"/>
      <c r="AV933" s="27"/>
      <c r="AW933" s="27"/>
      <c r="AX933" s="27"/>
      <c r="AY933" s="27"/>
      <c r="AZ933" s="27"/>
      <c r="BA933" s="27"/>
      <c r="BB933" s="27"/>
      <c r="BC933" s="27"/>
      <c r="BD933" s="27"/>
      <c r="BE933" s="27"/>
      <c r="BF933" s="27"/>
      <c r="BG933" s="27"/>
    </row>
    <row r="934" spans="2:59" ht="15.75" customHeight="1" x14ac:dyDescent="0.2"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  <c r="AO934" s="27"/>
      <c r="AP934" s="27"/>
      <c r="AQ934" s="27"/>
      <c r="AR934" s="27"/>
      <c r="AS934" s="27"/>
      <c r="AT934" s="27"/>
      <c r="AU934" s="27"/>
      <c r="AV934" s="27"/>
      <c r="AW934" s="27"/>
      <c r="AX934" s="27"/>
      <c r="AY934" s="27"/>
      <c r="AZ934" s="27"/>
      <c r="BA934" s="27"/>
      <c r="BB934" s="27"/>
      <c r="BC934" s="27"/>
      <c r="BD934" s="27"/>
      <c r="BE934" s="27"/>
      <c r="BF934" s="27"/>
      <c r="BG934" s="27"/>
    </row>
    <row r="935" spans="2:59" ht="15.75" customHeight="1" x14ac:dyDescent="0.2"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  <c r="AO935" s="27"/>
      <c r="AP935" s="27"/>
      <c r="AQ935" s="27"/>
      <c r="AR935" s="27"/>
      <c r="AS935" s="27"/>
      <c r="AT935" s="27"/>
      <c r="AU935" s="27"/>
      <c r="AV935" s="27"/>
      <c r="AW935" s="27"/>
      <c r="AX935" s="27"/>
      <c r="AY935" s="27"/>
      <c r="AZ935" s="27"/>
      <c r="BA935" s="27"/>
      <c r="BB935" s="27"/>
      <c r="BC935" s="27"/>
      <c r="BD935" s="27"/>
      <c r="BE935" s="27"/>
      <c r="BF935" s="27"/>
      <c r="BG935" s="27"/>
    </row>
    <row r="936" spans="2:59" ht="15.75" customHeight="1" x14ac:dyDescent="0.2"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  <c r="AO936" s="27"/>
      <c r="AP936" s="27"/>
      <c r="AQ936" s="27"/>
      <c r="AR936" s="27"/>
      <c r="AS936" s="27"/>
      <c r="AT936" s="27"/>
      <c r="AU936" s="27"/>
      <c r="AV936" s="27"/>
      <c r="AW936" s="27"/>
      <c r="AX936" s="27"/>
      <c r="AY936" s="27"/>
      <c r="AZ936" s="27"/>
      <c r="BA936" s="27"/>
      <c r="BB936" s="27"/>
      <c r="BC936" s="27"/>
      <c r="BD936" s="27"/>
      <c r="BE936" s="27"/>
      <c r="BF936" s="27"/>
      <c r="BG936" s="27"/>
    </row>
    <row r="937" spans="2:59" ht="15.75" customHeight="1" x14ac:dyDescent="0.2"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  <c r="AO937" s="27"/>
      <c r="AP937" s="27"/>
      <c r="AQ937" s="27"/>
      <c r="AR937" s="27"/>
      <c r="AS937" s="27"/>
      <c r="AT937" s="27"/>
      <c r="AU937" s="27"/>
      <c r="AV937" s="27"/>
      <c r="AW937" s="27"/>
      <c r="AX937" s="27"/>
      <c r="AY937" s="27"/>
      <c r="AZ937" s="27"/>
      <c r="BA937" s="27"/>
      <c r="BB937" s="27"/>
      <c r="BC937" s="27"/>
      <c r="BD937" s="27"/>
      <c r="BE937" s="27"/>
      <c r="BF937" s="27"/>
      <c r="BG937" s="27"/>
    </row>
    <row r="938" spans="2:59" ht="15.75" customHeight="1" x14ac:dyDescent="0.2"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  <c r="AO938" s="27"/>
      <c r="AP938" s="27"/>
      <c r="AQ938" s="27"/>
      <c r="AR938" s="27"/>
      <c r="AS938" s="27"/>
      <c r="AT938" s="27"/>
      <c r="AU938" s="27"/>
      <c r="AV938" s="27"/>
      <c r="AW938" s="27"/>
      <c r="AX938" s="27"/>
      <c r="AY938" s="27"/>
      <c r="AZ938" s="27"/>
      <c r="BA938" s="27"/>
      <c r="BB938" s="27"/>
      <c r="BC938" s="27"/>
      <c r="BD938" s="27"/>
      <c r="BE938" s="27"/>
      <c r="BF938" s="27"/>
      <c r="BG938" s="27"/>
    </row>
    <row r="939" spans="2:59" ht="15.75" customHeight="1" x14ac:dyDescent="0.2"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  <c r="AO939" s="27"/>
      <c r="AP939" s="27"/>
      <c r="AQ939" s="27"/>
      <c r="AR939" s="27"/>
      <c r="AS939" s="27"/>
      <c r="AT939" s="27"/>
      <c r="AU939" s="27"/>
      <c r="AV939" s="27"/>
      <c r="AW939" s="27"/>
      <c r="AX939" s="27"/>
      <c r="AY939" s="27"/>
      <c r="AZ939" s="27"/>
      <c r="BA939" s="27"/>
      <c r="BB939" s="27"/>
      <c r="BC939" s="27"/>
      <c r="BD939" s="27"/>
      <c r="BE939" s="27"/>
      <c r="BF939" s="27"/>
      <c r="BG939" s="27"/>
    </row>
    <row r="940" spans="2:59" ht="15.75" customHeight="1" x14ac:dyDescent="0.2"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  <c r="AO940" s="27"/>
      <c r="AP940" s="27"/>
      <c r="AQ940" s="27"/>
      <c r="AR940" s="27"/>
      <c r="AS940" s="27"/>
      <c r="AT940" s="27"/>
      <c r="AU940" s="27"/>
      <c r="AV940" s="27"/>
      <c r="AW940" s="27"/>
      <c r="AX940" s="27"/>
      <c r="AY940" s="27"/>
      <c r="AZ940" s="27"/>
      <c r="BA940" s="27"/>
      <c r="BB940" s="27"/>
      <c r="BC940" s="27"/>
      <c r="BD940" s="27"/>
      <c r="BE940" s="27"/>
      <c r="BF940" s="27"/>
      <c r="BG940" s="27"/>
    </row>
    <row r="941" spans="2:59" ht="15.75" customHeight="1" x14ac:dyDescent="0.2"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  <c r="AO941" s="27"/>
      <c r="AP941" s="27"/>
      <c r="AQ941" s="27"/>
      <c r="AR941" s="27"/>
      <c r="AS941" s="27"/>
      <c r="AT941" s="27"/>
      <c r="AU941" s="27"/>
      <c r="AV941" s="27"/>
      <c r="AW941" s="27"/>
      <c r="AX941" s="27"/>
      <c r="AY941" s="27"/>
      <c r="AZ941" s="27"/>
      <c r="BA941" s="27"/>
      <c r="BB941" s="27"/>
      <c r="BC941" s="27"/>
      <c r="BD941" s="27"/>
      <c r="BE941" s="27"/>
      <c r="BF941" s="27"/>
      <c r="BG941" s="27"/>
    </row>
    <row r="942" spans="2:59" ht="15.75" customHeight="1" x14ac:dyDescent="0.2"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  <c r="AO942" s="27"/>
      <c r="AP942" s="27"/>
      <c r="AQ942" s="27"/>
      <c r="AR942" s="27"/>
      <c r="AS942" s="27"/>
      <c r="AT942" s="27"/>
      <c r="AU942" s="27"/>
      <c r="AV942" s="27"/>
      <c r="AW942" s="27"/>
      <c r="AX942" s="27"/>
      <c r="AY942" s="27"/>
      <c r="AZ942" s="27"/>
      <c r="BA942" s="27"/>
      <c r="BB942" s="27"/>
      <c r="BC942" s="27"/>
      <c r="BD942" s="27"/>
      <c r="BE942" s="27"/>
      <c r="BF942" s="27"/>
      <c r="BG942" s="27"/>
    </row>
    <row r="943" spans="2:59" ht="15.75" customHeight="1" x14ac:dyDescent="0.2"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  <c r="AO943" s="27"/>
      <c r="AP943" s="27"/>
      <c r="AQ943" s="27"/>
      <c r="AR943" s="27"/>
      <c r="AS943" s="27"/>
      <c r="AT943" s="27"/>
      <c r="AU943" s="27"/>
      <c r="AV943" s="27"/>
      <c r="AW943" s="27"/>
      <c r="AX943" s="27"/>
      <c r="AY943" s="27"/>
      <c r="AZ943" s="27"/>
      <c r="BA943" s="27"/>
      <c r="BB943" s="27"/>
      <c r="BC943" s="27"/>
      <c r="BD943" s="27"/>
      <c r="BE943" s="27"/>
      <c r="BF943" s="27"/>
      <c r="BG943" s="27"/>
    </row>
    <row r="944" spans="2:59" ht="15.75" customHeight="1" x14ac:dyDescent="0.2"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  <c r="AO944" s="27"/>
      <c r="AP944" s="27"/>
      <c r="AQ944" s="27"/>
      <c r="AR944" s="27"/>
      <c r="AS944" s="27"/>
      <c r="AT944" s="27"/>
      <c r="AU944" s="27"/>
      <c r="AV944" s="27"/>
      <c r="AW944" s="27"/>
      <c r="AX944" s="27"/>
      <c r="AY944" s="27"/>
      <c r="AZ944" s="27"/>
      <c r="BA944" s="27"/>
      <c r="BB944" s="27"/>
      <c r="BC944" s="27"/>
      <c r="BD944" s="27"/>
      <c r="BE944" s="27"/>
      <c r="BF944" s="27"/>
      <c r="BG944" s="27"/>
    </row>
    <row r="945" spans="2:59" ht="15.75" customHeight="1" x14ac:dyDescent="0.2"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  <c r="AO945" s="27"/>
      <c r="AP945" s="27"/>
      <c r="AQ945" s="27"/>
      <c r="AR945" s="27"/>
      <c r="AS945" s="27"/>
      <c r="AT945" s="27"/>
      <c r="AU945" s="27"/>
      <c r="AV945" s="27"/>
      <c r="AW945" s="27"/>
      <c r="AX945" s="27"/>
      <c r="AY945" s="27"/>
      <c r="AZ945" s="27"/>
      <c r="BA945" s="27"/>
      <c r="BB945" s="27"/>
      <c r="BC945" s="27"/>
      <c r="BD945" s="27"/>
      <c r="BE945" s="27"/>
      <c r="BF945" s="27"/>
      <c r="BG945" s="27"/>
    </row>
    <row r="946" spans="2:59" ht="15.75" customHeight="1" x14ac:dyDescent="0.2"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  <c r="AO946" s="27"/>
      <c r="AP946" s="27"/>
      <c r="AQ946" s="27"/>
      <c r="AR946" s="27"/>
      <c r="AS946" s="27"/>
      <c r="AT946" s="27"/>
      <c r="AU946" s="27"/>
      <c r="AV946" s="27"/>
      <c r="AW946" s="27"/>
      <c r="AX946" s="27"/>
      <c r="AY946" s="27"/>
      <c r="AZ946" s="27"/>
      <c r="BA946" s="27"/>
      <c r="BB946" s="27"/>
      <c r="BC946" s="27"/>
      <c r="BD946" s="27"/>
      <c r="BE946" s="27"/>
      <c r="BF946" s="27"/>
      <c r="BG946" s="27"/>
    </row>
    <row r="947" spans="2:59" ht="15.75" customHeight="1" x14ac:dyDescent="0.2"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  <c r="AO947" s="27"/>
      <c r="AP947" s="27"/>
      <c r="AQ947" s="27"/>
      <c r="AR947" s="27"/>
      <c r="AS947" s="27"/>
      <c r="AT947" s="27"/>
      <c r="AU947" s="27"/>
      <c r="AV947" s="27"/>
      <c r="AW947" s="27"/>
      <c r="AX947" s="27"/>
      <c r="AY947" s="27"/>
      <c r="AZ947" s="27"/>
      <c r="BA947" s="27"/>
      <c r="BB947" s="27"/>
      <c r="BC947" s="27"/>
      <c r="BD947" s="27"/>
      <c r="BE947" s="27"/>
      <c r="BF947" s="27"/>
      <c r="BG947" s="27"/>
    </row>
    <row r="948" spans="2:59" ht="15.75" customHeight="1" x14ac:dyDescent="0.2"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  <c r="AO948" s="27"/>
      <c r="AP948" s="27"/>
      <c r="AQ948" s="27"/>
      <c r="AR948" s="27"/>
      <c r="AS948" s="27"/>
      <c r="AT948" s="27"/>
      <c r="AU948" s="27"/>
      <c r="AV948" s="27"/>
      <c r="AW948" s="27"/>
      <c r="AX948" s="27"/>
      <c r="AY948" s="27"/>
      <c r="AZ948" s="27"/>
      <c r="BA948" s="27"/>
      <c r="BB948" s="27"/>
      <c r="BC948" s="27"/>
      <c r="BD948" s="27"/>
      <c r="BE948" s="27"/>
      <c r="BF948" s="27"/>
      <c r="BG948" s="27"/>
    </row>
    <row r="949" spans="2:59" ht="15.75" customHeight="1" x14ac:dyDescent="0.2"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  <c r="AO949" s="27"/>
      <c r="AP949" s="27"/>
      <c r="AQ949" s="27"/>
      <c r="AR949" s="27"/>
      <c r="AS949" s="27"/>
      <c r="AT949" s="27"/>
      <c r="AU949" s="27"/>
      <c r="AV949" s="27"/>
      <c r="AW949" s="27"/>
      <c r="AX949" s="27"/>
      <c r="AY949" s="27"/>
      <c r="AZ949" s="27"/>
      <c r="BA949" s="27"/>
      <c r="BB949" s="27"/>
      <c r="BC949" s="27"/>
      <c r="BD949" s="27"/>
      <c r="BE949" s="27"/>
      <c r="BF949" s="27"/>
      <c r="BG949" s="27"/>
    </row>
    <row r="950" spans="2:59" ht="15.75" customHeight="1" x14ac:dyDescent="0.2"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  <c r="AO950" s="27"/>
      <c r="AP950" s="27"/>
      <c r="AQ950" s="27"/>
      <c r="AR950" s="27"/>
      <c r="AS950" s="27"/>
      <c r="AT950" s="27"/>
      <c r="AU950" s="27"/>
      <c r="AV950" s="27"/>
      <c r="AW950" s="27"/>
      <c r="AX950" s="27"/>
      <c r="AY950" s="27"/>
      <c r="AZ950" s="27"/>
      <c r="BA950" s="27"/>
      <c r="BB950" s="27"/>
      <c r="BC950" s="27"/>
      <c r="BD950" s="27"/>
      <c r="BE950" s="27"/>
      <c r="BF950" s="27"/>
      <c r="BG950" s="27"/>
    </row>
    <row r="951" spans="2:59" ht="15.75" customHeight="1" x14ac:dyDescent="0.2"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  <c r="AO951" s="27"/>
      <c r="AP951" s="27"/>
      <c r="AQ951" s="27"/>
      <c r="AR951" s="27"/>
      <c r="AS951" s="27"/>
      <c r="AT951" s="27"/>
      <c r="AU951" s="27"/>
      <c r="AV951" s="27"/>
      <c r="AW951" s="27"/>
      <c r="AX951" s="27"/>
      <c r="AY951" s="27"/>
      <c r="AZ951" s="27"/>
      <c r="BA951" s="27"/>
      <c r="BB951" s="27"/>
      <c r="BC951" s="27"/>
      <c r="BD951" s="27"/>
      <c r="BE951" s="27"/>
      <c r="BF951" s="27"/>
      <c r="BG951" s="27"/>
    </row>
    <row r="952" spans="2:59" ht="15.75" customHeight="1" x14ac:dyDescent="0.2"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  <c r="AO952" s="27"/>
      <c r="AP952" s="27"/>
      <c r="AQ952" s="27"/>
      <c r="AR952" s="27"/>
      <c r="AS952" s="27"/>
      <c r="AT952" s="27"/>
      <c r="AU952" s="27"/>
      <c r="AV952" s="27"/>
      <c r="AW952" s="27"/>
      <c r="AX952" s="27"/>
      <c r="AY952" s="27"/>
      <c r="AZ952" s="27"/>
      <c r="BA952" s="27"/>
      <c r="BB952" s="27"/>
      <c r="BC952" s="27"/>
      <c r="BD952" s="27"/>
      <c r="BE952" s="27"/>
      <c r="BF952" s="27"/>
      <c r="BG952" s="27"/>
    </row>
    <row r="953" spans="2:59" ht="15.75" customHeight="1" x14ac:dyDescent="0.2"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  <c r="AO953" s="27"/>
      <c r="AP953" s="27"/>
      <c r="AQ953" s="27"/>
      <c r="AR953" s="27"/>
      <c r="AS953" s="27"/>
      <c r="AT953" s="27"/>
      <c r="AU953" s="27"/>
      <c r="AV953" s="27"/>
      <c r="AW953" s="27"/>
      <c r="AX953" s="27"/>
      <c r="AY953" s="27"/>
      <c r="AZ953" s="27"/>
      <c r="BA953" s="27"/>
      <c r="BB953" s="27"/>
      <c r="BC953" s="27"/>
      <c r="BD953" s="27"/>
      <c r="BE953" s="27"/>
      <c r="BF953" s="27"/>
      <c r="BG953" s="27"/>
    </row>
    <row r="954" spans="2:59" ht="15.75" customHeight="1" x14ac:dyDescent="0.2"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  <c r="AO954" s="27"/>
      <c r="AP954" s="27"/>
      <c r="AQ954" s="27"/>
      <c r="AR954" s="27"/>
      <c r="AS954" s="27"/>
      <c r="AT954" s="27"/>
      <c r="AU954" s="27"/>
      <c r="AV954" s="27"/>
      <c r="AW954" s="27"/>
      <c r="AX954" s="27"/>
      <c r="AY954" s="27"/>
      <c r="AZ954" s="27"/>
      <c r="BA954" s="27"/>
      <c r="BB954" s="27"/>
      <c r="BC954" s="27"/>
      <c r="BD954" s="27"/>
      <c r="BE954" s="27"/>
      <c r="BF954" s="27"/>
      <c r="BG954" s="27"/>
    </row>
    <row r="955" spans="2:59" ht="15.75" customHeight="1" x14ac:dyDescent="0.2"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  <c r="AO955" s="27"/>
      <c r="AP955" s="27"/>
      <c r="AQ955" s="27"/>
      <c r="AR955" s="27"/>
      <c r="AS955" s="27"/>
      <c r="AT955" s="27"/>
      <c r="AU955" s="27"/>
      <c r="AV955" s="27"/>
      <c r="AW955" s="27"/>
      <c r="AX955" s="27"/>
      <c r="AY955" s="27"/>
      <c r="AZ955" s="27"/>
      <c r="BA955" s="27"/>
      <c r="BB955" s="27"/>
      <c r="BC955" s="27"/>
      <c r="BD955" s="27"/>
      <c r="BE955" s="27"/>
      <c r="BF955" s="27"/>
      <c r="BG955" s="27"/>
    </row>
    <row r="956" spans="2:59" ht="15.75" customHeight="1" x14ac:dyDescent="0.2"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  <c r="AO956" s="27"/>
      <c r="AP956" s="27"/>
      <c r="AQ956" s="27"/>
      <c r="AR956" s="27"/>
      <c r="AS956" s="27"/>
      <c r="AT956" s="27"/>
      <c r="AU956" s="27"/>
      <c r="AV956" s="27"/>
      <c r="AW956" s="27"/>
      <c r="AX956" s="27"/>
      <c r="AY956" s="27"/>
      <c r="AZ956" s="27"/>
      <c r="BA956" s="27"/>
      <c r="BB956" s="27"/>
      <c r="BC956" s="27"/>
      <c r="BD956" s="27"/>
      <c r="BE956" s="27"/>
      <c r="BF956" s="27"/>
      <c r="BG956" s="27"/>
    </row>
    <row r="957" spans="2:59" ht="15.75" customHeight="1" x14ac:dyDescent="0.2"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  <c r="AO957" s="27"/>
      <c r="AP957" s="27"/>
      <c r="AQ957" s="27"/>
      <c r="AR957" s="27"/>
      <c r="AS957" s="27"/>
      <c r="AT957" s="27"/>
      <c r="AU957" s="27"/>
      <c r="AV957" s="27"/>
      <c r="AW957" s="27"/>
      <c r="AX957" s="27"/>
      <c r="AY957" s="27"/>
      <c r="AZ957" s="27"/>
      <c r="BA957" s="27"/>
      <c r="BB957" s="27"/>
      <c r="BC957" s="27"/>
      <c r="BD957" s="27"/>
      <c r="BE957" s="27"/>
      <c r="BF957" s="27"/>
      <c r="BG957" s="27"/>
    </row>
    <row r="958" spans="2:59" ht="15.75" customHeight="1" x14ac:dyDescent="0.2"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  <c r="AO958" s="27"/>
      <c r="AP958" s="27"/>
      <c r="AQ958" s="27"/>
      <c r="AR958" s="27"/>
      <c r="AS958" s="27"/>
      <c r="AT958" s="27"/>
      <c r="AU958" s="27"/>
      <c r="AV958" s="27"/>
      <c r="AW958" s="27"/>
      <c r="AX958" s="27"/>
      <c r="AY958" s="27"/>
      <c r="AZ958" s="27"/>
      <c r="BA958" s="27"/>
      <c r="BB958" s="27"/>
      <c r="BC958" s="27"/>
      <c r="BD958" s="27"/>
      <c r="BE958" s="27"/>
      <c r="BF958" s="27"/>
      <c r="BG958" s="27"/>
    </row>
    <row r="959" spans="2:59" ht="15.75" customHeight="1" x14ac:dyDescent="0.2"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  <c r="AO959" s="27"/>
      <c r="AP959" s="27"/>
      <c r="AQ959" s="27"/>
      <c r="AR959" s="27"/>
      <c r="AS959" s="27"/>
      <c r="AT959" s="27"/>
      <c r="AU959" s="27"/>
      <c r="AV959" s="27"/>
      <c r="AW959" s="27"/>
      <c r="AX959" s="27"/>
      <c r="AY959" s="27"/>
      <c r="AZ959" s="27"/>
      <c r="BA959" s="27"/>
      <c r="BB959" s="27"/>
      <c r="BC959" s="27"/>
      <c r="BD959" s="27"/>
      <c r="BE959" s="27"/>
      <c r="BF959" s="27"/>
      <c r="BG959" s="27"/>
    </row>
    <row r="960" spans="2:59" ht="15.75" customHeight="1" x14ac:dyDescent="0.2"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  <c r="AO960" s="27"/>
      <c r="AP960" s="27"/>
      <c r="AQ960" s="27"/>
      <c r="AR960" s="27"/>
      <c r="AS960" s="27"/>
      <c r="AT960" s="27"/>
      <c r="AU960" s="27"/>
      <c r="AV960" s="27"/>
      <c r="AW960" s="27"/>
      <c r="AX960" s="27"/>
      <c r="AY960" s="27"/>
      <c r="AZ960" s="27"/>
      <c r="BA960" s="27"/>
      <c r="BB960" s="27"/>
      <c r="BC960" s="27"/>
      <c r="BD960" s="27"/>
      <c r="BE960" s="27"/>
      <c r="BF960" s="27"/>
      <c r="BG960" s="27"/>
    </row>
    <row r="961" spans="2:59" ht="15.75" customHeight="1" x14ac:dyDescent="0.2"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  <c r="AO961" s="27"/>
      <c r="AP961" s="27"/>
      <c r="AQ961" s="27"/>
      <c r="AR961" s="27"/>
      <c r="AS961" s="27"/>
      <c r="AT961" s="27"/>
      <c r="AU961" s="27"/>
      <c r="AV961" s="27"/>
      <c r="AW961" s="27"/>
      <c r="AX961" s="27"/>
      <c r="AY961" s="27"/>
      <c r="AZ961" s="27"/>
      <c r="BA961" s="27"/>
      <c r="BB961" s="27"/>
      <c r="BC961" s="27"/>
      <c r="BD961" s="27"/>
      <c r="BE961" s="27"/>
      <c r="BF961" s="27"/>
      <c r="BG961" s="27"/>
    </row>
    <row r="962" spans="2:59" ht="15.75" customHeight="1" x14ac:dyDescent="0.2"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  <c r="AO962" s="27"/>
      <c r="AP962" s="27"/>
      <c r="AQ962" s="27"/>
      <c r="AR962" s="27"/>
      <c r="AS962" s="27"/>
      <c r="AT962" s="27"/>
      <c r="AU962" s="27"/>
      <c r="AV962" s="27"/>
      <c r="AW962" s="27"/>
      <c r="AX962" s="27"/>
      <c r="AY962" s="27"/>
      <c r="AZ962" s="27"/>
      <c r="BA962" s="27"/>
      <c r="BB962" s="27"/>
      <c r="BC962" s="27"/>
      <c r="BD962" s="27"/>
      <c r="BE962" s="27"/>
      <c r="BF962" s="27"/>
      <c r="BG962" s="27"/>
    </row>
    <row r="963" spans="2:59" ht="15.75" customHeight="1" x14ac:dyDescent="0.2"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  <c r="AO963" s="27"/>
      <c r="AP963" s="27"/>
      <c r="AQ963" s="27"/>
      <c r="AR963" s="27"/>
      <c r="AS963" s="27"/>
      <c r="AT963" s="27"/>
      <c r="AU963" s="27"/>
      <c r="AV963" s="27"/>
      <c r="AW963" s="27"/>
      <c r="AX963" s="27"/>
      <c r="AY963" s="27"/>
      <c r="AZ963" s="27"/>
      <c r="BA963" s="27"/>
      <c r="BB963" s="27"/>
      <c r="BC963" s="27"/>
      <c r="BD963" s="27"/>
      <c r="BE963" s="27"/>
      <c r="BF963" s="27"/>
      <c r="BG963" s="27"/>
    </row>
    <row r="964" spans="2:59" ht="15.75" customHeight="1" x14ac:dyDescent="0.2"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  <c r="AO964" s="27"/>
      <c r="AP964" s="27"/>
      <c r="AQ964" s="27"/>
      <c r="AR964" s="27"/>
      <c r="AS964" s="27"/>
      <c r="AT964" s="27"/>
      <c r="AU964" s="27"/>
      <c r="AV964" s="27"/>
      <c r="AW964" s="27"/>
      <c r="AX964" s="27"/>
      <c r="AY964" s="27"/>
      <c r="AZ964" s="27"/>
      <c r="BA964" s="27"/>
      <c r="BB964" s="27"/>
      <c r="BC964" s="27"/>
      <c r="BD964" s="27"/>
      <c r="BE964" s="27"/>
      <c r="BF964" s="27"/>
      <c r="BG964" s="27"/>
    </row>
    <row r="965" spans="2:59" ht="15.75" customHeight="1" x14ac:dyDescent="0.2"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  <c r="AO965" s="27"/>
      <c r="AP965" s="27"/>
      <c r="AQ965" s="27"/>
      <c r="AR965" s="27"/>
      <c r="AS965" s="27"/>
      <c r="AT965" s="27"/>
      <c r="AU965" s="27"/>
      <c r="AV965" s="27"/>
      <c r="AW965" s="27"/>
      <c r="AX965" s="27"/>
      <c r="AY965" s="27"/>
      <c r="AZ965" s="27"/>
      <c r="BA965" s="27"/>
      <c r="BB965" s="27"/>
      <c r="BC965" s="27"/>
      <c r="BD965" s="27"/>
      <c r="BE965" s="27"/>
      <c r="BF965" s="27"/>
      <c r="BG965" s="27"/>
    </row>
    <row r="966" spans="2:59" ht="15.75" customHeight="1" x14ac:dyDescent="0.2"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  <c r="AO966" s="27"/>
      <c r="AP966" s="27"/>
      <c r="AQ966" s="27"/>
      <c r="AR966" s="27"/>
      <c r="AS966" s="27"/>
      <c r="AT966" s="27"/>
      <c r="AU966" s="27"/>
      <c r="AV966" s="27"/>
      <c r="AW966" s="27"/>
      <c r="AX966" s="27"/>
      <c r="AY966" s="27"/>
      <c r="AZ966" s="27"/>
      <c r="BA966" s="27"/>
      <c r="BB966" s="27"/>
      <c r="BC966" s="27"/>
      <c r="BD966" s="27"/>
      <c r="BE966" s="27"/>
      <c r="BF966" s="27"/>
      <c r="BG966" s="27"/>
    </row>
    <row r="967" spans="2:59" ht="15.75" customHeight="1" x14ac:dyDescent="0.2"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  <c r="AO967" s="27"/>
      <c r="AP967" s="27"/>
      <c r="AQ967" s="27"/>
      <c r="AR967" s="27"/>
      <c r="AS967" s="27"/>
      <c r="AT967" s="27"/>
      <c r="AU967" s="27"/>
      <c r="AV967" s="27"/>
      <c r="AW967" s="27"/>
      <c r="AX967" s="27"/>
      <c r="AY967" s="27"/>
      <c r="AZ967" s="27"/>
      <c r="BA967" s="27"/>
      <c r="BB967" s="27"/>
      <c r="BC967" s="27"/>
      <c r="BD967" s="27"/>
      <c r="BE967" s="27"/>
      <c r="BF967" s="27"/>
      <c r="BG967" s="27"/>
    </row>
    <row r="968" spans="2:59" ht="15.75" customHeight="1" x14ac:dyDescent="0.2"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  <c r="AO968" s="27"/>
      <c r="AP968" s="27"/>
      <c r="AQ968" s="27"/>
      <c r="AR968" s="27"/>
      <c r="AS968" s="27"/>
      <c r="AT968" s="27"/>
      <c r="AU968" s="27"/>
      <c r="AV968" s="27"/>
      <c r="AW968" s="27"/>
      <c r="AX968" s="27"/>
      <c r="AY968" s="27"/>
      <c r="AZ968" s="27"/>
      <c r="BA968" s="27"/>
      <c r="BB968" s="27"/>
      <c r="BC968" s="27"/>
      <c r="BD968" s="27"/>
      <c r="BE968" s="27"/>
      <c r="BF968" s="27"/>
      <c r="BG968" s="27"/>
    </row>
    <row r="969" spans="2:59" ht="15.75" customHeight="1" x14ac:dyDescent="0.2"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  <c r="AO969" s="27"/>
      <c r="AP969" s="27"/>
      <c r="AQ969" s="27"/>
      <c r="AR969" s="27"/>
      <c r="AS969" s="27"/>
      <c r="AT969" s="27"/>
      <c r="AU969" s="27"/>
      <c r="AV969" s="27"/>
      <c r="AW969" s="27"/>
      <c r="AX969" s="27"/>
      <c r="AY969" s="27"/>
      <c r="AZ969" s="27"/>
      <c r="BA969" s="27"/>
      <c r="BB969" s="27"/>
      <c r="BC969" s="27"/>
      <c r="BD969" s="27"/>
      <c r="BE969" s="27"/>
      <c r="BF969" s="27"/>
      <c r="BG969" s="27"/>
    </row>
    <row r="970" spans="2:59" ht="15.75" customHeight="1" x14ac:dyDescent="0.2"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  <c r="AO970" s="27"/>
      <c r="AP970" s="27"/>
      <c r="AQ970" s="27"/>
      <c r="AR970" s="27"/>
      <c r="AS970" s="27"/>
      <c r="AT970" s="27"/>
      <c r="AU970" s="27"/>
      <c r="AV970" s="27"/>
      <c r="AW970" s="27"/>
      <c r="AX970" s="27"/>
      <c r="AY970" s="27"/>
      <c r="AZ970" s="27"/>
      <c r="BA970" s="27"/>
      <c r="BB970" s="27"/>
      <c r="BC970" s="27"/>
      <c r="BD970" s="27"/>
      <c r="BE970" s="27"/>
      <c r="BF970" s="27"/>
      <c r="BG970" s="27"/>
    </row>
    <row r="971" spans="2:59" ht="15.75" customHeight="1" x14ac:dyDescent="0.2"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  <c r="AO971" s="27"/>
      <c r="AP971" s="27"/>
      <c r="AQ971" s="27"/>
      <c r="AR971" s="27"/>
      <c r="AS971" s="27"/>
      <c r="AT971" s="27"/>
      <c r="AU971" s="27"/>
      <c r="AV971" s="27"/>
      <c r="AW971" s="27"/>
      <c r="AX971" s="27"/>
      <c r="AY971" s="27"/>
      <c r="AZ971" s="27"/>
      <c r="BA971" s="27"/>
      <c r="BB971" s="27"/>
      <c r="BC971" s="27"/>
      <c r="BD971" s="27"/>
      <c r="BE971" s="27"/>
      <c r="BF971" s="27"/>
      <c r="BG971" s="27"/>
    </row>
    <row r="972" spans="2:59" ht="15.75" customHeight="1" x14ac:dyDescent="0.2"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  <c r="AO972" s="27"/>
      <c r="AP972" s="27"/>
      <c r="AQ972" s="27"/>
      <c r="AR972" s="27"/>
      <c r="AS972" s="27"/>
      <c r="AT972" s="27"/>
      <c r="AU972" s="27"/>
      <c r="AV972" s="27"/>
      <c r="AW972" s="27"/>
      <c r="AX972" s="27"/>
      <c r="AY972" s="27"/>
      <c r="AZ972" s="27"/>
      <c r="BA972" s="27"/>
      <c r="BB972" s="27"/>
      <c r="BC972" s="27"/>
      <c r="BD972" s="27"/>
      <c r="BE972" s="27"/>
      <c r="BF972" s="27"/>
      <c r="BG972" s="27"/>
    </row>
    <row r="973" spans="2:59" ht="15.75" customHeight="1" x14ac:dyDescent="0.2"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  <c r="AO973" s="27"/>
      <c r="AP973" s="27"/>
      <c r="AQ973" s="27"/>
      <c r="AR973" s="27"/>
      <c r="AS973" s="27"/>
      <c r="AT973" s="27"/>
      <c r="AU973" s="27"/>
      <c r="AV973" s="27"/>
      <c r="AW973" s="27"/>
      <c r="AX973" s="27"/>
      <c r="AY973" s="27"/>
      <c r="AZ973" s="27"/>
      <c r="BA973" s="27"/>
      <c r="BB973" s="27"/>
      <c r="BC973" s="27"/>
      <c r="BD973" s="27"/>
      <c r="BE973" s="27"/>
      <c r="BF973" s="27"/>
      <c r="BG973" s="27"/>
    </row>
    <row r="974" spans="2:59" ht="15.75" customHeight="1" x14ac:dyDescent="0.2"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  <c r="AO974" s="27"/>
      <c r="AP974" s="27"/>
      <c r="AQ974" s="27"/>
      <c r="AR974" s="27"/>
      <c r="AS974" s="27"/>
      <c r="AT974" s="27"/>
      <c r="AU974" s="27"/>
      <c r="AV974" s="27"/>
      <c r="AW974" s="27"/>
      <c r="AX974" s="27"/>
      <c r="AY974" s="27"/>
      <c r="AZ974" s="27"/>
      <c r="BA974" s="27"/>
      <c r="BB974" s="27"/>
      <c r="BC974" s="27"/>
      <c r="BD974" s="27"/>
      <c r="BE974" s="27"/>
      <c r="BF974" s="27"/>
      <c r="BG974" s="27"/>
    </row>
    <row r="975" spans="2:59" ht="15.75" customHeight="1" x14ac:dyDescent="0.2"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  <c r="AO975" s="27"/>
      <c r="AP975" s="27"/>
      <c r="AQ975" s="27"/>
      <c r="AR975" s="27"/>
      <c r="AS975" s="27"/>
      <c r="AT975" s="27"/>
      <c r="AU975" s="27"/>
      <c r="AV975" s="27"/>
      <c r="AW975" s="27"/>
      <c r="AX975" s="27"/>
      <c r="AY975" s="27"/>
      <c r="AZ975" s="27"/>
      <c r="BA975" s="27"/>
      <c r="BB975" s="27"/>
      <c r="BC975" s="27"/>
      <c r="BD975" s="27"/>
      <c r="BE975" s="27"/>
      <c r="BF975" s="27"/>
      <c r="BG975" s="27"/>
    </row>
    <row r="976" spans="2:59" ht="15.75" customHeight="1" x14ac:dyDescent="0.2"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  <c r="AO976" s="27"/>
      <c r="AP976" s="27"/>
      <c r="AQ976" s="27"/>
      <c r="AR976" s="27"/>
      <c r="AS976" s="27"/>
      <c r="AT976" s="27"/>
      <c r="AU976" s="27"/>
      <c r="AV976" s="27"/>
      <c r="AW976" s="27"/>
      <c r="AX976" s="27"/>
      <c r="AY976" s="27"/>
      <c r="AZ976" s="27"/>
      <c r="BA976" s="27"/>
      <c r="BB976" s="27"/>
      <c r="BC976" s="27"/>
      <c r="BD976" s="27"/>
      <c r="BE976" s="27"/>
      <c r="BF976" s="27"/>
      <c r="BG976" s="27"/>
    </row>
    <row r="977" spans="2:59" ht="15.75" customHeight="1" x14ac:dyDescent="0.2"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  <c r="AO977" s="27"/>
      <c r="AP977" s="27"/>
      <c r="AQ977" s="27"/>
      <c r="AR977" s="27"/>
      <c r="AS977" s="27"/>
      <c r="AT977" s="27"/>
      <c r="AU977" s="27"/>
      <c r="AV977" s="27"/>
      <c r="AW977" s="27"/>
      <c r="AX977" s="27"/>
      <c r="AY977" s="27"/>
      <c r="AZ977" s="27"/>
      <c r="BA977" s="27"/>
      <c r="BB977" s="27"/>
      <c r="BC977" s="27"/>
      <c r="BD977" s="27"/>
      <c r="BE977" s="27"/>
      <c r="BF977" s="27"/>
      <c r="BG977" s="27"/>
    </row>
    <row r="978" spans="2:59" ht="15.75" customHeight="1" x14ac:dyDescent="0.2"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  <c r="AO978" s="27"/>
      <c r="AP978" s="27"/>
      <c r="AQ978" s="27"/>
      <c r="AR978" s="27"/>
      <c r="AS978" s="27"/>
      <c r="AT978" s="27"/>
      <c r="AU978" s="27"/>
      <c r="AV978" s="27"/>
      <c r="AW978" s="27"/>
      <c r="AX978" s="27"/>
      <c r="AY978" s="27"/>
      <c r="AZ978" s="27"/>
      <c r="BA978" s="27"/>
      <c r="BB978" s="27"/>
      <c r="BC978" s="27"/>
      <c r="BD978" s="27"/>
      <c r="BE978" s="27"/>
      <c r="BF978" s="27"/>
      <c r="BG978" s="27"/>
    </row>
    <row r="979" spans="2:59" ht="15.75" customHeight="1" x14ac:dyDescent="0.2"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  <c r="AO979" s="27"/>
      <c r="AP979" s="27"/>
      <c r="AQ979" s="27"/>
      <c r="AR979" s="27"/>
      <c r="AS979" s="27"/>
      <c r="AT979" s="27"/>
      <c r="AU979" s="27"/>
      <c r="AV979" s="27"/>
      <c r="AW979" s="27"/>
      <c r="AX979" s="27"/>
      <c r="AY979" s="27"/>
      <c r="AZ979" s="27"/>
      <c r="BA979" s="27"/>
      <c r="BB979" s="27"/>
      <c r="BC979" s="27"/>
      <c r="BD979" s="27"/>
      <c r="BE979" s="27"/>
      <c r="BF979" s="27"/>
      <c r="BG979" s="27"/>
    </row>
    <row r="980" spans="2:59" ht="15.75" customHeight="1" x14ac:dyDescent="0.2"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  <c r="AO980" s="27"/>
      <c r="AP980" s="27"/>
      <c r="AQ980" s="27"/>
      <c r="AR980" s="27"/>
      <c r="AS980" s="27"/>
      <c r="AT980" s="27"/>
      <c r="AU980" s="27"/>
      <c r="AV980" s="27"/>
      <c r="AW980" s="27"/>
      <c r="AX980" s="27"/>
      <c r="AY980" s="27"/>
      <c r="AZ980" s="27"/>
      <c r="BA980" s="27"/>
      <c r="BB980" s="27"/>
      <c r="BC980" s="27"/>
      <c r="BD980" s="27"/>
      <c r="BE980" s="27"/>
      <c r="BF980" s="27"/>
      <c r="BG980" s="27"/>
    </row>
    <row r="981" spans="2:59" ht="15.75" customHeight="1" x14ac:dyDescent="0.2"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  <c r="AO981" s="27"/>
      <c r="AP981" s="27"/>
      <c r="AQ981" s="27"/>
      <c r="AR981" s="27"/>
      <c r="AS981" s="27"/>
      <c r="AT981" s="27"/>
      <c r="AU981" s="27"/>
      <c r="AV981" s="27"/>
      <c r="AW981" s="27"/>
      <c r="AX981" s="27"/>
      <c r="AY981" s="27"/>
      <c r="AZ981" s="27"/>
      <c r="BA981" s="27"/>
      <c r="BB981" s="27"/>
      <c r="BC981" s="27"/>
      <c r="BD981" s="27"/>
      <c r="BE981" s="27"/>
      <c r="BF981" s="27"/>
      <c r="BG981" s="27"/>
    </row>
    <row r="982" spans="2:59" ht="15.75" customHeight="1" x14ac:dyDescent="0.2"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  <c r="AO982" s="27"/>
      <c r="AP982" s="27"/>
      <c r="AQ982" s="27"/>
      <c r="AR982" s="27"/>
      <c r="AS982" s="27"/>
      <c r="AT982" s="27"/>
      <c r="AU982" s="27"/>
      <c r="AV982" s="27"/>
      <c r="AW982" s="27"/>
      <c r="AX982" s="27"/>
      <c r="AY982" s="27"/>
      <c r="AZ982" s="27"/>
      <c r="BA982" s="27"/>
      <c r="BB982" s="27"/>
      <c r="BC982" s="27"/>
      <c r="BD982" s="27"/>
      <c r="BE982" s="27"/>
      <c r="BF982" s="27"/>
      <c r="BG982" s="27"/>
    </row>
    <row r="983" spans="2:59" ht="15.75" customHeight="1" x14ac:dyDescent="0.2"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  <c r="AO983" s="27"/>
      <c r="AP983" s="27"/>
      <c r="AQ983" s="27"/>
      <c r="AR983" s="27"/>
      <c r="AS983" s="27"/>
      <c r="AT983" s="27"/>
      <c r="AU983" s="27"/>
      <c r="AV983" s="27"/>
      <c r="AW983" s="27"/>
      <c r="AX983" s="27"/>
      <c r="AY983" s="27"/>
      <c r="AZ983" s="27"/>
      <c r="BA983" s="27"/>
      <c r="BB983" s="27"/>
      <c r="BC983" s="27"/>
      <c r="BD983" s="27"/>
      <c r="BE983" s="27"/>
      <c r="BF983" s="27"/>
      <c r="BG983" s="27"/>
    </row>
  </sheetData>
  <mergeCells count="6">
    <mergeCell ref="P28:U28"/>
    <mergeCell ref="B3:C3"/>
    <mergeCell ref="E3:F3"/>
    <mergeCell ref="P15:S15"/>
    <mergeCell ref="P20:S20"/>
    <mergeCell ref="P26:R26"/>
  </mergeCells>
  <pageMargins left="0.7" right="0.7" top="0.75" bottom="0.75" header="0" footer="0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F5496"/>
  </sheetPr>
  <dimension ref="A1:Z1000"/>
  <sheetViews>
    <sheetView showGridLines="0" topLeftCell="C1" workbookViewId="0"/>
  </sheetViews>
  <sheetFormatPr baseColWidth="10" defaultColWidth="14.5" defaultRowHeight="15" customHeight="1" x14ac:dyDescent="0.2"/>
  <cols>
    <col min="1" max="2" width="9.1640625" hidden="1" customWidth="1"/>
    <col min="3" max="21" width="9.1640625" customWidth="1"/>
    <col min="22" max="26" width="8.6640625" hidden="1" customWidth="1"/>
  </cols>
  <sheetData>
    <row r="1" spans="3:21" x14ac:dyDescent="0.2">
      <c r="C1" s="252"/>
      <c r="D1" s="252"/>
      <c r="E1" s="252"/>
      <c r="F1" s="252"/>
      <c r="G1" s="252"/>
      <c r="H1" s="252"/>
      <c r="I1" s="252"/>
      <c r="J1" s="252"/>
      <c r="K1" s="252"/>
      <c r="L1" s="252"/>
      <c r="M1" s="252"/>
      <c r="N1" s="252"/>
      <c r="O1" s="252"/>
      <c r="P1" s="252"/>
      <c r="Q1" s="252"/>
      <c r="R1" s="252"/>
      <c r="S1" s="252"/>
      <c r="T1" s="252"/>
      <c r="U1" s="252"/>
    </row>
    <row r="2" spans="3:21" x14ac:dyDescent="0.2">
      <c r="C2" s="252"/>
      <c r="D2" s="252"/>
      <c r="E2" s="252"/>
      <c r="F2" s="252"/>
      <c r="G2" s="252"/>
      <c r="H2" s="252"/>
      <c r="I2" s="252"/>
      <c r="J2" s="252"/>
      <c r="K2" s="252"/>
      <c r="L2" s="252"/>
      <c r="M2" s="252"/>
      <c r="N2" s="252"/>
      <c r="O2" s="252"/>
      <c r="P2" s="252"/>
      <c r="Q2" s="252"/>
      <c r="R2" s="252"/>
      <c r="S2" s="252"/>
      <c r="T2" s="252"/>
      <c r="U2" s="252"/>
    </row>
    <row r="3" spans="3:21" x14ac:dyDescent="0.2">
      <c r="C3" s="252"/>
      <c r="D3" s="252"/>
      <c r="E3" s="252"/>
      <c r="F3" s="252"/>
      <c r="G3" s="252"/>
      <c r="H3" s="252"/>
      <c r="I3" s="252"/>
      <c r="J3" s="252"/>
      <c r="K3" s="252"/>
      <c r="L3" s="252"/>
      <c r="M3" s="252"/>
      <c r="N3" s="252"/>
      <c r="O3" s="252"/>
      <c r="P3" s="252"/>
      <c r="Q3" s="252"/>
      <c r="R3" s="252"/>
      <c r="S3" s="252"/>
      <c r="T3" s="252"/>
      <c r="U3" s="252"/>
    </row>
    <row r="4" spans="3:21" x14ac:dyDescent="0.2">
      <c r="C4" s="252"/>
      <c r="D4" s="252"/>
      <c r="E4" s="252"/>
      <c r="F4" s="252"/>
      <c r="G4" s="252"/>
      <c r="H4" s="252"/>
      <c r="I4" s="252"/>
      <c r="J4" s="252"/>
      <c r="K4" s="252"/>
      <c r="L4" s="252"/>
      <c r="M4" s="252"/>
      <c r="N4" s="252"/>
      <c r="O4" s="252"/>
      <c r="P4" s="252"/>
      <c r="Q4" s="252"/>
      <c r="R4" s="252"/>
      <c r="S4" s="252"/>
      <c r="T4" s="252"/>
      <c r="U4" s="252"/>
    </row>
    <row r="5" spans="3:21" x14ac:dyDescent="0.2">
      <c r="C5" s="252"/>
      <c r="D5" s="252"/>
      <c r="E5" s="252"/>
      <c r="F5" s="252"/>
      <c r="G5" s="252"/>
      <c r="H5" s="252"/>
      <c r="I5" s="252"/>
      <c r="J5" s="252"/>
      <c r="K5" s="252"/>
      <c r="L5" s="252"/>
      <c r="M5" s="252"/>
      <c r="N5" s="252"/>
      <c r="O5" s="252"/>
      <c r="P5" s="252"/>
      <c r="Q5" s="252"/>
      <c r="R5" s="252"/>
      <c r="S5" s="252"/>
      <c r="T5" s="252"/>
      <c r="U5" s="252"/>
    </row>
    <row r="6" spans="3:21" x14ac:dyDescent="0.2">
      <c r="C6" s="252"/>
      <c r="D6" s="252"/>
      <c r="E6" s="252"/>
      <c r="F6" s="252"/>
      <c r="G6" s="252"/>
      <c r="H6" s="252"/>
      <c r="I6" s="252"/>
      <c r="J6" s="252"/>
      <c r="K6" s="252"/>
      <c r="L6" s="252"/>
      <c r="M6" s="252"/>
      <c r="N6" s="252"/>
      <c r="O6" s="252"/>
      <c r="P6" s="252"/>
      <c r="Q6" s="252"/>
      <c r="R6" s="252"/>
      <c r="S6" s="252"/>
      <c r="T6" s="252"/>
      <c r="U6" s="252"/>
    </row>
    <row r="7" spans="3:21" x14ac:dyDescent="0.2">
      <c r="C7" s="252"/>
      <c r="D7" s="252"/>
      <c r="E7" s="252"/>
      <c r="F7" s="252"/>
      <c r="G7" s="252"/>
      <c r="H7" s="252"/>
      <c r="I7" s="252"/>
      <c r="J7" s="252"/>
      <c r="K7" s="252"/>
      <c r="L7" s="252"/>
      <c r="M7" s="252"/>
      <c r="N7" s="252"/>
      <c r="O7" s="252"/>
      <c r="P7" s="252"/>
      <c r="Q7" s="252"/>
      <c r="R7" s="252"/>
      <c r="S7" s="252"/>
      <c r="T7" s="252"/>
      <c r="U7" s="252"/>
    </row>
    <row r="8" spans="3:21" x14ac:dyDescent="0.2">
      <c r="C8" s="252"/>
      <c r="D8" s="252"/>
      <c r="E8" s="252"/>
      <c r="F8" s="252"/>
      <c r="G8" s="252"/>
      <c r="H8" s="252"/>
      <c r="I8" s="252"/>
      <c r="J8" s="252"/>
      <c r="K8" s="252"/>
      <c r="L8" s="252"/>
      <c r="M8" s="252"/>
      <c r="N8" s="252"/>
      <c r="O8" s="252"/>
      <c r="P8" s="252"/>
      <c r="Q8" s="252"/>
      <c r="R8" s="252"/>
      <c r="S8" s="252"/>
      <c r="T8" s="252"/>
      <c r="U8" s="252"/>
    </row>
    <row r="9" spans="3:21" x14ac:dyDescent="0.2">
      <c r="C9" s="252"/>
      <c r="D9" s="252"/>
      <c r="E9" s="252"/>
      <c r="F9" s="252"/>
      <c r="G9" s="252"/>
      <c r="H9" s="252"/>
      <c r="I9" s="252"/>
      <c r="J9" s="252"/>
      <c r="K9" s="252"/>
      <c r="L9" s="252"/>
      <c r="M9" s="252"/>
      <c r="N9" s="252"/>
      <c r="O9" s="252"/>
      <c r="P9" s="252"/>
      <c r="Q9" s="252"/>
      <c r="R9" s="252"/>
      <c r="S9" s="252"/>
      <c r="T9" s="252"/>
      <c r="U9" s="252"/>
    </row>
    <row r="10" spans="3:21" x14ac:dyDescent="0.2">
      <c r="C10" s="252"/>
      <c r="D10" s="252"/>
      <c r="E10" s="252"/>
      <c r="F10" s="252"/>
      <c r="G10" s="252"/>
      <c r="H10" s="252"/>
      <c r="I10" s="252"/>
      <c r="J10" s="252"/>
      <c r="K10" s="252"/>
      <c r="L10" s="252"/>
      <c r="M10" s="252"/>
      <c r="N10" s="252"/>
      <c r="O10" s="252"/>
      <c r="P10" s="252"/>
      <c r="Q10" s="252"/>
      <c r="R10" s="252"/>
      <c r="S10" s="252"/>
      <c r="T10" s="252"/>
      <c r="U10" s="252"/>
    </row>
    <row r="11" spans="3:21" x14ac:dyDescent="0.2">
      <c r="C11" s="252"/>
      <c r="D11" s="522" t="s">
        <v>94</v>
      </c>
      <c r="E11" s="523"/>
      <c r="F11" s="523"/>
      <c r="G11" s="523"/>
      <c r="H11" s="523"/>
      <c r="I11" s="523"/>
      <c r="J11" s="523"/>
      <c r="K11" s="523"/>
      <c r="L11" s="523"/>
      <c r="M11" s="523"/>
      <c r="N11" s="523"/>
      <c r="O11" s="523"/>
      <c r="P11" s="523"/>
      <c r="Q11" s="523"/>
      <c r="R11" s="523"/>
      <c r="S11" s="523"/>
      <c r="T11" s="252"/>
      <c r="U11" s="252"/>
    </row>
    <row r="12" spans="3:21" x14ac:dyDescent="0.2">
      <c r="C12" s="252"/>
      <c r="D12" s="524"/>
      <c r="E12" s="525"/>
      <c r="F12" s="525"/>
      <c r="G12" s="525"/>
      <c r="H12" s="525"/>
      <c r="I12" s="525"/>
      <c r="J12" s="525"/>
      <c r="K12" s="525"/>
      <c r="L12" s="525"/>
      <c r="M12" s="525"/>
      <c r="N12" s="525"/>
      <c r="O12" s="525"/>
      <c r="P12" s="525"/>
      <c r="Q12" s="525"/>
      <c r="R12" s="525"/>
      <c r="S12" s="525"/>
      <c r="T12" s="252"/>
      <c r="U12" s="252"/>
    </row>
    <row r="13" spans="3:21" x14ac:dyDescent="0.2">
      <c r="C13" s="252"/>
      <c r="D13" s="524"/>
      <c r="E13" s="525"/>
      <c r="F13" s="525"/>
      <c r="G13" s="525"/>
      <c r="H13" s="525"/>
      <c r="I13" s="525"/>
      <c r="J13" s="525"/>
      <c r="K13" s="525"/>
      <c r="L13" s="525"/>
      <c r="M13" s="525"/>
      <c r="N13" s="525"/>
      <c r="O13" s="525"/>
      <c r="P13" s="525"/>
      <c r="Q13" s="525"/>
      <c r="R13" s="525"/>
      <c r="S13" s="525"/>
      <c r="T13" s="252"/>
      <c r="U13" s="252"/>
    </row>
    <row r="14" spans="3:21" x14ac:dyDescent="0.2">
      <c r="C14" s="252"/>
      <c r="D14" s="524"/>
      <c r="E14" s="525"/>
      <c r="F14" s="525"/>
      <c r="G14" s="525"/>
      <c r="H14" s="525"/>
      <c r="I14" s="525"/>
      <c r="J14" s="525"/>
      <c r="K14" s="525"/>
      <c r="L14" s="525"/>
      <c r="M14" s="525"/>
      <c r="N14" s="525"/>
      <c r="O14" s="525"/>
      <c r="P14" s="525"/>
      <c r="Q14" s="525"/>
      <c r="R14" s="525"/>
      <c r="S14" s="525"/>
      <c r="T14" s="252"/>
      <c r="U14" s="252"/>
    </row>
    <row r="15" spans="3:21" x14ac:dyDescent="0.2">
      <c r="C15" s="252"/>
      <c r="D15" s="524"/>
      <c r="E15" s="525"/>
      <c r="F15" s="525"/>
      <c r="G15" s="525"/>
      <c r="H15" s="525"/>
      <c r="I15" s="525"/>
      <c r="J15" s="525"/>
      <c r="K15" s="525"/>
      <c r="L15" s="525"/>
      <c r="M15" s="525"/>
      <c r="N15" s="525"/>
      <c r="O15" s="525"/>
      <c r="P15" s="525"/>
      <c r="Q15" s="525"/>
      <c r="R15" s="525"/>
      <c r="S15" s="525"/>
      <c r="T15" s="252"/>
      <c r="U15" s="252"/>
    </row>
    <row r="16" spans="3:21" ht="4.5" customHeight="1" x14ac:dyDescent="0.2">
      <c r="C16" s="252"/>
      <c r="D16" s="524"/>
      <c r="E16" s="525"/>
      <c r="F16" s="525"/>
      <c r="G16" s="525"/>
      <c r="H16" s="525"/>
      <c r="I16" s="525"/>
      <c r="J16" s="525"/>
      <c r="K16" s="525"/>
      <c r="L16" s="525"/>
      <c r="M16" s="525"/>
      <c r="N16" s="525"/>
      <c r="O16" s="525"/>
      <c r="P16" s="525"/>
      <c r="Q16" s="525"/>
      <c r="R16" s="525"/>
      <c r="S16" s="525"/>
      <c r="T16" s="252"/>
      <c r="U16" s="252"/>
    </row>
    <row r="17" spans="3:21" ht="3" customHeight="1" x14ac:dyDescent="0.2">
      <c r="C17" s="253"/>
      <c r="D17" s="526"/>
      <c r="E17" s="527"/>
      <c r="F17" s="527"/>
      <c r="G17" s="527"/>
      <c r="H17" s="527"/>
      <c r="I17" s="527"/>
      <c r="J17" s="527"/>
      <c r="K17" s="527"/>
      <c r="L17" s="527"/>
      <c r="M17" s="527"/>
      <c r="N17" s="527"/>
      <c r="O17" s="527"/>
      <c r="P17" s="527"/>
      <c r="Q17" s="527"/>
      <c r="R17" s="527"/>
      <c r="S17" s="527"/>
      <c r="T17" s="253"/>
      <c r="U17" s="253"/>
    </row>
    <row r="18" spans="3:21" ht="37.5" customHeight="1" x14ac:dyDescent="0.2">
      <c r="D18" s="528"/>
      <c r="E18" s="529"/>
      <c r="F18" s="529"/>
      <c r="G18" s="529"/>
      <c r="H18" s="529"/>
      <c r="I18" s="529"/>
      <c r="J18" s="529"/>
      <c r="K18" s="529"/>
      <c r="L18" s="529"/>
      <c r="M18" s="529"/>
      <c r="N18" s="529"/>
      <c r="O18" s="529"/>
      <c r="P18" s="529"/>
      <c r="Q18" s="529"/>
      <c r="R18" s="529"/>
      <c r="S18" s="529"/>
    </row>
    <row r="19" spans="3:21" ht="15" customHeight="1" x14ac:dyDescent="0.2">
      <c r="D19" s="525"/>
      <c r="E19" s="525"/>
      <c r="F19" s="525"/>
      <c r="G19" s="525"/>
      <c r="H19" s="525"/>
      <c r="I19" s="525"/>
      <c r="J19" s="525"/>
      <c r="K19" s="525"/>
      <c r="L19" s="525"/>
      <c r="M19" s="525"/>
      <c r="N19" s="525"/>
      <c r="O19" s="525"/>
      <c r="P19" s="525"/>
      <c r="Q19" s="525"/>
      <c r="R19" s="525"/>
      <c r="S19" s="525"/>
    </row>
    <row r="20" spans="3:21" ht="15" customHeight="1" x14ac:dyDescent="0.2">
      <c r="D20" s="525"/>
      <c r="E20" s="525"/>
      <c r="F20" s="525"/>
      <c r="G20" s="525"/>
      <c r="H20" s="525"/>
      <c r="I20" s="525"/>
      <c r="J20" s="525"/>
      <c r="K20" s="525"/>
      <c r="L20" s="525"/>
      <c r="M20" s="525"/>
      <c r="N20" s="525"/>
      <c r="O20" s="525"/>
      <c r="P20" s="525"/>
      <c r="Q20" s="525"/>
      <c r="R20" s="525"/>
      <c r="S20" s="525"/>
    </row>
    <row r="21" spans="3:21" ht="15.75" customHeight="1" x14ac:dyDescent="0.2">
      <c r="D21" s="525"/>
      <c r="E21" s="525"/>
      <c r="F21" s="525"/>
      <c r="G21" s="525"/>
      <c r="H21" s="525"/>
      <c r="I21" s="525"/>
      <c r="J21" s="525"/>
      <c r="K21" s="525"/>
      <c r="L21" s="525"/>
      <c r="M21" s="525"/>
      <c r="N21" s="525"/>
      <c r="O21" s="525"/>
      <c r="P21" s="525"/>
      <c r="Q21" s="525"/>
      <c r="R21" s="525"/>
      <c r="S21" s="525"/>
    </row>
    <row r="22" spans="3:21" ht="15.75" customHeight="1" x14ac:dyDescent="0.2">
      <c r="D22" s="525"/>
      <c r="E22" s="525"/>
      <c r="F22" s="525"/>
      <c r="G22" s="525"/>
      <c r="H22" s="525"/>
      <c r="I22" s="525"/>
      <c r="J22" s="525"/>
      <c r="K22" s="525"/>
      <c r="L22" s="525"/>
      <c r="M22" s="525"/>
      <c r="N22" s="525"/>
      <c r="O22" s="525"/>
      <c r="P22" s="525"/>
      <c r="Q22" s="525"/>
      <c r="R22" s="525"/>
      <c r="S22" s="525"/>
    </row>
    <row r="23" spans="3:21" ht="15.75" customHeight="1" x14ac:dyDescent="0.2"/>
    <row r="24" spans="3:21" ht="15.75" customHeight="1" x14ac:dyDescent="0.2"/>
    <row r="25" spans="3:21" ht="15.75" customHeight="1" x14ac:dyDescent="0.2"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spans="3:21" ht="15.75" customHeight="1" x14ac:dyDescent="0.2">
      <c r="D26" s="530"/>
      <c r="E26" s="525"/>
      <c r="F26" s="525"/>
      <c r="G26" s="525"/>
      <c r="H26" s="525"/>
      <c r="I26" s="525"/>
      <c r="J26" s="525"/>
      <c r="K26" s="525"/>
      <c r="L26" s="525"/>
      <c r="M26" s="525"/>
      <c r="N26" s="525"/>
      <c r="O26" s="525"/>
      <c r="P26" s="525"/>
      <c r="Q26" s="525"/>
      <c r="R26" s="525"/>
      <c r="S26" s="525"/>
    </row>
    <row r="27" spans="3:21" ht="15.75" customHeight="1" x14ac:dyDescent="0.2">
      <c r="D27" s="525"/>
      <c r="E27" s="525"/>
      <c r="F27" s="525"/>
      <c r="G27" s="525"/>
      <c r="H27" s="525"/>
      <c r="I27" s="525"/>
      <c r="J27" s="525"/>
      <c r="K27" s="525"/>
      <c r="L27" s="525"/>
      <c r="M27" s="525"/>
      <c r="N27" s="525"/>
      <c r="O27" s="525"/>
      <c r="P27" s="525"/>
      <c r="Q27" s="525"/>
      <c r="R27" s="525"/>
      <c r="S27" s="525"/>
    </row>
    <row r="28" spans="3:21" ht="15.75" customHeight="1" x14ac:dyDescent="0.2">
      <c r="D28" s="525"/>
      <c r="E28" s="525"/>
      <c r="F28" s="525"/>
      <c r="G28" s="525"/>
      <c r="H28" s="525"/>
      <c r="I28" s="525"/>
      <c r="J28" s="525"/>
      <c r="K28" s="525"/>
      <c r="L28" s="525"/>
      <c r="M28" s="525"/>
      <c r="N28" s="525"/>
      <c r="O28" s="525"/>
      <c r="P28" s="525"/>
      <c r="Q28" s="525"/>
      <c r="R28" s="525"/>
      <c r="S28" s="525"/>
    </row>
    <row r="29" spans="3:21" ht="38.25" customHeight="1" x14ac:dyDescent="0.2"/>
    <row r="30" spans="3:21" ht="15.75" customHeight="1" x14ac:dyDescent="0.2"/>
    <row r="31" spans="3:21" ht="15.75" hidden="1" customHeight="1" x14ac:dyDescent="0.2"/>
    <row r="32" spans="3:21" ht="15.75" hidden="1" customHeight="1" x14ac:dyDescent="0.2"/>
    <row r="33" ht="15.75" hidden="1" customHeight="1" x14ac:dyDescent="0.2"/>
    <row r="34" ht="15.75" hidden="1" customHeight="1" x14ac:dyDescent="0.2"/>
    <row r="35" ht="15.75" hidden="1" customHeight="1" x14ac:dyDescent="0.2"/>
    <row r="36" ht="15.75" hidden="1" customHeight="1" x14ac:dyDescent="0.2"/>
    <row r="37" ht="15.75" hidden="1" customHeight="1" x14ac:dyDescent="0.2"/>
    <row r="38" ht="15.75" hidden="1" customHeight="1" x14ac:dyDescent="0.2"/>
    <row r="39" ht="15.75" hidden="1" customHeight="1" x14ac:dyDescent="0.2"/>
    <row r="40" ht="15.75" hidden="1" customHeight="1" x14ac:dyDescent="0.2"/>
    <row r="41" ht="15.75" hidden="1" customHeight="1" x14ac:dyDescent="0.2"/>
    <row r="42" ht="15.75" hidden="1" customHeight="1" x14ac:dyDescent="0.2"/>
    <row r="43" ht="15.75" hidden="1" customHeight="1" x14ac:dyDescent="0.2"/>
    <row r="44" ht="15.75" hidden="1" customHeight="1" x14ac:dyDescent="0.2"/>
    <row r="45" ht="15.75" hidden="1" customHeight="1" x14ac:dyDescent="0.2"/>
    <row r="46" ht="15.75" hidden="1" customHeight="1" x14ac:dyDescent="0.2"/>
    <row r="47" ht="15.75" hidden="1" customHeight="1" x14ac:dyDescent="0.2"/>
    <row r="48" ht="15.75" hidden="1" customHeight="1" x14ac:dyDescent="0.2"/>
    <row r="49" ht="15.75" hidden="1" customHeight="1" x14ac:dyDescent="0.2"/>
    <row r="50" ht="15.75" hidden="1" customHeight="1" x14ac:dyDescent="0.2"/>
    <row r="51" ht="15.75" hidden="1" customHeight="1" x14ac:dyDescent="0.2"/>
    <row r="52" ht="15.75" hidden="1" customHeight="1" x14ac:dyDescent="0.2"/>
    <row r="53" ht="15.75" hidden="1" customHeight="1" x14ac:dyDescent="0.2"/>
    <row r="54" ht="15.75" hidden="1" customHeight="1" x14ac:dyDescent="0.2"/>
    <row r="55" ht="15.75" hidden="1" customHeight="1" x14ac:dyDescent="0.2"/>
    <row r="56" ht="15.75" hidden="1" customHeight="1" x14ac:dyDescent="0.2"/>
    <row r="57" ht="15.75" hidden="1" customHeight="1" x14ac:dyDescent="0.2"/>
    <row r="58" ht="15.75" hidden="1" customHeight="1" x14ac:dyDescent="0.2"/>
    <row r="59" ht="15.75" hidden="1" customHeight="1" x14ac:dyDescent="0.2"/>
    <row r="60" ht="15.75" hidden="1" customHeight="1" x14ac:dyDescent="0.2"/>
    <row r="61" ht="15.75" hidden="1" customHeight="1" x14ac:dyDescent="0.2"/>
    <row r="62" ht="15.75" hidden="1" customHeight="1" x14ac:dyDescent="0.2"/>
    <row r="63" ht="15.75" hidden="1" customHeight="1" x14ac:dyDescent="0.2"/>
    <row r="64" ht="15.75" hidden="1" customHeight="1" x14ac:dyDescent="0.2"/>
    <row r="65" ht="15.75" hidden="1" customHeight="1" x14ac:dyDescent="0.2"/>
    <row r="66" ht="15.75" hidden="1" customHeight="1" x14ac:dyDescent="0.2"/>
    <row r="67" ht="15.75" hidden="1" customHeight="1" x14ac:dyDescent="0.2"/>
    <row r="68" ht="15.75" hidden="1" customHeight="1" x14ac:dyDescent="0.2"/>
    <row r="69" ht="15.75" hidden="1" customHeight="1" x14ac:dyDescent="0.2"/>
    <row r="70" ht="15.75" hidden="1" customHeight="1" x14ac:dyDescent="0.2"/>
    <row r="71" ht="15.75" hidden="1" customHeight="1" x14ac:dyDescent="0.2"/>
    <row r="72" ht="15.75" hidden="1" customHeight="1" x14ac:dyDescent="0.2"/>
    <row r="73" ht="15.75" hidden="1" customHeight="1" x14ac:dyDescent="0.2"/>
    <row r="74" ht="15.75" hidden="1" customHeight="1" x14ac:dyDescent="0.2"/>
    <row r="75" ht="15.75" hidden="1" customHeight="1" x14ac:dyDescent="0.2"/>
    <row r="76" ht="15.75" hidden="1" customHeight="1" x14ac:dyDescent="0.2"/>
    <row r="77" ht="15.75" hidden="1" customHeight="1" x14ac:dyDescent="0.2"/>
    <row r="78" ht="15.75" hidden="1" customHeight="1" x14ac:dyDescent="0.2"/>
    <row r="79" ht="15.75" hidden="1" customHeight="1" x14ac:dyDescent="0.2"/>
    <row r="80" ht="15.75" hidden="1" customHeight="1" x14ac:dyDescent="0.2"/>
    <row r="81" ht="15.75" hidden="1" customHeight="1" x14ac:dyDescent="0.2"/>
    <row r="82" ht="15.75" hidden="1" customHeight="1" x14ac:dyDescent="0.2"/>
    <row r="83" ht="15.75" hidden="1" customHeight="1" x14ac:dyDescent="0.2"/>
    <row r="84" ht="15.75" hidden="1" customHeight="1" x14ac:dyDescent="0.2"/>
    <row r="85" ht="15.75" hidden="1" customHeight="1" x14ac:dyDescent="0.2"/>
    <row r="86" ht="15.75" hidden="1" customHeight="1" x14ac:dyDescent="0.2"/>
    <row r="87" ht="15.75" hidden="1" customHeight="1" x14ac:dyDescent="0.2"/>
    <row r="88" ht="15.75" hidden="1" customHeight="1" x14ac:dyDescent="0.2"/>
    <row r="89" ht="15.75" hidden="1" customHeight="1" x14ac:dyDescent="0.2"/>
    <row r="90" ht="15.75" hidden="1" customHeight="1" x14ac:dyDescent="0.2"/>
    <row r="91" ht="15.75" hidden="1" customHeight="1" x14ac:dyDescent="0.2"/>
    <row r="92" ht="15.75" hidden="1" customHeight="1" x14ac:dyDescent="0.2"/>
    <row r="93" ht="15.75" hidden="1" customHeight="1" x14ac:dyDescent="0.2"/>
    <row r="94" ht="15.75" hidden="1" customHeight="1" x14ac:dyDescent="0.2"/>
    <row r="95" ht="15.75" hidden="1" customHeight="1" x14ac:dyDescent="0.2"/>
    <row r="96" ht="15.75" hidden="1" customHeight="1" x14ac:dyDescent="0.2"/>
    <row r="97" ht="15.75" hidden="1" customHeight="1" x14ac:dyDescent="0.2"/>
    <row r="98" ht="15.75" hidden="1" customHeight="1" x14ac:dyDescent="0.2"/>
    <row r="99" ht="15.75" hidden="1" customHeight="1" x14ac:dyDescent="0.2"/>
    <row r="100" ht="15.75" hidden="1" customHeight="1" x14ac:dyDescent="0.2"/>
    <row r="101" ht="15.75" hidden="1" customHeight="1" x14ac:dyDescent="0.2"/>
    <row r="102" ht="15.75" hidden="1" customHeight="1" x14ac:dyDescent="0.2"/>
    <row r="103" ht="15.75" hidden="1" customHeight="1" x14ac:dyDescent="0.2"/>
    <row r="104" ht="15.75" hidden="1" customHeight="1" x14ac:dyDescent="0.2"/>
    <row r="105" ht="15.75" hidden="1" customHeight="1" x14ac:dyDescent="0.2"/>
    <row r="106" ht="15.75" hidden="1" customHeight="1" x14ac:dyDescent="0.2"/>
    <row r="107" ht="15.75" hidden="1" customHeight="1" x14ac:dyDescent="0.2"/>
    <row r="108" ht="15.75" hidden="1" customHeight="1" x14ac:dyDescent="0.2"/>
    <row r="109" ht="15.75" hidden="1" customHeight="1" x14ac:dyDescent="0.2"/>
    <row r="110" ht="15.75" hidden="1" customHeight="1" x14ac:dyDescent="0.2"/>
    <row r="111" ht="15.75" hidden="1" customHeight="1" x14ac:dyDescent="0.2"/>
    <row r="112" ht="15.75" hidden="1" customHeight="1" x14ac:dyDescent="0.2"/>
    <row r="113" ht="15.75" hidden="1" customHeight="1" x14ac:dyDescent="0.2"/>
    <row r="114" ht="15.75" hidden="1" customHeight="1" x14ac:dyDescent="0.2"/>
    <row r="115" ht="15.75" hidden="1" customHeight="1" x14ac:dyDescent="0.2"/>
    <row r="116" ht="15.75" hidden="1" customHeight="1" x14ac:dyDescent="0.2"/>
    <row r="117" ht="15.75" hidden="1" customHeight="1" x14ac:dyDescent="0.2"/>
    <row r="118" ht="15.75" hidden="1" customHeight="1" x14ac:dyDescent="0.2"/>
    <row r="119" ht="15.75" hidden="1" customHeight="1" x14ac:dyDescent="0.2"/>
    <row r="120" ht="15.75" hidden="1" customHeight="1" x14ac:dyDescent="0.2"/>
    <row r="121" ht="15.75" hidden="1" customHeight="1" x14ac:dyDescent="0.2"/>
    <row r="122" ht="15.75" hidden="1" customHeight="1" x14ac:dyDescent="0.2"/>
    <row r="123" ht="15.75" hidden="1" customHeight="1" x14ac:dyDescent="0.2"/>
    <row r="124" ht="15.75" hidden="1" customHeight="1" x14ac:dyDescent="0.2"/>
    <row r="125" ht="15.75" hidden="1" customHeight="1" x14ac:dyDescent="0.2"/>
    <row r="126" ht="15.75" hidden="1" customHeight="1" x14ac:dyDescent="0.2"/>
    <row r="127" ht="15.75" hidden="1" customHeight="1" x14ac:dyDescent="0.2"/>
    <row r="128" ht="15.75" hidden="1" customHeight="1" x14ac:dyDescent="0.2"/>
    <row r="129" ht="15.75" hidden="1" customHeight="1" x14ac:dyDescent="0.2"/>
    <row r="130" ht="15.75" hidden="1" customHeight="1" x14ac:dyDescent="0.2"/>
    <row r="131" ht="15.75" hidden="1" customHeight="1" x14ac:dyDescent="0.2"/>
    <row r="132" ht="15.75" hidden="1" customHeight="1" x14ac:dyDescent="0.2"/>
    <row r="133" ht="15.75" hidden="1" customHeight="1" x14ac:dyDescent="0.2"/>
    <row r="134" ht="15.75" hidden="1" customHeight="1" x14ac:dyDescent="0.2"/>
    <row r="135" ht="15.75" hidden="1" customHeight="1" x14ac:dyDescent="0.2"/>
    <row r="136" ht="15.75" hidden="1" customHeight="1" x14ac:dyDescent="0.2"/>
    <row r="137" ht="15.75" hidden="1" customHeight="1" x14ac:dyDescent="0.2"/>
    <row r="138" ht="15.75" hidden="1" customHeight="1" x14ac:dyDescent="0.2"/>
    <row r="139" ht="15.75" hidden="1" customHeight="1" x14ac:dyDescent="0.2"/>
    <row r="140" ht="15.75" hidden="1" customHeight="1" x14ac:dyDescent="0.2"/>
    <row r="141" ht="15.75" hidden="1" customHeight="1" x14ac:dyDescent="0.2"/>
    <row r="142" ht="15.75" hidden="1" customHeight="1" x14ac:dyDescent="0.2"/>
    <row r="143" ht="15.75" hidden="1" customHeight="1" x14ac:dyDescent="0.2"/>
    <row r="144" ht="15.75" hidden="1" customHeight="1" x14ac:dyDescent="0.2"/>
    <row r="145" ht="15.75" hidden="1" customHeight="1" x14ac:dyDescent="0.2"/>
    <row r="146" ht="15.75" hidden="1" customHeight="1" x14ac:dyDescent="0.2"/>
    <row r="147" ht="15.75" hidden="1" customHeight="1" x14ac:dyDescent="0.2"/>
    <row r="148" ht="15.75" hidden="1" customHeight="1" x14ac:dyDescent="0.2"/>
    <row r="149" ht="15.75" hidden="1" customHeight="1" x14ac:dyDescent="0.2"/>
    <row r="150" ht="15.75" hidden="1" customHeight="1" x14ac:dyDescent="0.2"/>
    <row r="151" ht="15.75" hidden="1" customHeight="1" x14ac:dyDescent="0.2"/>
    <row r="152" ht="15.75" hidden="1" customHeight="1" x14ac:dyDescent="0.2"/>
    <row r="153" ht="15.75" hidden="1" customHeight="1" x14ac:dyDescent="0.2"/>
    <row r="154" ht="15.75" hidden="1" customHeight="1" x14ac:dyDescent="0.2"/>
    <row r="155" ht="15.75" hidden="1" customHeight="1" x14ac:dyDescent="0.2"/>
    <row r="156" ht="15.75" hidden="1" customHeight="1" x14ac:dyDescent="0.2"/>
    <row r="157" ht="15.75" hidden="1" customHeight="1" x14ac:dyDescent="0.2"/>
    <row r="158" ht="15.75" hidden="1" customHeight="1" x14ac:dyDescent="0.2"/>
    <row r="159" ht="15.75" hidden="1" customHeight="1" x14ac:dyDescent="0.2"/>
    <row r="160" ht="15.75" hidden="1" customHeight="1" x14ac:dyDescent="0.2"/>
    <row r="161" ht="15.75" hidden="1" customHeight="1" x14ac:dyDescent="0.2"/>
    <row r="162" ht="15.75" hidden="1" customHeight="1" x14ac:dyDescent="0.2"/>
    <row r="163" ht="15.75" hidden="1" customHeight="1" x14ac:dyDescent="0.2"/>
    <row r="164" ht="15.75" hidden="1" customHeight="1" x14ac:dyDescent="0.2"/>
    <row r="165" ht="15.75" hidden="1" customHeight="1" x14ac:dyDescent="0.2"/>
    <row r="166" ht="15.75" hidden="1" customHeight="1" x14ac:dyDescent="0.2"/>
    <row r="167" ht="15.75" hidden="1" customHeight="1" x14ac:dyDescent="0.2"/>
    <row r="168" ht="15.75" hidden="1" customHeight="1" x14ac:dyDescent="0.2"/>
    <row r="169" ht="15.75" hidden="1" customHeight="1" x14ac:dyDescent="0.2"/>
    <row r="170" ht="15.75" hidden="1" customHeight="1" x14ac:dyDescent="0.2"/>
    <row r="171" ht="15.75" hidden="1" customHeight="1" x14ac:dyDescent="0.2"/>
    <row r="172" ht="15.75" hidden="1" customHeight="1" x14ac:dyDescent="0.2"/>
    <row r="173" ht="15.75" hidden="1" customHeight="1" x14ac:dyDescent="0.2"/>
    <row r="174" ht="15.75" hidden="1" customHeight="1" x14ac:dyDescent="0.2"/>
    <row r="175" ht="15.75" hidden="1" customHeight="1" x14ac:dyDescent="0.2"/>
    <row r="176" ht="15.75" hidden="1" customHeight="1" x14ac:dyDescent="0.2"/>
    <row r="177" ht="15.75" hidden="1" customHeight="1" x14ac:dyDescent="0.2"/>
    <row r="178" ht="15.75" hidden="1" customHeight="1" x14ac:dyDescent="0.2"/>
    <row r="179" ht="15.75" hidden="1" customHeight="1" x14ac:dyDescent="0.2"/>
    <row r="180" ht="15.75" hidden="1" customHeight="1" x14ac:dyDescent="0.2"/>
    <row r="181" ht="15.75" hidden="1" customHeight="1" x14ac:dyDescent="0.2"/>
    <row r="182" ht="15.75" hidden="1" customHeight="1" x14ac:dyDescent="0.2"/>
    <row r="183" ht="15.75" hidden="1" customHeight="1" x14ac:dyDescent="0.2"/>
    <row r="184" ht="15.75" hidden="1" customHeight="1" x14ac:dyDescent="0.2"/>
    <row r="185" ht="15.75" hidden="1" customHeight="1" x14ac:dyDescent="0.2"/>
    <row r="186" ht="15.75" hidden="1" customHeight="1" x14ac:dyDescent="0.2"/>
    <row r="187" ht="15.75" hidden="1" customHeight="1" x14ac:dyDescent="0.2"/>
    <row r="188" ht="15.75" hidden="1" customHeight="1" x14ac:dyDescent="0.2"/>
    <row r="189" ht="15.75" hidden="1" customHeight="1" x14ac:dyDescent="0.2"/>
    <row r="190" ht="15.75" hidden="1" customHeight="1" x14ac:dyDescent="0.2"/>
    <row r="191" ht="15.75" hidden="1" customHeight="1" x14ac:dyDescent="0.2"/>
    <row r="192" ht="15.75" hidden="1" customHeight="1" x14ac:dyDescent="0.2"/>
    <row r="193" ht="15.75" hidden="1" customHeight="1" x14ac:dyDescent="0.2"/>
    <row r="194" ht="15.75" hidden="1" customHeight="1" x14ac:dyDescent="0.2"/>
    <row r="195" ht="15.75" hidden="1" customHeight="1" x14ac:dyDescent="0.2"/>
    <row r="196" ht="15.75" hidden="1" customHeight="1" x14ac:dyDescent="0.2"/>
    <row r="197" ht="15.75" hidden="1" customHeight="1" x14ac:dyDescent="0.2"/>
    <row r="198" ht="15.75" hidden="1" customHeight="1" x14ac:dyDescent="0.2"/>
    <row r="199" ht="15.75" hidden="1" customHeight="1" x14ac:dyDescent="0.2"/>
    <row r="200" ht="15.75" hidden="1" customHeight="1" x14ac:dyDescent="0.2"/>
    <row r="201" ht="15.75" hidden="1" customHeight="1" x14ac:dyDescent="0.2"/>
    <row r="202" ht="15.75" hidden="1" customHeight="1" x14ac:dyDescent="0.2"/>
    <row r="203" ht="15.75" hidden="1" customHeight="1" x14ac:dyDescent="0.2"/>
    <row r="204" ht="15.75" hidden="1" customHeight="1" x14ac:dyDescent="0.2"/>
    <row r="205" ht="15.75" hidden="1" customHeight="1" x14ac:dyDescent="0.2"/>
    <row r="206" ht="15.75" hidden="1" customHeight="1" x14ac:dyDescent="0.2"/>
    <row r="207" ht="15.75" hidden="1" customHeight="1" x14ac:dyDescent="0.2"/>
    <row r="208" ht="15.75" hidden="1" customHeight="1" x14ac:dyDescent="0.2"/>
    <row r="209" ht="15.75" hidden="1" customHeight="1" x14ac:dyDescent="0.2"/>
    <row r="210" ht="15.75" hidden="1" customHeight="1" x14ac:dyDescent="0.2"/>
    <row r="211" ht="15.75" hidden="1" customHeight="1" x14ac:dyDescent="0.2"/>
    <row r="212" ht="15.75" hidden="1" customHeight="1" x14ac:dyDescent="0.2"/>
    <row r="213" ht="15.75" hidden="1" customHeight="1" x14ac:dyDescent="0.2"/>
    <row r="214" ht="15.75" hidden="1" customHeight="1" x14ac:dyDescent="0.2"/>
    <row r="215" ht="15.75" hidden="1" customHeight="1" x14ac:dyDescent="0.2"/>
    <row r="216" ht="15.75" hidden="1" customHeight="1" x14ac:dyDescent="0.2"/>
    <row r="217" ht="15.75" hidden="1" customHeight="1" x14ac:dyDescent="0.2"/>
    <row r="218" ht="15.75" hidden="1" customHeight="1" x14ac:dyDescent="0.2"/>
    <row r="219" ht="15.75" hidden="1" customHeight="1" x14ac:dyDescent="0.2"/>
    <row r="220" ht="15.75" hidden="1" customHeight="1" x14ac:dyDescent="0.2"/>
    <row r="221" ht="15.75" hidden="1" customHeight="1" x14ac:dyDescent="0.2"/>
    <row r="222" ht="15.75" hidden="1" customHeight="1" x14ac:dyDescent="0.2"/>
    <row r="223" ht="15.75" hidden="1" customHeight="1" x14ac:dyDescent="0.2"/>
    <row r="224" ht="15.75" hidden="1" customHeight="1" x14ac:dyDescent="0.2"/>
    <row r="225" ht="15.75" hidden="1" customHeight="1" x14ac:dyDescent="0.2"/>
    <row r="226" ht="15.75" hidden="1" customHeight="1" x14ac:dyDescent="0.2"/>
    <row r="227" ht="15.75" hidden="1" customHeight="1" x14ac:dyDescent="0.2"/>
    <row r="228" ht="15.75" hidden="1" customHeight="1" x14ac:dyDescent="0.2"/>
    <row r="229" ht="15.75" hidden="1" customHeight="1" x14ac:dyDescent="0.2"/>
    <row r="230" ht="15.75" hidden="1" customHeight="1" x14ac:dyDescent="0.2"/>
    <row r="231" ht="15.75" hidden="1" customHeight="1" x14ac:dyDescent="0.2"/>
    <row r="232" ht="15.75" hidden="1" customHeight="1" x14ac:dyDescent="0.2"/>
    <row r="233" ht="15.75" hidden="1" customHeight="1" x14ac:dyDescent="0.2"/>
    <row r="234" ht="15.75" hidden="1" customHeight="1" x14ac:dyDescent="0.2"/>
    <row r="235" ht="15.75" hidden="1" customHeight="1" x14ac:dyDescent="0.2"/>
    <row r="236" ht="15.75" hidden="1" customHeight="1" x14ac:dyDescent="0.2"/>
    <row r="237" ht="15.75" hidden="1" customHeight="1" x14ac:dyDescent="0.2"/>
    <row r="238" ht="15.75" hidden="1" customHeight="1" x14ac:dyDescent="0.2"/>
    <row r="239" ht="15.75" hidden="1" customHeight="1" x14ac:dyDescent="0.2"/>
    <row r="240" ht="15.75" hidden="1" customHeight="1" x14ac:dyDescent="0.2"/>
    <row r="241" ht="15.75" hidden="1" customHeight="1" x14ac:dyDescent="0.2"/>
    <row r="242" ht="15.75" hidden="1" customHeight="1" x14ac:dyDescent="0.2"/>
    <row r="243" ht="15.75" hidden="1" customHeight="1" x14ac:dyDescent="0.2"/>
    <row r="244" ht="15.75" hidden="1" customHeight="1" x14ac:dyDescent="0.2"/>
    <row r="245" ht="15.75" hidden="1" customHeight="1" x14ac:dyDescent="0.2"/>
    <row r="246" ht="15.75" hidden="1" customHeight="1" x14ac:dyDescent="0.2"/>
    <row r="247" ht="15.75" hidden="1" customHeight="1" x14ac:dyDescent="0.2"/>
    <row r="248" ht="15.75" hidden="1" customHeight="1" x14ac:dyDescent="0.2"/>
    <row r="249" ht="15.75" hidden="1" customHeight="1" x14ac:dyDescent="0.2"/>
    <row r="250" ht="15.75" hidden="1" customHeight="1" x14ac:dyDescent="0.2"/>
    <row r="251" ht="15.75" hidden="1" customHeight="1" x14ac:dyDescent="0.2"/>
    <row r="252" ht="15.75" hidden="1" customHeight="1" x14ac:dyDescent="0.2"/>
    <row r="253" ht="15.75" hidden="1" customHeight="1" x14ac:dyDescent="0.2"/>
    <row r="254" ht="15.75" hidden="1" customHeight="1" x14ac:dyDescent="0.2"/>
    <row r="255" ht="15.75" hidden="1" customHeight="1" x14ac:dyDescent="0.2"/>
    <row r="256" ht="15.75" hidden="1" customHeight="1" x14ac:dyDescent="0.2"/>
    <row r="257" ht="15.75" hidden="1" customHeight="1" x14ac:dyDescent="0.2"/>
    <row r="258" ht="15.75" hidden="1" customHeight="1" x14ac:dyDescent="0.2"/>
    <row r="259" ht="15.75" hidden="1" customHeight="1" x14ac:dyDescent="0.2"/>
    <row r="260" ht="15.75" hidden="1" customHeight="1" x14ac:dyDescent="0.2"/>
    <row r="261" ht="15.75" hidden="1" customHeight="1" x14ac:dyDescent="0.2"/>
    <row r="262" ht="15.75" hidden="1" customHeight="1" x14ac:dyDescent="0.2"/>
    <row r="263" ht="15.75" hidden="1" customHeight="1" x14ac:dyDescent="0.2"/>
    <row r="264" ht="15.75" hidden="1" customHeight="1" x14ac:dyDescent="0.2"/>
    <row r="265" ht="15.75" hidden="1" customHeight="1" x14ac:dyDescent="0.2"/>
    <row r="266" ht="15.75" hidden="1" customHeight="1" x14ac:dyDescent="0.2"/>
    <row r="267" ht="15.75" hidden="1" customHeight="1" x14ac:dyDescent="0.2"/>
    <row r="268" ht="15.75" hidden="1" customHeight="1" x14ac:dyDescent="0.2"/>
    <row r="269" ht="15.75" hidden="1" customHeight="1" x14ac:dyDescent="0.2"/>
    <row r="270" ht="15.75" hidden="1" customHeight="1" x14ac:dyDescent="0.2"/>
    <row r="271" ht="15.75" hidden="1" customHeight="1" x14ac:dyDescent="0.2"/>
    <row r="272" ht="15.75" hidden="1" customHeight="1" x14ac:dyDescent="0.2"/>
    <row r="273" ht="15.75" hidden="1" customHeight="1" x14ac:dyDescent="0.2"/>
    <row r="274" ht="15.75" hidden="1" customHeight="1" x14ac:dyDescent="0.2"/>
    <row r="275" ht="15.75" hidden="1" customHeight="1" x14ac:dyDescent="0.2"/>
    <row r="276" ht="15.75" hidden="1" customHeight="1" x14ac:dyDescent="0.2"/>
    <row r="277" ht="15.75" hidden="1" customHeight="1" x14ac:dyDescent="0.2"/>
    <row r="278" ht="15.75" hidden="1" customHeight="1" x14ac:dyDescent="0.2"/>
    <row r="279" ht="15.75" hidden="1" customHeight="1" x14ac:dyDescent="0.2"/>
    <row r="280" ht="15.75" hidden="1" customHeight="1" x14ac:dyDescent="0.2"/>
    <row r="281" ht="15.75" hidden="1" customHeight="1" x14ac:dyDescent="0.2"/>
    <row r="282" ht="15.75" hidden="1" customHeight="1" x14ac:dyDescent="0.2"/>
    <row r="283" ht="15.75" hidden="1" customHeight="1" x14ac:dyDescent="0.2"/>
    <row r="284" ht="15.75" hidden="1" customHeight="1" x14ac:dyDescent="0.2"/>
    <row r="285" ht="15.75" hidden="1" customHeight="1" x14ac:dyDescent="0.2"/>
    <row r="286" ht="15.75" hidden="1" customHeight="1" x14ac:dyDescent="0.2"/>
    <row r="287" ht="15.75" hidden="1" customHeight="1" x14ac:dyDescent="0.2"/>
    <row r="288" ht="15.75" hidden="1" customHeight="1" x14ac:dyDescent="0.2"/>
    <row r="289" ht="15.75" hidden="1" customHeight="1" x14ac:dyDescent="0.2"/>
    <row r="290" ht="15.75" hidden="1" customHeight="1" x14ac:dyDescent="0.2"/>
    <row r="291" ht="15.75" hidden="1" customHeight="1" x14ac:dyDescent="0.2"/>
    <row r="292" ht="15.75" hidden="1" customHeight="1" x14ac:dyDescent="0.2"/>
    <row r="293" ht="15.75" hidden="1" customHeight="1" x14ac:dyDescent="0.2"/>
    <row r="294" ht="15.75" hidden="1" customHeight="1" x14ac:dyDescent="0.2"/>
    <row r="295" ht="15.75" hidden="1" customHeight="1" x14ac:dyDescent="0.2"/>
    <row r="296" ht="15.75" hidden="1" customHeight="1" x14ac:dyDescent="0.2"/>
    <row r="297" ht="15.75" hidden="1" customHeight="1" x14ac:dyDescent="0.2"/>
    <row r="298" ht="15.75" hidden="1" customHeight="1" x14ac:dyDescent="0.2"/>
    <row r="299" ht="15.75" hidden="1" customHeight="1" x14ac:dyDescent="0.2"/>
    <row r="300" ht="15.75" hidden="1" customHeight="1" x14ac:dyDescent="0.2"/>
    <row r="301" ht="15.75" hidden="1" customHeight="1" x14ac:dyDescent="0.2"/>
    <row r="302" ht="15.75" hidden="1" customHeight="1" x14ac:dyDescent="0.2"/>
    <row r="303" ht="15.75" hidden="1" customHeight="1" x14ac:dyDescent="0.2"/>
    <row r="304" ht="15.75" hidden="1" customHeight="1" x14ac:dyDescent="0.2"/>
    <row r="305" ht="15.75" hidden="1" customHeight="1" x14ac:dyDescent="0.2"/>
    <row r="306" ht="15.75" hidden="1" customHeight="1" x14ac:dyDescent="0.2"/>
    <row r="307" ht="15.75" hidden="1" customHeight="1" x14ac:dyDescent="0.2"/>
    <row r="308" ht="15.75" hidden="1" customHeight="1" x14ac:dyDescent="0.2"/>
    <row r="309" ht="15.75" hidden="1" customHeight="1" x14ac:dyDescent="0.2"/>
    <row r="310" ht="15.75" hidden="1" customHeight="1" x14ac:dyDescent="0.2"/>
    <row r="311" ht="15.75" hidden="1" customHeight="1" x14ac:dyDescent="0.2"/>
    <row r="312" ht="15.75" hidden="1" customHeight="1" x14ac:dyDescent="0.2"/>
    <row r="313" ht="15.75" hidden="1" customHeight="1" x14ac:dyDescent="0.2"/>
    <row r="314" ht="15.75" hidden="1" customHeight="1" x14ac:dyDescent="0.2"/>
    <row r="315" ht="15.75" hidden="1" customHeight="1" x14ac:dyDescent="0.2"/>
    <row r="316" ht="15.75" hidden="1" customHeight="1" x14ac:dyDescent="0.2"/>
    <row r="317" ht="15.75" hidden="1" customHeight="1" x14ac:dyDescent="0.2"/>
    <row r="318" ht="15.75" hidden="1" customHeight="1" x14ac:dyDescent="0.2"/>
    <row r="319" ht="15.75" hidden="1" customHeight="1" x14ac:dyDescent="0.2"/>
    <row r="320" ht="15.75" hidden="1" customHeight="1" x14ac:dyDescent="0.2"/>
    <row r="321" ht="15.75" hidden="1" customHeight="1" x14ac:dyDescent="0.2"/>
    <row r="322" ht="15.75" hidden="1" customHeight="1" x14ac:dyDescent="0.2"/>
    <row r="323" ht="15.75" hidden="1" customHeight="1" x14ac:dyDescent="0.2"/>
    <row r="324" ht="15.75" hidden="1" customHeight="1" x14ac:dyDescent="0.2"/>
    <row r="325" ht="15.75" hidden="1" customHeight="1" x14ac:dyDescent="0.2"/>
    <row r="326" ht="15.75" hidden="1" customHeight="1" x14ac:dyDescent="0.2"/>
    <row r="327" ht="15.75" hidden="1" customHeight="1" x14ac:dyDescent="0.2"/>
    <row r="328" ht="15.75" hidden="1" customHeight="1" x14ac:dyDescent="0.2"/>
    <row r="329" ht="15.75" hidden="1" customHeight="1" x14ac:dyDescent="0.2"/>
    <row r="330" ht="15.75" hidden="1" customHeight="1" x14ac:dyDescent="0.2"/>
    <row r="331" ht="15.75" hidden="1" customHeight="1" x14ac:dyDescent="0.2"/>
    <row r="332" ht="15.75" hidden="1" customHeight="1" x14ac:dyDescent="0.2"/>
    <row r="333" ht="15.75" hidden="1" customHeight="1" x14ac:dyDescent="0.2"/>
    <row r="334" ht="15.75" hidden="1" customHeight="1" x14ac:dyDescent="0.2"/>
    <row r="335" ht="15.75" hidden="1" customHeight="1" x14ac:dyDescent="0.2"/>
    <row r="336" ht="15.75" hidden="1" customHeight="1" x14ac:dyDescent="0.2"/>
    <row r="337" ht="15.75" hidden="1" customHeight="1" x14ac:dyDescent="0.2"/>
    <row r="338" ht="15.75" hidden="1" customHeight="1" x14ac:dyDescent="0.2"/>
    <row r="339" ht="15.75" hidden="1" customHeight="1" x14ac:dyDescent="0.2"/>
    <row r="340" ht="15.75" hidden="1" customHeight="1" x14ac:dyDescent="0.2"/>
    <row r="341" ht="15.75" hidden="1" customHeight="1" x14ac:dyDescent="0.2"/>
    <row r="342" ht="15.75" hidden="1" customHeight="1" x14ac:dyDescent="0.2"/>
    <row r="343" ht="15.75" hidden="1" customHeight="1" x14ac:dyDescent="0.2"/>
    <row r="344" ht="15.75" hidden="1" customHeight="1" x14ac:dyDescent="0.2"/>
    <row r="345" ht="15.75" hidden="1" customHeight="1" x14ac:dyDescent="0.2"/>
    <row r="346" ht="15.75" hidden="1" customHeight="1" x14ac:dyDescent="0.2"/>
    <row r="347" ht="15.75" hidden="1" customHeight="1" x14ac:dyDescent="0.2"/>
    <row r="348" ht="15.75" hidden="1" customHeight="1" x14ac:dyDescent="0.2"/>
    <row r="349" ht="15.75" hidden="1" customHeight="1" x14ac:dyDescent="0.2"/>
    <row r="350" ht="15.75" hidden="1" customHeight="1" x14ac:dyDescent="0.2"/>
    <row r="351" ht="15.75" hidden="1" customHeight="1" x14ac:dyDescent="0.2"/>
    <row r="352" ht="15.75" hidden="1" customHeight="1" x14ac:dyDescent="0.2"/>
    <row r="353" ht="15.75" hidden="1" customHeight="1" x14ac:dyDescent="0.2"/>
    <row r="354" ht="15.75" hidden="1" customHeight="1" x14ac:dyDescent="0.2"/>
    <row r="355" ht="15.75" hidden="1" customHeight="1" x14ac:dyDescent="0.2"/>
    <row r="356" ht="15.75" hidden="1" customHeight="1" x14ac:dyDescent="0.2"/>
    <row r="357" ht="15.75" hidden="1" customHeight="1" x14ac:dyDescent="0.2"/>
    <row r="358" ht="15.75" hidden="1" customHeight="1" x14ac:dyDescent="0.2"/>
    <row r="359" ht="15.75" hidden="1" customHeight="1" x14ac:dyDescent="0.2"/>
    <row r="360" ht="15.75" hidden="1" customHeight="1" x14ac:dyDescent="0.2"/>
    <row r="361" ht="15.75" hidden="1" customHeight="1" x14ac:dyDescent="0.2"/>
    <row r="362" ht="15.75" hidden="1" customHeight="1" x14ac:dyDescent="0.2"/>
    <row r="363" ht="15.75" hidden="1" customHeight="1" x14ac:dyDescent="0.2"/>
    <row r="364" ht="15.75" hidden="1" customHeight="1" x14ac:dyDescent="0.2"/>
    <row r="365" ht="15.75" hidden="1" customHeight="1" x14ac:dyDescent="0.2"/>
    <row r="366" ht="15.75" hidden="1" customHeight="1" x14ac:dyDescent="0.2"/>
    <row r="367" ht="15.75" hidden="1" customHeight="1" x14ac:dyDescent="0.2"/>
    <row r="368" ht="15.75" hidden="1" customHeight="1" x14ac:dyDescent="0.2"/>
    <row r="369" ht="15.75" hidden="1" customHeight="1" x14ac:dyDescent="0.2"/>
    <row r="370" ht="15.75" hidden="1" customHeight="1" x14ac:dyDescent="0.2"/>
    <row r="371" ht="15.75" hidden="1" customHeight="1" x14ac:dyDescent="0.2"/>
    <row r="372" ht="15.75" hidden="1" customHeight="1" x14ac:dyDescent="0.2"/>
    <row r="373" ht="15.75" hidden="1" customHeight="1" x14ac:dyDescent="0.2"/>
    <row r="374" ht="15.75" hidden="1" customHeight="1" x14ac:dyDescent="0.2"/>
    <row r="375" ht="15.75" hidden="1" customHeight="1" x14ac:dyDescent="0.2"/>
    <row r="376" ht="15.75" hidden="1" customHeight="1" x14ac:dyDescent="0.2"/>
    <row r="377" ht="15.75" hidden="1" customHeight="1" x14ac:dyDescent="0.2"/>
    <row r="378" ht="15.75" hidden="1" customHeight="1" x14ac:dyDescent="0.2"/>
    <row r="379" ht="15.75" hidden="1" customHeight="1" x14ac:dyDescent="0.2"/>
    <row r="380" ht="15.75" hidden="1" customHeight="1" x14ac:dyDescent="0.2"/>
    <row r="381" ht="15.75" hidden="1" customHeight="1" x14ac:dyDescent="0.2"/>
    <row r="382" ht="15.75" hidden="1" customHeight="1" x14ac:dyDescent="0.2"/>
    <row r="383" ht="15.75" hidden="1" customHeight="1" x14ac:dyDescent="0.2"/>
    <row r="384" ht="15.75" hidden="1" customHeight="1" x14ac:dyDescent="0.2"/>
    <row r="385" ht="15.75" hidden="1" customHeight="1" x14ac:dyDescent="0.2"/>
    <row r="386" ht="15.75" hidden="1" customHeight="1" x14ac:dyDescent="0.2"/>
    <row r="387" ht="15.75" hidden="1" customHeight="1" x14ac:dyDescent="0.2"/>
    <row r="388" ht="15.75" hidden="1" customHeight="1" x14ac:dyDescent="0.2"/>
    <row r="389" ht="15.75" hidden="1" customHeight="1" x14ac:dyDescent="0.2"/>
    <row r="390" ht="15.75" hidden="1" customHeight="1" x14ac:dyDescent="0.2"/>
    <row r="391" ht="15.75" hidden="1" customHeight="1" x14ac:dyDescent="0.2"/>
    <row r="392" ht="15.75" hidden="1" customHeight="1" x14ac:dyDescent="0.2"/>
    <row r="393" ht="15.75" hidden="1" customHeight="1" x14ac:dyDescent="0.2"/>
    <row r="394" ht="15.75" hidden="1" customHeight="1" x14ac:dyDescent="0.2"/>
    <row r="395" ht="15.75" hidden="1" customHeight="1" x14ac:dyDescent="0.2"/>
    <row r="396" ht="15.75" hidden="1" customHeight="1" x14ac:dyDescent="0.2"/>
    <row r="397" ht="15.75" hidden="1" customHeight="1" x14ac:dyDescent="0.2"/>
    <row r="398" ht="15.75" hidden="1" customHeight="1" x14ac:dyDescent="0.2"/>
    <row r="399" ht="15.75" hidden="1" customHeight="1" x14ac:dyDescent="0.2"/>
    <row r="400" ht="15.75" hidden="1" customHeight="1" x14ac:dyDescent="0.2"/>
    <row r="401" ht="15.75" hidden="1" customHeight="1" x14ac:dyDescent="0.2"/>
    <row r="402" ht="15.75" hidden="1" customHeight="1" x14ac:dyDescent="0.2"/>
    <row r="403" ht="15.75" hidden="1" customHeight="1" x14ac:dyDescent="0.2"/>
    <row r="404" ht="15.75" hidden="1" customHeight="1" x14ac:dyDescent="0.2"/>
    <row r="405" ht="15.75" hidden="1" customHeight="1" x14ac:dyDescent="0.2"/>
    <row r="406" ht="15.75" hidden="1" customHeight="1" x14ac:dyDescent="0.2"/>
    <row r="407" ht="15.75" hidden="1" customHeight="1" x14ac:dyDescent="0.2"/>
    <row r="408" ht="15.75" hidden="1" customHeight="1" x14ac:dyDescent="0.2"/>
    <row r="409" ht="15.75" hidden="1" customHeight="1" x14ac:dyDescent="0.2"/>
    <row r="410" ht="15.75" hidden="1" customHeight="1" x14ac:dyDescent="0.2"/>
    <row r="411" ht="15.75" hidden="1" customHeight="1" x14ac:dyDescent="0.2"/>
    <row r="412" ht="15.75" hidden="1" customHeight="1" x14ac:dyDescent="0.2"/>
    <row r="413" ht="15.75" hidden="1" customHeight="1" x14ac:dyDescent="0.2"/>
    <row r="414" ht="15.75" hidden="1" customHeight="1" x14ac:dyDescent="0.2"/>
    <row r="415" ht="15.75" hidden="1" customHeight="1" x14ac:dyDescent="0.2"/>
    <row r="416" ht="15.75" hidden="1" customHeight="1" x14ac:dyDescent="0.2"/>
    <row r="417" ht="15.75" hidden="1" customHeight="1" x14ac:dyDescent="0.2"/>
    <row r="418" ht="15.75" hidden="1" customHeight="1" x14ac:dyDescent="0.2"/>
    <row r="419" ht="15.75" hidden="1" customHeight="1" x14ac:dyDescent="0.2"/>
    <row r="420" ht="15.75" hidden="1" customHeight="1" x14ac:dyDescent="0.2"/>
    <row r="421" ht="15.75" hidden="1" customHeight="1" x14ac:dyDescent="0.2"/>
    <row r="422" ht="15.75" hidden="1" customHeight="1" x14ac:dyDescent="0.2"/>
    <row r="423" ht="15.75" hidden="1" customHeight="1" x14ac:dyDescent="0.2"/>
    <row r="424" ht="15.75" hidden="1" customHeight="1" x14ac:dyDescent="0.2"/>
    <row r="425" ht="15.75" hidden="1" customHeight="1" x14ac:dyDescent="0.2"/>
    <row r="426" ht="15.75" hidden="1" customHeight="1" x14ac:dyDescent="0.2"/>
    <row r="427" ht="15.75" hidden="1" customHeight="1" x14ac:dyDescent="0.2"/>
    <row r="428" ht="15.75" hidden="1" customHeight="1" x14ac:dyDescent="0.2"/>
    <row r="429" ht="15.75" hidden="1" customHeight="1" x14ac:dyDescent="0.2"/>
    <row r="430" ht="15.75" hidden="1" customHeight="1" x14ac:dyDescent="0.2"/>
    <row r="431" ht="15.75" hidden="1" customHeight="1" x14ac:dyDescent="0.2"/>
    <row r="432" ht="15.75" hidden="1" customHeight="1" x14ac:dyDescent="0.2"/>
    <row r="433" ht="15.75" hidden="1" customHeight="1" x14ac:dyDescent="0.2"/>
    <row r="434" ht="15.75" hidden="1" customHeight="1" x14ac:dyDescent="0.2"/>
    <row r="435" ht="15.75" hidden="1" customHeight="1" x14ac:dyDescent="0.2"/>
    <row r="436" ht="15.75" hidden="1" customHeight="1" x14ac:dyDescent="0.2"/>
    <row r="437" ht="15.75" hidden="1" customHeight="1" x14ac:dyDescent="0.2"/>
    <row r="438" ht="15.75" hidden="1" customHeight="1" x14ac:dyDescent="0.2"/>
    <row r="439" ht="15.75" hidden="1" customHeight="1" x14ac:dyDescent="0.2"/>
    <row r="440" ht="15.75" hidden="1" customHeight="1" x14ac:dyDescent="0.2"/>
    <row r="441" ht="15.75" hidden="1" customHeight="1" x14ac:dyDescent="0.2"/>
    <row r="442" ht="15.75" hidden="1" customHeight="1" x14ac:dyDescent="0.2"/>
    <row r="443" ht="15.75" hidden="1" customHeight="1" x14ac:dyDescent="0.2"/>
    <row r="444" ht="15.75" hidden="1" customHeight="1" x14ac:dyDescent="0.2"/>
    <row r="445" ht="15.75" hidden="1" customHeight="1" x14ac:dyDescent="0.2"/>
    <row r="446" ht="15.75" hidden="1" customHeight="1" x14ac:dyDescent="0.2"/>
    <row r="447" ht="15.75" hidden="1" customHeight="1" x14ac:dyDescent="0.2"/>
    <row r="448" ht="15.75" hidden="1" customHeight="1" x14ac:dyDescent="0.2"/>
    <row r="449" ht="15.75" hidden="1" customHeight="1" x14ac:dyDescent="0.2"/>
    <row r="450" ht="15.75" hidden="1" customHeight="1" x14ac:dyDescent="0.2"/>
    <row r="451" ht="15.75" hidden="1" customHeight="1" x14ac:dyDescent="0.2"/>
    <row r="452" ht="15.75" hidden="1" customHeight="1" x14ac:dyDescent="0.2"/>
    <row r="453" ht="15.75" hidden="1" customHeight="1" x14ac:dyDescent="0.2"/>
    <row r="454" ht="15.75" hidden="1" customHeight="1" x14ac:dyDescent="0.2"/>
    <row r="455" ht="15.75" hidden="1" customHeight="1" x14ac:dyDescent="0.2"/>
    <row r="456" ht="15.75" hidden="1" customHeight="1" x14ac:dyDescent="0.2"/>
    <row r="457" ht="15.75" hidden="1" customHeight="1" x14ac:dyDescent="0.2"/>
    <row r="458" ht="15.75" hidden="1" customHeight="1" x14ac:dyDescent="0.2"/>
    <row r="459" ht="15.75" hidden="1" customHeight="1" x14ac:dyDescent="0.2"/>
    <row r="460" ht="15.75" hidden="1" customHeight="1" x14ac:dyDescent="0.2"/>
    <row r="461" ht="15.75" hidden="1" customHeight="1" x14ac:dyDescent="0.2"/>
    <row r="462" ht="15.75" hidden="1" customHeight="1" x14ac:dyDescent="0.2"/>
    <row r="463" ht="15.75" hidden="1" customHeight="1" x14ac:dyDescent="0.2"/>
    <row r="464" ht="15.75" hidden="1" customHeight="1" x14ac:dyDescent="0.2"/>
    <row r="465" ht="15.75" hidden="1" customHeight="1" x14ac:dyDescent="0.2"/>
    <row r="466" ht="15.75" hidden="1" customHeight="1" x14ac:dyDescent="0.2"/>
    <row r="467" ht="15.75" hidden="1" customHeight="1" x14ac:dyDescent="0.2"/>
    <row r="468" ht="15.75" hidden="1" customHeight="1" x14ac:dyDescent="0.2"/>
    <row r="469" ht="15.75" hidden="1" customHeight="1" x14ac:dyDescent="0.2"/>
    <row r="470" ht="15.75" hidden="1" customHeight="1" x14ac:dyDescent="0.2"/>
    <row r="471" ht="15.75" hidden="1" customHeight="1" x14ac:dyDescent="0.2"/>
    <row r="472" ht="15.75" hidden="1" customHeight="1" x14ac:dyDescent="0.2"/>
    <row r="473" ht="15.75" hidden="1" customHeight="1" x14ac:dyDescent="0.2"/>
    <row r="474" ht="15.75" hidden="1" customHeight="1" x14ac:dyDescent="0.2"/>
    <row r="475" ht="15.75" hidden="1" customHeight="1" x14ac:dyDescent="0.2"/>
    <row r="476" ht="15.75" hidden="1" customHeight="1" x14ac:dyDescent="0.2"/>
    <row r="477" ht="15.75" hidden="1" customHeight="1" x14ac:dyDescent="0.2"/>
    <row r="478" ht="15.75" hidden="1" customHeight="1" x14ac:dyDescent="0.2"/>
    <row r="479" ht="15.75" hidden="1" customHeight="1" x14ac:dyDescent="0.2"/>
    <row r="480" ht="15.75" hidden="1" customHeight="1" x14ac:dyDescent="0.2"/>
    <row r="481" ht="15.75" hidden="1" customHeight="1" x14ac:dyDescent="0.2"/>
    <row r="482" ht="15.75" hidden="1" customHeight="1" x14ac:dyDescent="0.2"/>
    <row r="483" ht="15.75" hidden="1" customHeight="1" x14ac:dyDescent="0.2"/>
    <row r="484" ht="15.75" hidden="1" customHeight="1" x14ac:dyDescent="0.2"/>
    <row r="485" ht="15.75" hidden="1" customHeight="1" x14ac:dyDescent="0.2"/>
    <row r="486" ht="15.75" hidden="1" customHeight="1" x14ac:dyDescent="0.2"/>
    <row r="487" ht="15.75" hidden="1" customHeight="1" x14ac:dyDescent="0.2"/>
    <row r="488" ht="15.75" hidden="1" customHeight="1" x14ac:dyDescent="0.2"/>
    <row r="489" ht="15.75" hidden="1" customHeight="1" x14ac:dyDescent="0.2"/>
    <row r="490" ht="15.75" hidden="1" customHeight="1" x14ac:dyDescent="0.2"/>
    <row r="491" ht="15.75" hidden="1" customHeight="1" x14ac:dyDescent="0.2"/>
    <row r="492" ht="15.75" hidden="1" customHeight="1" x14ac:dyDescent="0.2"/>
    <row r="493" ht="15.75" hidden="1" customHeight="1" x14ac:dyDescent="0.2"/>
    <row r="494" ht="15.75" hidden="1" customHeight="1" x14ac:dyDescent="0.2"/>
    <row r="495" ht="15.75" hidden="1" customHeight="1" x14ac:dyDescent="0.2"/>
    <row r="496" ht="15.75" hidden="1" customHeight="1" x14ac:dyDescent="0.2"/>
    <row r="497" ht="15.75" hidden="1" customHeight="1" x14ac:dyDescent="0.2"/>
    <row r="498" ht="15.75" hidden="1" customHeight="1" x14ac:dyDescent="0.2"/>
    <row r="499" ht="15.75" hidden="1" customHeight="1" x14ac:dyDescent="0.2"/>
    <row r="500" ht="15.75" hidden="1" customHeight="1" x14ac:dyDescent="0.2"/>
    <row r="501" ht="15.75" hidden="1" customHeight="1" x14ac:dyDescent="0.2"/>
    <row r="502" ht="15.75" hidden="1" customHeight="1" x14ac:dyDescent="0.2"/>
    <row r="503" ht="15.75" hidden="1" customHeight="1" x14ac:dyDescent="0.2"/>
    <row r="504" ht="15.75" hidden="1" customHeight="1" x14ac:dyDescent="0.2"/>
    <row r="505" ht="15.75" hidden="1" customHeight="1" x14ac:dyDescent="0.2"/>
    <row r="506" ht="15.75" hidden="1" customHeight="1" x14ac:dyDescent="0.2"/>
    <row r="507" ht="15.75" hidden="1" customHeight="1" x14ac:dyDescent="0.2"/>
    <row r="508" ht="15.75" hidden="1" customHeight="1" x14ac:dyDescent="0.2"/>
    <row r="509" ht="15.75" hidden="1" customHeight="1" x14ac:dyDescent="0.2"/>
    <row r="510" ht="15.75" hidden="1" customHeight="1" x14ac:dyDescent="0.2"/>
    <row r="511" ht="15.75" hidden="1" customHeight="1" x14ac:dyDescent="0.2"/>
    <row r="512" ht="15.75" hidden="1" customHeight="1" x14ac:dyDescent="0.2"/>
    <row r="513" ht="15.75" hidden="1" customHeight="1" x14ac:dyDescent="0.2"/>
    <row r="514" ht="15.75" hidden="1" customHeight="1" x14ac:dyDescent="0.2"/>
    <row r="515" ht="15.75" hidden="1" customHeight="1" x14ac:dyDescent="0.2"/>
    <row r="516" ht="15.75" hidden="1" customHeight="1" x14ac:dyDescent="0.2"/>
    <row r="517" ht="15.75" hidden="1" customHeight="1" x14ac:dyDescent="0.2"/>
    <row r="518" ht="15.75" hidden="1" customHeight="1" x14ac:dyDescent="0.2"/>
    <row r="519" ht="15.75" hidden="1" customHeight="1" x14ac:dyDescent="0.2"/>
    <row r="520" ht="15.75" hidden="1" customHeight="1" x14ac:dyDescent="0.2"/>
    <row r="521" ht="15.75" hidden="1" customHeight="1" x14ac:dyDescent="0.2"/>
    <row r="522" ht="15.75" hidden="1" customHeight="1" x14ac:dyDescent="0.2"/>
    <row r="523" ht="15.75" hidden="1" customHeight="1" x14ac:dyDescent="0.2"/>
    <row r="524" ht="15.75" hidden="1" customHeight="1" x14ac:dyDescent="0.2"/>
    <row r="525" ht="15.75" hidden="1" customHeight="1" x14ac:dyDescent="0.2"/>
    <row r="526" ht="15.75" hidden="1" customHeight="1" x14ac:dyDescent="0.2"/>
    <row r="527" ht="15.75" hidden="1" customHeight="1" x14ac:dyDescent="0.2"/>
    <row r="528" ht="15.75" hidden="1" customHeight="1" x14ac:dyDescent="0.2"/>
    <row r="529" ht="15.75" hidden="1" customHeight="1" x14ac:dyDescent="0.2"/>
    <row r="530" ht="15.75" hidden="1" customHeight="1" x14ac:dyDescent="0.2"/>
    <row r="531" ht="15.75" hidden="1" customHeight="1" x14ac:dyDescent="0.2"/>
    <row r="532" ht="15.75" hidden="1" customHeight="1" x14ac:dyDescent="0.2"/>
    <row r="533" ht="15.75" hidden="1" customHeight="1" x14ac:dyDescent="0.2"/>
    <row r="534" ht="15.75" hidden="1" customHeight="1" x14ac:dyDescent="0.2"/>
    <row r="535" ht="15.75" hidden="1" customHeight="1" x14ac:dyDescent="0.2"/>
    <row r="536" ht="15.75" hidden="1" customHeight="1" x14ac:dyDescent="0.2"/>
    <row r="537" ht="15.75" hidden="1" customHeight="1" x14ac:dyDescent="0.2"/>
    <row r="538" ht="15.75" hidden="1" customHeight="1" x14ac:dyDescent="0.2"/>
    <row r="539" ht="15.75" hidden="1" customHeight="1" x14ac:dyDescent="0.2"/>
    <row r="540" ht="15.75" hidden="1" customHeight="1" x14ac:dyDescent="0.2"/>
    <row r="541" ht="15.75" hidden="1" customHeight="1" x14ac:dyDescent="0.2"/>
    <row r="542" ht="15.75" hidden="1" customHeight="1" x14ac:dyDescent="0.2"/>
    <row r="543" ht="15.75" hidden="1" customHeight="1" x14ac:dyDescent="0.2"/>
    <row r="544" ht="15.75" hidden="1" customHeight="1" x14ac:dyDescent="0.2"/>
    <row r="545" ht="15.75" hidden="1" customHeight="1" x14ac:dyDescent="0.2"/>
    <row r="546" ht="15.75" hidden="1" customHeight="1" x14ac:dyDescent="0.2"/>
    <row r="547" ht="15.75" hidden="1" customHeight="1" x14ac:dyDescent="0.2"/>
    <row r="548" ht="15.75" hidden="1" customHeight="1" x14ac:dyDescent="0.2"/>
    <row r="549" ht="15.75" hidden="1" customHeight="1" x14ac:dyDescent="0.2"/>
    <row r="550" ht="15.75" hidden="1" customHeight="1" x14ac:dyDescent="0.2"/>
    <row r="551" ht="15.75" hidden="1" customHeight="1" x14ac:dyDescent="0.2"/>
    <row r="552" ht="15.75" hidden="1" customHeight="1" x14ac:dyDescent="0.2"/>
    <row r="553" ht="15.75" hidden="1" customHeight="1" x14ac:dyDescent="0.2"/>
    <row r="554" ht="15.75" hidden="1" customHeight="1" x14ac:dyDescent="0.2"/>
    <row r="555" ht="15.75" hidden="1" customHeight="1" x14ac:dyDescent="0.2"/>
    <row r="556" ht="15.75" hidden="1" customHeight="1" x14ac:dyDescent="0.2"/>
    <row r="557" ht="15.75" hidden="1" customHeight="1" x14ac:dyDescent="0.2"/>
    <row r="558" ht="15.75" hidden="1" customHeight="1" x14ac:dyDescent="0.2"/>
    <row r="559" ht="15.75" hidden="1" customHeight="1" x14ac:dyDescent="0.2"/>
    <row r="560" ht="15.75" hidden="1" customHeight="1" x14ac:dyDescent="0.2"/>
    <row r="561" ht="15.75" hidden="1" customHeight="1" x14ac:dyDescent="0.2"/>
    <row r="562" ht="15.75" hidden="1" customHeight="1" x14ac:dyDescent="0.2"/>
    <row r="563" ht="15.75" hidden="1" customHeight="1" x14ac:dyDescent="0.2"/>
    <row r="564" ht="15.75" hidden="1" customHeight="1" x14ac:dyDescent="0.2"/>
    <row r="565" ht="15.75" hidden="1" customHeight="1" x14ac:dyDescent="0.2"/>
    <row r="566" ht="15.75" hidden="1" customHeight="1" x14ac:dyDescent="0.2"/>
    <row r="567" ht="15.75" hidden="1" customHeight="1" x14ac:dyDescent="0.2"/>
    <row r="568" ht="15.75" hidden="1" customHeight="1" x14ac:dyDescent="0.2"/>
    <row r="569" ht="15.75" hidden="1" customHeight="1" x14ac:dyDescent="0.2"/>
    <row r="570" ht="15.75" hidden="1" customHeight="1" x14ac:dyDescent="0.2"/>
    <row r="571" ht="15.75" hidden="1" customHeight="1" x14ac:dyDescent="0.2"/>
    <row r="572" ht="15.75" hidden="1" customHeight="1" x14ac:dyDescent="0.2"/>
    <row r="573" ht="15.75" hidden="1" customHeight="1" x14ac:dyDescent="0.2"/>
    <row r="574" ht="15.75" hidden="1" customHeight="1" x14ac:dyDescent="0.2"/>
    <row r="575" ht="15.75" hidden="1" customHeight="1" x14ac:dyDescent="0.2"/>
    <row r="576" ht="15.75" hidden="1" customHeight="1" x14ac:dyDescent="0.2"/>
    <row r="577" ht="15.75" hidden="1" customHeight="1" x14ac:dyDescent="0.2"/>
    <row r="578" ht="15.75" hidden="1" customHeight="1" x14ac:dyDescent="0.2"/>
    <row r="579" ht="15.75" hidden="1" customHeight="1" x14ac:dyDescent="0.2"/>
    <row r="580" ht="15.75" hidden="1" customHeight="1" x14ac:dyDescent="0.2"/>
    <row r="581" ht="15.75" hidden="1" customHeight="1" x14ac:dyDescent="0.2"/>
    <row r="582" ht="15.75" hidden="1" customHeight="1" x14ac:dyDescent="0.2"/>
    <row r="583" ht="15.75" hidden="1" customHeight="1" x14ac:dyDescent="0.2"/>
    <row r="584" ht="15.75" hidden="1" customHeight="1" x14ac:dyDescent="0.2"/>
    <row r="585" ht="15.75" hidden="1" customHeight="1" x14ac:dyDescent="0.2"/>
    <row r="586" ht="15.75" hidden="1" customHeight="1" x14ac:dyDescent="0.2"/>
    <row r="587" ht="15.75" hidden="1" customHeight="1" x14ac:dyDescent="0.2"/>
    <row r="588" ht="15.75" hidden="1" customHeight="1" x14ac:dyDescent="0.2"/>
    <row r="589" ht="15.75" hidden="1" customHeight="1" x14ac:dyDescent="0.2"/>
    <row r="590" ht="15.75" hidden="1" customHeight="1" x14ac:dyDescent="0.2"/>
    <row r="591" ht="15.75" hidden="1" customHeight="1" x14ac:dyDescent="0.2"/>
    <row r="592" ht="15.75" hidden="1" customHeight="1" x14ac:dyDescent="0.2"/>
    <row r="593" ht="15.75" hidden="1" customHeight="1" x14ac:dyDescent="0.2"/>
    <row r="594" ht="15.75" hidden="1" customHeight="1" x14ac:dyDescent="0.2"/>
    <row r="595" ht="15.75" hidden="1" customHeight="1" x14ac:dyDescent="0.2"/>
    <row r="596" ht="15.75" hidden="1" customHeight="1" x14ac:dyDescent="0.2"/>
    <row r="597" ht="15.75" hidden="1" customHeight="1" x14ac:dyDescent="0.2"/>
    <row r="598" ht="15.75" hidden="1" customHeight="1" x14ac:dyDescent="0.2"/>
    <row r="599" ht="15.75" hidden="1" customHeight="1" x14ac:dyDescent="0.2"/>
    <row r="600" ht="15.75" hidden="1" customHeight="1" x14ac:dyDescent="0.2"/>
    <row r="601" ht="15.75" hidden="1" customHeight="1" x14ac:dyDescent="0.2"/>
    <row r="602" ht="15.75" hidden="1" customHeight="1" x14ac:dyDescent="0.2"/>
    <row r="603" ht="15.75" hidden="1" customHeight="1" x14ac:dyDescent="0.2"/>
    <row r="604" ht="15.75" hidden="1" customHeight="1" x14ac:dyDescent="0.2"/>
    <row r="605" ht="15.75" hidden="1" customHeight="1" x14ac:dyDescent="0.2"/>
    <row r="606" ht="15.75" hidden="1" customHeight="1" x14ac:dyDescent="0.2"/>
    <row r="607" ht="15.75" hidden="1" customHeight="1" x14ac:dyDescent="0.2"/>
    <row r="608" ht="15.75" hidden="1" customHeight="1" x14ac:dyDescent="0.2"/>
    <row r="609" ht="15.75" hidden="1" customHeight="1" x14ac:dyDescent="0.2"/>
    <row r="610" ht="15.75" hidden="1" customHeight="1" x14ac:dyDescent="0.2"/>
    <row r="611" ht="15.75" hidden="1" customHeight="1" x14ac:dyDescent="0.2"/>
    <row r="612" ht="15.75" hidden="1" customHeight="1" x14ac:dyDescent="0.2"/>
    <row r="613" ht="15.75" hidden="1" customHeight="1" x14ac:dyDescent="0.2"/>
    <row r="614" ht="15.75" hidden="1" customHeight="1" x14ac:dyDescent="0.2"/>
    <row r="615" ht="15.75" hidden="1" customHeight="1" x14ac:dyDescent="0.2"/>
    <row r="616" ht="15.75" hidden="1" customHeight="1" x14ac:dyDescent="0.2"/>
    <row r="617" ht="15.75" hidden="1" customHeight="1" x14ac:dyDescent="0.2"/>
    <row r="618" ht="15.75" hidden="1" customHeight="1" x14ac:dyDescent="0.2"/>
    <row r="619" ht="15.75" hidden="1" customHeight="1" x14ac:dyDescent="0.2"/>
    <row r="620" ht="15.75" hidden="1" customHeight="1" x14ac:dyDescent="0.2"/>
    <row r="621" ht="15.75" hidden="1" customHeight="1" x14ac:dyDescent="0.2"/>
    <row r="622" ht="15.75" hidden="1" customHeight="1" x14ac:dyDescent="0.2"/>
    <row r="623" ht="15.75" hidden="1" customHeight="1" x14ac:dyDescent="0.2"/>
    <row r="624" ht="15.75" hidden="1" customHeight="1" x14ac:dyDescent="0.2"/>
    <row r="625" ht="15.75" hidden="1" customHeight="1" x14ac:dyDescent="0.2"/>
    <row r="626" ht="15.75" hidden="1" customHeight="1" x14ac:dyDescent="0.2"/>
    <row r="627" ht="15.75" hidden="1" customHeight="1" x14ac:dyDescent="0.2"/>
    <row r="628" ht="15.75" hidden="1" customHeight="1" x14ac:dyDescent="0.2"/>
    <row r="629" ht="15.75" hidden="1" customHeight="1" x14ac:dyDescent="0.2"/>
    <row r="630" ht="15.75" hidden="1" customHeight="1" x14ac:dyDescent="0.2"/>
    <row r="631" ht="15.75" hidden="1" customHeight="1" x14ac:dyDescent="0.2"/>
    <row r="632" ht="15.75" hidden="1" customHeight="1" x14ac:dyDescent="0.2"/>
    <row r="633" ht="15.75" hidden="1" customHeight="1" x14ac:dyDescent="0.2"/>
    <row r="634" ht="15.75" hidden="1" customHeight="1" x14ac:dyDescent="0.2"/>
    <row r="635" ht="15.75" hidden="1" customHeight="1" x14ac:dyDescent="0.2"/>
    <row r="636" ht="15.75" hidden="1" customHeight="1" x14ac:dyDescent="0.2"/>
    <row r="637" ht="15.75" hidden="1" customHeight="1" x14ac:dyDescent="0.2"/>
    <row r="638" ht="15.75" hidden="1" customHeight="1" x14ac:dyDescent="0.2"/>
    <row r="639" ht="15.75" hidden="1" customHeight="1" x14ac:dyDescent="0.2"/>
    <row r="640" ht="15.75" hidden="1" customHeight="1" x14ac:dyDescent="0.2"/>
    <row r="641" ht="15.75" hidden="1" customHeight="1" x14ac:dyDescent="0.2"/>
    <row r="642" ht="15.75" hidden="1" customHeight="1" x14ac:dyDescent="0.2"/>
    <row r="643" ht="15.75" hidden="1" customHeight="1" x14ac:dyDescent="0.2"/>
    <row r="644" ht="15.75" hidden="1" customHeight="1" x14ac:dyDescent="0.2"/>
    <row r="645" ht="15.75" hidden="1" customHeight="1" x14ac:dyDescent="0.2"/>
    <row r="646" ht="15.75" hidden="1" customHeight="1" x14ac:dyDescent="0.2"/>
    <row r="647" ht="15.75" hidden="1" customHeight="1" x14ac:dyDescent="0.2"/>
    <row r="648" ht="15.75" hidden="1" customHeight="1" x14ac:dyDescent="0.2"/>
    <row r="649" ht="15.75" hidden="1" customHeight="1" x14ac:dyDescent="0.2"/>
    <row r="650" ht="15.75" hidden="1" customHeight="1" x14ac:dyDescent="0.2"/>
    <row r="651" ht="15.75" hidden="1" customHeight="1" x14ac:dyDescent="0.2"/>
    <row r="652" ht="15.75" hidden="1" customHeight="1" x14ac:dyDescent="0.2"/>
    <row r="653" ht="15.75" hidden="1" customHeight="1" x14ac:dyDescent="0.2"/>
    <row r="654" ht="15.75" hidden="1" customHeight="1" x14ac:dyDescent="0.2"/>
    <row r="655" ht="15.75" hidden="1" customHeight="1" x14ac:dyDescent="0.2"/>
    <row r="656" ht="15.75" hidden="1" customHeight="1" x14ac:dyDescent="0.2"/>
    <row r="657" ht="15.75" hidden="1" customHeight="1" x14ac:dyDescent="0.2"/>
    <row r="658" ht="15.75" hidden="1" customHeight="1" x14ac:dyDescent="0.2"/>
    <row r="659" ht="15.75" hidden="1" customHeight="1" x14ac:dyDescent="0.2"/>
    <row r="660" ht="15.75" hidden="1" customHeight="1" x14ac:dyDescent="0.2"/>
    <row r="661" ht="15.75" hidden="1" customHeight="1" x14ac:dyDescent="0.2"/>
    <row r="662" ht="15.75" hidden="1" customHeight="1" x14ac:dyDescent="0.2"/>
    <row r="663" ht="15.75" hidden="1" customHeight="1" x14ac:dyDescent="0.2"/>
    <row r="664" ht="15.75" hidden="1" customHeight="1" x14ac:dyDescent="0.2"/>
    <row r="665" ht="15.75" hidden="1" customHeight="1" x14ac:dyDescent="0.2"/>
    <row r="666" ht="15.75" hidden="1" customHeight="1" x14ac:dyDescent="0.2"/>
    <row r="667" ht="15.75" hidden="1" customHeight="1" x14ac:dyDescent="0.2"/>
    <row r="668" ht="15.75" hidden="1" customHeight="1" x14ac:dyDescent="0.2"/>
    <row r="669" ht="15.75" hidden="1" customHeight="1" x14ac:dyDescent="0.2"/>
    <row r="670" ht="15.75" hidden="1" customHeight="1" x14ac:dyDescent="0.2"/>
    <row r="671" ht="15.75" hidden="1" customHeight="1" x14ac:dyDescent="0.2"/>
    <row r="672" ht="15.75" hidden="1" customHeight="1" x14ac:dyDescent="0.2"/>
    <row r="673" ht="15.75" hidden="1" customHeight="1" x14ac:dyDescent="0.2"/>
    <row r="674" ht="15.75" hidden="1" customHeight="1" x14ac:dyDescent="0.2"/>
    <row r="675" ht="15.75" hidden="1" customHeight="1" x14ac:dyDescent="0.2"/>
    <row r="676" ht="15.75" hidden="1" customHeight="1" x14ac:dyDescent="0.2"/>
    <row r="677" ht="15.75" hidden="1" customHeight="1" x14ac:dyDescent="0.2"/>
    <row r="678" ht="15.75" hidden="1" customHeight="1" x14ac:dyDescent="0.2"/>
    <row r="679" ht="15.75" hidden="1" customHeight="1" x14ac:dyDescent="0.2"/>
    <row r="680" ht="15.75" hidden="1" customHeight="1" x14ac:dyDescent="0.2"/>
    <row r="681" ht="15.75" hidden="1" customHeight="1" x14ac:dyDescent="0.2"/>
    <row r="682" ht="15.75" hidden="1" customHeight="1" x14ac:dyDescent="0.2"/>
    <row r="683" ht="15.75" hidden="1" customHeight="1" x14ac:dyDescent="0.2"/>
    <row r="684" ht="15.75" hidden="1" customHeight="1" x14ac:dyDescent="0.2"/>
    <row r="685" ht="15.75" hidden="1" customHeight="1" x14ac:dyDescent="0.2"/>
    <row r="686" ht="15.75" hidden="1" customHeight="1" x14ac:dyDescent="0.2"/>
    <row r="687" ht="15.75" hidden="1" customHeight="1" x14ac:dyDescent="0.2"/>
    <row r="688" ht="15.75" hidden="1" customHeight="1" x14ac:dyDescent="0.2"/>
    <row r="689" ht="15.75" hidden="1" customHeight="1" x14ac:dyDescent="0.2"/>
    <row r="690" ht="15.75" hidden="1" customHeight="1" x14ac:dyDescent="0.2"/>
    <row r="691" ht="15.75" hidden="1" customHeight="1" x14ac:dyDescent="0.2"/>
    <row r="692" ht="15.75" hidden="1" customHeight="1" x14ac:dyDescent="0.2"/>
    <row r="693" ht="15.75" hidden="1" customHeight="1" x14ac:dyDescent="0.2"/>
    <row r="694" ht="15.75" hidden="1" customHeight="1" x14ac:dyDescent="0.2"/>
    <row r="695" ht="15.75" hidden="1" customHeight="1" x14ac:dyDescent="0.2"/>
    <row r="696" ht="15.75" hidden="1" customHeight="1" x14ac:dyDescent="0.2"/>
    <row r="697" ht="15.75" hidden="1" customHeight="1" x14ac:dyDescent="0.2"/>
    <row r="698" ht="15.75" hidden="1" customHeight="1" x14ac:dyDescent="0.2"/>
    <row r="699" ht="15.75" hidden="1" customHeight="1" x14ac:dyDescent="0.2"/>
    <row r="700" ht="15.75" hidden="1" customHeight="1" x14ac:dyDescent="0.2"/>
    <row r="701" ht="15.75" hidden="1" customHeight="1" x14ac:dyDescent="0.2"/>
    <row r="702" ht="15.75" hidden="1" customHeight="1" x14ac:dyDescent="0.2"/>
    <row r="703" ht="15.75" hidden="1" customHeight="1" x14ac:dyDescent="0.2"/>
    <row r="704" ht="15.75" hidden="1" customHeight="1" x14ac:dyDescent="0.2"/>
    <row r="705" ht="15.75" hidden="1" customHeight="1" x14ac:dyDescent="0.2"/>
    <row r="706" ht="15.75" hidden="1" customHeight="1" x14ac:dyDescent="0.2"/>
    <row r="707" ht="15.75" hidden="1" customHeight="1" x14ac:dyDescent="0.2"/>
    <row r="708" ht="15.75" hidden="1" customHeight="1" x14ac:dyDescent="0.2"/>
    <row r="709" ht="15.75" hidden="1" customHeight="1" x14ac:dyDescent="0.2"/>
    <row r="710" ht="15.75" hidden="1" customHeight="1" x14ac:dyDescent="0.2"/>
    <row r="711" ht="15.75" hidden="1" customHeight="1" x14ac:dyDescent="0.2"/>
    <row r="712" ht="15.75" hidden="1" customHeight="1" x14ac:dyDescent="0.2"/>
    <row r="713" ht="15.75" hidden="1" customHeight="1" x14ac:dyDescent="0.2"/>
    <row r="714" ht="15.75" hidden="1" customHeight="1" x14ac:dyDescent="0.2"/>
    <row r="715" ht="15.75" hidden="1" customHeight="1" x14ac:dyDescent="0.2"/>
    <row r="716" ht="15.75" hidden="1" customHeight="1" x14ac:dyDescent="0.2"/>
    <row r="717" ht="15.75" hidden="1" customHeight="1" x14ac:dyDescent="0.2"/>
    <row r="718" ht="15.75" hidden="1" customHeight="1" x14ac:dyDescent="0.2"/>
    <row r="719" ht="15.75" hidden="1" customHeight="1" x14ac:dyDescent="0.2"/>
    <row r="720" ht="15.75" hidden="1" customHeight="1" x14ac:dyDescent="0.2"/>
    <row r="721" ht="15.75" hidden="1" customHeight="1" x14ac:dyDescent="0.2"/>
    <row r="722" ht="15.75" hidden="1" customHeight="1" x14ac:dyDescent="0.2"/>
    <row r="723" ht="15.75" hidden="1" customHeight="1" x14ac:dyDescent="0.2"/>
    <row r="724" ht="15.75" hidden="1" customHeight="1" x14ac:dyDescent="0.2"/>
    <row r="725" ht="15.75" hidden="1" customHeight="1" x14ac:dyDescent="0.2"/>
    <row r="726" ht="15.75" hidden="1" customHeight="1" x14ac:dyDescent="0.2"/>
    <row r="727" ht="15.75" hidden="1" customHeight="1" x14ac:dyDescent="0.2"/>
    <row r="728" ht="15.75" hidden="1" customHeight="1" x14ac:dyDescent="0.2"/>
    <row r="729" ht="15.75" hidden="1" customHeight="1" x14ac:dyDescent="0.2"/>
    <row r="730" ht="15.75" hidden="1" customHeight="1" x14ac:dyDescent="0.2"/>
    <row r="731" ht="15.75" hidden="1" customHeight="1" x14ac:dyDescent="0.2"/>
    <row r="732" ht="15.75" hidden="1" customHeight="1" x14ac:dyDescent="0.2"/>
    <row r="733" ht="15.75" hidden="1" customHeight="1" x14ac:dyDescent="0.2"/>
    <row r="734" ht="15.75" hidden="1" customHeight="1" x14ac:dyDescent="0.2"/>
    <row r="735" ht="15.75" hidden="1" customHeight="1" x14ac:dyDescent="0.2"/>
    <row r="736" ht="15.75" hidden="1" customHeight="1" x14ac:dyDescent="0.2"/>
    <row r="737" ht="15.75" hidden="1" customHeight="1" x14ac:dyDescent="0.2"/>
    <row r="738" ht="15.75" hidden="1" customHeight="1" x14ac:dyDescent="0.2"/>
    <row r="739" ht="15.75" hidden="1" customHeight="1" x14ac:dyDescent="0.2"/>
    <row r="740" ht="15.75" hidden="1" customHeight="1" x14ac:dyDescent="0.2"/>
    <row r="741" ht="15.75" hidden="1" customHeight="1" x14ac:dyDescent="0.2"/>
    <row r="742" ht="15.75" hidden="1" customHeight="1" x14ac:dyDescent="0.2"/>
    <row r="743" ht="15.75" hidden="1" customHeight="1" x14ac:dyDescent="0.2"/>
    <row r="744" ht="15.75" hidden="1" customHeight="1" x14ac:dyDescent="0.2"/>
    <row r="745" ht="15.75" hidden="1" customHeight="1" x14ac:dyDescent="0.2"/>
    <row r="746" ht="15.75" hidden="1" customHeight="1" x14ac:dyDescent="0.2"/>
    <row r="747" ht="15.75" hidden="1" customHeight="1" x14ac:dyDescent="0.2"/>
    <row r="748" ht="15.75" hidden="1" customHeight="1" x14ac:dyDescent="0.2"/>
    <row r="749" ht="15.75" hidden="1" customHeight="1" x14ac:dyDescent="0.2"/>
    <row r="750" ht="15.75" hidden="1" customHeight="1" x14ac:dyDescent="0.2"/>
    <row r="751" ht="15.75" hidden="1" customHeight="1" x14ac:dyDescent="0.2"/>
    <row r="752" ht="15.75" hidden="1" customHeight="1" x14ac:dyDescent="0.2"/>
    <row r="753" ht="15.75" hidden="1" customHeight="1" x14ac:dyDescent="0.2"/>
    <row r="754" ht="15.75" hidden="1" customHeight="1" x14ac:dyDescent="0.2"/>
    <row r="755" ht="15.75" hidden="1" customHeight="1" x14ac:dyDescent="0.2"/>
    <row r="756" ht="15.75" hidden="1" customHeight="1" x14ac:dyDescent="0.2"/>
    <row r="757" ht="15.75" hidden="1" customHeight="1" x14ac:dyDescent="0.2"/>
    <row r="758" ht="15.75" hidden="1" customHeight="1" x14ac:dyDescent="0.2"/>
    <row r="759" ht="15.75" hidden="1" customHeight="1" x14ac:dyDescent="0.2"/>
    <row r="760" ht="15.75" hidden="1" customHeight="1" x14ac:dyDescent="0.2"/>
    <row r="761" ht="15.75" hidden="1" customHeight="1" x14ac:dyDescent="0.2"/>
    <row r="762" ht="15.75" hidden="1" customHeight="1" x14ac:dyDescent="0.2"/>
    <row r="763" ht="15.75" hidden="1" customHeight="1" x14ac:dyDescent="0.2"/>
    <row r="764" ht="15.75" hidden="1" customHeight="1" x14ac:dyDescent="0.2"/>
    <row r="765" ht="15.75" hidden="1" customHeight="1" x14ac:dyDescent="0.2"/>
    <row r="766" ht="15.75" hidden="1" customHeight="1" x14ac:dyDescent="0.2"/>
    <row r="767" ht="15.75" hidden="1" customHeight="1" x14ac:dyDescent="0.2"/>
    <row r="768" ht="15.75" hidden="1" customHeight="1" x14ac:dyDescent="0.2"/>
    <row r="769" ht="15.75" hidden="1" customHeight="1" x14ac:dyDescent="0.2"/>
    <row r="770" ht="15.75" hidden="1" customHeight="1" x14ac:dyDescent="0.2"/>
    <row r="771" ht="15.75" hidden="1" customHeight="1" x14ac:dyDescent="0.2"/>
    <row r="772" ht="15.75" hidden="1" customHeight="1" x14ac:dyDescent="0.2"/>
    <row r="773" ht="15.75" hidden="1" customHeight="1" x14ac:dyDescent="0.2"/>
    <row r="774" ht="15.75" hidden="1" customHeight="1" x14ac:dyDescent="0.2"/>
    <row r="775" ht="15.75" hidden="1" customHeight="1" x14ac:dyDescent="0.2"/>
    <row r="776" ht="15.75" hidden="1" customHeight="1" x14ac:dyDescent="0.2"/>
    <row r="777" ht="15.75" hidden="1" customHeight="1" x14ac:dyDescent="0.2"/>
    <row r="778" ht="15.75" hidden="1" customHeight="1" x14ac:dyDescent="0.2"/>
    <row r="779" ht="15.75" hidden="1" customHeight="1" x14ac:dyDescent="0.2"/>
    <row r="780" ht="15.75" hidden="1" customHeight="1" x14ac:dyDescent="0.2"/>
    <row r="781" ht="15.75" hidden="1" customHeight="1" x14ac:dyDescent="0.2"/>
    <row r="782" ht="15.75" hidden="1" customHeight="1" x14ac:dyDescent="0.2"/>
    <row r="783" ht="15.75" hidden="1" customHeight="1" x14ac:dyDescent="0.2"/>
    <row r="784" ht="15.75" hidden="1" customHeight="1" x14ac:dyDescent="0.2"/>
    <row r="785" ht="15.75" hidden="1" customHeight="1" x14ac:dyDescent="0.2"/>
    <row r="786" ht="15.75" hidden="1" customHeight="1" x14ac:dyDescent="0.2"/>
    <row r="787" ht="15.75" hidden="1" customHeight="1" x14ac:dyDescent="0.2"/>
    <row r="788" ht="15.75" hidden="1" customHeight="1" x14ac:dyDescent="0.2"/>
    <row r="789" ht="15.75" hidden="1" customHeight="1" x14ac:dyDescent="0.2"/>
    <row r="790" ht="15.75" hidden="1" customHeight="1" x14ac:dyDescent="0.2"/>
    <row r="791" ht="15.75" hidden="1" customHeight="1" x14ac:dyDescent="0.2"/>
    <row r="792" ht="15.75" hidden="1" customHeight="1" x14ac:dyDescent="0.2"/>
    <row r="793" ht="15.75" hidden="1" customHeight="1" x14ac:dyDescent="0.2"/>
    <row r="794" ht="15.75" hidden="1" customHeight="1" x14ac:dyDescent="0.2"/>
    <row r="795" ht="15.75" hidden="1" customHeight="1" x14ac:dyDescent="0.2"/>
    <row r="796" ht="15.75" hidden="1" customHeight="1" x14ac:dyDescent="0.2"/>
    <row r="797" ht="15.75" hidden="1" customHeight="1" x14ac:dyDescent="0.2"/>
    <row r="798" ht="15.75" hidden="1" customHeight="1" x14ac:dyDescent="0.2"/>
    <row r="799" ht="15.75" hidden="1" customHeight="1" x14ac:dyDescent="0.2"/>
    <row r="800" ht="15.75" hidden="1" customHeight="1" x14ac:dyDescent="0.2"/>
    <row r="801" ht="15.75" hidden="1" customHeight="1" x14ac:dyDescent="0.2"/>
    <row r="802" ht="15.75" hidden="1" customHeight="1" x14ac:dyDescent="0.2"/>
    <row r="803" ht="15.75" hidden="1" customHeight="1" x14ac:dyDescent="0.2"/>
    <row r="804" ht="15.75" hidden="1" customHeight="1" x14ac:dyDescent="0.2"/>
    <row r="805" ht="15.75" hidden="1" customHeight="1" x14ac:dyDescent="0.2"/>
    <row r="806" ht="15.75" hidden="1" customHeight="1" x14ac:dyDescent="0.2"/>
    <row r="807" ht="15.75" hidden="1" customHeight="1" x14ac:dyDescent="0.2"/>
    <row r="808" ht="15.75" hidden="1" customHeight="1" x14ac:dyDescent="0.2"/>
    <row r="809" ht="15.75" hidden="1" customHeight="1" x14ac:dyDescent="0.2"/>
    <row r="810" ht="15.75" hidden="1" customHeight="1" x14ac:dyDescent="0.2"/>
    <row r="811" ht="15.75" hidden="1" customHeight="1" x14ac:dyDescent="0.2"/>
    <row r="812" ht="15.75" hidden="1" customHeight="1" x14ac:dyDescent="0.2"/>
    <row r="813" ht="15.75" hidden="1" customHeight="1" x14ac:dyDescent="0.2"/>
    <row r="814" ht="15.75" hidden="1" customHeight="1" x14ac:dyDescent="0.2"/>
    <row r="815" ht="15.75" hidden="1" customHeight="1" x14ac:dyDescent="0.2"/>
    <row r="816" ht="15.75" hidden="1" customHeight="1" x14ac:dyDescent="0.2"/>
    <row r="817" ht="15.75" hidden="1" customHeight="1" x14ac:dyDescent="0.2"/>
    <row r="818" ht="15.75" hidden="1" customHeight="1" x14ac:dyDescent="0.2"/>
    <row r="819" ht="15.75" hidden="1" customHeight="1" x14ac:dyDescent="0.2"/>
    <row r="820" ht="15.75" hidden="1" customHeight="1" x14ac:dyDescent="0.2"/>
    <row r="821" ht="15.75" hidden="1" customHeight="1" x14ac:dyDescent="0.2"/>
    <row r="822" ht="15.75" hidden="1" customHeight="1" x14ac:dyDescent="0.2"/>
    <row r="823" ht="15.75" hidden="1" customHeight="1" x14ac:dyDescent="0.2"/>
    <row r="824" ht="15.75" hidden="1" customHeight="1" x14ac:dyDescent="0.2"/>
    <row r="825" ht="15.75" hidden="1" customHeight="1" x14ac:dyDescent="0.2"/>
    <row r="826" ht="15.75" hidden="1" customHeight="1" x14ac:dyDescent="0.2"/>
    <row r="827" ht="15.75" hidden="1" customHeight="1" x14ac:dyDescent="0.2"/>
    <row r="828" ht="15.75" hidden="1" customHeight="1" x14ac:dyDescent="0.2"/>
    <row r="829" ht="15.75" hidden="1" customHeight="1" x14ac:dyDescent="0.2"/>
    <row r="830" ht="15.75" hidden="1" customHeight="1" x14ac:dyDescent="0.2"/>
    <row r="831" ht="15.75" hidden="1" customHeight="1" x14ac:dyDescent="0.2"/>
    <row r="832" ht="15.75" hidden="1" customHeight="1" x14ac:dyDescent="0.2"/>
    <row r="833" ht="15.75" hidden="1" customHeight="1" x14ac:dyDescent="0.2"/>
    <row r="834" ht="15.75" hidden="1" customHeight="1" x14ac:dyDescent="0.2"/>
    <row r="835" ht="15.75" hidden="1" customHeight="1" x14ac:dyDescent="0.2"/>
    <row r="836" ht="15.75" hidden="1" customHeight="1" x14ac:dyDescent="0.2"/>
    <row r="837" ht="15.75" hidden="1" customHeight="1" x14ac:dyDescent="0.2"/>
    <row r="838" ht="15.75" hidden="1" customHeight="1" x14ac:dyDescent="0.2"/>
    <row r="839" ht="15.75" hidden="1" customHeight="1" x14ac:dyDescent="0.2"/>
    <row r="840" ht="15.75" hidden="1" customHeight="1" x14ac:dyDescent="0.2"/>
    <row r="841" ht="15.75" hidden="1" customHeight="1" x14ac:dyDescent="0.2"/>
    <row r="842" ht="15.75" hidden="1" customHeight="1" x14ac:dyDescent="0.2"/>
    <row r="843" ht="15.75" hidden="1" customHeight="1" x14ac:dyDescent="0.2"/>
    <row r="844" ht="15.75" hidden="1" customHeight="1" x14ac:dyDescent="0.2"/>
    <row r="845" ht="15.75" hidden="1" customHeight="1" x14ac:dyDescent="0.2"/>
    <row r="846" ht="15.75" hidden="1" customHeight="1" x14ac:dyDescent="0.2"/>
    <row r="847" ht="15.75" hidden="1" customHeight="1" x14ac:dyDescent="0.2"/>
    <row r="848" ht="15.75" hidden="1" customHeight="1" x14ac:dyDescent="0.2"/>
    <row r="849" ht="15.75" hidden="1" customHeight="1" x14ac:dyDescent="0.2"/>
    <row r="850" ht="15.75" hidden="1" customHeight="1" x14ac:dyDescent="0.2"/>
    <row r="851" ht="15.75" hidden="1" customHeight="1" x14ac:dyDescent="0.2"/>
    <row r="852" ht="15.75" hidden="1" customHeight="1" x14ac:dyDescent="0.2"/>
    <row r="853" ht="15.75" hidden="1" customHeight="1" x14ac:dyDescent="0.2"/>
    <row r="854" ht="15.75" hidden="1" customHeight="1" x14ac:dyDescent="0.2"/>
    <row r="855" ht="15.75" hidden="1" customHeight="1" x14ac:dyDescent="0.2"/>
    <row r="856" ht="15.75" hidden="1" customHeight="1" x14ac:dyDescent="0.2"/>
    <row r="857" ht="15.75" hidden="1" customHeight="1" x14ac:dyDescent="0.2"/>
    <row r="858" ht="15.75" hidden="1" customHeight="1" x14ac:dyDescent="0.2"/>
    <row r="859" ht="15.75" hidden="1" customHeight="1" x14ac:dyDescent="0.2"/>
    <row r="860" ht="15.75" hidden="1" customHeight="1" x14ac:dyDescent="0.2"/>
    <row r="861" ht="15.75" hidden="1" customHeight="1" x14ac:dyDescent="0.2"/>
    <row r="862" ht="15.75" hidden="1" customHeight="1" x14ac:dyDescent="0.2"/>
    <row r="863" ht="15.75" hidden="1" customHeight="1" x14ac:dyDescent="0.2"/>
    <row r="864" ht="15.75" hidden="1" customHeight="1" x14ac:dyDescent="0.2"/>
    <row r="865" ht="15.75" hidden="1" customHeight="1" x14ac:dyDescent="0.2"/>
    <row r="866" ht="15.75" hidden="1" customHeight="1" x14ac:dyDescent="0.2"/>
    <row r="867" ht="15.75" hidden="1" customHeight="1" x14ac:dyDescent="0.2"/>
    <row r="868" ht="15.75" hidden="1" customHeight="1" x14ac:dyDescent="0.2"/>
    <row r="869" ht="15.75" hidden="1" customHeight="1" x14ac:dyDescent="0.2"/>
    <row r="870" ht="15.75" hidden="1" customHeight="1" x14ac:dyDescent="0.2"/>
    <row r="871" ht="15.75" hidden="1" customHeight="1" x14ac:dyDescent="0.2"/>
    <row r="872" ht="15.75" hidden="1" customHeight="1" x14ac:dyDescent="0.2"/>
    <row r="873" ht="15.75" hidden="1" customHeight="1" x14ac:dyDescent="0.2"/>
    <row r="874" ht="15.75" hidden="1" customHeight="1" x14ac:dyDescent="0.2"/>
    <row r="875" ht="15.75" hidden="1" customHeight="1" x14ac:dyDescent="0.2"/>
    <row r="876" ht="15.75" hidden="1" customHeight="1" x14ac:dyDescent="0.2"/>
    <row r="877" ht="15.75" hidden="1" customHeight="1" x14ac:dyDescent="0.2"/>
    <row r="878" ht="15.75" hidden="1" customHeight="1" x14ac:dyDescent="0.2"/>
    <row r="879" ht="15.75" hidden="1" customHeight="1" x14ac:dyDescent="0.2"/>
    <row r="880" ht="15.75" hidden="1" customHeight="1" x14ac:dyDescent="0.2"/>
    <row r="881" ht="15.75" hidden="1" customHeight="1" x14ac:dyDescent="0.2"/>
    <row r="882" ht="15.75" hidden="1" customHeight="1" x14ac:dyDescent="0.2"/>
    <row r="883" ht="15.75" hidden="1" customHeight="1" x14ac:dyDescent="0.2"/>
    <row r="884" ht="15.75" hidden="1" customHeight="1" x14ac:dyDescent="0.2"/>
    <row r="885" ht="15.75" hidden="1" customHeight="1" x14ac:dyDescent="0.2"/>
    <row r="886" ht="15.75" hidden="1" customHeight="1" x14ac:dyDescent="0.2"/>
    <row r="887" ht="15.75" hidden="1" customHeight="1" x14ac:dyDescent="0.2"/>
    <row r="888" ht="15.75" hidden="1" customHeight="1" x14ac:dyDescent="0.2"/>
    <row r="889" ht="15.75" hidden="1" customHeight="1" x14ac:dyDescent="0.2"/>
    <row r="890" ht="15.75" hidden="1" customHeight="1" x14ac:dyDescent="0.2"/>
    <row r="891" ht="15.75" hidden="1" customHeight="1" x14ac:dyDescent="0.2"/>
    <row r="892" ht="15.75" hidden="1" customHeight="1" x14ac:dyDescent="0.2"/>
    <row r="893" ht="15.75" hidden="1" customHeight="1" x14ac:dyDescent="0.2"/>
    <row r="894" ht="15.75" hidden="1" customHeight="1" x14ac:dyDescent="0.2"/>
    <row r="895" ht="15.75" hidden="1" customHeight="1" x14ac:dyDescent="0.2"/>
    <row r="896" ht="15.75" hidden="1" customHeight="1" x14ac:dyDescent="0.2"/>
    <row r="897" ht="15.75" hidden="1" customHeight="1" x14ac:dyDescent="0.2"/>
    <row r="898" ht="15.75" hidden="1" customHeight="1" x14ac:dyDescent="0.2"/>
    <row r="899" ht="15.75" hidden="1" customHeight="1" x14ac:dyDescent="0.2"/>
    <row r="900" ht="15.75" hidden="1" customHeight="1" x14ac:dyDescent="0.2"/>
    <row r="901" ht="15.75" hidden="1" customHeight="1" x14ac:dyDescent="0.2"/>
    <row r="902" ht="15.75" hidden="1" customHeight="1" x14ac:dyDescent="0.2"/>
    <row r="903" ht="15.75" hidden="1" customHeight="1" x14ac:dyDescent="0.2"/>
    <row r="904" ht="15.75" hidden="1" customHeight="1" x14ac:dyDescent="0.2"/>
    <row r="905" ht="15.75" hidden="1" customHeight="1" x14ac:dyDescent="0.2"/>
    <row r="906" ht="15.75" hidden="1" customHeight="1" x14ac:dyDescent="0.2"/>
    <row r="907" ht="15.75" hidden="1" customHeight="1" x14ac:dyDescent="0.2"/>
    <row r="908" ht="15.75" hidden="1" customHeight="1" x14ac:dyDescent="0.2"/>
    <row r="909" ht="15.75" hidden="1" customHeight="1" x14ac:dyDescent="0.2"/>
    <row r="910" ht="15.75" hidden="1" customHeight="1" x14ac:dyDescent="0.2"/>
    <row r="911" ht="15.75" hidden="1" customHeight="1" x14ac:dyDescent="0.2"/>
    <row r="912" ht="15.75" hidden="1" customHeight="1" x14ac:dyDescent="0.2"/>
    <row r="913" ht="15.75" hidden="1" customHeight="1" x14ac:dyDescent="0.2"/>
    <row r="914" ht="15.75" hidden="1" customHeight="1" x14ac:dyDescent="0.2"/>
    <row r="915" ht="15.75" hidden="1" customHeight="1" x14ac:dyDescent="0.2"/>
    <row r="916" ht="15.75" hidden="1" customHeight="1" x14ac:dyDescent="0.2"/>
    <row r="917" ht="15.75" hidden="1" customHeight="1" x14ac:dyDescent="0.2"/>
    <row r="918" ht="15.75" hidden="1" customHeight="1" x14ac:dyDescent="0.2"/>
    <row r="919" ht="15.75" hidden="1" customHeight="1" x14ac:dyDescent="0.2"/>
    <row r="920" ht="15.75" hidden="1" customHeight="1" x14ac:dyDescent="0.2"/>
    <row r="921" ht="15.75" hidden="1" customHeight="1" x14ac:dyDescent="0.2"/>
    <row r="922" ht="15.75" hidden="1" customHeight="1" x14ac:dyDescent="0.2"/>
    <row r="923" ht="15.75" hidden="1" customHeight="1" x14ac:dyDescent="0.2"/>
    <row r="924" ht="15.75" hidden="1" customHeight="1" x14ac:dyDescent="0.2"/>
    <row r="925" ht="15.75" hidden="1" customHeight="1" x14ac:dyDescent="0.2"/>
    <row r="926" ht="15.75" hidden="1" customHeight="1" x14ac:dyDescent="0.2"/>
    <row r="927" ht="15.75" hidden="1" customHeight="1" x14ac:dyDescent="0.2"/>
    <row r="928" ht="15.75" hidden="1" customHeight="1" x14ac:dyDescent="0.2"/>
    <row r="929" ht="15.75" hidden="1" customHeight="1" x14ac:dyDescent="0.2"/>
    <row r="930" ht="15.75" hidden="1" customHeight="1" x14ac:dyDescent="0.2"/>
    <row r="931" ht="15.75" hidden="1" customHeight="1" x14ac:dyDescent="0.2"/>
    <row r="932" ht="15.75" hidden="1" customHeight="1" x14ac:dyDescent="0.2"/>
    <row r="933" ht="15.75" hidden="1" customHeight="1" x14ac:dyDescent="0.2"/>
    <row r="934" ht="15.75" hidden="1" customHeight="1" x14ac:dyDescent="0.2"/>
    <row r="935" ht="15.75" hidden="1" customHeight="1" x14ac:dyDescent="0.2"/>
    <row r="936" ht="15.75" hidden="1" customHeight="1" x14ac:dyDescent="0.2"/>
    <row r="937" ht="15.75" hidden="1" customHeight="1" x14ac:dyDescent="0.2"/>
    <row r="938" ht="15.75" hidden="1" customHeight="1" x14ac:dyDescent="0.2"/>
    <row r="939" ht="15.75" hidden="1" customHeight="1" x14ac:dyDescent="0.2"/>
    <row r="940" ht="15.75" hidden="1" customHeight="1" x14ac:dyDescent="0.2"/>
    <row r="941" ht="15.75" hidden="1" customHeight="1" x14ac:dyDescent="0.2"/>
    <row r="942" ht="15.75" hidden="1" customHeight="1" x14ac:dyDescent="0.2"/>
    <row r="943" ht="15.75" hidden="1" customHeight="1" x14ac:dyDescent="0.2"/>
    <row r="944" ht="15.75" hidden="1" customHeight="1" x14ac:dyDescent="0.2"/>
    <row r="945" ht="15.75" hidden="1" customHeight="1" x14ac:dyDescent="0.2"/>
    <row r="946" ht="15.75" hidden="1" customHeight="1" x14ac:dyDescent="0.2"/>
    <row r="947" ht="15.75" hidden="1" customHeight="1" x14ac:dyDescent="0.2"/>
    <row r="948" ht="15.75" hidden="1" customHeight="1" x14ac:dyDescent="0.2"/>
    <row r="949" ht="15.75" hidden="1" customHeight="1" x14ac:dyDescent="0.2"/>
    <row r="950" ht="15.75" hidden="1" customHeight="1" x14ac:dyDescent="0.2"/>
    <row r="951" ht="15.75" hidden="1" customHeight="1" x14ac:dyDescent="0.2"/>
    <row r="952" ht="15.75" hidden="1" customHeight="1" x14ac:dyDescent="0.2"/>
    <row r="953" ht="15.75" hidden="1" customHeight="1" x14ac:dyDescent="0.2"/>
    <row r="954" ht="15.75" hidden="1" customHeight="1" x14ac:dyDescent="0.2"/>
    <row r="955" ht="15.75" hidden="1" customHeight="1" x14ac:dyDescent="0.2"/>
    <row r="956" ht="15.75" hidden="1" customHeight="1" x14ac:dyDescent="0.2"/>
    <row r="957" ht="15.75" hidden="1" customHeight="1" x14ac:dyDescent="0.2"/>
    <row r="958" ht="15.75" hidden="1" customHeight="1" x14ac:dyDescent="0.2"/>
    <row r="959" ht="15.75" hidden="1" customHeight="1" x14ac:dyDescent="0.2"/>
    <row r="960" ht="15.75" hidden="1" customHeight="1" x14ac:dyDescent="0.2"/>
    <row r="961" ht="15.75" hidden="1" customHeight="1" x14ac:dyDescent="0.2"/>
    <row r="962" ht="15.75" hidden="1" customHeight="1" x14ac:dyDescent="0.2"/>
    <row r="963" ht="15.75" hidden="1" customHeight="1" x14ac:dyDescent="0.2"/>
    <row r="964" ht="15.75" hidden="1" customHeight="1" x14ac:dyDescent="0.2"/>
    <row r="965" ht="15.75" hidden="1" customHeight="1" x14ac:dyDescent="0.2"/>
    <row r="966" ht="15.75" hidden="1" customHeight="1" x14ac:dyDescent="0.2"/>
    <row r="967" ht="15.75" hidden="1" customHeight="1" x14ac:dyDescent="0.2"/>
    <row r="968" ht="15.75" hidden="1" customHeight="1" x14ac:dyDescent="0.2"/>
    <row r="969" ht="15.75" hidden="1" customHeight="1" x14ac:dyDescent="0.2"/>
    <row r="970" ht="15.75" hidden="1" customHeight="1" x14ac:dyDescent="0.2"/>
    <row r="971" ht="15.75" hidden="1" customHeight="1" x14ac:dyDescent="0.2"/>
    <row r="972" ht="15.75" hidden="1" customHeight="1" x14ac:dyDescent="0.2"/>
    <row r="973" ht="15.75" hidden="1" customHeight="1" x14ac:dyDescent="0.2"/>
    <row r="974" ht="15.75" hidden="1" customHeight="1" x14ac:dyDescent="0.2"/>
    <row r="975" ht="15.75" hidden="1" customHeight="1" x14ac:dyDescent="0.2"/>
    <row r="976" ht="15.75" hidden="1" customHeight="1" x14ac:dyDescent="0.2"/>
    <row r="977" ht="15.75" hidden="1" customHeight="1" x14ac:dyDescent="0.2"/>
    <row r="978" ht="15.75" hidden="1" customHeight="1" x14ac:dyDescent="0.2"/>
    <row r="979" ht="15.75" hidden="1" customHeight="1" x14ac:dyDescent="0.2"/>
    <row r="980" ht="15.75" hidden="1" customHeight="1" x14ac:dyDescent="0.2"/>
    <row r="981" ht="15.75" hidden="1" customHeight="1" x14ac:dyDescent="0.2"/>
    <row r="982" ht="15.75" hidden="1" customHeight="1" x14ac:dyDescent="0.2"/>
    <row r="983" ht="15.75" hidden="1" customHeight="1" x14ac:dyDescent="0.2"/>
    <row r="984" ht="15.75" hidden="1" customHeight="1" x14ac:dyDescent="0.2"/>
    <row r="985" ht="15.75" hidden="1" customHeight="1" x14ac:dyDescent="0.2"/>
    <row r="986" ht="15.75" hidden="1" customHeight="1" x14ac:dyDescent="0.2"/>
    <row r="987" ht="15.75" hidden="1" customHeight="1" x14ac:dyDescent="0.2"/>
    <row r="988" ht="15.75" hidden="1" customHeight="1" x14ac:dyDescent="0.2"/>
    <row r="989" ht="15.75" hidden="1" customHeight="1" x14ac:dyDescent="0.2"/>
    <row r="990" ht="15.75" hidden="1" customHeight="1" x14ac:dyDescent="0.2"/>
    <row r="991" ht="15.75" hidden="1" customHeight="1" x14ac:dyDescent="0.2"/>
    <row r="992" ht="15.75" hidden="1" customHeight="1" x14ac:dyDescent="0.2"/>
    <row r="993" ht="15.75" hidden="1" customHeight="1" x14ac:dyDescent="0.2"/>
    <row r="994" ht="15.75" hidden="1" customHeight="1" x14ac:dyDescent="0.2"/>
    <row r="995" ht="15.75" hidden="1" customHeight="1" x14ac:dyDescent="0.2"/>
    <row r="996" ht="15.75" hidden="1" customHeight="1" x14ac:dyDescent="0.2"/>
    <row r="997" ht="15.75" hidden="1" customHeight="1" x14ac:dyDescent="0.2"/>
    <row r="998" ht="15.75" hidden="1" customHeight="1" x14ac:dyDescent="0.2"/>
    <row r="999" ht="15.75" hidden="1" customHeight="1" x14ac:dyDescent="0.2"/>
    <row r="1000" ht="15.75" hidden="1" customHeight="1" x14ac:dyDescent="0.2"/>
  </sheetData>
  <mergeCells count="3">
    <mergeCell ref="D11:S17"/>
    <mergeCell ref="D18:S22"/>
    <mergeCell ref="D26:S28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D9E2F3"/>
  </sheetPr>
  <dimension ref="A1:Z1000"/>
  <sheetViews>
    <sheetView showGridLines="0" workbookViewId="0"/>
  </sheetViews>
  <sheetFormatPr baseColWidth="10" defaultColWidth="14.5" defaultRowHeight="15" customHeight="1" x14ac:dyDescent="0.2"/>
  <cols>
    <col min="1" max="1" width="8.6640625" customWidth="1"/>
    <col min="2" max="2" width="13.83203125" customWidth="1"/>
    <col min="3" max="3" width="22.5" customWidth="1"/>
    <col min="4" max="4" width="20" customWidth="1"/>
    <col min="5" max="14" width="13.83203125" customWidth="1"/>
    <col min="15" max="26" width="8.6640625" customWidth="1"/>
  </cols>
  <sheetData>
    <row r="1" spans="1:26" ht="39" customHeight="1" x14ac:dyDescent="0.2">
      <c r="A1" s="25"/>
      <c r="B1" s="26" t="s">
        <v>95</v>
      </c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 spans="1:26" ht="32.25" customHeight="1" x14ac:dyDescent="0.2">
      <c r="A2" s="254"/>
      <c r="B2" s="255" t="s">
        <v>96</v>
      </c>
      <c r="C2" s="254"/>
      <c r="D2" s="254"/>
      <c r="E2" s="254"/>
      <c r="F2" s="254"/>
      <c r="G2" s="254"/>
      <c r="H2" s="254"/>
      <c r="I2" s="254"/>
      <c r="J2" s="254"/>
      <c r="K2" s="254"/>
      <c r="L2" s="254"/>
      <c r="M2" s="254"/>
      <c r="N2" s="254"/>
      <c r="O2" s="254"/>
      <c r="P2" s="254"/>
      <c r="Q2" s="254"/>
      <c r="R2" s="254"/>
      <c r="S2" s="254"/>
      <c r="T2" s="254"/>
      <c r="U2" s="254"/>
      <c r="V2" s="254"/>
      <c r="W2" s="254"/>
      <c r="X2" s="254"/>
      <c r="Y2" s="254"/>
      <c r="Z2" s="254"/>
    </row>
    <row r="3" spans="1:26" ht="38.25" customHeight="1" x14ac:dyDescent="0.2"/>
    <row r="4" spans="1:26" ht="26.25" customHeight="1" x14ac:dyDescent="0.2">
      <c r="B4" s="531" t="s">
        <v>97</v>
      </c>
      <c r="C4" s="515"/>
      <c r="D4" s="515"/>
      <c r="E4" s="515"/>
      <c r="F4" s="515"/>
      <c r="G4" s="515"/>
      <c r="H4" s="515"/>
      <c r="I4" s="515"/>
      <c r="J4" s="515"/>
      <c r="K4" s="515"/>
      <c r="L4" s="515"/>
      <c r="M4" s="515"/>
      <c r="N4" s="513"/>
    </row>
    <row r="5" spans="1:26" ht="21" customHeight="1" x14ac:dyDescent="0.2">
      <c r="B5" s="256" t="s">
        <v>98</v>
      </c>
      <c r="C5" s="200" t="s">
        <v>99</v>
      </c>
      <c r="D5" s="200"/>
      <c r="E5" s="200">
        <v>1</v>
      </c>
      <c r="F5" s="200">
        <v>2</v>
      </c>
      <c r="G5" s="200">
        <v>3</v>
      </c>
      <c r="H5" s="200">
        <v>4</v>
      </c>
      <c r="I5" s="200">
        <v>5</v>
      </c>
      <c r="J5" s="200">
        <v>6</v>
      </c>
      <c r="K5" s="200">
        <v>7</v>
      </c>
      <c r="L5" s="200">
        <v>8</v>
      </c>
      <c r="M5" s="200">
        <v>9</v>
      </c>
      <c r="N5" s="201">
        <v>10</v>
      </c>
    </row>
    <row r="6" spans="1:26" x14ac:dyDescent="0.2">
      <c r="B6" s="257" t="s">
        <v>100</v>
      </c>
      <c r="C6" s="258">
        <v>0.05</v>
      </c>
      <c r="D6" s="259"/>
      <c r="E6" s="260">
        <v>95000000</v>
      </c>
      <c r="F6" s="261">
        <f t="shared" ref="F6:N6" si="0">IF(E6="","",E6*(1+$C6))</f>
        <v>99750000</v>
      </c>
      <c r="G6" s="261">
        <f t="shared" si="0"/>
        <v>104737500</v>
      </c>
      <c r="H6" s="261">
        <f t="shared" si="0"/>
        <v>109974375</v>
      </c>
      <c r="I6" s="261">
        <f t="shared" si="0"/>
        <v>115473093.75</v>
      </c>
      <c r="J6" s="261">
        <f t="shared" si="0"/>
        <v>121246748.4375</v>
      </c>
      <c r="K6" s="261">
        <f t="shared" si="0"/>
        <v>127309085.859375</v>
      </c>
      <c r="L6" s="261">
        <f t="shared" si="0"/>
        <v>133674540.15234375</v>
      </c>
      <c r="M6" s="261">
        <f t="shared" si="0"/>
        <v>140358267.15996096</v>
      </c>
      <c r="N6" s="262">
        <f t="shared" si="0"/>
        <v>147376180.517959</v>
      </c>
    </row>
    <row r="7" spans="1:26" x14ac:dyDescent="0.2">
      <c r="B7" s="263" t="s">
        <v>101</v>
      </c>
      <c r="C7" s="264">
        <v>0.06</v>
      </c>
      <c r="D7" s="265"/>
      <c r="E7" s="266">
        <v>91000000</v>
      </c>
      <c r="F7" s="267">
        <f t="shared" ref="F7:N7" si="1">IF(E7="","",E7*(1+$C7))</f>
        <v>96460000</v>
      </c>
      <c r="G7" s="267">
        <f t="shared" si="1"/>
        <v>102247600</v>
      </c>
      <c r="H7" s="267">
        <f t="shared" si="1"/>
        <v>108382456</v>
      </c>
      <c r="I7" s="267">
        <f t="shared" si="1"/>
        <v>114885403.36</v>
      </c>
      <c r="J7" s="267">
        <f t="shared" si="1"/>
        <v>121778527.5616</v>
      </c>
      <c r="K7" s="267">
        <f t="shared" si="1"/>
        <v>129085239.215296</v>
      </c>
      <c r="L7" s="267">
        <f t="shared" si="1"/>
        <v>136830353.56821376</v>
      </c>
      <c r="M7" s="267">
        <f t="shared" si="1"/>
        <v>145040174.78230658</v>
      </c>
      <c r="N7" s="268">
        <f t="shared" si="1"/>
        <v>153742585.269245</v>
      </c>
    </row>
    <row r="8" spans="1:26" x14ac:dyDescent="0.2">
      <c r="B8" s="263" t="s">
        <v>102</v>
      </c>
      <c r="C8" s="264">
        <v>7.0000000000000007E-2</v>
      </c>
      <c r="D8" s="265"/>
      <c r="E8" s="266">
        <v>81200000</v>
      </c>
      <c r="F8" s="267">
        <f t="shared" ref="F8:N8" si="2">IF(E8="","",E8*(1+$C8))</f>
        <v>86884000</v>
      </c>
      <c r="G8" s="267">
        <f t="shared" si="2"/>
        <v>92965880</v>
      </c>
      <c r="H8" s="267">
        <f t="shared" si="2"/>
        <v>99473491.600000009</v>
      </c>
      <c r="I8" s="267">
        <f t="shared" si="2"/>
        <v>106436636.01200001</v>
      </c>
      <c r="J8" s="267">
        <f t="shared" si="2"/>
        <v>113887200.53284001</v>
      </c>
      <c r="K8" s="267">
        <f t="shared" si="2"/>
        <v>121859304.57013883</v>
      </c>
      <c r="L8" s="267">
        <f t="shared" si="2"/>
        <v>130389455.89004855</v>
      </c>
      <c r="M8" s="267">
        <f t="shared" si="2"/>
        <v>139516717.80235195</v>
      </c>
      <c r="N8" s="268">
        <f t="shared" si="2"/>
        <v>149282888.0485166</v>
      </c>
    </row>
    <row r="9" spans="1:26" x14ac:dyDescent="0.2">
      <c r="B9" s="263" t="s">
        <v>103</v>
      </c>
      <c r="C9" s="264">
        <v>0.08</v>
      </c>
      <c r="D9" s="265"/>
      <c r="E9" s="266">
        <v>31700000</v>
      </c>
      <c r="F9" s="267">
        <f t="shared" ref="F9:N9" si="3">IF(E9="","",E9*(1+$C9))</f>
        <v>34236000</v>
      </c>
      <c r="G9" s="267">
        <f t="shared" si="3"/>
        <v>36974880</v>
      </c>
      <c r="H9" s="267">
        <f t="shared" si="3"/>
        <v>39932870.400000006</v>
      </c>
      <c r="I9" s="267">
        <f t="shared" si="3"/>
        <v>43127500.032000013</v>
      </c>
      <c r="J9" s="267">
        <f t="shared" si="3"/>
        <v>46577700.034560017</v>
      </c>
      <c r="K9" s="267">
        <f t="shared" si="3"/>
        <v>50303916.037324823</v>
      </c>
      <c r="L9" s="267">
        <f t="shared" si="3"/>
        <v>54328229.320310816</v>
      </c>
      <c r="M9" s="267">
        <f t="shared" si="3"/>
        <v>58674487.665935688</v>
      </c>
      <c r="N9" s="268">
        <f t="shared" si="3"/>
        <v>63368446.679210544</v>
      </c>
    </row>
    <row r="10" spans="1:26" x14ac:dyDescent="0.2">
      <c r="B10" s="269" t="s">
        <v>104</v>
      </c>
      <c r="C10" s="270">
        <v>0.09</v>
      </c>
      <c r="D10" s="271"/>
      <c r="E10" s="272">
        <v>20700000</v>
      </c>
      <c r="F10" s="273">
        <f t="shared" ref="F10:N10" si="4">IF(E10="","",E10*(1+$C10))</f>
        <v>22563000</v>
      </c>
      <c r="G10" s="273">
        <f t="shared" si="4"/>
        <v>24593670</v>
      </c>
      <c r="H10" s="273">
        <f t="shared" si="4"/>
        <v>26807100.300000001</v>
      </c>
      <c r="I10" s="273">
        <f t="shared" si="4"/>
        <v>29219739.327000003</v>
      </c>
      <c r="J10" s="273">
        <f t="shared" si="4"/>
        <v>31849515.866430007</v>
      </c>
      <c r="K10" s="273">
        <f t="shared" si="4"/>
        <v>34715972.294408709</v>
      </c>
      <c r="L10" s="273">
        <f t="shared" si="4"/>
        <v>37840409.800905496</v>
      </c>
      <c r="M10" s="273">
        <f t="shared" si="4"/>
        <v>41246046.682986997</v>
      </c>
      <c r="N10" s="274">
        <f t="shared" si="4"/>
        <v>44958190.88445583</v>
      </c>
    </row>
    <row r="11" spans="1:26" x14ac:dyDescent="0.2">
      <c r="B11" s="275" t="s">
        <v>26</v>
      </c>
      <c r="C11" s="276"/>
      <c r="D11" s="276"/>
      <c r="E11" s="277">
        <f t="shared" ref="E11:N11" si="5">SUM(E6:E10)</f>
        <v>319600000</v>
      </c>
      <c r="F11" s="278">
        <f t="shared" si="5"/>
        <v>339893000</v>
      </c>
      <c r="G11" s="278">
        <f t="shared" si="5"/>
        <v>361519530</v>
      </c>
      <c r="H11" s="278">
        <f t="shared" si="5"/>
        <v>384570293.30000001</v>
      </c>
      <c r="I11" s="278">
        <f t="shared" si="5"/>
        <v>409142372.48100007</v>
      </c>
      <c r="J11" s="278">
        <f t="shared" si="5"/>
        <v>435339692.43292999</v>
      </c>
      <c r="K11" s="278">
        <f t="shared" si="5"/>
        <v>463273517.97654343</v>
      </c>
      <c r="L11" s="278">
        <f t="shared" si="5"/>
        <v>493062988.73182237</v>
      </c>
      <c r="M11" s="278">
        <f t="shared" si="5"/>
        <v>524835694.09354216</v>
      </c>
      <c r="N11" s="279">
        <f t="shared" si="5"/>
        <v>558728291.399387</v>
      </c>
    </row>
    <row r="13" spans="1:26" ht="28.5" customHeight="1" x14ac:dyDescent="0.2"/>
    <row r="14" spans="1:26" ht="32.25" customHeight="1" x14ac:dyDescent="0.2">
      <c r="A14" s="254"/>
      <c r="B14" s="255" t="s">
        <v>105</v>
      </c>
      <c r="C14" s="254"/>
      <c r="D14" s="254"/>
      <c r="E14" s="254"/>
      <c r="F14" s="254"/>
      <c r="G14" s="254"/>
      <c r="H14" s="254"/>
      <c r="I14" s="254"/>
      <c r="J14" s="254"/>
      <c r="K14" s="254"/>
      <c r="L14" s="254"/>
      <c r="M14" s="254"/>
      <c r="N14" s="254"/>
      <c r="O14" s="254"/>
      <c r="P14" s="254"/>
      <c r="Q14" s="254"/>
      <c r="R14" s="254"/>
      <c r="S14" s="254"/>
      <c r="T14" s="254"/>
      <c r="U14" s="254"/>
      <c r="V14" s="254"/>
      <c r="W14" s="254"/>
      <c r="X14" s="254"/>
      <c r="Y14" s="254"/>
      <c r="Z14" s="254"/>
    </row>
    <row r="16" spans="1:26" ht="26.25" customHeight="1" x14ac:dyDescent="0.2">
      <c r="B16" s="531" t="s">
        <v>106</v>
      </c>
      <c r="C16" s="515"/>
      <c r="D16" s="515"/>
      <c r="E16" s="515"/>
      <c r="F16" s="515"/>
      <c r="G16" s="515"/>
      <c r="H16" s="515"/>
      <c r="I16" s="515"/>
      <c r="J16" s="515"/>
      <c r="K16" s="515"/>
      <c r="L16" s="515"/>
      <c r="M16" s="515"/>
      <c r="N16" s="513"/>
    </row>
    <row r="17" spans="2:14" ht="21" customHeight="1" x14ac:dyDescent="0.2">
      <c r="B17" s="256" t="s">
        <v>98</v>
      </c>
      <c r="C17" s="200" t="s">
        <v>107</v>
      </c>
      <c r="D17" s="200" t="s">
        <v>108</v>
      </c>
      <c r="E17" s="256">
        <v>1</v>
      </c>
      <c r="F17" s="200">
        <v>2</v>
      </c>
      <c r="G17" s="200">
        <v>3</v>
      </c>
      <c r="H17" s="200">
        <v>4</v>
      </c>
      <c r="I17" s="200">
        <v>5</v>
      </c>
      <c r="J17" s="200">
        <v>6</v>
      </c>
      <c r="K17" s="200">
        <v>7</v>
      </c>
      <c r="L17" s="200">
        <v>8</v>
      </c>
      <c r="M17" s="200">
        <v>9</v>
      </c>
      <c r="N17" s="201">
        <v>10</v>
      </c>
    </row>
    <row r="18" spans="2:14" x14ac:dyDescent="0.2">
      <c r="B18" s="40" t="str">
        <f t="shared" ref="B18:B22" si="6">+B6</f>
        <v>Food</v>
      </c>
      <c r="C18" s="280">
        <v>1</v>
      </c>
      <c r="D18" s="281">
        <v>0.1</v>
      </c>
      <c r="E18" s="282">
        <f>+IF(E$17&lt;$C18,0,$D18*HLOOKUP(E$17-$C18+1,Statistics!$D$9:$M$15,7,FALSE))*E6</f>
        <v>95000</v>
      </c>
      <c r="F18" s="283">
        <f>+IF(F$17&lt;$C18,0,$D18*HLOOKUP(F$17-$C18+1,Statistics!$D$9:$M$15,7,FALSE))*F6</f>
        <v>308018.79652649479</v>
      </c>
      <c r="G18" s="283">
        <f>+IF(G$17&lt;$C18,0,$D18*HLOOKUP(G$17-$C18+1,Statistics!$D$9:$M$15,7,FALSE))*G6</f>
        <v>1047375</v>
      </c>
      <c r="H18" s="283">
        <f>+IF(H$17&lt;$C18,0,$D18*HLOOKUP(H$17-$C18+1,Statistics!$D$9:$M$15,7,FALSE))*H6</f>
        <v>3561452.7522207228</v>
      </c>
      <c r="I18" s="283">
        <f>+IF(I$17&lt;$C18,0,$D18*HLOOKUP(I$17-$C18+1,Statistics!$D$9:$M$15,7,FALSE))*I6</f>
        <v>7923257.078918241</v>
      </c>
      <c r="J18" s="283">
        <f>+IF(J$17&lt;$C18,0,$D18*HLOOKUP(J$17-$C18+1,Statistics!$D$9:$M$15,7,FALSE))*J6</f>
        <v>11033454.1078125</v>
      </c>
      <c r="K18" s="283">
        <f>+IF(K$17&lt;$C18,0,$D18*HLOOKUP(K$17-$C18+1,Statistics!$D$9:$M$15,7,FALSE))*K6</f>
        <v>12465098.96088667</v>
      </c>
      <c r="L18" s="283">
        <f>+IF(L$17&lt;$C18,0,$D18*HLOOKUP(L$17-$C18+1,Statistics!$D$9:$M$15,7,FALSE))*L6</f>
        <v>13306312.0480684</v>
      </c>
      <c r="M18" s="283">
        <f>+IF(M$17&lt;$C18,0,$D18*HLOOKUP(M$17-$C18+1,Statistics!$D$9:$M$15,7,FALSE))*M6</f>
        <v>14021945.129134124</v>
      </c>
      <c r="N18" s="284">
        <f>+IF(N$17&lt;$C18,0,$D18*HLOOKUP(N$17-$C18+1,Statistics!$D$9:$M$15,7,FALSE))*N6</f>
        <v>14737618.0517959</v>
      </c>
    </row>
    <row r="19" spans="2:14" x14ac:dyDescent="0.2">
      <c r="B19" s="50" t="str">
        <f t="shared" si="6"/>
        <v>Beverage</v>
      </c>
      <c r="C19" s="285">
        <v>2</v>
      </c>
      <c r="D19" s="286">
        <v>0</v>
      </c>
      <c r="E19" s="287">
        <f>+IF(E$17&lt;$C19,0,$D19*HLOOKUP(E$17-$C19+1,Statistics!$D$9:$M$15,7,FALSE))*E7</f>
        <v>0</v>
      </c>
      <c r="F19" s="288">
        <f>+IF(F$17&lt;$C19,0,$D19*HLOOKUP(F$17-$C19+1,Statistics!$D$9:$M$15,7,FALSE))*F7</f>
        <v>0</v>
      </c>
      <c r="G19" s="288">
        <f>+IF(G$17&lt;$C19,0,$D19*HLOOKUP(G$17-$C19+1,Statistics!$D$9:$M$15,7,FALSE))*G7</f>
        <v>0</v>
      </c>
      <c r="H19" s="288">
        <f>+IF(H$17&lt;$C19,0,$D19*HLOOKUP(H$17-$C19+1,Statistics!$D$9:$M$15,7,FALSE))*H7</f>
        <v>0</v>
      </c>
      <c r="I19" s="288">
        <f>+IF(I$17&lt;$C19,0,$D19*HLOOKUP(I$17-$C19+1,Statistics!$D$9:$M$15,7,FALSE))*I7</f>
        <v>0</v>
      </c>
      <c r="J19" s="288">
        <f>+IF(J$17&lt;$C19,0,$D19*HLOOKUP(J$17-$C19+1,Statistics!$D$9:$M$15,7,FALSE))*J7</f>
        <v>0</v>
      </c>
      <c r="K19" s="288">
        <f>+IF(K$17&lt;$C19,0,$D19*HLOOKUP(K$17-$C19+1,Statistics!$D$9:$M$15,7,FALSE))*K7</f>
        <v>0</v>
      </c>
      <c r="L19" s="288">
        <f>+IF(L$17&lt;$C19,0,$D19*HLOOKUP(L$17-$C19+1,Statistics!$D$9:$M$15,7,FALSE))*L7</f>
        <v>0</v>
      </c>
      <c r="M19" s="288">
        <f>+IF(M$17&lt;$C19,0,$D19*HLOOKUP(M$17-$C19+1,Statistics!$D$9:$M$15,7,FALSE))*M7</f>
        <v>0</v>
      </c>
      <c r="N19" s="289">
        <f>+IF(N$17&lt;$C19,0,$D19*HLOOKUP(N$17-$C19+1,Statistics!$D$9:$M$15,7,FALSE))*N7</f>
        <v>0</v>
      </c>
    </row>
    <row r="20" spans="2:14" x14ac:dyDescent="0.2">
      <c r="B20" s="50" t="str">
        <f t="shared" si="6"/>
        <v>Apparel</v>
      </c>
      <c r="C20" s="285">
        <v>3</v>
      </c>
      <c r="D20" s="286">
        <v>0.02</v>
      </c>
      <c r="E20" s="287">
        <f>+IF(E$17&lt;$C20,0,$D20*HLOOKUP(E$17-$C20+1,Statistics!$D$9:$M$15,7,FALSE))*E8</f>
        <v>0</v>
      </c>
      <c r="F20" s="288">
        <f>+IF(F$17&lt;$C20,0,$D20*HLOOKUP(F$17-$C20+1,Statistics!$D$9:$M$15,7,FALSE))*F8</f>
        <v>0</v>
      </c>
      <c r="G20" s="288">
        <f>+IF(G$17&lt;$C20,0,$D20*HLOOKUP(G$17-$C20+1,Statistics!$D$9:$M$15,7,FALSE))*G8</f>
        <v>18593.175999999999</v>
      </c>
      <c r="H20" s="288">
        <f>+IF(H$17&lt;$C20,0,$D20*HLOOKUP(H$17-$C20+1,Statistics!$D$9:$M$15,7,FALSE))*H8</f>
        <v>61432.992819890504</v>
      </c>
      <c r="I20" s="288">
        <f>+IF(I$17&lt;$C20,0,$D20*HLOOKUP(I$17-$C20+1,Statistics!$D$9:$M$15,7,FALSE))*I8</f>
        <v>212873.27202400003</v>
      </c>
      <c r="J20" s="288">
        <f>+IF(J$17&lt;$C20,0,$D20*HLOOKUP(J$17-$C20+1,Statistics!$D$9:$M$15,7,FALSE))*J8</f>
        <v>737633.44193662645</v>
      </c>
      <c r="K20" s="288">
        <f>+IF(K$17&lt;$C20,0,$D20*HLOOKUP(K$17-$C20+1,Statistics!$D$9:$M$15,7,FALSE))*K8</f>
        <v>1672290.1694446139</v>
      </c>
      <c r="L20" s="288">
        <f>+IF(L$17&lt;$C20,0,$D20*HLOOKUP(L$17-$C20+1,Statistics!$D$9:$M$15,7,FALSE))*L8</f>
        <v>2373088.0971988831</v>
      </c>
      <c r="M20" s="288">
        <f>+IF(M$17&lt;$C20,0,$D20*HLOOKUP(M$17-$C20+1,Statistics!$D$9:$M$15,7,FALSE))*M8</f>
        <v>2732074.7492058915</v>
      </c>
      <c r="N20" s="289">
        <f>+IF(N$17&lt;$C20,0,$D20*HLOOKUP(N$17-$C20+1,Statistics!$D$9:$M$15,7,FALSE))*N8</f>
        <v>2972001.5337948329</v>
      </c>
    </row>
    <row r="21" spans="2:14" ht="15.75" customHeight="1" x14ac:dyDescent="0.2">
      <c r="B21" s="50" t="str">
        <f t="shared" si="6"/>
        <v>Finance</v>
      </c>
      <c r="C21" s="285">
        <v>4</v>
      </c>
      <c r="D21" s="286">
        <v>7.0000000000000007E-2</v>
      </c>
      <c r="E21" s="287">
        <f>+IF(E$17&lt;$C21,0,$D21*HLOOKUP(E$17-$C21+1,Statistics!$D$9:$M$15,7,FALSE))*E9</f>
        <v>0</v>
      </c>
      <c r="F21" s="288">
        <f>+IF(F$17&lt;$C21,0,$D21*HLOOKUP(F$17-$C21+1,Statistics!$D$9:$M$15,7,FALSE))*F9</f>
        <v>0</v>
      </c>
      <c r="G21" s="288">
        <f>+IF(G$17&lt;$C21,0,$D21*HLOOKUP(G$17-$C21+1,Statistics!$D$9:$M$15,7,FALSE))*G9</f>
        <v>0</v>
      </c>
      <c r="H21" s="288">
        <f>+IF(H$17&lt;$C21,0,$D21*HLOOKUP(H$17-$C21+1,Statistics!$D$9:$M$15,7,FALSE))*H9</f>
        <v>27953.009280000009</v>
      </c>
      <c r="I21" s="288">
        <f>+IF(I$17&lt;$C21,0,$D21*HLOOKUP(I$17-$C21+1,Statistics!$D$9:$M$15,7,FALSE))*I9</f>
        <v>93221.618645986033</v>
      </c>
      <c r="J21" s="288">
        <f>+IF(J$17&lt;$C21,0,$D21*HLOOKUP(J$17-$C21+1,Statistics!$D$9:$M$15,7,FALSE))*J9</f>
        <v>326043.90024192014</v>
      </c>
      <c r="K21" s="288">
        <f>+IF(K$17&lt;$C21,0,$D21*HLOOKUP(K$17-$C21+1,Statistics!$D$9:$M$15,7,FALSE))*K9</f>
        <v>1140343.0494879144</v>
      </c>
      <c r="L21" s="288">
        <f>+IF(L$17&lt;$C21,0,$D21*HLOOKUP(L$17-$C21+1,Statistics!$D$9:$M$15,7,FALSE))*L9</f>
        <v>2609435.3194990274</v>
      </c>
      <c r="M21" s="288">
        <f>+IF(M$17&lt;$C21,0,$D21*HLOOKUP(M$17-$C21+1,Statistics!$D$9:$M$15,7,FALSE))*M9</f>
        <v>3737564.8643201035</v>
      </c>
      <c r="N21" s="289">
        <f>+IF(N$17&lt;$C21,0,$D21*HLOOKUP(N$17-$C21+1,Statistics!$D$9:$M$15,7,FALSE))*N9</f>
        <v>4343176.0385788959</v>
      </c>
    </row>
    <row r="22" spans="2:14" ht="15.75" customHeight="1" x14ac:dyDescent="0.2">
      <c r="B22" s="89" t="str">
        <f t="shared" si="6"/>
        <v>Sales</v>
      </c>
      <c r="C22" s="290">
        <v>5</v>
      </c>
      <c r="D22" s="291">
        <v>0.04</v>
      </c>
      <c r="E22" s="292">
        <f>+IF(E$17&lt;$C22,0,$D22*HLOOKUP(E$17-$C22+1,Statistics!$D$9:$M$15,7,FALSE))*E10</f>
        <v>0</v>
      </c>
      <c r="F22" s="293">
        <f>+IF(F$17&lt;$C22,0,$D22*HLOOKUP(F$17-$C22+1,Statistics!$D$9:$M$15,7,FALSE))*F10</f>
        <v>0</v>
      </c>
      <c r="G22" s="293">
        <f>+IF(G$17&lt;$C22,0,$D22*HLOOKUP(G$17-$C22+1,Statistics!$D$9:$M$15,7,FALSE))*G10</f>
        <v>0</v>
      </c>
      <c r="H22" s="293">
        <f>+IF(H$17&lt;$C22,0,$D22*HLOOKUP(H$17-$C22+1,Statistics!$D$9:$M$15,7,FALSE))*H10</f>
        <v>0</v>
      </c>
      <c r="I22" s="293">
        <f>+IF(I$17&lt;$C22,0,$D22*HLOOKUP(I$17-$C22+1,Statistics!$D$9:$M$15,7,FALSE))*I10</f>
        <v>11687.895730800003</v>
      </c>
      <c r="J22" s="293">
        <f>+IF(J$17&lt;$C22,0,$D22*HLOOKUP(J$17-$C22+1,Statistics!$D$9:$M$15,7,FALSE))*J10</f>
        <v>39339.346554904347</v>
      </c>
      <c r="K22" s="293">
        <f>+IF(K$17&lt;$C22,0,$D22*HLOOKUP(K$17-$C22+1,Statistics!$D$9:$M$15,7,FALSE))*K10</f>
        <v>138863.88917763485</v>
      </c>
      <c r="L22" s="293">
        <f>+IF(L$17&lt;$C22,0,$D22*HLOOKUP(L$17-$C22+1,Statistics!$D$9:$M$15,7,FALSE))*L10</f>
        <v>490175.39451565838</v>
      </c>
      <c r="M22" s="293">
        <f>+IF(M$17&lt;$C22,0,$D22*HLOOKUP(M$17-$C22+1,Statistics!$D$9:$M$15,7,FALSE))*M10</f>
        <v>1132049.1059706069</v>
      </c>
      <c r="N22" s="294">
        <f>+IF(N$17&lt;$C22,0,$D22*HLOOKUP(N$17-$C22+1,Statistics!$D$9:$M$15,7,FALSE))*N10</f>
        <v>1636478.148194192</v>
      </c>
    </row>
    <row r="23" spans="2:14" ht="15.75" customHeight="1" x14ac:dyDescent="0.2">
      <c r="B23" s="275" t="s">
        <v>26</v>
      </c>
      <c r="C23" s="276"/>
      <c r="D23" s="295"/>
      <c r="E23" s="296">
        <f t="shared" ref="E23:N23" si="7">SUM(E18:E22)</f>
        <v>95000</v>
      </c>
      <c r="F23" s="297">
        <f t="shared" si="7"/>
        <v>308018.79652649479</v>
      </c>
      <c r="G23" s="297">
        <f t="shared" si="7"/>
        <v>1065968.176</v>
      </c>
      <c r="H23" s="297">
        <f t="shared" si="7"/>
        <v>3650838.7543206131</v>
      </c>
      <c r="I23" s="297">
        <f t="shared" si="7"/>
        <v>8241039.8653190266</v>
      </c>
      <c r="J23" s="297">
        <f t="shared" si="7"/>
        <v>12136470.796545953</v>
      </c>
      <c r="K23" s="297">
        <f t="shared" si="7"/>
        <v>15416596.068996834</v>
      </c>
      <c r="L23" s="297">
        <f t="shared" si="7"/>
        <v>18779010.859281972</v>
      </c>
      <c r="M23" s="297">
        <f t="shared" si="7"/>
        <v>21623633.848630726</v>
      </c>
      <c r="N23" s="298">
        <f t="shared" si="7"/>
        <v>23689273.772363819</v>
      </c>
    </row>
    <row r="24" spans="2:14" ht="15.75" customHeight="1" x14ac:dyDescent="0.2"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</row>
    <row r="25" spans="2:14" ht="26.25" customHeight="1" x14ac:dyDescent="0.2">
      <c r="B25" s="531" t="s">
        <v>109</v>
      </c>
      <c r="C25" s="515"/>
      <c r="D25" s="515"/>
      <c r="E25" s="515"/>
      <c r="F25" s="515"/>
      <c r="G25" s="515"/>
      <c r="H25" s="515"/>
      <c r="I25" s="515"/>
      <c r="J25" s="515"/>
      <c r="K25" s="515"/>
      <c r="L25" s="515"/>
      <c r="M25" s="515"/>
      <c r="N25" s="513"/>
    </row>
    <row r="26" spans="2:14" ht="21" customHeight="1" x14ac:dyDescent="0.2">
      <c r="B26" s="256" t="s">
        <v>110</v>
      </c>
      <c r="C26" s="200" t="s">
        <v>111</v>
      </c>
      <c r="D26" s="201"/>
      <c r="E26" s="200">
        <v>1</v>
      </c>
      <c r="F26" s="200">
        <v>2</v>
      </c>
      <c r="G26" s="200">
        <v>3</v>
      </c>
      <c r="H26" s="200">
        <v>4</v>
      </c>
      <c r="I26" s="200">
        <v>5</v>
      </c>
      <c r="J26" s="200">
        <v>6</v>
      </c>
      <c r="K26" s="200">
        <v>7</v>
      </c>
      <c r="L26" s="200">
        <v>8</v>
      </c>
      <c r="M26" s="200">
        <v>9</v>
      </c>
      <c r="N26" s="201">
        <v>10</v>
      </c>
    </row>
    <row r="27" spans="2:14" ht="15.75" customHeight="1" x14ac:dyDescent="0.2">
      <c r="B27" s="40" t="s">
        <v>112</v>
      </c>
      <c r="C27" s="299">
        <v>0.01</v>
      </c>
      <c r="D27" s="300"/>
      <c r="E27" s="301">
        <f t="shared" ref="E27:N27" si="8">IF($B27="","",E$23*$C27)</f>
        <v>950</v>
      </c>
      <c r="F27" s="283">
        <f t="shared" si="8"/>
        <v>3080.1879652649477</v>
      </c>
      <c r="G27" s="283">
        <f t="shared" si="8"/>
        <v>10659.681759999999</v>
      </c>
      <c r="H27" s="283">
        <f t="shared" si="8"/>
        <v>36508.387543206132</v>
      </c>
      <c r="I27" s="283">
        <f t="shared" si="8"/>
        <v>82410.398653190263</v>
      </c>
      <c r="J27" s="283">
        <f t="shared" si="8"/>
        <v>121364.70796545953</v>
      </c>
      <c r="K27" s="283">
        <f t="shared" si="8"/>
        <v>154165.96068996834</v>
      </c>
      <c r="L27" s="283">
        <f t="shared" si="8"/>
        <v>187790.10859281971</v>
      </c>
      <c r="M27" s="283">
        <f t="shared" si="8"/>
        <v>216236.33848630727</v>
      </c>
      <c r="N27" s="284">
        <f t="shared" si="8"/>
        <v>236892.73772363819</v>
      </c>
    </row>
    <row r="28" spans="2:14" ht="15.75" customHeight="1" x14ac:dyDescent="0.2">
      <c r="B28" s="50" t="s">
        <v>65</v>
      </c>
      <c r="C28" s="302">
        <v>0.01</v>
      </c>
      <c r="D28" s="303"/>
      <c r="E28" s="304">
        <f t="shared" ref="E28:N28" si="9">IF($B28="","",E$23*$C28)</f>
        <v>950</v>
      </c>
      <c r="F28" s="288">
        <f t="shared" si="9"/>
        <v>3080.1879652649477</v>
      </c>
      <c r="G28" s="288">
        <f t="shared" si="9"/>
        <v>10659.681759999999</v>
      </c>
      <c r="H28" s="288">
        <f t="shared" si="9"/>
        <v>36508.387543206132</v>
      </c>
      <c r="I28" s="288">
        <f t="shared" si="9"/>
        <v>82410.398653190263</v>
      </c>
      <c r="J28" s="288">
        <f t="shared" si="9"/>
        <v>121364.70796545953</v>
      </c>
      <c r="K28" s="288">
        <f t="shared" si="9"/>
        <v>154165.96068996834</v>
      </c>
      <c r="L28" s="288">
        <f t="shared" si="9"/>
        <v>187790.10859281971</v>
      </c>
      <c r="M28" s="288">
        <f t="shared" si="9"/>
        <v>216236.33848630727</v>
      </c>
      <c r="N28" s="289">
        <f t="shared" si="9"/>
        <v>236892.73772363819</v>
      </c>
    </row>
    <row r="29" spans="2:14" ht="15.75" customHeight="1" x14ac:dyDescent="0.2">
      <c r="B29" s="50" t="s">
        <v>113</v>
      </c>
      <c r="C29" s="302">
        <v>2E-3</v>
      </c>
      <c r="D29" s="303"/>
      <c r="E29" s="304">
        <f t="shared" ref="E29:N29" si="10">IF($B29="","",E$23*$C29)</f>
        <v>190</v>
      </c>
      <c r="F29" s="288">
        <f t="shared" si="10"/>
        <v>616.03759305298956</v>
      </c>
      <c r="G29" s="288">
        <f t="shared" si="10"/>
        <v>2131.9363520000002</v>
      </c>
      <c r="H29" s="288">
        <f t="shared" si="10"/>
        <v>7301.6775086412263</v>
      </c>
      <c r="I29" s="288">
        <f t="shared" si="10"/>
        <v>16482.079730638052</v>
      </c>
      <c r="J29" s="288">
        <f t="shared" si="10"/>
        <v>24272.941593091906</v>
      </c>
      <c r="K29" s="288">
        <f t="shared" si="10"/>
        <v>30833.192137993668</v>
      </c>
      <c r="L29" s="288">
        <f t="shared" si="10"/>
        <v>37558.021718563941</v>
      </c>
      <c r="M29" s="288">
        <f t="shared" si="10"/>
        <v>43247.26769726145</v>
      </c>
      <c r="N29" s="289">
        <f t="shared" si="10"/>
        <v>47378.54754472764</v>
      </c>
    </row>
    <row r="30" spans="2:14" ht="15.75" customHeight="1" x14ac:dyDescent="0.2">
      <c r="B30" s="50"/>
      <c r="C30" s="302"/>
      <c r="D30" s="303"/>
      <c r="E30" s="304" t="str">
        <f t="shared" ref="E30:N30" si="11">IF($B30="","",E$23*$C30)</f>
        <v/>
      </c>
      <c r="F30" s="288" t="str">
        <f t="shared" si="11"/>
        <v/>
      </c>
      <c r="G30" s="288" t="str">
        <f t="shared" si="11"/>
        <v/>
      </c>
      <c r="H30" s="288" t="str">
        <f t="shared" si="11"/>
        <v/>
      </c>
      <c r="I30" s="288" t="str">
        <f t="shared" si="11"/>
        <v/>
      </c>
      <c r="J30" s="288" t="str">
        <f t="shared" si="11"/>
        <v/>
      </c>
      <c r="K30" s="288" t="str">
        <f t="shared" si="11"/>
        <v/>
      </c>
      <c r="L30" s="288" t="str">
        <f t="shared" si="11"/>
        <v/>
      </c>
      <c r="M30" s="288" t="str">
        <f t="shared" si="11"/>
        <v/>
      </c>
      <c r="N30" s="289" t="str">
        <f t="shared" si="11"/>
        <v/>
      </c>
    </row>
    <row r="31" spans="2:14" ht="15.75" customHeight="1" x14ac:dyDescent="0.2">
      <c r="B31" s="50"/>
      <c r="C31" s="305"/>
      <c r="D31" s="303"/>
      <c r="E31" s="304" t="str">
        <f t="shared" ref="E31:N31" si="12">IF($B31="","",E$23*$C31)</f>
        <v/>
      </c>
      <c r="F31" s="288" t="str">
        <f t="shared" si="12"/>
        <v/>
      </c>
      <c r="G31" s="288" t="str">
        <f t="shared" si="12"/>
        <v/>
      </c>
      <c r="H31" s="288" t="str">
        <f t="shared" si="12"/>
        <v/>
      </c>
      <c r="I31" s="288" t="str">
        <f t="shared" si="12"/>
        <v/>
      </c>
      <c r="J31" s="288" t="str">
        <f t="shared" si="12"/>
        <v/>
      </c>
      <c r="K31" s="288" t="str">
        <f t="shared" si="12"/>
        <v/>
      </c>
      <c r="L31" s="288" t="str">
        <f t="shared" si="12"/>
        <v/>
      </c>
      <c r="M31" s="288" t="str">
        <f t="shared" si="12"/>
        <v/>
      </c>
      <c r="N31" s="289" t="str">
        <f t="shared" si="12"/>
        <v/>
      </c>
    </row>
    <row r="32" spans="2:14" ht="15.75" customHeight="1" x14ac:dyDescent="0.2">
      <c r="B32" s="50"/>
      <c r="C32" s="305"/>
      <c r="D32" s="303"/>
      <c r="E32" s="304" t="str">
        <f t="shared" ref="E32:N32" si="13">IF($B32="","",E$23*$C32)</f>
        <v/>
      </c>
      <c r="F32" s="288" t="str">
        <f t="shared" si="13"/>
        <v/>
      </c>
      <c r="G32" s="288" t="str">
        <f t="shared" si="13"/>
        <v/>
      </c>
      <c r="H32" s="288" t="str">
        <f t="shared" si="13"/>
        <v/>
      </c>
      <c r="I32" s="288" t="str">
        <f t="shared" si="13"/>
        <v/>
      </c>
      <c r="J32" s="288" t="str">
        <f t="shared" si="13"/>
        <v/>
      </c>
      <c r="K32" s="288" t="str">
        <f t="shared" si="13"/>
        <v/>
      </c>
      <c r="L32" s="288" t="str">
        <f t="shared" si="13"/>
        <v/>
      </c>
      <c r="M32" s="288" t="str">
        <f t="shared" si="13"/>
        <v/>
      </c>
      <c r="N32" s="289" t="str">
        <f t="shared" si="13"/>
        <v/>
      </c>
    </row>
    <row r="33" spans="2:14" ht="15.75" customHeight="1" x14ac:dyDescent="0.2">
      <c r="B33" s="89"/>
      <c r="C33" s="306"/>
      <c r="D33" s="307"/>
      <c r="E33" s="308" t="str">
        <f t="shared" ref="E33:N33" si="14">IF($B33="","",E$23*$C33)</f>
        <v/>
      </c>
      <c r="F33" s="293" t="str">
        <f t="shared" si="14"/>
        <v/>
      </c>
      <c r="G33" s="293" t="str">
        <f t="shared" si="14"/>
        <v/>
      </c>
      <c r="H33" s="293" t="str">
        <f t="shared" si="14"/>
        <v/>
      </c>
      <c r="I33" s="293" t="str">
        <f t="shared" si="14"/>
        <v/>
      </c>
      <c r="J33" s="293" t="str">
        <f t="shared" si="14"/>
        <v/>
      </c>
      <c r="K33" s="293" t="str">
        <f t="shared" si="14"/>
        <v/>
      </c>
      <c r="L33" s="293" t="str">
        <f t="shared" si="14"/>
        <v/>
      </c>
      <c r="M33" s="293" t="str">
        <f t="shared" si="14"/>
        <v/>
      </c>
      <c r="N33" s="294" t="str">
        <f t="shared" si="14"/>
        <v/>
      </c>
    </row>
    <row r="34" spans="2:14" ht="15.75" customHeight="1" x14ac:dyDescent="0.2">
      <c r="B34" s="275" t="s">
        <v>26</v>
      </c>
      <c r="C34" s="276"/>
      <c r="D34" s="295"/>
      <c r="E34" s="296">
        <f t="shared" ref="E34:N34" si="15">SUM(E27:E31)</f>
        <v>2090</v>
      </c>
      <c r="F34" s="297">
        <f t="shared" si="15"/>
        <v>6776.4135235828853</v>
      </c>
      <c r="G34" s="297">
        <f t="shared" si="15"/>
        <v>23451.299872</v>
      </c>
      <c r="H34" s="297">
        <f t="shared" si="15"/>
        <v>80318.452595053488</v>
      </c>
      <c r="I34" s="297">
        <f t="shared" si="15"/>
        <v>181302.87703701857</v>
      </c>
      <c r="J34" s="297">
        <f t="shared" si="15"/>
        <v>267002.35752401093</v>
      </c>
      <c r="K34" s="297">
        <f t="shared" si="15"/>
        <v>339165.11351793038</v>
      </c>
      <c r="L34" s="297">
        <f t="shared" si="15"/>
        <v>413138.23890420335</v>
      </c>
      <c r="M34" s="297">
        <f t="shared" si="15"/>
        <v>475719.94466987601</v>
      </c>
      <c r="N34" s="298">
        <f t="shared" si="15"/>
        <v>521164.022992004</v>
      </c>
    </row>
    <row r="35" spans="2:14" ht="15.75" customHeight="1" x14ac:dyDescent="0.2"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</row>
    <row r="36" spans="2:14" ht="26.25" customHeight="1" x14ac:dyDescent="0.2">
      <c r="B36" s="531" t="s">
        <v>114</v>
      </c>
      <c r="C36" s="515"/>
      <c r="D36" s="515"/>
      <c r="E36" s="515"/>
      <c r="F36" s="515"/>
      <c r="G36" s="515"/>
      <c r="H36" s="515"/>
      <c r="I36" s="515"/>
      <c r="J36" s="515"/>
      <c r="K36" s="515"/>
      <c r="L36" s="515"/>
      <c r="M36" s="515"/>
      <c r="N36" s="513"/>
    </row>
    <row r="37" spans="2:14" ht="21" customHeight="1" x14ac:dyDescent="0.2">
      <c r="B37" s="256" t="s">
        <v>115</v>
      </c>
      <c r="C37" s="200" t="s">
        <v>111</v>
      </c>
      <c r="D37" s="201"/>
      <c r="E37" s="200">
        <v>1</v>
      </c>
      <c r="F37" s="200">
        <v>2</v>
      </c>
      <c r="G37" s="200">
        <v>3</v>
      </c>
      <c r="H37" s="200">
        <v>4</v>
      </c>
      <c r="I37" s="200">
        <v>5</v>
      </c>
      <c r="J37" s="200">
        <v>6</v>
      </c>
      <c r="K37" s="200">
        <v>7</v>
      </c>
      <c r="L37" s="200">
        <v>8</v>
      </c>
      <c r="M37" s="200">
        <v>9</v>
      </c>
      <c r="N37" s="201">
        <v>10</v>
      </c>
    </row>
    <row r="38" spans="2:14" ht="15.75" customHeight="1" x14ac:dyDescent="0.2">
      <c r="B38" s="40" t="str">
        <f t="shared" ref="B38:B44" si="16">IF(B27="","",B27)</f>
        <v>Fees</v>
      </c>
      <c r="C38" s="299">
        <v>0.2</v>
      </c>
      <c r="D38" s="300"/>
      <c r="E38" s="301">
        <f t="shared" ref="E38:N38" si="17">IF($B38="","",E$23*$C38)</f>
        <v>19000</v>
      </c>
      <c r="F38" s="283">
        <f t="shared" si="17"/>
        <v>61603.759305298961</v>
      </c>
      <c r="G38" s="283">
        <f t="shared" si="17"/>
        <v>213193.63520000002</v>
      </c>
      <c r="H38" s="283">
        <f t="shared" si="17"/>
        <v>730167.75086412264</v>
      </c>
      <c r="I38" s="283">
        <f t="shared" si="17"/>
        <v>1648207.9730638054</v>
      </c>
      <c r="J38" s="283">
        <f t="shared" si="17"/>
        <v>2427294.1593091907</v>
      </c>
      <c r="K38" s="283">
        <f t="shared" si="17"/>
        <v>3083319.2137993667</v>
      </c>
      <c r="L38" s="283">
        <f t="shared" si="17"/>
        <v>3755802.1718563945</v>
      </c>
      <c r="M38" s="283">
        <f t="shared" si="17"/>
        <v>4324726.7697261451</v>
      </c>
      <c r="N38" s="284">
        <f t="shared" si="17"/>
        <v>4737854.7544727642</v>
      </c>
    </row>
    <row r="39" spans="2:14" ht="15.75" customHeight="1" x14ac:dyDescent="0.2">
      <c r="B39" s="50" t="str">
        <f t="shared" si="16"/>
        <v>Marketing</v>
      </c>
      <c r="C39" s="302">
        <v>0.05</v>
      </c>
      <c r="D39" s="303"/>
      <c r="E39" s="304">
        <f t="shared" ref="E39:N39" si="18">IF($B39="","",E$23*$C39)</f>
        <v>4750</v>
      </c>
      <c r="F39" s="288">
        <f t="shared" si="18"/>
        <v>15400.93982632474</v>
      </c>
      <c r="G39" s="288">
        <f t="shared" si="18"/>
        <v>53298.408800000005</v>
      </c>
      <c r="H39" s="288">
        <f t="shared" si="18"/>
        <v>182541.93771603066</v>
      </c>
      <c r="I39" s="288">
        <f t="shared" si="18"/>
        <v>412051.99326595134</v>
      </c>
      <c r="J39" s="288">
        <f t="shared" si="18"/>
        <v>606823.53982729767</v>
      </c>
      <c r="K39" s="288">
        <f t="shared" si="18"/>
        <v>770829.80344984168</v>
      </c>
      <c r="L39" s="288">
        <f t="shared" si="18"/>
        <v>938950.54296409863</v>
      </c>
      <c r="M39" s="288">
        <f t="shared" si="18"/>
        <v>1081181.6924315363</v>
      </c>
      <c r="N39" s="289">
        <f t="shared" si="18"/>
        <v>1184463.6886181911</v>
      </c>
    </row>
    <row r="40" spans="2:14" ht="15.75" customHeight="1" x14ac:dyDescent="0.2">
      <c r="B40" s="50" t="str">
        <f t="shared" si="16"/>
        <v>Signups</v>
      </c>
      <c r="C40" s="302">
        <v>0.01</v>
      </c>
      <c r="D40" s="303"/>
      <c r="E40" s="304">
        <f t="shared" ref="E40:N40" si="19">IF($B40="","",E$23*$C40)</f>
        <v>950</v>
      </c>
      <c r="F40" s="288">
        <f t="shared" si="19"/>
        <v>3080.1879652649477</v>
      </c>
      <c r="G40" s="288">
        <f t="shared" si="19"/>
        <v>10659.681759999999</v>
      </c>
      <c r="H40" s="288">
        <f t="shared" si="19"/>
        <v>36508.387543206132</v>
      </c>
      <c r="I40" s="288">
        <f t="shared" si="19"/>
        <v>82410.398653190263</v>
      </c>
      <c r="J40" s="288">
        <f t="shared" si="19"/>
        <v>121364.70796545953</v>
      </c>
      <c r="K40" s="288">
        <f t="shared" si="19"/>
        <v>154165.96068996834</v>
      </c>
      <c r="L40" s="288">
        <f t="shared" si="19"/>
        <v>187790.10859281971</v>
      </c>
      <c r="M40" s="288">
        <f t="shared" si="19"/>
        <v>216236.33848630727</v>
      </c>
      <c r="N40" s="289">
        <f t="shared" si="19"/>
        <v>236892.73772363819</v>
      </c>
    </row>
    <row r="41" spans="2:14" ht="15.75" customHeight="1" x14ac:dyDescent="0.2">
      <c r="B41" s="50" t="str">
        <f t="shared" si="16"/>
        <v/>
      </c>
      <c r="C41" s="302"/>
      <c r="D41" s="303"/>
      <c r="E41" s="304" t="str">
        <f t="shared" ref="E41:N41" si="20">IF($B41="","",E$23*$C41)</f>
        <v/>
      </c>
      <c r="F41" s="288" t="str">
        <f t="shared" si="20"/>
        <v/>
      </c>
      <c r="G41" s="288" t="str">
        <f t="shared" si="20"/>
        <v/>
      </c>
      <c r="H41" s="288" t="str">
        <f t="shared" si="20"/>
        <v/>
      </c>
      <c r="I41" s="288" t="str">
        <f t="shared" si="20"/>
        <v/>
      </c>
      <c r="J41" s="288" t="str">
        <f t="shared" si="20"/>
        <v/>
      </c>
      <c r="K41" s="288" t="str">
        <f t="shared" si="20"/>
        <v/>
      </c>
      <c r="L41" s="288" t="str">
        <f t="shared" si="20"/>
        <v/>
      </c>
      <c r="M41" s="288" t="str">
        <f t="shared" si="20"/>
        <v/>
      </c>
      <c r="N41" s="289" t="str">
        <f t="shared" si="20"/>
        <v/>
      </c>
    </row>
    <row r="42" spans="2:14" ht="15.75" customHeight="1" x14ac:dyDescent="0.2">
      <c r="B42" s="50" t="str">
        <f t="shared" si="16"/>
        <v/>
      </c>
      <c r="C42" s="305"/>
      <c r="D42" s="303"/>
      <c r="E42" s="304" t="str">
        <f t="shared" ref="E42:N42" si="21">IF($B42="","",E$23*$C42)</f>
        <v/>
      </c>
      <c r="F42" s="288" t="str">
        <f t="shared" si="21"/>
        <v/>
      </c>
      <c r="G42" s="288" t="str">
        <f t="shared" si="21"/>
        <v/>
      </c>
      <c r="H42" s="288" t="str">
        <f t="shared" si="21"/>
        <v/>
      </c>
      <c r="I42" s="288" t="str">
        <f t="shared" si="21"/>
        <v/>
      </c>
      <c r="J42" s="288" t="str">
        <f t="shared" si="21"/>
        <v/>
      </c>
      <c r="K42" s="288" t="str">
        <f t="shared" si="21"/>
        <v/>
      </c>
      <c r="L42" s="288" t="str">
        <f t="shared" si="21"/>
        <v/>
      </c>
      <c r="M42" s="288" t="str">
        <f t="shared" si="21"/>
        <v/>
      </c>
      <c r="N42" s="289" t="str">
        <f t="shared" si="21"/>
        <v/>
      </c>
    </row>
    <row r="43" spans="2:14" ht="15.75" customHeight="1" x14ac:dyDescent="0.2">
      <c r="B43" s="50" t="str">
        <f t="shared" si="16"/>
        <v/>
      </c>
      <c r="C43" s="305"/>
      <c r="D43" s="303"/>
      <c r="E43" s="304" t="str">
        <f t="shared" ref="E43:N43" si="22">IF($B43="","",E$23*$C43)</f>
        <v/>
      </c>
      <c r="F43" s="288" t="str">
        <f t="shared" si="22"/>
        <v/>
      </c>
      <c r="G43" s="288" t="str">
        <f t="shared" si="22"/>
        <v/>
      </c>
      <c r="H43" s="288" t="str">
        <f t="shared" si="22"/>
        <v/>
      </c>
      <c r="I43" s="288" t="str">
        <f t="shared" si="22"/>
        <v/>
      </c>
      <c r="J43" s="288" t="str">
        <f t="shared" si="22"/>
        <v/>
      </c>
      <c r="K43" s="288" t="str">
        <f t="shared" si="22"/>
        <v/>
      </c>
      <c r="L43" s="288" t="str">
        <f t="shared" si="22"/>
        <v/>
      </c>
      <c r="M43" s="288" t="str">
        <f t="shared" si="22"/>
        <v/>
      </c>
      <c r="N43" s="289" t="str">
        <f t="shared" si="22"/>
        <v/>
      </c>
    </row>
    <row r="44" spans="2:14" ht="15.75" customHeight="1" x14ac:dyDescent="0.2">
      <c r="B44" s="89" t="str">
        <f t="shared" si="16"/>
        <v/>
      </c>
      <c r="C44" s="306"/>
      <c r="D44" s="307"/>
      <c r="E44" s="308" t="str">
        <f t="shared" ref="E44:N44" si="23">IF($B44="","",E$23*$C44)</f>
        <v/>
      </c>
      <c r="F44" s="293" t="str">
        <f t="shared" si="23"/>
        <v/>
      </c>
      <c r="G44" s="293" t="str">
        <f t="shared" si="23"/>
        <v/>
      </c>
      <c r="H44" s="293" t="str">
        <f t="shared" si="23"/>
        <v/>
      </c>
      <c r="I44" s="293" t="str">
        <f t="shared" si="23"/>
        <v/>
      </c>
      <c r="J44" s="293" t="str">
        <f t="shared" si="23"/>
        <v/>
      </c>
      <c r="K44" s="293" t="str">
        <f t="shared" si="23"/>
        <v/>
      </c>
      <c r="L44" s="293" t="str">
        <f t="shared" si="23"/>
        <v/>
      </c>
      <c r="M44" s="293" t="str">
        <f t="shared" si="23"/>
        <v/>
      </c>
      <c r="N44" s="294" t="str">
        <f t="shared" si="23"/>
        <v/>
      </c>
    </row>
    <row r="45" spans="2:14" ht="15.75" customHeight="1" x14ac:dyDescent="0.2">
      <c r="B45" s="309" t="s">
        <v>26</v>
      </c>
      <c r="C45" s="310"/>
      <c r="D45" s="311"/>
      <c r="E45" s="312">
        <f t="shared" ref="E45:N45" si="24">SUM(E38:E44)</f>
        <v>24700</v>
      </c>
      <c r="F45" s="313">
        <f t="shared" si="24"/>
        <v>80084.887096888648</v>
      </c>
      <c r="G45" s="313">
        <f t="shared" si="24"/>
        <v>277151.72576</v>
      </c>
      <c r="H45" s="313">
        <f t="shared" si="24"/>
        <v>949218.07612335938</v>
      </c>
      <c r="I45" s="313">
        <f t="shared" si="24"/>
        <v>2142670.3649829468</v>
      </c>
      <c r="J45" s="313">
        <f t="shared" si="24"/>
        <v>3155482.4071019478</v>
      </c>
      <c r="K45" s="313">
        <f t="shared" si="24"/>
        <v>4008314.9779391768</v>
      </c>
      <c r="L45" s="313">
        <f t="shared" si="24"/>
        <v>4882542.8234133124</v>
      </c>
      <c r="M45" s="313">
        <f t="shared" si="24"/>
        <v>5622144.8006439889</v>
      </c>
      <c r="N45" s="314">
        <f t="shared" si="24"/>
        <v>6159211.1808145931</v>
      </c>
    </row>
    <row r="46" spans="2:14" ht="15.75" customHeight="1" x14ac:dyDescent="0.2"/>
    <row r="47" spans="2:14" ht="15.75" customHeight="1" x14ac:dyDescent="0.2"/>
    <row r="48" spans="2:14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4">
    <mergeCell ref="B4:N4"/>
    <mergeCell ref="B16:N16"/>
    <mergeCell ref="B25:N25"/>
    <mergeCell ref="B36:N36"/>
  </mergeCells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D9E2F3"/>
  </sheetPr>
  <dimension ref="A1:Z1000"/>
  <sheetViews>
    <sheetView showGridLines="0" workbookViewId="0"/>
  </sheetViews>
  <sheetFormatPr baseColWidth="10" defaultColWidth="14.5" defaultRowHeight="15" customHeight="1" x14ac:dyDescent="0.2"/>
  <cols>
    <col min="1" max="1" width="8.6640625" customWidth="1"/>
    <col min="2" max="2" width="26" customWidth="1"/>
    <col min="3" max="5" width="8.6640625" customWidth="1"/>
    <col min="6" max="15" width="14.83203125" customWidth="1"/>
    <col min="16" max="16" width="3.33203125" customWidth="1"/>
    <col min="17" max="17" width="69.5" customWidth="1"/>
    <col min="18" max="26" width="8.6640625" customWidth="1"/>
  </cols>
  <sheetData>
    <row r="1" spans="1:26" ht="39" customHeight="1" x14ac:dyDescent="0.2">
      <c r="A1" s="25"/>
      <c r="B1" s="26" t="s">
        <v>116</v>
      </c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3" spans="1:26" ht="24" customHeight="1" x14ac:dyDescent="0.2">
      <c r="B3" s="531" t="s">
        <v>117</v>
      </c>
      <c r="C3" s="515"/>
      <c r="D3" s="515"/>
      <c r="E3" s="515"/>
      <c r="F3" s="515"/>
      <c r="G3" s="515"/>
      <c r="H3" s="515"/>
      <c r="I3" s="515"/>
      <c r="J3" s="515"/>
      <c r="K3" s="515"/>
      <c r="L3" s="515"/>
      <c r="M3" s="515"/>
      <c r="N3" s="515"/>
      <c r="O3" s="513"/>
    </row>
    <row r="4" spans="1:26" ht="16.5" customHeight="1" x14ac:dyDescent="0.2">
      <c r="B4" s="256"/>
      <c r="C4" s="200"/>
      <c r="D4" s="200"/>
      <c r="E4" s="200"/>
      <c r="F4" s="256">
        <v>1</v>
      </c>
      <c r="G4" s="200">
        <v>2</v>
      </c>
      <c r="H4" s="200">
        <v>3</v>
      </c>
      <c r="I4" s="200">
        <v>4</v>
      </c>
      <c r="J4" s="200">
        <v>5</v>
      </c>
      <c r="K4" s="200">
        <v>6</v>
      </c>
      <c r="L4" s="200">
        <v>7</v>
      </c>
      <c r="M4" s="200">
        <v>8</v>
      </c>
      <c r="N4" s="200">
        <v>9</v>
      </c>
      <c r="O4" s="201">
        <v>10</v>
      </c>
    </row>
    <row r="5" spans="1:26" x14ac:dyDescent="0.2">
      <c r="B5" s="40" t="s">
        <v>118</v>
      </c>
      <c r="C5" s="315"/>
      <c r="D5" s="281"/>
      <c r="E5" s="316"/>
      <c r="F5" s="317">
        <v>5.0000000000000001E-3</v>
      </c>
      <c r="G5" s="318">
        <f t="shared" ref="G5:O5" si="0">+F5</f>
        <v>5.0000000000000001E-3</v>
      </c>
      <c r="H5" s="318">
        <f t="shared" si="0"/>
        <v>5.0000000000000001E-3</v>
      </c>
      <c r="I5" s="318">
        <f t="shared" si="0"/>
        <v>5.0000000000000001E-3</v>
      </c>
      <c r="J5" s="318">
        <f t="shared" si="0"/>
        <v>5.0000000000000001E-3</v>
      </c>
      <c r="K5" s="318">
        <f t="shared" si="0"/>
        <v>5.0000000000000001E-3</v>
      </c>
      <c r="L5" s="318">
        <f t="shared" si="0"/>
        <v>5.0000000000000001E-3</v>
      </c>
      <c r="M5" s="318">
        <f t="shared" si="0"/>
        <v>5.0000000000000001E-3</v>
      </c>
      <c r="N5" s="318">
        <f t="shared" si="0"/>
        <v>5.0000000000000001E-3</v>
      </c>
      <c r="O5" s="319">
        <f t="shared" si="0"/>
        <v>5.0000000000000001E-3</v>
      </c>
    </row>
    <row r="6" spans="1:26" x14ac:dyDescent="0.2">
      <c r="B6" s="50" t="s">
        <v>119</v>
      </c>
      <c r="C6" s="320"/>
      <c r="D6" s="286"/>
      <c r="E6" s="321"/>
      <c r="F6" s="322">
        <v>0.2</v>
      </c>
      <c r="G6" s="323">
        <f t="shared" ref="G6:O6" si="1">+F6</f>
        <v>0.2</v>
      </c>
      <c r="H6" s="323">
        <f t="shared" si="1"/>
        <v>0.2</v>
      </c>
      <c r="I6" s="323">
        <f t="shared" si="1"/>
        <v>0.2</v>
      </c>
      <c r="J6" s="323">
        <f t="shared" si="1"/>
        <v>0.2</v>
      </c>
      <c r="K6" s="323">
        <f t="shared" si="1"/>
        <v>0.2</v>
      </c>
      <c r="L6" s="323">
        <f t="shared" si="1"/>
        <v>0.2</v>
      </c>
      <c r="M6" s="323">
        <f t="shared" si="1"/>
        <v>0.2</v>
      </c>
      <c r="N6" s="323">
        <f t="shared" si="1"/>
        <v>0.2</v>
      </c>
      <c r="O6" s="324">
        <f t="shared" si="1"/>
        <v>0.2</v>
      </c>
    </row>
    <row r="7" spans="1:26" x14ac:dyDescent="0.2">
      <c r="B7" s="50"/>
      <c r="C7" s="320"/>
      <c r="D7" s="286"/>
      <c r="E7" s="321"/>
      <c r="F7" s="287"/>
      <c r="G7" s="288"/>
      <c r="H7" s="288"/>
      <c r="I7" s="288"/>
      <c r="J7" s="288"/>
      <c r="K7" s="288"/>
      <c r="L7" s="288"/>
      <c r="M7" s="288"/>
      <c r="N7" s="288"/>
      <c r="O7" s="289"/>
    </row>
    <row r="8" spans="1:26" x14ac:dyDescent="0.2">
      <c r="B8" s="89"/>
      <c r="C8" s="325"/>
      <c r="D8" s="291"/>
      <c r="E8" s="214"/>
      <c r="F8" s="292"/>
      <c r="G8" s="293"/>
      <c r="H8" s="293"/>
      <c r="I8" s="293"/>
      <c r="J8" s="293"/>
      <c r="K8" s="293"/>
      <c r="L8" s="293"/>
      <c r="M8" s="293"/>
      <c r="N8" s="293"/>
      <c r="O8" s="294"/>
    </row>
    <row r="9" spans="1:26" ht="6.75" customHeight="1" x14ac:dyDescent="0.2"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</row>
    <row r="10" spans="1:26" ht="21.75" customHeight="1" x14ac:dyDescent="0.2">
      <c r="B10" s="531" t="s">
        <v>120</v>
      </c>
      <c r="C10" s="515"/>
      <c r="D10" s="515"/>
      <c r="E10" s="515"/>
      <c r="F10" s="515"/>
      <c r="G10" s="515"/>
      <c r="H10" s="515"/>
      <c r="I10" s="515"/>
      <c r="J10" s="515"/>
      <c r="K10" s="515"/>
      <c r="L10" s="515"/>
      <c r="M10" s="515"/>
      <c r="N10" s="515"/>
      <c r="O10" s="513"/>
      <c r="Q10" s="532" t="s">
        <v>24</v>
      </c>
    </row>
    <row r="11" spans="1:26" ht="16.5" customHeight="1" x14ac:dyDescent="0.2">
      <c r="B11" s="256"/>
      <c r="C11" s="326" t="s">
        <v>121</v>
      </c>
      <c r="D11" s="327" t="s">
        <v>122</v>
      </c>
      <c r="E11" s="328" t="s">
        <v>123</v>
      </c>
      <c r="F11" s="256">
        <v>1</v>
      </c>
      <c r="G11" s="200">
        <v>2</v>
      </c>
      <c r="H11" s="200">
        <v>3</v>
      </c>
      <c r="I11" s="200">
        <v>4</v>
      </c>
      <c r="J11" s="200">
        <v>5</v>
      </c>
      <c r="K11" s="200">
        <v>6</v>
      </c>
      <c r="L11" s="200">
        <v>7</v>
      </c>
      <c r="M11" s="200">
        <v>8</v>
      </c>
      <c r="N11" s="200">
        <v>9</v>
      </c>
      <c r="O11" s="201">
        <v>10</v>
      </c>
      <c r="Q11" s="518"/>
    </row>
    <row r="12" spans="1:26" ht="16" x14ac:dyDescent="0.2">
      <c r="B12" s="40" t="s">
        <v>124</v>
      </c>
      <c r="C12" s="329">
        <v>1</v>
      </c>
      <c r="D12" s="330">
        <f>+'Token Specifications'!F6</f>
        <v>0</v>
      </c>
      <c r="E12" s="281">
        <v>0.05</v>
      </c>
      <c r="F12" s="282">
        <f>IFERROR(VLOOKUP(F11,'Token Specifications'!$A$38:$T$86,20,FALSE),'Token Specifications'!$C$7)*$E$12*$D$12</f>
        <v>0</v>
      </c>
      <c r="G12" s="283">
        <f>IFERROR(VLOOKUP(G11,'Token Specifications'!$A$38:$T$86,20,FALSE),'Token Specifications'!$C$7)*$E$12*$D$12</f>
        <v>0</v>
      </c>
      <c r="H12" s="283">
        <f>IFERROR(VLOOKUP(H11,'Token Specifications'!$A$38:$T$86,20,FALSE),'Token Specifications'!$C$7)*$E$12*$D$12</f>
        <v>0</v>
      </c>
      <c r="I12" s="283">
        <f>IFERROR(VLOOKUP(I11,'Token Specifications'!$A$38:$T$86,20,FALSE),'Token Specifications'!$C$7)*$E$12*$D$12</f>
        <v>0</v>
      </c>
      <c r="J12" s="283">
        <f>IFERROR(VLOOKUP(J11,'Token Specifications'!$A$38:$T$86,20,FALSE),'Token Specifications'!$C$7)*$E$12*$D$12</f>
        <v>0</v>
      </c>
      <c r="K12" s="283">
        <f>IFERROR(VLOOKUP(K11,'Token Specifications'!$A$38:$T$86,20,FALSE),'Token Specifications'!$C$7)*$E$12*$D$12</f>
        <v>0</v>
      </c>
      <c r="L12" s="283">
        <f>IFERROR(VLOOKUP(L11,'Token Specifications'!$A$38:$T$86,20,FALSE),'Token Specifications'!$C$7)*$E$12*$D$12</f>
        <v>0</v>
      </c>
      <c r="M12" s="283">
        <f>IFERROR(VLOOKUP(M11,'Token Specifications'!$A$38:$T$86,20,FALSE),'Token Specifications'!$C$7)*$E$12*$D$12</f>
        <v>0</v>
      </c>
      <c r="N12" s="283">
        <f>IFERROR(VLOOKUP(N11,'Token Specifications'!$A$38:$T$86,20,FALSE),'Token Specifications'!$C$7)*$E$12*$D$12</f>
        <v>0</v>
      </c>
      <c r="O12" s="284">
        <f>IFERROR(VLOOKUP(O11,'Token Specifications'!$A$38:$T$86,20,FALSE),'Token Specifications'!$C$7)*$E$12*$D$12</f>
        <v>0</v>
      </c>
      <c r="Q12" s="331" t="s">
        <v>125</v>
      </c>
      <c r="R12" s="332"/>
    </row>
    <row r="13" spans="1:26" x14ac:dyDescent="0.2">
      <c r="B13" s="50" t="s">
        <v>126</v>
      </c>
      <c r="C13" s="333">
        <v>0</v>
      </c>
      <c r="D13" s="285" t="s">
        <v>127</v>
      </c>
      <c r="E13" s="320"/>
      <c r="F13" s="287">
        <v>0</v>
      </c>
      <c r="G13" s="288">
        <v>0</v>
      </c>
      <c r="H13" s="288">
        <v>0</v>
      </c>
      <c r="I13" s="288">
        <v>0</v>
      </c>
      <c r="J13" s="288">
        <v>0</v>
      </c>
      <c r="K13" s="288">
        <v>0</v>
      </c>
      <c r="L13" s="288">
        <v>0</v>
      </c>
      <c r="M13" s="288">
        <v>0</v>
      </c>
      <c r="N13" s="288">
        <v>0</v>
      </c>
      <c r="O13" s="289">
        <v>0</v>
      </c>
      <c r="Q13" s="334"/>
    </row>
    <row r="14" spans="1:26" x14ac:dyDescent="0.2">
      <c r="B14" s="89"/>
      <c r="C14" s="335"/>
      <c r="D14" s="336"/>
      <c r="E14" s="291"/>
      <c r="F14" s="292"/>
      <c r="G14" s="293"/>
      <c r="H14" s="293"/>
      <c r="I14" s="293"/>
      <c r="J14" s="293"/>
      <c r="K14" s="293"/>
      <c r="L14" s="293"/>
      <c r="M14" s="293"/>
      <c r="N14" s="293"/>
      <c r="O14" s="294"/>
      <c r="Q14" s="337"/>
    </row>
    <row r="15" spans="1:26" x14ac:dyDescent="0.2">
      <c r="B15" s="275" t="s">
        <v>128</v>
      </c>
      <c r="C15" s="276"/>
      <c r="D15" s="295"/>
      <c r="E15" s="295"/>
      <c r="F15" s="296">
        <f t="shared" ref="F15:O15" si="2">SUMPRODUCT($C$13:$C$14,F$13:F$14)+$C$12*F12</f>
        <v>0</v>
      </c>
      <c r="G15" s="297">
        <f t="shared" si="2"/>
        <v>0</v>
      </c>
      <c r="H15" s="297">
        <f t="shared" si="2"/>
        <v>0</v>
      </c>
      <c r="I15" s="297">
        <f t="shared" si="2"/>
        <v>0</v>
      </c>
      <c r="J15" s="297">
        <f t="shared" si="2"/>
        <v>0</v>
      </c>
      <c r="K15" s="297">
        <f t="shared" si="2"/>
        <v>0</v>
      </c>
      <c r="L15" s="297">
        <f t="shared" si="2"/>
        <v>0</v>
      </c>
      <c r="M15" s="297">
        <f t="shared" si="2"/>
        <v>0</v>
      </c>
      <c r="N15" s="297">
        <f t="shared" si="2"/>
        <v>0</v>
      </c>
      <c r="O15" s="298">
        <f t="shared" si="2"/>
        <v>0</v>
      </c>
      <c r="Q15" s="338"/>
    </row>
    <row r="16" spans="1:26" x14ac:dyDescent="0.2"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</row>
    <row r="17" spans="2:17" ht="21.75" customHeight="1" x14ac:dyDescent="0.2">
      <c r="B17" s="531" t="s">
        <v>129</v>
      </c>
      <c r="C17" s="515"/>
      <c r="D17" s="515"/>
      <c r="E17" s="515"/>
      <c r="F17" s="515"/>
      <c r="G17" s="515"/>
      <c r="H17" s="515"/>
      <c r="I17" s="515"/>
      <c r="J17" s="515"/>
      <c r="K17" s="515"/>
      <c r="L17" s="515"/>
      <c r="M17" s="515"/>
      <c r="N17" s="515"/>
      <c r="O17" s="513"/>
      <c r="Q17" s="532" t="s">
        <v>24</v>
      </c>
    </row>
    <row r="18" spans="2:17" ht="16.5" customHeight="1" x14ac:dyDescent="0.2">
      <c r="B18" s="256"/>
      <c r="C18" s="326" t="s">
        <v>121</v>
      </c>
      <c r="D18" s="327" t="s">
        <v>130</v>
      </c>
      <c r="E18" s="328"/>
      <c r="F18" s="256">
        <v>1</v>
      </c>
      <c r="G18" s="200">
        <v>2</v>
      </c>
      <c r="H18" s="200">
        <v>3</v>
      </c>
      <c r="I18" s="200">
        <v>4</v>
      </c>
      <c r="J18" s="200">
        <v>5</v>
      </c>
      <c r="K18" s="200">
        <v>6</v>
      </c>
      <c r="L18" s="200">
        <v>7</v>
      </c>
      <c r="M18" s="200">
        <v>8</v>
      </c>
      <c r="N18" s="200">
        <v>9</v>
      </c>
      <c r="O18" s="201">
        <v>10</v>
      </c>
      <c r="Q18" s="518"/>
    </row>
    <row r="19" spans="2:17" x14ac:dyDescent="0.2">
      <c r="B19" s="40" t="s">
        <v>131</v>
      </c>
      <c r="C19" s="329">
        <v>0</v>
      </c>
      <c r="D19" s="330">
        <f>+D12</f>
        <v>0</v>
      </c>
      <c r="E19" s="339"/>
      <c r="F19" s="317"/>
      <c r="G19" s="318"/>
      <c r="H19" s="318"/>
      <c r="I19" s="318"/>
      <c r="J19" s="318"/>
      <c r="K19" s="318"/>
      <c r="L19" s="318"/>
      <c r="M19" s="318"/>
      <c r="N19" s="318"/>
      <c r="O19" s="319"/>
      <c r="Q19" s="331" t="s">
        <v>132</v>
      </c>
    </row>
    <row r="20" spans="2:17" x14ac:dyDescent="0.2">
      <c r="B20" s="50" t="s">
        <v>133</v>
      </c>
      <c r="C20" s="333">
        <v>1</v>
      </c>
      <c r="D20" s="285" t="s">
        <v>127</v>
      </c>
      <c r="E20" s="320"/>
      <c r="F20" s="287">
        <v>0</v>
      </c>
      <c r="G20" s="288">
        <v>0</v>
      </c>
      <c r="H20" s="288">
        <v>0</v>
      </c>
      <c r="I20" s="288">
        <v>0</v>
      </c>
      <c r="J20" s="288">
        <v>0</v>
      </c>
      <c r="K20" s="288">
        <v>0</v>
      </c>
      <c r="L20" s="288">
        <v>0</v>
      </c>
      <c r="M20" s="288">
        <v>0</v>
      </c>
      <c r="N20" s="288">
        <v>0</v>
      </c>
      <c r="O20" s="289">
        <v>0</v>
      </c>
      <c r="Q20" s="334"/>
    </row>
    <row r="21" spans="2:17" ht="15.75" customHeight="1" x14ac:dyDescent="0.2">
      <c r="B21" s="89" t="s">
        <v>134</v>
      </c>
      <c r="C21" s="335">
        <v>1</v>
      </c>
      <c r="D21" s="336">
        <v>0.3</v>
      </c>
      <c r="E21" s="291"/>
      <c r="F21" s="292">
        <f>VLOOKUP("Fees",'P&amp;L Simulation'!$B$38:$N$44,'Token Supply'!F18+3,FALSE)*$D$21</f>
        <v>5700</v>
      </c>
      <c r="G21" s="293">
        <f>VLOOKUP("Fees",'P&amp;L Simulation'!$B$38:$N$44,'Token Supply'!G18+3,FALSE)*$D$21</f>
        <v>18481.127791589686</v>
      </c>
      <c r="H21" s="293">
        <f>VLOOKUP("Fees",'P&amp;L Simulation'!$B$38:$N$44,'Token Supply'!H18+3,FALSE)*$D$21</f>
        <v>63958.090560000004</v>
      </c>
      <c r="I21" s="293">
        <f>VLOOKUP("Fees",'P&amp;L Simulation'!$B$38:$N$44,'Token Supply'!I18+3,FALSE)*$D$21</f>
        <v>219050.32525923679</v>
      </c>
      <c r="J21" s="293">
        <f>VLOOKUP("Fees",'P&amp;L Simulation'!$B$38:$N$44,'Token Supply'!J18+3,FALSE)*$D$21</f>
        <v>494462.39191914158</v>
      </c>
      <c r="K21" s="293">
        <f>VLOOKUP("Fees",'P&amp;L Simulation'!$B$38:$N$44,'Token Supply'!K18+3,FALSE)*$D$21</f>
        <v>728188.24779275723</v>
      </c>
      <c r="L21" s="293">
        <f>VLOOKUP("Fees",'P&amp;L Simulation'!$B$38:$N$44,'Token Supply'!L18+3,FALSE)*$D$21</f>
        <v>924995.76413980999</v>
      </c>
      <c r="M21" s="293">
        <f>VLOOKUP("Fees",'P&amp;L Simulation'!$B$38:$N$44,'Token Supply'!M18+3,FALSE)*$D$21</f>
        <v>1126740.6515569184</v>
      </c>
      <c r="N21" s="293">
        <f>VLOOKUP("Fees",'P&amp;L Simulation'!$B$38:$N$44,'Token Supply'!N18+3,FALSE)*$D$21</f>
        <v>1297418.0309178436</v>
      </c>
      <c r="O21" s="294">
        <f>VLOOKUP("Fees",'P&amp;L Simulation'!$B$38:$N$44,'Token Supply'!O18+3,FALSE)*$D$21</f>
        <v>1421356.4263418291</v>
      </c>
      <c r="Q21" s="337" t="s">
        <v>135</v>
      </c>
    </row>
    <row r="22" spans="2:17" ht="15.75" customHeight="1" x14ac:dyDescent="0.2">
      <c r="B22" s="275" t="s">
        <v>136</v>
      </c>
      <c r="C22" s="276"/>
      <c r="D22" s="295"/>
      <c r="E22" s="295"/>
      <c r="F22" s="296">
        <f t="shared" ref="F22:O22" si="3">SUMPRODUCT($C$20:$C$21,F$20:F$21)+$C$19*$D$19*F19</f>
        <v>5700</v>
      </c>
      <c r="G22" s="297">
        <f t="shared" si="3"/>
        <v>18481.127791589686</v>
      </c>
      <c r="H22" s="297">
        <f t="shared" si="3"/>
        <v>63958.090560000004</v>
      </c>
      <c r="I22" s="297">
        <f t="shared" si="3"/>
        <v>219050.32525923679</v>
      </c>
      <c r="J22" s="297">
        <f t="shared" si="3"/>
        <v>494462.39191914158</v>
      </c>
      <c r="K22" s="297">
        <f t="shared" si="3"/>
        <v>728188.24779275723</v>
      </c>
      <c r="L22" s="297">
        <f t="shared" si="3"/>
        <v>924995.76413980999</v>
      </c>
      <c r="M22" s="297">
        <f t="shared" si="3"/>
        <v>1126740.6515569184</v>
      </c>
      <c r="N22" s="297">
        <f t="shared" si="3"/>
        <v>1297418.0309178436</v>
      </c>
      <c r="O22" s="298">
        <f t="shared" si="3"/>
        <v>1421356.4263418291</v>
      </c>
      <c r="Q22" s="338"/>
    </row>
    <row r="23" spans="2:17" ht="15.75" customHeight="1" x14ac:dyDescent="0.2"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</row>
    <row r="24" spans="2:17" ht="21.75" customHeight="1" x14ac:dyDescent="0.2">
      <c r="B24" s="531" t="s">
        <v>137</v>
      </c>
      <c r="C24" s="515"/>
      <c r="D24" s="515"/>
      <c r="E24" s="515"/>
      <c r="F24" s="515"/>
      <c r="G24" s="515"/>
      <c r="H24" s="515"/>
      <c r="I24" s="515"/>
      <c r="J24" s="515"/>
      <c r="K24" s="515"/>
      <c r="L24" s="515"/>
      <c r="M24" s="515"/>
      <c r="N24" s="515"/>
      <c r="O24" s="513"/>
      <c r="Q24" s="532" t="s">
        <v>24</v>
      </c>
    </row>
    <row r="25" spans="2:17" ht="16.5" customHeight="1" x14ac:dyDescent="0.2">
      <c r="B25" s="256"/>
      <c r="C25" s="326" t="s">
        <v>121</v>
      </c>
      <c r="D25" s="327" t="s">
        <v>130</v>
      </c>
      <c r="E25" s="328"/>
      <c r="F25" s="256">
        <v>1</v>
      </c>
      <c r="G25" s="200">
        <v>2</v>
      </c>
      <c r="H25" s="200">
        <v>3</v>
      </c>
      <c r="I25" s="200">
        <v>4</v>
      </c>
      <c r="J25" s="200">
        <v>5</v>
      </c>
      <c r="K25" s="200">
        <v>6</v>
      </c>
      <c r="L25" s="200">
        <v>7</v>
      </c>
      <c r="M25" s="200">
        <v>8</v>
      </c>
      <c r="N25" s="200">
        <v>9</v>
      </c>
      <c r="O25" s="201">
        <v>10</v>
      </c>
      <c r="Q25" s="518"/>
    </row>
    <row r="26" spans="2:17" ht="15.75" customHeight="1" x14ac:dyDescent="0.2">
      <c r="B26" s="40" t="s">
        <v>138</v>
      </c>
      <c r="C26" s="329">
        <v>0</v>
      </c>
      <c r="D26" s="330">
        <f t="shared" ref="D26:D27" si="4">+D12</f>
        <v>0</v>
      </c>
      <c r="E26" s="339"/>
      <c r="F26" s="317"/>
      <c r="G26" s="318"/>
      <c r="H26" s="318"/>
      <c r="I26" s="318"/>
      <c r="J26" s="318"/>
      <c r="K26" s="318"/>
      <c r="L26" s="318"/>
      <c r="M26" s="318"/>
      <c r="N26" s="318"/>
      <c r="O26" s="319"/>
      <c r="Q26" s="331" t="s">
        <v>139</v>
      </c>
    </row>
    <row r="27" spans="2:17" ht="15.75" customHeight="1" x14ac:dyDescent="0.2">
      <c r="B27" s="40" t="s">
        <v>140</v>
      </c>
      <c r="C27" s="329">
        <v>1</v>
      </c>
      <c r="D27" s="330" t="str">
        <f t="shared" si="4"/>
        <v>NA</v>
      </c>
      <c r="E27" s="339"/>
      <c r="F27" s="340">
        <v>1000000</v>
      </c>
      <c r="G27" s="341">
        <v>1000000</v>
      </c>
      <c r="H27" s="341">
        <v>1000000</v>
      </c>
      <c r="I27" s="341">
        <v>1000000</v>
      </c>
      <c r="J27" s="341">
        <v>1000000</v>
      </c>
      <c r="K27" s="341">
        <v>1000000</v>
      </c>
      <c r="L27" s="341">
        <v>1000000</v>
      </c>
      <c r="M27" s="341">
        <v>1000000</v>
      </c>
      <c r="N27" s="341">
        <v>1000000</v>
      </c>
      <c r="O27" s="342">
        <v>1000000</v>
      </c>
      <c r="Q27" s="334"/>
    </row>
    <row r="28" spans="2:17" ht="15.75" customHeight="1" x14ac:dyDescent="0.2">
      <c r="B28" s="275" t="s">
        <v>141</v>
      </c>
      <c r="C28" s="276"/>
      <c r="D28" s="295"/>
      <c r="E28" s="295"/>
      <c r="F28" s="296">
        <f t="shared" ref="F28:O28" si="5">F27*$C$27+$C$26*$D$26*F26</f>
        <v>1000000</v>
      </c>
      <c r="G28" s="297">
        <f t="shared" si="5"/>
        <v>1000000</v>
      </c>
      <c r="H28" s="297">
        <f t="shared" si="5"/>
        <v>1000000</v>
      </c>
      <c r="I28" s="297">
        <f t="shared" si="5"/>
        <v>1000000</v>
      </c>
      <c r="J28" s="297">
        <f t="shared" si="5"/>
        <v>1000000</v>
      </c>
      <c r="K28" s="297">
        <f t="shared" si="5"/>
        <v>1000000</v>
      </c>
      <c r="L28" s="297">
        <f t="shared" si="5"/>
        <v>1000000</v>
      </c>
      <c r="M28" s="297">
        <f t="shared" si="5"/>
        <v>1000000</v>
      </c>
      <c r="N28" s="297">
        <f t="shared" si="5"/>
        <v>1000000</v>
      </c>
      <c r="O28" s="298">
        <f t="shared" si="5"/>
        <v>1000000</v>
      </c>
      <c r="Q28" s="343"/>
    </row>
    <row r="29" spans="2:17" ht="33.75" customHeight="1" x14ac:dyDescent="0.2"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</row>
    <row r="30" spans="2:17" ht="21.75" customHeight="1" x14ac:dyDescent="0.2">
      <c r="B30" s="531" t="s">
        <v>142</v>
      </c>
      <c r="C30" s="515"/>
      <c r="D30" s="515"/>
      <c r="E30" s="515"/>
      <c r="F30" s="515"/>
      <c r="G30" s="515"/>
      <c r="H30" s="515"/>
      <c r="I30" s="515"/>
      <c r="J30" s="515"/>
      <c r="K30" s="515"/>
      <c r="L30" s="515"/>
      <c r="M30" s="515"/>
      <c r="N30" s="515"/>
      <c r="O30" s="513"/>
      <c r="Q30" s="532" t="s">
        <v>24</v>
      </c>
    </row>
    <row r="31" spans="2:17" ht="16.5" customHeight="1" x14ac:dyDescent="0.2">
      <c r="B31" s="256"/>
      <c r="C31" s="344"/>
      <c r="D31" s="327" t="s">
        <v>130</v>
      </c>
      <c r="E31" s="328"/>
      <c r="F31" s="256">
        <v>1</v>
      </c>
      <c r="G31" s="200">
        <v>2</v>
      </c>
      <c r="H31" s="200">
        <v>3</v>
      </c>
      <c r="I31" s="200">
        <v>4</v>
      </c>
      <c r="J31" s="200">
        <v>5</v>
      </c>
      <c r="K31" s="200">
        <v>6</v>
      </c>
      <c r="L31" s="200">
        <v>7</v>
      </c>
      <c r="M31" s="200">
        <v>8</v>
      </c>
      <c r="N31" s="200">
        <v>9</v>
      </c>
      <c r="O31" s="201">
        <v>10</v>
      </c>
      <c r="Q31" s="518"/>
    </row>
    <row r="32" spans="2:17" ht="15.75" customHeight="1" x14ac:dyDescent="0.2">
      <c r="B32" s="40" t="s">
        <v>143</v>
      </c>
      <c r="C32" s="345"/>
      <c r="D32" s="330" t="str">
        <f>+D18</f>
        <v>Param.</v>
      </c>
      <c r="E32" s="339"/>
      <c r="F32" s="282">
        <f>IFERROR(VLOOKUP(F31,'Token Specifications'!$A$38:$T$86,20,FALSE),E32)</f>
        <v>62152380.952380948</v>
      </c>
      <c r="G32" s="283">
        <f>IFERROR(VLOOKUP(G31,'Token Specifications'!$A$38:$T$86,20,FALSE),F32)</f>
        <v>129676190.47619039</v>
      </c>
      <c r="H32" s="283">
        <f>IFERROR(VLOOKUP(H31,'Token Specifications'!$A$38:$T$86,20,FALSE),G32)</f>
        <v>193999999.99999994</v>
      </c>
      <c r="I32" s="283">
        <f>IFERROR(VLOOKUP(I31,'Token Specifications'!$A$38:$T$86,20,FALSE),H32)</f>
        <v>199999999.99999994</v>
      </c>
      <c r="J32" s="283">
        <f>IFERROR(VLOOKUP(J31,'Token Specifications'!$A$38:$T$86,20,FALSE),I32)</f>
        <v>199999999.99999994</v>
      </c>
      <c r="K32" s="283">
        <f>IFERROR(VLOOKUP(K31,'Token Specifications'!$A$38:$T$86,20,FALSE),J32)</f>
        <v>199999999.99999994</v>
      </c>
      <c r="L32" s="283">
        <f>IFERROR(VLOOKUP(L31,'Token Specifications'!$A$38:$T$86,20,FALSE),K32)</f>
        <v>199999999.99999994</v>
      </c>
      <c r="M32" s="283">
        <f>IFERROR(VLOOKUP(M31,'Token Specifications'!$A$38:$T$86,20,FALSE),L32)</f>
        <v>199999999.99999994</v>
      </c>
      <c r="N32" s="283">
        <f>IFERROR(VLOOKUP(N31,'Token Specifications'!$A$38:$T$86,20,FALSE),M32)</f>
        <v>199999999.99999994</v>
      </c>
      <c r="O32" s="284">
        <f>IFERROR(VLOOKUP(O31,'Token Specifications'!$A$38:$T$86,20,FALSE),N32)</f>
        <v>199999999.99999994</v>
      </c>
      <c r="Q32" s="331" t="s">
        <v>132</v>
      </c>
    </row>
    <row r="33" spans="2:17" ht="15.75" customHeight="1" x14ac:dyDescent="0.2">
      <c r="B33" s="50" t="s">
        <v>144</v>
      </c>
      <c r="C33" s="346"/>
      <c r="D33" s="347">
        <f>+D12</f>
        <v>0</v>
      </c>
      <c r="E33" s="320"/>
      <c r="F33" s="287" t="e">
        <f>F22/$D$33</f>
        <v>#DIV/0!</v>
      </c>
      <c r="G33" s="288" t="e">
        <f t="shared" ref="G33:O33" si="6">SUM($F$22:G22)/$D$33</f>
        <v>#DIV/0!</v>
      </c>
      <c r="H33" s="288" t="e">
        <f t="shared" si="6"/>
        <v>#DIV/0!</v>
      </c>
      <c r="I33" s="288" t="e">
        <f t="shared" si="6"/>
        <v>#DIV/0!</v>
      </c>
      <c r="J33" s="288" t="e">
        <f t="shared" si="6"/>
        <v>#DIV/0!</v>
      </c>
      <c r="K33" s="288" t="e">
        <f t="shared" si="6"/>
        <v>#DIV/0!</v>
      </c>
      <c r="L33" s="288" t="e">
        <f t="shared" si="6"/>
        <v>#DIV/0!</v>
      </c>
      <c r="M33" s="288" t="e">
        <f t="shared" si="6"/>
        <v>#DIV/0!</v>
      </c>
      <c r="N33" s="288" t="e">
        <f t="shared" si="6"/>
        <v>#DIV/0!</v>
      </c>
      <c r="O33" s="289" t="e">
        <f t="shared" si="6"/>
        <v>#DIV/0!</v>
      </c>
      <c r="Q33" s="334"/>
    </row>
    <row r="34" spans="2:17" ht="15.75" customHeight="1" x14ac:dyDescent="0.2">
      <c r="B34" s="50" t="s">
        <v>145</v>
      </c>
      <c r="C34" s="346"/>
      <c r="D34" s="347">
        <f t="shared" ref="D34:D35" si="7">+D33</f>
        <v>0</v>
      </c>
      <c r="E34" s="320"/>
      <c r="F34" s="287" t="e">
        <f>+F15/$D$34</f>
        <v>#DIV/0!</v>
      </c>
      <c r="G34" s="288" t="e">
        <f t="shared" ref="G34:O34" si="8">SUM($F$15:G15)/$D$34</f>
        <v>#DIV/0!</v>
      </c>
      <c r="H34" s="288" t="e">
        <f t="shared" si="8"/>
        <v>#DIV/0!</v>
      </c>
      <c r="I34" s="288" t="e">
        <f t="shared" si="8"/>
        <v>#DIV/0!</v>
      </c>
      <c r="J34" s="288" t="e">
        <f t="shared" si="8"/>
        <v>#DIV/0!</v>
      </c>
      <c r="K34" s="288" t="e">
        <f t="shared" si="8"/>
        <v>#DIV/0!</v>
      </c>
      <c r="L34" s="288" t="e">
        <f t="shared" si="8"/>
        <v>#DIV/0!</v>
      </c>
      <c r="M34" s="288" t="e">
        <f t="shared" si="8"/>
        <v>#DIV/0!</v>
      </c>
      <c r="N34" s="288" t="e">
        <f t="shared" si="8"/>
        <v>#DIV/0!</v>
      </c>
      <c r="O34" s="289" t="e">
        <f t="shared" si="8"/>
        <v>#DIV/0!</v>
      </c>
      <c r="Q34" s="334"/>
    </row>
    <row r="35" spans="2:17" ht="15.75" customHeight="1" x14ac:dyDescent="0.2">
      <c r="B35" s="50" t="s">
        <v>146</v>
      </c>
      <c r="C35" s="346"/>
      <c r="D35" s="347">
        <f t="shared" si="7"/>
        <v>0</v>
      </c>
      <c r="E35" s="320"/>
      <c r="F35" s="287" t="e">
        <f>+F28/$D$35</f>
        <v>#DIV/0!</v>
      </c>
      <c r="G35" s="288" t="e">
        <f t="shared" ref="G35:O35" si="9">SUM($F$28:G28)/$D$35</f>
        <v>#DIV/0!</v>
      </c>
      <c r="H35" s="288" t="e">
        <f t="shared" si="9"/>
        <v>#DIV/0!</v>
      </c>
      <c r="I35" s="288" t="e">
        <f t="shared" si="9"/>
        <v>#DIV/0!</v>
      </c>
      <c r="J35" s="288" t="e">
        <f t="shared" si="9"/>
        <v>#DIV/0!</v>
      </c>
      <c r="K35" s="288" t="e">
        <f t="shared" si="9"/>
        <v>#DIV/0!</v>
      </c>
      <c r="L35" s="288" t="e">
        <f t="shared" si="9"/>
        <v>#DIV/0!</v>
      </c>
      <c r="M35" s="288" t="e">
        <f t="shared" si="9"/>
        <v>#DIV/0!</v>
      </c>
      <c r="N35" s="288" t="e">
        <f t="shared" si="9"/>
        <v>#DIV/0!</v>
      </c>
      <c r="O35" s="289" t="e">
        <f t="shared" si="9"/>
        <v>#DIV/0!</v>
      </c>
      <c r="Q35" s="334"/>
    </row>
    <row r="36" spans="2:17" ht="15.75" customHeight="1" x14ac:dyDescent="0.2">
      <c r="B36" s="348" t="s">
        <v>147</v>
      </c>
      <c r="C36" s="349"/>
      <c r="D36" s="350"/>
      <c r="E36" s="351"/>
      <c r="F36" s="352" t="e">
        <f t="shared" ref="F36:O36" si="10">+F32-F33-F35</f>
        <v>#DIV/0!</v>
      </c>
      <c r="G36" s="353" t="e">
        <f t="shared" si="10"/>
        <v>#DIV/0!</v>
      </c>
      <c r="H36" s="353" t="e">
        <f t="shared" si="10"/>
        <v>#DIV/0!</v>
      </c>
      <c r="I36" s="353" t="e">
        <f t="shared" si="10"/>
        <v>#DIV/0!</v>
      </c>
      <c r="J36" s="353" t="e">
        <f t="shared" si="10"/>
        <v>#DIV/0!</v>
      </c>
      <c r="K36" s="353" t="e">
        <f t="shared" si="10"/>
        <v>#DIV/0!</v>
      </c>
      <c r="L36" s="353" t="e">
        <f t="shared" si="10"/>
        <v>#DIV/0!</v>
      </c>
      <c r="M36" s="353" t="e">
        <f t="shared" si="10"/>
        <v>#DIV/0!</v>
      </c>
      <c r="N36" s="353" t="e">
        <f t="shared" si="10"/>
        <v>#DIV/0!</v>
      </c>
      <c r="O36" s="354" t="e">
        <f t="shared" si="10"/>
        <v>#DIV/0!</v>
      </c>
      <c r="Q36" s="334"/>
    </row>
    <row r="37" spans="2:17" ht="15.75" customHeight="1" x14ac:dyDescent="0.2">
      <c r="B37" s="50" t="s">
        <v>148</v>
      </c>
      <c r="C37" s="346"/>
      <c r="D37" s="347"/>
      <c r="E37" s="320"/>
      <c r="F37" s="287" t="e">
        <f t="shared" ref="F37:O37" si="11">+F36*F5</f>
        <v>#DIV/0!</v>
      </c>
      <c r="G37" s="288" t="e">
        <f t="shared" si="11"/>
        <v>#DIV/0!</v>
      </c>
      <c r="H37" s="288" t="e">
        <f t="shared" si="11"/>
        <v>#DIV/0!</v>
      </c>
      <c r="I37" s="288" t="e">
        <f t="shared" si="11"/>
        <v>#DIV/0!</v>
      </c>
      <c r="J37" s="288" t="e">
        <f t="shared" si="11"/>
        <v>#DIV/0!</v>
      </c>
      <c r="K37" s="288" t="e">
        <f t="shared" si="11"/>
        <v>#DIV/0!</v>
      </c>
      <c r="L37" s="288" t="e">
        <f t="shared" si="11"/>
        <v>#DIV/0!</v>
      </c>
      <c r="M37" s="288" t="e">
        <f t="shared" si="11"/>
        <v>#DIV/0!</v>
      </c>
      <c r="N37" s="288" t="e">
        <f t="shared" si="11"/>
        <v>#DIV/0!</v>
      </c>
      <c r="O37" s="289" t="e">
        <f t="shared" si="11"/>
        <v>#DIV/0!</v>
      </c>
      <c r="Q37" s="334"/>
    </row>
    <row r="38" spans="2:17" ht="15.75" customHeight="1" x14ac:dyDescent="0.2">
      <c r="B38" s="50" t="s">
        <v>149</v>
      </c>
      <c r="C38" s="355"/>
      <c r="D38" s="347"/>
      <c r="E38" s="320"/>
      <c r="F38" s="287" t="e">
        <f t="shared" ref="F38:O38" si="12">IF((F32-SUM(F33:F35,F37))*F6&lt;0,0,(F32-SUM(F33:F35,F37))*F6)</f>
        <v>#DIV/0!</v>
      </c>
      <c r="G38" s="288" t="e">
        <f t="shared" si="12"/>
        <v>#DIV/0!</v>
      </c>
      <c r="H38" s="288" t="e">
        <f t="shared" si="12"/>
        <v>#DIV/0!</v>
      </c>
      <c r="I38" s="288" t="e">
        <f t="shared" si="12"/>
        <v>#DIV/0!</v>
      </c>
      <c r="J38" s="288" t="e">
        <f t="shared" si="12"/>
        <v>#DIV/0!</v>
      </c>
      <c r="K38" s="288" t="e">
        <f t="shared" si="12"/>
        <v>#DIV/0!</v>
      </c>
      <c r="L38" s="288" t="e">
        <f t="shared" si="12"/>
        <v>#DIV/0!</v>
      </c>
      <c r="M38" s="288" t="e">
        <f t="shared" si="12"/>
        <v>#DIV/0!</v>
      </c>
      <c r="N38" s="288" t="e">
        <f t="shared" si="12"/>
        <v>#DIV/0!</v>
      </c>
      <c r="O38" s="289" t="e">
        <f t="shared" si="12"/>
        <v>#DIV/0!</v>
      </c>
      <c r="Q38" s="334"/>
    </row>
    <row r="39" spans="2:17" ht="15.75" customHeight="1" x14ac:dyDescent="0.2">
      <c r="B39" s="275" t="s">
        <v>150</v>
      </c>
      <c r="C39" s="276"/>
      <c r="D39" s="295"/>
      <c r="E39" s="295"/>
      <c r="F39" s="296" t="e">
        <f t="shared" ref="F39:O39" si="13">+F32-SUM(F33:F35)-SUM(F37:F38)</f>
        <v>#DIV/0!</v>
      </c>
      <c r="G39" s="297" t="e">
        <f t="shared" si="13"/>
        <v>#DIV/0!</v>
      </c>
      <c r="H39" s="297" t="e">
        <f t="shared" si="13"/>
        <v>#DIV/0!</v>
      </c>
      <c r="I39" s="297" t="e">
        <f t="shared" si="13"/>
        <v>#DIV/0!</v>
      </c>
      <c r="J39" s="297" t="e">
        <f t="shared" si="13"/>
        <v>#DIV/0!</v>
      </c>
      <c r="K39" s="297" t="e">
        <f t="shared" si="13"/>
        <v>#DIV/0!</v>
      </c>
      <c r="L39" s="297" t="e">
        <f t="shared" si="13"/>
        <v>#DIV/0!</v>
      </c>
      <c r="M39" s="297" t="e">
        <f t="shared" si="13"/>
        <v>#DIV/0!</v>
      </c>
      <c r="N39" s="297" t="e">
        <f t="shared" si="13"/>
        <v>#DIV/0!</v>
      </c>
      <c r="O39" s="298" t="e">
        <f t="shared" si="13"/>
        <v>#DIV/0!</v>
      </c>
      <c r="Q39" s="343"/>
    </row>
    <row r="40" spans="2:17" ht="15.75" customHeight="1" x14ac:dyDescent="0.2"/>
    <row r="41" spans="2:17" ht="15.75" customHeight="1" x14ac:dyDescent="0.2"/>
    <row r="42" spans="2:17" ht="15.75" customHeight="1" x14ac:dyDescent="0.2"/>
    <row r="43" spans="2:17" ht="15.75" customHeight="1" x14ac:dyDescent="0.2"/>
    <row r="44" spans="2:17" ht="15.75" customHeight="1" x14ac:dyDescent="0.2"/>
    <row r="45" spans="2:17" ht="15.75" customHeight="1" x14ac:dyDescent="0.2"/>
    <row r="46" spans="2:17" ht="15.75" customHeight="1" x14ac:dyDescent="0.2"/>
    <row r="47" spans="2:17" ht="15.75" customHeight="1" x14ac:dyDescent="0.2"/>
    <row r="48" spans="2:17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spans="1:1" ht="15.75" customHeight="1" x14ac:dyDescent="0.2"/>
    <row r="82" spans="1:1" ht="15.75" customHeight="1" x14ac:dyDescent="0.2"/>
    <row r="83" spans="1:1" ht="15.75" customHeight="1" x14ac:dyDescent="0.2"/>
    <row r="84" spans="1:1" ht="15.75" customHeight="1" x14ac:dyDescent="0.2"/>
    <row r="85" spans="1:1" ht="15.75" customHeight="1" x14ac:dyDescent="0.2"/>
    <row r="86" spans="1:1" ht="15.75" customHeight="1" x14ac:dyDescent="0.2">
      <c r="A86" s="356">
        <f>IF(VLOOKUP(F11,'Token Specifications'!$A$38:$T$86,20,FALSE),'Token Specifications'!$C$7,VLOOKUP(F11,'Token Specifications'!$A$38:$T$86,20,FALSE))*$E$12*$D$12</f>
        <v>0</v>
      </c>
    </row>
    <row r="87" spans="1:1" ht="15.75" customHeight="1" x14ac:dyDescent="0.2"/>
    <row r="88" spans="1:1" ht="15.75" customHeight="1" x14ac:dyDescent="0.2"/>
    <row r="89" spans="1:1" ht="15.75" customHeight="1" x14ac:dyDescent="0.2"/>
    <row r="90" spans="1:1" ht="15.75" customHeight="1" x14ac:dyDescent="0.2"/>
    <row r="91" spans="1:1" ht="15.75" customHeight="1" x14ac:dyDescent="0.2"/>
    <row r="92" spans="1:1" ht="15.75" customHeight="1" x14ac:dyDescent="0.2"/>
    <row r="93" spans="1:1" ht="15.75" customHeight="1" x14ac:dyDescent="0.2"/>
    <row r="94" spans="1:1" ht="15.75" customHeight="1" x14ac:dyDescent="0.2"/>
    <row r="95" spans="1:1" ht="15.75" customHeight="1" x14ac:dyDescent="0.2"/>
    <row r="96" spans="1:1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9">
    <mergeCell ref="Q24:Q25"/>
    <mergeCell ref="Q30:Q31"/>
    <mergeCell ref="B3:O3"/>
    <mergeCell ref="B10:O10"/>
    <mergeCell ref="Q10:Q11"/>
    <mergeCell ref="B17:O17"/>
    <mergeCell ref="Q17:Q18"/>
    <mergeCell ref="B24:O24"/>
    <mergeCell ref="B30:O30"/>
  </mergeCells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D9E2F3"/>
  </sheetPr>
  <dimension ref="A1:Z1000"/>
  <sheetViews>
    <sheetView showGridLines="0" workbookViewId="0"/>
  </sheetViews>
  <sheetFormatPr baseColWidth="10" defaultColWidth="14.5" defaultRowHeight="15" customHeight="1" outlineLevelRow="1" x14ac:dyDescent="0.2"/>
  <cols>
    <col min="1" max="1" width="8.6640625" customWidth="1"/>
    <col min="2" max="2" width="26" customWidth="1"/>
    <col min="3" max="3" width="8.6640625" customWidth="1"/>
    <col min="4" max="5" width="10.6640625" customWidth="1"/>
    <col min="6" max="6" width="13" customWidth="1"/>
    <col min="7" max="15" width="14.83203125" customWidth="1"/>
    <col min="16" max="16" width="3.33203125" customWidth="1"/>
    <col min="17" max="17" width="69.5" customWidth="1"/>
    <col min="18" max="26" width="8.6640625" customWidth="1"/>
  </cols>
  <sheetData>
    <row r="1" spans="1:26" ht="39" customHeight="1" x14ac:dyDescent="0.2">
      <c r="A1" s="25"/>
      <c r="B1" s="26" t="s">
        <v>151</v>
      </c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3" spans="1:26" ht="21.75" customHeight="1" x14ac:dyDescent="0.2">
      <c r="B3" s="531" t="s">
        <v>152</v>
      </c>
      <c r="C3" s="515"/>
      <c r="D3" s="515"/>
      <c r="E3" s="515"/>
      <c r="F3" s="515"/>
      <c r="G3" s="515"/>
      <c r="H3" s="515"/>
      <c r="I3" s="515"/>
      <c r="J3" s="515"/>
      <c r="K3" s="515"/>
      <c r="L3" s="515"/>
      <c r="M3" s="515"/>
      <c r="N3" s="515"/>
      <c r="O3" s="513"/>
      <c r="Q3" s="532" t="s">
        <v>24</v>
      </c>
    </row>
    <row r="4" spans="1:26" ht="16.5" customHeight="1" x14ac:dyDescent="0.2">
      <c r="B4" s="256"/>
      <c r="C4" s="344"/>
      <c r="D4" s="327" t="s">
        <v>130</v>
      </c>
      <c r="E4" s="328"/>
      <c r="F4" s="256">
        <v>1</v>
      </c>
      <c r="G4" s="200">
        <v>2</v>
      </c>
      <c r="H4" s="200">
        <v>3</v>
      </c>
      <c r="I4" s="200">
        <v>4</v>
      </c>
      <c r="J4" s="200">
        <v>5</v>
      </c>
      <c r="K4" s="200">
        <v>6</v>
      </c>
      <c r="L4" s="200">
        <v>7</v>
      </c>
      <c r="M4" s="200">
        <v>8</v>
      </c>
      <c r="N4" s="200">
        <v>9</v>
      </c>
      <c r="O4" s="201">
        <v>10</v>
      </c>
      <c r="Q4" s="518"/>
    </row>
    <row r="5" spans="1:26" x14ac:dyDescent="0.2">
      <c r="B5" s="357" t="s">
        <v>153</v>
      </c>
      <c r="C5" s="345"/>
      <c r="D5" s="330">
        <f>+'Token Supply'!D33</f>
        <v>0</v>
      </c>
      <c r="E5" s="339"/>
      <c r="F5" s="282">
        <f>IFERROR(VLOOKUP(F4,'Token Specifications'!$A$38:$T$86,20,FALSE),E5)</f>
        <v>62152380.952380948</v>
      </c>
      <c r="G5" s="283">
        <f>IFERROR(VLOOKUP(G4,'Token Specifications'!$A$38:$T$86,20,FALSE),F5)</f>
        <v>129676190.47619039</v>
      </c>
      <c r="H5" s="283">
        <f>IFERROR(VLOOKUP(H4,'Token Specifications'!$A$38:$T$86,20,FALSE),G5)</f>
        <v>193999999.99999994</v>
      </c>
      <c r="I5" s="283">
        <f>IFERROR(VLOOKUP(I4,'Token Specifications'!$A$38:$T$86,20,FALSE),H5)</f>
        <v>199999999.99999994</v>
      </c>
      <c r="J5" s="283">
        <f>IFERROR(VLOOKUP(J4,'Token Specifications'!$A$38:$T$86,20,FALSE),I5)</f>
        <v>199999999.99999994</v>
      </c>
      <c r="K5" s="283">
        <f>IFERROR(VLOOKUP(K4,'Token Specifications'!$A$38:$T$86,20,FALSE),J5)</f>
        <v>199999999.99999994</v>
      </c>
      <c r="L5" s="283">
        <f>IFERROR(VLOOKUP(L4,'Token Specifications'!$A$38:$T$86,20,FALSE),K5)</f>
        <v>199999999.99999994</v>
      </c>
      <c r="M5" s="283">
        <f>IFERROR(VLOOKUP(M4,'Token Specifications'!$A$38:$T$86,20,FALSE),L5)</f>
        <v>199999999.99999994</v>
      </c>
      <c r="N5" s="283">
        <f>IFERROR(VLOOKUP(N4,'Token Specifications'!$A$38:$T$86,20,FALSE),M5)</f>
        <v>199999999.99999994</v>
      </c>
      <c r="O5" s="284">
        <f>IFERROR(VLOOKUP(O4,'Token Specifications'!$A$38:$T$86,20,FALSE),N5)</f>
        <v>199999999.99999994</v>
      </c>
      <c r="Q5" s="331" t="s">
        <v>132</v>
      </c>
    </row>
    <row r="6" spans="1:26" x14ac:dyDescent="0.2">
      <c r="B6" s="358" t="s">
        <v>144</v>
      </c>
      <c r="C6" s="346"/>
      <c r="D6" s="347">
        <f t="shared" ref="D6:D8" si="0">+D5</f>
        <v>0</v>
      </c>
      <c r="E6" s="320"/>
      <c r="F6" s="287">
        <v>0</v>
      </c>
      <c r="G6" s="288" t="e">
        <f>+'Token Supply'!F33</f>
        <v>#DIV/0!</v>
      </c>
      <c r="H6" s="288" t="e">
        <f>+'Token Supply'!G33</f>
        <v>#DIV/0!</v>
      </c>
      <c r="I6" s="288" t="e">
        <f>+'Token Supply'!H33</f>
        <v>#DIV/0!</v>
      </c>
      <c r="J6" s="288" t="e">
        <f>+'Token Supply'!I33</f>
        <v>#DIV/0!</v>
      </c>
      <c r="K6" s="288" t="e">
        <f>+'Token Supply'!J33</f>
        <v>#DIV/0!</v>
      </c>
      <c r="L6" s="288" t="e">
        <f>+'Token Supply'!K33</f>
        <v>#DIV/0!</v>
      </c>
      <c r="M6" s="288" t="e">
        <f>+'Token Supply'!L33</f>
        <v>#DIV/0!</v>
      </c>
      <c r="N6" s="288" t="e">
        <f>+'Token Supply'!M33</f>
        <v>#DIV/0!</v>
      </c>
      <c r="O6" s="289" t="e">
        <f>+'Token Supply'!N33</f>
        <v>#DIV/0!</v>
      </c>
      <c r="Q6" s="334"/>
    </row>
    <row r="7" spans="1:26" x14ac:dyDescent="0.2">
      <c r="B7" s="359" t="s">
        <v>145</v>
      </c>
      <c r="C7" s="360"/>
      <c r="D7" s="361">
        <f t="shared" si="0"/>
        <v>0</v>
      </c>
      <c r="E7" s="362"/>
      <c r="F7" s="363">
        <v>0</v>
      </c>
      <c r="G7" s="364" t="e">
        <f>+'Token Supply'!F34</f>
        <v>#DIV/0!</v>
      </c>
      <c r="H7" s="364" t="e">
        <f>+'Token Supply'!G34</f>
        <v>#DIV/0!</v>
      </c>
      <c r="I7" s="364" t="e">
        <f>+'Token Supply'!H34</f>
        <v>#DIV/0!</v>
      </c>
      <c r="J7" s="364" t="e">
        <f>+'Token Supply'!I34</f>
        <v>#DIV/0!</v>
      </c>
      <c r="K7" s="364" t="e">
        <f>+'Token Supply'!J34</f>
        <v>#DIV/0!</v>
      </c>
      <c r="L7" s="364" t="e">
        <f>+'Token Supply'!K34</f>
        <v>#DIV/0!</v>
      </c>
      <c r="M7" s="364" t="e">
        <f>+'Token Supply'!L34</f>
        <v>#DIV/0!</v>
      </c>
      <c r="N7" s="364" t="e">
        <f>+'Token Supply'!M34</f>
        <v>#DIV/0!</v>
      </c>
      <c r="O7" s="365" t="e">
        <f>+'Token Supply'!N34</f>
        <v>#DIV/0!</v>
      </c>
      <c r="Q7" s="334"/>
    </row>
    <row r="8" spans="1:26" x14ac:dyDescent="0.2">
      <c r="B8" s="50" t="s">
        <v>146</v>
      </c>
      <c r="C8" s="346"/>
      <c r="D8" s="347">
        <f t="shared" si="0"/>
        <v>0</v>
      </c>
      <c r="E8" s="320"/>
      <c r="F8" s="287">
        <v>0</v>
      </c>
      <c r="G8" s="288" t="e">
        <f>+'Token Supply'!F35</f>
        <v>#DIV/0!</v>
      </c>
      <c r="H8" s="288" t="e">
        <f>+'Token Supply'!G35</f>
        <v>#DIV/0!</v>
      </c>
      <c r="I8" s="288" t="e">
        <f>+'Token Supply'!H35</f>
        <v>#DIV/0!</v>
      </c>
      <c r="J8" s="288" t="e">
        <f>+'Token Supply'!I35</f>
        <v>#DIV/0!</v>
      </c>
      <c r="K8" s="288" t="e">
        <f>+'Token Supply'!J35</f>
        <v>#DIV/0!</v>
      </c>
      <c r="L8" s="288" t="e">
        <f>+'Token Supply'!K35</f>
        <v>#DIV/0!</v>
      </c>
      <c r="M8" s="288" t="e">
        <f>+'Token Supply'!L35</f>
        <v>#DIV/0!</v>
      </c>
      <c r="N8" s="288" t="e">
        <f>+'Token Supply'!M35</f>
        <v>#DIV/0!</v>
      </c>
      <c r="O8" s="289" t="e">
        <f>+'Token Supply'!N35</f>
        <v>#DIV/0!</v>
      </c>
      <c r="Q8" s="334"/>
    </row>
    <row r="9" spans="1:26" x14ac:dyDescent="0.2">
      <c r="B9" s="348" t="s">
        <v>143</v>
      </c>
      <c r="C9" s="349"/>
      <c r="D9" s="350"/>
      <c r="E9" s="351"/>
      <c r="F9" s="352">
        <f t="shared" ref="F9:O9" si="1">+F5-F6-F8</f>
        <v>62152380.952380948</v>
      </c>
      <c r="G9" s="353" t="e">
        <f t="shared" si="1"/>
        <v>#DIV/0!</v>
      </c>
      <c r="H9" s="353" t="e">
        <f t="shared" si="1"/>
        <v>#DIV/0!</v>
      </c>
      <c r="I9" s="353" t="e">
        <f t="shared" si="1"/>
        <v>#DIV/0!</v>
      </c>
      <c r="J9" s="353" t="e">
        <f t="shared" si="1"/>
        <v>#DIV/0!</v>
      </c>
      <c r="K9" s="353" t="e">
        <f t="shared" si="1"/>
        <v>#DIV/0!</v>
      </c>
      <c r="L9" s="353" t="e">
        <f t="shared" si="1"/>
        <v>#DIV/0!</v>
      </c>
      <c r="M9" s="353" t="e">
        <f t="shared" si="1"/>
        <v>#DIV/0!</v>
      </c>
      <c r="N9" s="353" t="e">
        <f t="shared" si="1"/>
        <v>#DIV/0!</v>
      </c>
      <c r="O9" s="354" t="e">
        <f t="shared" si="1"/>
        <v>#DIV/0!</v>
      </c>
      <c r="Q9" s="334"/>
    </row>
    <row r="10" spans="1:26" x14ac:dyDescent="0.2">
      <c r="B10" s="50" t="s">
        <v>148</v>
      </c>
      <c r="C10" s="346"/>
      <c r="D10" s="347"/>
      <c r="E10" s="320"/>
      <c r="F10" s="287">
        <v>0</v>
      </c>
      <c r="G10" s="288" t="e">
        <f>+'Token Supply'!F37</f>
        <v>#DIV/0!</v>
      </c>
      <c r="H10" s="288" t="e">
        <f>+'Token Supply'!G37</f>
        <v>#DIV/0!</v>
      </c>
      <c r="I10" s="288" t="e">
        <f>+'Token Supply'!H37</f>
        <v>#DIV/0!</v>
      </c>
      <c r="J10" s="288" t="e">
        <f>+'Token Supply'!I37</f>
        <v>#DIV/0!</v>
      </c>
      <c r="K10" s="288" t="e">
        <f>+'Token Supply'!J37</f>
        <v>#DIV/0!</v>
      </c>
      <c r="L10" s="288" t="e">
        <f>+'Token Supply'!K37</f>
        <v>#DIV/0!</v>
      </c>
      <c r="M10" s="288" t="e">
        <f>+'Token Supply'!L37</f>
        <v>#DIV/0!</v>
      </c>
      <c r="N10" s="288" t="e">
        <f>+'Token Supply'!M37</f>
        <v>#DIV/0!</v>
      </c>
      <c r="O10" s="289" t="e">
        <f>+'Token Supply'!N37</f>
        <v>#DIV/0!</v>
      </c>
      <c r="Q10" s="334"/>
    </row>
    <row r="11" spans="1:26" x14ac:dyDescent="0.2">
      <c r="B11" s="366" t="s">
        <v>149</v>
      </c>
      <c r="C11" s="355"/>
      <c r="D11" s="367"/>
      <c r="E11" s="368"/>
      <c r="F11" s="369">
        <f>+'Token Supply'!F6</f>
        <v>0.2</v>
      </c>
      <c r="G11" s="370">
        <f>+'Token Supply'!G6</f>
        <v>0.2</v>
      </c>
      <c r="H11" s="370">
        <f>+'Token Supply'!H6</f>
        <v>0.2</v>
      </c>
      <c r="I11" s="370">
        <f>+'Token Supply'!I6</f>
        <v>0.2</v>
      </c>
      <c r="J11" s="370">
        <f>+'Token Supply'!J6</f>
        <v>0.2</v>
      </c>
      <c r="K11" s="370">
        <f>+'Token Supply'!K6</f>
        <v>0.2</v>
      </c>
      <c r="L11" s="370">
        <f>+'Token Supply'!L6</f>
        <v>0.2</v>
      </c>
      <c r="M11" s="370">
        <f>+'Token Supply'!M6</f>
        <v>0.2</v>
      </c>
      <c r="N11" s="370">
        <f>+'Token Supply'!N6</f>
        <v>0.2</v>
      </c>
      <c r="O11" s="371">
        <f>+'Token Supply'!O6</f>
        <v>0.2</v>
      </c>
      <c r="Q11" s="334"/>
    </row>
    <row r="12" spans="1:26" x14ac:dyDescent="0.2">
      <c r="B12" s="275" t="s">
        <v>150</v>
      </c>
      <c r="C12" s="276"/>
      <c r="D12" s="295"/>
      <c r="E12" s="295"/>
      <c r="F12" s="296">
        <f t="shared" ref="F12:O12" si="2">+(F9-F10)*(1-F11)</f>
        <v>49721904.761904761</v>
      </c>
      <c r="G12" s="297" t="e">
        <f t="shared" si="2"/>
        <v>#DIV/0!</v>
      </c>
      <c r="H12" s="297" t="e">
        <f t="shared" si="2"/>
        <v>#DIV/0!</v>
      </c>
      <c r="I12" s="297" t="e">
        <f t="shared" si="2"/>
        <v>#DIV/0!</v>
      </c>
      <c r="J12" s="297" t="e">
        <f t="shared" si="2"/>
        <v>#DIV/0!</v>
      </c>
      <c r="K12" s="297" t="e">
        <f t="shared" si="2"/>
        <v>#DIV/0!</v>
      </c>
      <c r="L12" s="297" t="e">
        <f t="shared" si="2"/>
        <v>#DIV/0!</v>
      </c>
      <c r="M12" s="297" t="e">
        <f t="shared" si="2"/>
        <v>#DIV/0!</v>
      </c>
      <c r="N12" s="297" t="e">
        <f t="shared" si="2"/>
        <v>#DIV/0!</v>
      </c>
      <c r="O12" s="298" t="e">
        <f t="shared" si="2"/>
        <v>#DIV/0!</v>
      </c>
      <c r="Q12" s="343"/>
    </row>
    <row r="13" spans="1:26" x14ac:dyDescent="0.2">
      <c r="B13" s="27"/>
      <c r="C13" s="27"/>
      <c r="D13" s="27"/>
      <c r="E13" s="27"/>
      <c r="F13" s="27"/>
      <c r="G13" s="27"/>
      <c r="H13" s="27"/>
      <c r="I13" s="27"/>
      <c r="J13" s="27"/>
    </row>
    <row r="14" spans="1:26" ht="32.25" customHeight="1" x14ac:dyDescent="0.2">
      <c r="A14" s="254"/>
      <c r="B14" s="255" t="s">
        <v>154</v>
      </c>
      <c r="C14" s="254"/>
      <c r="D14" s="254"/>
      <c r="E14" s="254"/>
      <c r="F14" s="254"/>
      <c r="G14" s="254"/>
      <c r="H14" s="254"/>
      <c r="I14" s="254"/>
      <c r="J14" s="254"/>
      <c r="K14" s="254"/>
      <c r="L14" s="254"/>
      <c r="M14" s="254"/>
      <c r="N14" s="254"/>
      <c r="O14" s="254"/>
      <c r="P14" s="254"/>
      <c r="Q14" s="254"/>
      <c r="R14" s="254"/>
      <c r="S14" s="254"/>
      <c r="T14" s="254"/>
      <c r="U14" s="254"/>
      <c r="V14" s="254"/>
      <c r="W14" s="254"/>
      <c r="X14" s="254"/>
      <c r="Y14" s="254"/>
      <c r="Z14" s="254"/>
    </row>
    <row r="15" spans="1:26" x14ac:dyDescent="0.2">
      <c r="B15" s="27"/>
      <c r="C15" s="27"/>
      <c r="D15" s="27"/>
      <c r="E15" s="27"/>
      <c r="F15" s="27"/>
      <c r="G15" s="27"/>
      <c r="H15" s="27"/>
      <c r="I15" s="27"/>
      <c r="J15" s="27"/>
    </row>
    <row r="16" spans="1:26" x14ac:dyDescent="0.2">
      <c r="B16" s="372" t="s">
        <v>155</v>
      </c>
      <c r="C16" s="373">
        <v>0.15</v>
      </c>
      <c r="D16" s="27"/>
      <c r="E16" s="27"/>
      <c r="F16" s="27"/>
      <c r="G16" s="27"/>
      <c r="H16" s="27"/>
      <c r="I16" s="27"/>
      <c r="J16" s="27"/>
    </row>
    <row r="17" spans="1:26" x14ac:dyDescent="0.2">
      <c r="B17" s="374" t="s">
        <v>156</v>
      </c>
      <c r="C17" s="375">
        <v>0.05</v>
      </c>
      <c r="D17" s="27"/>
      <c r="E17" s="27"/>
      <c r="F17" s="27"/>
      <c r="G17" s="27"/>
      <c r="H17" s="27"/>
      <c r="I17" s="27"/>
      <c r="J17" s="27"/>
    </row>
    <row r="18" spans="1:26" x14ac:dyDescent="0.2">
      <c r="B18" s="27"/>
      <c r="C18" s="27"/>
      <c r="D18" s="27"/>
      <c r="E18" s="27"/>
      <c r="F18" s="27"/>
      <c r="G18" s="27"/>
      <c r="H18" s="27"/>
      <c r="I18" s="27"/>
      <c r="J18" s="27"/>
    </row>
    <row r="19" spans="1:26" ht="16.5" customHeight="1" x14ac:dyDescent="0.2">
      <c r="B19" s="256"/>
      <c r="C19" s="328"/>
      <c r="D19" s="328"/>
      <c r="E19" s="376"/>
      <c r="F19" s="256">
        <v>1</v>
      </c>
      <c r="G19" s="200">
        <v>2</v>
      </c>
      <c r="H19" s="200">
        <v>3</v>
      </c>
      <c r="I19" s="200">
        <v>4</v>
      </c>
      <c r="J19" s="200">
        <v>5</v>
      </c>
      <c r="K19" s="200">
        <v>6</v>
      </c>
      <c r="L19" s="200">
        <v>7</v>
      </c>
      <c r="M19" s="200">
        <v>8</v>
      </c>
      <c r="N19" s="200">
        <v>9</v>
      </c>
      <c r="O19" s="201">
        <v>10</v>
      </c>
    </row>
    <row r="20" spans="1:26" x14ac:dyDescent="0.2">
      <c r="B20" s="377" t="s">
        <v>157</v>
      </c>
      <c r="C20" s="378"/>
      <c r="D20" s="378"/>
      <c r="E20" s="379"/>
      <c r="F20" s="380">
        <f t="shared" ref="F20:O20" si="3">+F30/F27</f>
        <v>0.20226497854734909</v>
      </c>
      <c r="G20" s="381" t="e">
        <f t="shared" si="3"/>
        <v>#DIV/0!</v>
      </c>
      <c r="H20" s="381" t="e">
        <f t="shared" si="3"/>
        <v>#DIV/0!</v>
      </c>
      <c r="I20" s="381" t="e">
        <f t="shared" si="3"/>
        <v>#DIV/0!</v>
      </c>
      <c r="J20" s="381" t="e">
        <f t="shared" si="3"/>
        <v>#DIV/0!</v>
      </c>
      <c r="K20" s="381" t="e">
        <f t="shared" si="3"/>
        <v>#DIV/0!</v>
      </c>
      <c r="L20" s="381" t="e">
        <f t="shared" si="3"/>
        <v>#DIV/0!</v>
      </c>
      <c r="M20" s="381" t="e">
        <f t="shared" si="3"/>
        <v>#DIV/0!</v>
      </c>
      <c r="N20" s="381" t="e">
        <f t="shared" si="3"/>
        <v>#DIV/0!</v>
      </c>
      <c r="O20" s="382" t="e">
        <f t="shared" si="3"/>
        <v>#DIV/0!</v>
      </c>
    </row>
    <row r="21" spans="1:26" ht="15.75" customHeight="1" x14ac:dyDescent="0.2">
      <c r="B21" s="50" t="s">
        <v>158</v>
      </c>
      <c r="C21" s="383"/>
      <c r="D21" s="383"/>
      <c r="E21" s="384"/>
      <c r="F21" s="385" t="e">
        <f>F20/MIN('Token Specifications'!$R$30:$R$32)-1</f>
        <v>#DIV/0!</v>
      </c>
      <c r="G21" s="386" t="e">
        <f>G20/MIN('Token Specifications'!$R$30:$R$32)-1</f>
        <v>#DIV/0!</v>
      </c>
      <c r="H21" s="386" t="e">
        <f>H20/MIN('Token Specifications'!$R$30:$R$32)-1</f>
        <v>#DIV/0!</v>
      </c>
      <c r="I21" s="386" t="e">
        <f>I20/MIN('Token Specifications'!$R$30:$R$32)-1</f>
        <v>#DIV/0!</v>
      </c>
      <c r="J21" s="386" t="e">
        <f>J20/MIN('Token Specifications'!$R$30:$R$32)-1</f>
        <v>#DIV/0!</v>
      </c>
      <c r="K21" s="386" t="e">
        <f>K20/MIN('Token Specifications'!$R$30:$R$32)-1</f>
        <v>#DIV/0!</v>
      </c>
      <c r="L21" s="386" t="e">
        <f>L20/MIN('Token Specifications'!$R$30:$R$32)-1</f>
        <v>#DIV/0!</v>
      </c>
      <c r="M21" s="386" t="e">
        <f>M20/MIN('Token Specifications'!$R$30:$R$32)-1</f>
        <v>#DIV/0!</v>
      </c>
      <c r="N21" s="386" t="e">
        <f>N20/MIN('Token Specifications'!$R$30:$R$32)-1</f>
        <v>#DIV/0!</v>
      </c>
      <c r="O21" s="387" t="e">
        <f>O20/MIN('Token Specifications'!$R$30:$R$32)-1</f>
        <v>#DIV/0!</v>
      </c>
    </row>
    <row r="22" spans="1:26" ht="15.75" customHeight="1" x14ac:dyDescent="0.2">
      <c r="B22" s="50" t="s">
        <v>159</v>
      </c>
      <c r="C22" s="383"/>
      <c r="D22" s="383"/>
      <c r="E22" s="384"/>
      <c r="F22" s="287" t="e">
        <f>+F20*'Token Supply'!F39</f>
        <v>#DIV/0!</v>
      </c>
      <c r="G22" s="288" t="e">
        <f>+G20*'Token Supply'!G39</f>
        <v>#DIV/0!</v>
      </c>
      <c r="H22" s="288" t="e">
        <f>+H20*'Token Supply'!H39</f>
        <v>#DIV/0!</v>
      </c>
      <c r="I22" s="288" t="e">
        <f>+I20*'Token Supply'!I39</f>
        <v>#DIV/0!</v>
      </c>
      <c r="J22" s="288" t="e">
        <f>+J20*'Token Supply'!J39</f>
        <v>#DIV/0!</v>
      </c>
      <c r="K22" s="288" t="e">
        <f>+K20*'Token Supply'!K39</f>
        <v>#DIV/0!</v>
      </c>
      <c r="L22" s="288" t="e">
        <f>+L20*'Token Supply'!L39</f>
        <v>#DIV/0!</v>
      </c>
      <c r="M22" s="288" t="e">
        <f>+M20*'Token Supply'!M39</f>
        <v>#DIV/0!</v>
      </c>
      <c r="N22" s="288" t="e">
        <f>+N20*'Token Supply'!N39</f>
        <v>#DIV/0!</v>
      </c>
      <c r="O22" s="289" t="e">
        <f>+O20*'Token Supply'!O39</f>
        <v>#DIV/0!</v>
      </c>
    </row>
    <row r="23" spans="1:26" ht="15.75" customHeight="1" x14ac:dyDescent="0.2">
      <c r="B23" s="89" t="s">
        <v>160</v>
      </c>
      <c r="C23" s="388"/>
      <c r="D23" s="388"/>
      <c r="E23" s="389"/>
      <c r="F23" s="292" t="e">
        <f>('Token Supply'!F32-'Token Supply'!F33-'Token Supply'!F37)*F20</f>
        <v>#DIV/0!</v>
      </c>
      <c r="G23" s="293" t="e">
        <f>('Token Supply'!G32-'Token Supply'!G33-'Token Supply'!G37)*G20</f>
        <v>#DIV/0!</v>
      </c>
      <c r="H23" s="293" t="e">
        <f>('Token Supply'!H32-'Token Supply'!H33-'Token Supply'!H37)*H20</f>
        <v>#DIV/0!</v>
      </c>
      <c r="I23" s="293" t="e">
        <f>('Token Supply'!I32-'Token Supply'!I33-'Token Supply'!I37)*I20</f>
        <v>#DIV/0!</v>
      </c>
      <c r="J23" s="293" t="e">
        <f>('Token Supply'!J32-'Token Supply'!J33-'Token Supply'!J37)*J20</f>
        <v>#DIV/0!</v>
      </c>
      <c r="K23" s="293" t="e">
        <f>('Token Supply'!K32-'Token Supply'!K33-'Token Supply'!K37)*K20</f>
        <v>#DIV/0!</v>
      </c>
      <c r="L23" s="293" t="e">
        <f>('Token Supply'!L32-'Token Supply'!L33-'Token Supply'!L37)*L20</f>
        <v>#DIV/0!</v>
      </c>
      <c r="M23" s="293" t="e">
        <f>('Token Supply'!M32-'Token Supply'!M33-'Token Supply'!M37)*M20</f>
        <v>#DIV/0!</v>
      </c>
      <c r="N23" s="293" t="e">
        <f>('Token Supply'!N32-'Token Supply'!N33-'Token Supply'!N37)*N20</f>
        <v>#DIV/0!</v>
      </c>
      <c r="O23" s="294" t="e">
        <f>('Token Supply'!O32-'Token Supply'!O33-'Token Supply'!O37)*O20</f>
        <v>#DIV/0!</v>
      </c>
    </row>
    <row r="24" spans="1:26" ht="15.75" customHeight="1" x14ac:dyDescent="0.2">
      <c r="B24" s="27"/>
      <c r="C24" s="27"/>
      <c r="D24" s="27"/>
      <c r="E24" s="27"/>
      <c r="F24" s="27"/>
      <c r="G24" s="27"/>
      <c r="H24" s="27"/>
      <c r="I24" s="27"/>
      <c r="J24" s="27"/>
    </row>
    <row r="25" spans="1:26" ht="16.5" customHeight="1" outlineLevel="1" x14ac:dyDescent="0.2">
      <c r="B25" s="390"/>
      <c r="C25" s="391"/>
      <c r="D25" s="391"/>
      <c r="E25" s="392"/>
      <c r="F25" s="390">
        <v>1</v>
      </c>
      <c r="G25" s="393">
        <v>2</v>
      </c>
      <c r="H25" s="393">
        <v>3</v>
      </c>
      <c r="I25" s="393">
        <v>4</v>
      </c>
      <c r="J25" s="393">
        <v>5</v>
      </c>
      <c r="K25" s="393">
        <v>6</v>
      </c>
      <c r="L25" s="393">
        <v>7</v>
      </c>
      <c r="M25" s="393">
        <v>8</v>
      </c>
      <c r="N25" s="393">
        <v>9</v>
      </c>
      <c r="O25" s="394">
        <v>10</v>
      </c>
    </row>
    <row r="26" spans="1:26" ht="15.75" customHeight="1" outlineLevel="1" x14ac:dyDescent="0.2">
      <c r="B26" s="395" t="s">
        <v>161</v>
      </c>
      <c r="C26" s="396"/>
      <c r="D26" s="396"/>
      <c r="E26" s="397"/>
      <c r="F26" s="398">
        <f>+'Token Supply'!F22+'Token Supply'!F28</f>
        <v>1005700</v>
      </c>
      <c r="G26" s="399">
        <f>+'Token Supply'!G22+'Token Supply'!G28</f>
        <v>1018481.1277915897</v>
      </c>
      <c r="H26" s="399">
        <f>+'Token Supply'!H22+'Token Supply'!H28</f>
        <v>1063958.0905599999</v>
      </c>
      <c r="I26" s="399">
        <f>+'Token Supply'!I22+'Token Supply'!I28</f>
        <v>1219050.3252592369</v>
      </c>
      <c r="J26" s="399">
        <f>+'Token Supply'!J22+'Token Supply'!J28</f>
        <v>1494462.3919191416</v>
      </c>
      <c r="K26" s="399">
        <f>+'Token Supply'!K22+'Token Supply'!K28</f>
        <v>1728188.2477927571</v>
      </c>
      <c r="L26" s="399">
        <f>+'Token Supply'!L22+'Token Supply'!L28</f>
        <v>1924995.7641398101</v>
      </c>
      <c r="M26" s="399">
        <f>+'Token Supply'!M22+'Token Supply'!M28</f>
        <v>2126740.6515569184</v>
      </c>
      <c r="N26" s="399">
        <f>+'Token Supply'!N22+'Token Supply'!N28</f>
        <v>2297418.0309178438</v>
      </c>
      <c r="O26" s="400">
        <f>+'Token Supply'!O22+'Token Supply'!O28</f>
        <v>2421356.4263418289</v>
      </c>
    </row>
    <row r="27" spans="1:26" ht="15.75" customHeight="1" outlineLevel="1" x14ac:dyDescent="0.2">
      <c r="B27" s="366" t="s">
        <v>162</v>
      </c>
      <c r="C27" s="401"/>
      <c r="D27" s="401"/>
      <c r="E27" s="402"/>
      <c r="F27" s="403">
        <f t="shared" ref="F27:O27" si="4">+F12</f>
        <v>49721904.761904761</v>
      </c>
      <c r="G27" s="404" t="e">
        <f t="shared" si="4"/>
        <v>#DIV/0!</v>
      </c>
      <c r="H27" s="404" t="e">
        <f t="shared" si="4"/>
        <v>#DIV/0!</v>
      </c>
      <c r="I27" s="404" t="e">
        <f t="shared" si="4"/>
        <v>#DIV/0!</v>
      </c>
      <c r="J27" s="404" t="e">
        <f t="shared" si="4"/>
        <v>#DIV/0!</v>
      </c>
      <c r="K27" s="404" t="e">
        <f t="shared" si="4"/>
        <v>#DIV/0!</v>
      </c>
      <c r="L27" s="404" t="e">
        <f t="shared" si="4"/>
        <v>#DIV/0!</v>
      </c>
      <c r="M27" s="404" t="e">
        <f t="shared" si="4"/>
        <v>#DIV/0!</v>
      </c>
      <c r="N27" s="404" t="e">
        <f t="shared" si="4"/>
        <v>#DIV/0!</v>
      </c>
      <c r="O27" s="405" t="e">
        <f t="shared" si="4"/>
        <v>#DIV/0!</v>
      </c>
    </row>
    <row r="28" spans="1:26" ht="15.75" customHeight="1" outlineLevel="1" x14ac:dyDescent="0.2">
      <c r="B28" s="366" t="s">
        <v>163</v>
      </c>
      <c r="C28" s="401"/>
      <c r="D28" s="401"/>
      <c r="E28" s="402"/>
      <c r="F28" s="403">
        <f t="shared" ref="F28:O28" si="5">F26/(1+$C$16)^F25</f>
        <v>874521.73913043481</v>
      </c>
      <c r="G28" s="404">
        <f t="shared" si="5"/>
        <v>770118.05504089966</v>
      </c>
      <c r="H28" s="404">
        <f t="shared" si="5"/>
        <v>699569.71517054341</v>
      </c>
      <c r="I28" s="404">
        <f t="shared" si="5"/>
        <v>696995.98000821169</v>
      </c>
      <c r="J28" s="404">
        <f t="shared" si="5"/>
        <v>743011.93304043228</v>
      </c>
      <c r="K28" s="404">
        <f t="shared" si="5"/>
        <v>747143.47045084788</v>
      </c>
      <c r="L28" s="404">
        <f t="shared" si="5"/>
        <v>723677.20943521208</v>
      </c>
      <c r="M28" s="404">
        <f t="shared" si="5"/>
        <v>695235.2915047108</v>
      </c>
      <c r="N28" s="404">
        <f t="shared" si="5"/>
        <v>653069.59093322838</v>
      </c>
      <c r="O28" s="405">
        <f t="shared" si="5"/>
        <v>598522.27666159638</v>
      </c>
    </row>
    <row r="29" spans="1:26" ht="15.75" customHeight="1" outlineLevel="1" x14ac:dyDescent="0.2">
      <c r="B29" s="366" t="s">
        <v>164</v>
      </c>
      <c r="C29" s="401"/>
      <c r="D29" s="401"/>
      <c r="E29" s="402"/>
      <c r="F29" s="403">
        <f t="shared" ref="F29:O29" si="6">+F28*(1+$C$17)/($C$16-$C$17)</f>
        <v>9182478.2608695664</v>
      </c>
      <c r="G29" s="404">
        <f t="shared" si="6"/>
        <v>8086239.5779294465</v>
      </c>
      <c r="H29" s="404">
        <f t="shared" si="6"/>
        <v>7345482.0092907064</v>
      </c>
      <c r="I29" s="404">
        <f t="shared" si="6"/>
        <v>7318457.7900862237</v>
      </c>
      <c r="J29" s="404">
        <f t="shared" si="6"/>
        <v>7801625.2969245398</v>
      </c>
      <c r="K29" s="404">
        <f t="shared" si="6"/>
        <v>7845006.4397339039</v>
      </c>
      <c r="L29" s="404">
        <f t="shared" si="6"/>
        <v>7598610.6990697272</v>
      </c>
      <c r="M29" s="404">
        <f t="shared" si="6"/>
        <v>7299970.5607994637</v>
      </c>
      <c r="N29" s="404">
        <f t="shared" si="6"/>
        <v>6857230.7047988996</v>
      </c>
      <c r="O29" s="405">
        <f t="shared" si="6"/>
        <v>6284483.9049467621</v>
      </c>
    </row>
    <row r="30" spans="1:26" ht="15.75" customHeight="1" outlineLevel="1" x14ac:dyDescent="0.2">
      <c r="B30" s="406" t="s">
        <v>165</v>
      </c>
      <c r="C30" s="407"/>
      <c r="D30" s="407"/>
      <c r="E30" s="408"/>
      <c r="F30" s="409">
        <f t="shared" ref="F30:O30" si="7">SUM($F$28:F28,F29)</f>
        <v>10057000.000000002</v>
      </c>
      <c r="G30" s="410">
        <f t="shared" si="7"/>
        <v>9730879.3721007816</v>
      </c>
      <c r="H30" s="410">
        <f t="shared" si="7"/>
        <v>9689691.5186325833</v>
      </c>
      <c r="I30" s="410">
        <f t="shared" si="7"/>
        <v>10359663.279436313</v>
      </c>
      <c r="J30" s="410">
        <f t="shared" si="7"/>
        <v>11585842.719315061</v>
      </c>
      <c r="K30" s="410">
        <f t="shared" si="7"/>
        <v>12376367.332575273</v>
      </c>
      <c r="L30" s="410">
        <f t="shared" si="7"/>
        <v>12853648.801346309</v>
      </c>
      <c r="M30" s="410">
        <f t="shared" si="7"/>
        <v>13250243.954580758</v>
      </c>
      <c r="N30" s="410">
        <f t="shared" si="7"/>
        <v>13460573.689513421</v>
      </c>
      <c r="O30" s="411">
        <f t="shared" si="7"/>
        <v>13486349.166322879</v>
      </c>
    </row>
    <row r="31" spans="1:26" ht="15.75" customHeight="1" outlineLevel="1" x14ac:dyDescent="0.2">
      <c r="B31" s="27"/>
      <c r="C31" s="27"/>
      <c r="D31" s="27"/>
      <c r="E31" s="27"/>
      <c r="F31" s="27"/>
      <c r="G31" s="27"/>
      <c r="H31" s="27"/>
      <c r="I31" s="27"/>
      <c r="J31" s="27"/>
    </row>
    <row r="32" spans="1:26" ht="32.25" customHeight="1" x14ac:dyDescent="0.2">
      <c r="A32" s="254"/>
      <c r="B32" s="255" t="s">
        <v>166</v>
      </c>
      <c r="C32" s="254"/>
      <c r="D32" s="254"/>
      <c r="E32" s="254"/>
      <c r="F32" s="254"/>
      <c r="G32" s="254"/>
      <c r="H32" s="254"/>
      <c r="I32" s="254"/>
      <c r="J32" s="254"/>
      <c r="K32" s="254"/>
      <c r="L32" s="254"/>
      <c r="M32" s="254"/>
      <c r="N32" s="254"/>
      <c r="O32" s="254"/>
      <c r="P32" s="254"/>
      <c r="Q32" s="254"/>
      <c r="R32" s="254"/>
      <c r="S32" s="254"/>
      <c r="T32" s="254"/>
      <c r="U32" s="254"/>
      <c r="V32" s="254"/>
      <c r="W32" s="254"/>
      <c r="X32" s="254"/>
      <c r="Y32" s="254"/>
      <c r="Z32" s="254"/>
    </row>
    <row r="33" spans="2:10" ht="23.25" customHeight="1" x14ac:dyDescent="0.2">
      <c r="B33" s="27"/>
      <c r="C33" s="27"/>
      <c r="D33" s="27"/>
      <c r="E33" s="27"/>
      <c r="F33" s="27"/>
      <c r="G33" s="27"/>
      <c r="H33" s="27"/>
      <c r="I33" s="27"/>
      <c r="J33" s="27"/>
    </row>
    <row r="34" spans="2:10" ht="28.5" customHeight="1" x14ac:dyDescent="0.2">
      <c r="B34" s="27"/>
      <c r="C34" s="27"/>
      <c r="D34" s="531" t="s">
        <v>155</v>
      </c>
      <c r="E34" s="515"/>
      <c r="F34" s="515"/>
      <c r="G34" s="515"/>
      <c r="H34" s="515"/>
      <c r="I34" s="515"/>
      <c r="J34" s="513"/>
    </row>
    <row r="35" spans="2:10" ht="18" customHeight="1" x14ac:dyDescent="0.2">
      <c r="B35" s="27"/>
      <c r="C35" s="412"/>
      <c r="D35" s="413">
        <f t="shared" ref="D35:F35" si="8">+E35-2%</f>
        <v>0.09</v>
      </c>
      <c r="E35" s="414">
        <f t="shared" si="8"/>
        <v>0.11</v>
      </c>
      <c r="F35" s="414">
        <f t="shared" si="8"/>
        <v>0.13</v>
      </c>
      <c r="G35" s="414">
        <f>+C16</f>
        <v>0.15</v>
      </c>
      <c r="H35" s="414">
        <f t="shared" ref="H35:J35" si="9">+G35+2%</f>
        <v>0.16999999999999998</v>
      </c>
      <c r="I35" s="414">
        <f t="shared" si="9"/>
        <v>0.18999999999999997</v>
      </c>
      <c r="J35" s="415">
        <f t="shared" si="9"/>
        <v>0.20999999999999996</v>
      </c>
    </row>
    <row r="36" spans="2:10" ht="15.75" customHeight="1" x14ac:dyDescent="0.2">
      <c r="B36" s="533" t="s">
        <v>167</v>
      </c>
      <c r="C36" s="416">
        <f>+C37-2%</f>
        <v>2.0000000000000007E-2</v>
      </c>
      <c r="D36" s="417" t="e">
        <f t="shared" ref="D36:J36" si="10">(SUM($F$26/(1+D$35)^1,$G$26/(1+D$35)^2,$H$26/(1+D$35)^3,$I$26/(1+D$35)^4,$I$26/(1+D$35)^4*(1+$C36)/(D$35-$C36)))/$I$27</f>
        <v>#DIV/0!</v>
      </c>
      <c r="E36" s="418" t="e">
        <f t="shared" si="10"/>
        <v>#DIV/0!</v>
      </c>
      <c r="F36" s="419" t="e">
        <f t="shared" si="10"/>
        <v>#DIV/0!</v>
      </c>
      <c r="G36" s="418" t="e">
        <f t="shared" si="10"/>
        <v>#DIV/0!</v>
      </c>
      <c r="H36" s="418" t="e">
        <f t="shared" si="10"/>
        <v>#DIV/0!</v>
      </c>
      <c r="I36" s="418" t="e">
        <f t="shared" si="10"/>
        <v>#DIV/0!</v>
      </c>
      <c r="J36" s="420" t="e">
        <f t="shared" si="10"/>
        <v>#DIV/0!</v>
      </c>
    </row>
    <row r="37" spans="2:10" ht="15.75" customHeight="1" x14ac:dyDescent="0.2">
      <c r="B37" s="517"/>
      <c r="C37" s="421">
        <f t="shared" ref="C37:C38" si="11">+C38-0.5%</f>
        <v>4.0000000000000008E-2</v>
      </c>
      <c r="D37" s="422" t="e">
        <f t="shared" ref="D37:J37" si="12">(SUM($F$26/(1+D$35)^1,$G$26/(1+D$35)^2,$H$26/(1+D$35)^3,$I$26/(1+D$35)^4,$I$26/(1+D$35)^4*(1+$C37)/(D$35-$C37)))/$I$27</f>
        <v>#DIV/0!</v>
      </c>
      <c r="E37" s="423" t="e">
        <f t="shared" si="12"/>
        <v>#DIV/0!</v>
      </c>
      <c r="F37" s="424" t="e">
        <f t="shared" si="12"/>
        <v>#DIV/0!</v>
      </c>
      <c r="G37" s="423" t="e">
        <f t="shared" si="12"/>
        <v>#DIV/0!</v>
      </c>
      <c r="H37" s="423" t="e">
        <f t="shared" si="12"/>
        <v>#DIV/0!</v>
      </c>
      <c r="I37" s="423" t="e">
        <f t="shared" si="12"/>
        <v>#DIV/0!</v>
      </c>
      <c r="J37" s="425" t="e">
        <f t="shared" si="12"/>
        <v>#DIV/0!</v>
      </c>
    </row>
    <row r="38" spans="2:10" ht="15.75" customHeight="1" x14ac:dyDescent="0.2">
      <c r="B38" s="517"/>
      <c r="C38" s="421">
        <f t="shared" si="11"/>
        <v>4.5000000000000005E-2</v>
      </c>
      <c r="D38" s="422" t="e">
        <f t="shared" ref="D38:J38" si="13">(SUM($F$26/(1+D$35)^1,$G$26/(1+D$35)^2,$H$26/(1+D$35)^3,$I$26/(1+D$35)^4,$I$26/(1+D$35)^4*(1+$C38)/(D$35-$C38)))/$I$27</f>
        <v>#DIV/0!</v>
      </c>
      <c r="E38" s="423" t="e">
        <f t="shared" si="13"/>
        <v>#DIV/0!</v>
      </c>
      <c r="F38" s="424" t="e">
        <f t="shared" si="13"/>
        <v>#DIV/0!</v>
      </c>
      <c r="G38" s="423" t="e">
        <f t="shared" si="13"/>
        <v>#DIV/0!</v>
      </c>
      <c r="H38" s="423" t="e">
        <f t="shared" si="13"/>
        <v>#DIV/0!</v>
      </c>
      <c r="I38" s="423" t="e">
        <f t="shared" si="13"/>
        <v>#DIV/0!</v>
      </c>
      <c r="J38" s="425" t="e">
        <f t="shared" si="13"/>
        <v>#DIV/0!</v>
      </c>
    </row>
    <row r="39" spans="2:10" ht="15.75" customHeight="1" x14ac:dyDescent="0.2">
      <c r="B39" s="517"/>
      <c r="C39" s="421">
        <f>+C17</f>
        <v>0.05</v>
      </c>
      <c r="D39" s="422" t="e">
        <f t="shared" ref="D39:J39" si="14">(SUM($F$26/(1+D$35)^1,$G$26/(1+D$35)^2,$H$26/(1+D$35)^3,$I$26/(1+D$35)^4,$I$26/(1+D$35)^4*(1+$C39)/(D$35-$C39)))/$I$27</f>
        <v>#DIV/0!</v>
      </c>
      <c r="E39" s="423" t="e">
        <f t="shared" si="14"/>
        <v>#DIV/0!</v>
      </c>
      <c r="F39" s="424" t="e">
        <f t="shared" si="14"/>
        <v>#DIV/0!</v>
      </c>
      <c r="G39" s="423" t="e">
        <f t="shared" si="14"/>
        <v>#DIV/0!</v>
      </c>
      <c r="H39" s="423" t="e">
        <f t="shared" si="14"/>
        <v>#DIV/0!</v>
      </c>
      <c r="I39" s="423" t="e">
        <f t="shared" si="14"/>
        <v>#DIV/0!</v>
      </c>
      <c r="J39" s="425" t="e">
        <f t="shared" si="14"/>
        <v>#DIV/0!</v>
      </c>
    </row>
    <row r="40" spans="2:10" ht="15.75" customHeight="1" x14ac:dyDescent="0.2">
      <c r="B40" s="517"/>
      <c r="C40" s="421">
        <f t="shared" ref="C40:C41" si="15">+C39+0.5%</f>
        <v>5.5E-2</v>
      </c>
      <c r="D40" s="422" t="e">
        <f t="shared" ref="D40:J40" si="16">(SUM($F$26/(1+D$35)^1,$G$26/(1+D$35)^2,$H$26/(1+D$35)^3,$I$26/(1+D$35)^4,$I$26/(1+D$35)^4*(1+$C40)/(D$35-$C40)))/$I$27</f>
        <v>#DIV/0!</v>
      </c>
      <c r="E40" s="423" t="e">
        <f t="shared" si="16"/>
        <v>#DIV/0!</v>
      </c>
      <c r="F40" s="424" t="e">
        <f t="shared" si="16"/>
        <v>#DIV/0!</v>
      </c>
      <c r="G40" s="423" t="e">
        <f t="shared" si="16"/>
        <v>#DIV/0!</v>
      </c>
      <c r="H40" s="423" t="e">
        <f t="shared" si="16"/>
        <v>#DIV/0!</v>
      </c>
      <c r="I40" s="423" t="e">
        <f t="shared" si="16"/>
        <v>#DIV/0!</v>
      </c>
      <c r="J40" s="425" t="e">
        <f t="shared" si="16"/>
        <v>#DIV/0!</v>
      </c>
    </row>
    <row r="41" spans="2:10" ht="15.75" customHeight="1" x14ac:dyDescent="0.2">
      <c r="B41" s="517"/>
      <c r="C41" s="421">
        <f t="shared" si="15"/>
        <v>0.06</v>
      </c>
      <c r="D41" s="422" t="e">
        <f t="shared" ref="D41:J41" si="17">(SUM($F$26/(1+D$35)^1,$G$26/(1+D$35)^2,$H$26/(1+D$35)^3,$I$26/(1+D$35)^4,$I$26/(1+D$35)^4*(1+$C41)/(D$35-$C41)))/$I$27</f>
        <v>#DIV/0!</v>
      </c>
      <c r="E41" s="423" t="e">
        <f t="shared" si="17"/>
        <v>#DIV/0!</v>
      </c>
      <c r="F41" s="424" t="e">
        <f t="shared" si="17"/>
        <v>#DIV/0!</v>
      </c>
      <c r="G41" s="423" t="e">
        <f t="shared" si="17"/>
        <v>#DIV/0!</v>
      </c>
      <c r="H41" s="423" t="e">
        <f t="shared" si="17"/>
        <v>#DIV/0!</v>
      </c>
      <c r="I41" s="423" t="e">
        <f t="shared" si="17"/>
        <v>#DIV/0!</v>
      </c>
      <c r="J41" s="425" t="e">
        <f t="shared" si="17"/>
        <v>#DIV/0!</v>
      </c>
    </row>
    <row r="42" spans="2:10" ht="15.75" customHeight="1" x14ac:dyDescent="0.2">
      <c r="B42" s="518"/>
      <c r="C42" s="426">
        <f>+C41+2%</f>
        <v>0.08</v>
      </c>
      <c r="D42" s="427" t="e">
        <f t="shared" ref="D42:J42" si="18">(SUM($F$26/(1+D$35)^1,$G$26/(1+D$35)^2,$H$26/(1+D$35)^3,$I$26/(1+D$35)^4,$I$26/(1+D$35)^4*(1+$C42)/(D$35-$C42)))/$I$27</f>
        <v>#DIV/0!</v>
      </c>
      <c r="E42" s="428" t="e">
        <f t="shared" si="18"/>
        <v>#DIV/0!</v>
      </c>
      <c r="F42" s="429" t="e">
        <f t="shared" si="18"/>
        <v>#DIV/0!</v>
      </c>
      <c r="G42" s="428" t="e">
        <f t="shared" si="18"/>
        <v>#DIV/0!</v>
      </c>
      <c r="H42" s="428" t="e">
        <f t="shared" si="18"/>
        <v>#DIV/0!</v>
      </c>
      <c r="I42" s="428" t="e">
        <f t="shared" si="18"/>
        <v>#DIV/0!</v>
      </c>
      <c r="J42" s="430" t="e">
        <f t="shared" si="18"/>
        <v>#DIV/0!</v>
      </c>
    </row>
    <row r="43" spans="2:10" ht="15.75" customHeight="1" x14ac:dyDescent="0.2"/>
    <row r="44" spans="2:10" ht="15.75" customHeight="1" x14ac:dyDescent="0.2"/>
    <row r="45" spans="2:10" ht="15.75" customHeight="1" x14ac:dyDescent="0.2"/>
    <row r="46" spans="2:10" ht="15.75" customHeight="1" x14ac:dyDescent="0.2"/>
    <row r="47" spans="2:10" ht="15.75" customHeight="1" x14ac:dyDescent="0.2"/>
    <row r="48" spans="2:10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spans="1:1" ht="15.75" customHeight="1" x14ac:dyDescent="0.2"/>
    <row r="66" spans="1:1" ht="15.75" customHeight="1" x14ac:dyDescent="0.2">
      <c r="A66" s="356" t="e">
        <f>IF(VLOOKUP(#REF!,'Token Specifications'!$A$38:$T$86,20,FALSE),'Token Specifications'!$C$7,VLOOKUP(#REF!,'Token Specifications'!$A$38:$T$86,20,FALSE))*#REF!*#REF!</f>
        <v>#REF!</v>
      </c>
    </row>
    <row r="67" spans="1:1" ht="15.75" customHeight="1" x14ac:dyDescent="0.2"/>
    <row r="68" spans="1:1" ht="15.75" customHeight="1" x14ac:dyDescent="0.2"/>
    <row r="69" spans="1:1" ht="15.75" customHeight="1" x14ac:dyDescent="0.2"/>
    <row r="70" spans="1:1" ht="15.75" customHeight="1" x14ac:dyDescent="0.2"/>
    <row r="71" spans="1:1" ht="15.75" customHeight="1" x14ac:dyDescent="0.2"/>
    <row r="72" spans="1:1" ht="15.75" customHeight="1" x14ac:dyDescent="0.2"/>
    <row r="73" spans="1:1" ht="15.75" customHeight="1" x14ac:dyDescent="0.2"/>
    <row r="74" spans="1:1" ht="15.75" customHeight="1" x14ac:dyDescent="0.2"/>
    <row r="75" spans="1:1" ht="15.75" customHeight="1" x14ac:dyDescent="0.2"/>
    <row r="76" spans="1:1" ht="15.75" customHeight="1" x14ac:dyDescent="0.2"/>
    <row r="77" spans="1:1" ht="15.75" customHeight="1" x14ac:dyDescent="0.2"/>
    <row r="78" spans="1:1" ht="15.75" customHeight="1" x14ac:dyDescent="0.2"/>
    <row r="79" spans="1:1" ht="15.75" customHeight="1" x14ac:dyDescent="0.2"/>
    <row r="80" spans="1:1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4">
    <mergeCell ref="B3:O3"/>
    <mergeCell ref="Q3:Q4"/>
    <mergeCell ref="D34:J34"/>
    <mergeCell ref="B36:B42"/>
  </mergeCells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D9E2F3"/>
  </sheetPr>
  <dimension ref="A1:BG1000"/>
  <sheetViews>
    <sheetView showGridLines="0" workbookViewId="0"/>
  </sheetViews>
  <sheetFormatPr baseColWidth="10" defaultColWidth="14.5" defaultRowHeight="15" customHeight="1" x14ac:dyDescent="0.2"/>
  <cols>
    <col min="1" max="1" width="8.6640625" customWidth="1"/>
    <col min="2" max="2" width="41.83203125" customWidth="1"/>
    <col min="3" max="3" width="14.5" customWidth="1"/>
    <col min="4" max="4" width="13.5" customWidth="1"/>
    <col min="5" max="5" width="10.6640625" customWidth="1"/>
    <col min="6" max="7" width="12.6640625" customWidth="1"/>
    <col min="8" max="8" width="11.83203125" customWidth="1"/>
    <col min="9" max="9" width="12.6640625" customWidth="1"/>
    <col min="10" max="23" width="10.6640625" customWidth="1"/>
    <col min="24" max="24" width="11.1640625" customWidth="1"/>
    <col min="25" max="25" width="6.5" customWidth="1"/>
    <col min="26" max="45" width="10.6640625" customWidth="1"/>
    <col min="46" max="59" width="8.6640625" customWidth="1"/>
  </cols>
  <sheetData>
    <row r="1" spans="1:59" ht="39" customHeight="1" x14ac:dyDescent="0.2">
      <c r="A1" s="25"/>
      <c r="B1" s="26" t="s">
        <v>168</v>
      </c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</row>
    <row r="2" spans="1:59" ht="17.25" customHeight="1" x14ac:dyDescent="0.2"/>
    <row r="3" spans="1:59" ht="19.5" customHeight="1" x14ac:dyDescent="0.2">
      <c r="A3" s="188"/>
      <c r="B3" s="372" t="s">
        <v>169</v>
      </c>
      <c r="C3" s="373">
        <v>0.5</v>
      </c>
      <c r="D3" s="120"/>
      <c r="E3" s="534" t="s">
        <v>170</v>
      </c>
      <c r="F3" s="515"/>
      <c r="G3" s="513"/>
      <c r="H3" s="188"/>
      <c r="I3" s="188"/>
      <c r="J3" s="188"/>
      <c r="K3" s="120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188"/>
      <c r="Z3" s="188"/>
      <c r="AA3" s="188"/>
      <c r="AB3" s="188"/>
      <c r="AC3" s="188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  <c r="AT3" s="188"/>
      <c r="AU3" s="188"/>
      <c r="AV3" s="188"/>
      <c r="AW3" s="188"/>
      <c r="AX3" s="188"/>
      <c r="AY3" s="188"/>
      <c r="AZ3" s="188"/>
      <c r="BA3" s="188"/>
      <c r="BB3" s="188"/>
      <c r="BC3" s="188"/>
      <c r="BD3" s="188"/>
      <c r="BE3" s="188"/>
      <c r="BF3" s="188"/>
      <c r="BG3" s="188"/>
    </row>
    <row r="4" spans="1:59" ht="19.5" customHeight="1" x14ac:dyDescent="0.2">
      <c r="A4" s="188"/>
      <c r="B4" s="374" t="s">
        <v>171</v>
      </c>
      <c r="C4" s="375">
        <v>0.05</v>
      </c>
      <c r="D4" s="120"/>
      <c r="E4" s="431" t="s">
        <v>172</v>
      </c>
      <c r="F4" s="432" t="s">
        <v>173</v>
      </c>
      <c r="G4" s="433" t="s">
        <v>174</v>
      </c>
      <c r="H4" s="188"/>
      <c r="I4" s="189"/>
      <c r="J4" s="188"/>
      <c r="K4" s="120"/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  <c r="AR4" s="188"/>
      <c r="AS4" s="188"/>
      <c r="AT4" s="188"/>
      <c r="AU4" s="188"/>
      <c r="AV4" s="188"/>
      <c r="AW4" s="188"/>
      <c r="AX4" s="188"/>
      <c r="AY4" s="188"/>
      <c r="AZ4" s="188"/>
      <c r="BA4" s="188"/>
      <c r="BB4" s="188"/>
      <c r="BC4" s="188"/>
      <c r="BD4" s="188"/>
      <c r="BE4" s="188"/>
      <c r="BF4" s="188"/>
      <c r="BG4" s="188"/>
    </row>
    <row r="5" spans="1:59" ht="19.5" customHeight="1" x14ac:dyDescent="0.2">
      <c r="A5" s="188"/>
      <c r="B5" s="434" t="s">
        <v>175</v>
      </c>
      <c r="C5" s="435" t="s">
        <v>176</v>
      </c>
      <c r="D5" s="120"/>
      <c r="E5" s="436" t="s">
        <v>177</v>
      </c>
      <c r="F5" s="437">
        <v>1</v>
      </c>
      <c r="G5" s="438">
        <v>0.8</v>
      </c>
      <c r="H5" s="188"/>
      <c r="I5" s="188"/>
      <c r="J5" s="188"/>
      <c r="K5" s="120"/>
      <c r="L5" s="188"/>
      <c r="M5" s="188"/>
      <c r="N5" s="188"/>
      <c r="O5" s="188"/>
      <c r="P5" s="188"/>
      <c r="Q5" s="188"/>
      <c r="R5" s="188"/>
      <c r="S5" s="188"/>
      <c r="T5" s="188"/>
      <c r="U5" s="188"/>
      <c r="V5" s="188"/>
      <c r="W5" s="188"/>
      <c r="X5" s="188"/>
      <c r="Y5" s="188"/>
      <c r="Z5" s="188"/>
      <c r="AA5" s="188"/>
      <c r="AB5" s="188"/>
      <c r="AC5" s="188"/>
      <c r="AD5" s="188"/>
      <c r="AE5" s="188"/>
      <c r="AF5" s="188"/>
      <c r="AG5" s="188"/>
      <c r="AH5" s="188"/>
      <c r="AI5" s="188"/>
      <c r="AJ5" s="188"/>
      <c r="AK5" s="188"/>
      <c r="AL5" s="188"/>
      <c r="AM5" s="188"/>
      <c r="AN5" s="188"/>
      <c r="AO5" s="188"/>
      <c r="AP5" s="188"/>
      <c r="AQ5" s="188"/>
      <c r="AR5" s="188"/>
      <c r="AS5" s="188"/>
      <c r="AT5" s="188"/>
      <c r="AU5" s="188"/>
      <c r="AV5" s="188"/>
      <c r="AW5" s="188"/>
      <c r="AX5" s="188"/>
      <c r="AY5" s="188"/>
      <c r="AZ5" s="188"/>
      <c r="BA5" s="188"/>
      <c r="BB5" s="188"/>
      <c r="BC5" s="188"/>
      <c r="BD5" s="188"/>
      <c r="BE5" s="188"/>
      <c r="BF5" s="188"/>
      <c r="BG5" s="188"/>
    </row>
    <row r="6" spans="1:59" ht="19.5" customHeight="1" x14ac:dyDescent="0.2">
      <c r="B6" s="439" t="s">
        <v>178</v>
      </c>
      <c r="C6" s="440">
        <v>2000</v>
      </c>
      <c r="D6" s="441"/>
      <c r="E6" s="436" t="s">
        <v>179</v>
      </c>
      <c r="F6" s="437">
        <v>1.05</v>
      </c>
      <c r="G6" s="438">
        <v>0.05</v>
      </c>
      <c r="K6" s="441"/>
    </row>
    <row r="7" spans="1:59" ht="19.5" customHeight="1" x14ac:dyDescent="0.2">
      <c r="B7" s="442" t="s">
        <v>180</v>
      </c>
      <c r="C7" s="375">
        <v>0.05</v>
      </c>
      <c r="D7" s="441"/>
      <c r="E7" s="436" t="s">
        <v>181</v>
      </c>
      <c r="F7" s="437">
        <v>1.2</v>
      </c>
      <c r="G7" s="438">
        <v>0.1</v>
      </c>
      <c r="K7" s="441"/>
    </row>
    <row r="8" spans="1:59" ht="19.5" customHeight="1" x14ac:dyDescent="0.2">
      <c r="B8" s="443" t="s">
        <v>182</v>
      </c>
      <c r="C8" s="444">
        <f>+'Token Specifications'!C7</f>
        <v>100000000</v>
      </c>
      <c r="D8" s="441"/>
      <c r="E8" s="436" t="s">
        <v>183</v>
      </c>
      <c r="F8" s="437">
        <v>1.4</v>
      </c>
      <c r="G8" s="438">
        <v>0.03</v>
      </c>
      <c r="K8" s="441"/>
    </row>
    <row r="9" spans="1:59" ht="19.5" customHeight="1" x14ac:dyDescent="0.2">
      <c r="B9" s="445" t="s">
        <v>184</v>
      </c>
      <c r="C9" s="446" t="e">
        <f>+VLOOKUP("Staking",'Token Specifications'!$B$17:$C$32,2,FALSE)*C8</f>
        <v>#N/A</v>
      </c>
      <c r="D9" s="441"/>
      <c r="E9" s="447" t="s">
        <v>185</v>
      </c>
      <c r="F9" s="448">
        <v>2</v>
      </c>
      <c r="G9" s="449">
        <v>0.02</v>
      </c>
      <c r="K9" s="441"/>
    </row>
    <row r="10" spans="1:59" ht="17.25" customHeight="1" x14ac:dyDescent="0.2">
      <c r="B10" s="450" t="s">
        <v>186</v>
      </c>
      <c r="C10" s="451">
        <f>C3*C4</f>
        <v>2.5000000000000001E-2</v>
      </c>
      <c r="D10" s="441"/>
      <c r="E10" s="452" t="s">
        <v>187</v>
      </c>
      <c r="F10" s="441"/>
      <c r="G10" s="453">
        <f>SUM(G5:G9)</f>
        <v>1</v>
      </c>
      <c r="K10" s="441"/>
    </row>
    <row r="11" spans="1:59" ht="17.25" customHeight="1" x14ac:dyDescent="0.2">
      <c r="B11" s="454" t="s">
        <v>188</v>
      </c>
      <c r="C11" s="455">
        <f>C10*C8</f>
        <v>2500000</v>
      </c>
      <c r="D11" s="441"/>
      <c r="K11" s="441"/>
    </row>
    <row r="12" spans="1:59" ht="17.25" customHeight="1" x14ac:dyDescent="0.2">
      <c r="B12" s="456" t="s">
        <v>189</v>
      </c>
      <c r="C12" s="457">
        <f>C11/365</f>
        <v>6849.3150684931506</v>
      </c>
      <c r="D12" s="441"/>
      <c r="K12" s="441"/>
    </row>
    <row r="13" spans="1:59" ht="17.25" customHeight="1" x14ac:dyDescent="0.2">
      <c r="B13" s="441"/>
      <c r="C13" s="441"/>
      <c r="D13" s="441"/>
      <c r="K13" s="441"/>
    </row>
    <row r="14" spans="1:59" ht="17.25" hidden="1" customHeight="1" x14ac:dyDescent="0.2">
      <c r="B14" s="458" t="s">
        <v>190</v>
      </c>
      <c r="C14" s="441"/>
      <c r="D14" s="441"/>
      <c r="K14" s="441"/>
    </row>
    <row r="15" spans="1:59" ht="17.25" hidden="1" customHeight="1" x14ac:dyDescent="0.2">
      <c r="B15" s="459" t="s">
        <v>173</v>
      </c>
      <c r="C15" s="459">
        <f>IF(C5="ON",SUMPRODUCT(F5:F9,G5:G9),1)</f>
        <v>1</v>
      </c>
      <c r="D15" s="441"/>
      <c r="K15" s="441"/>
    </row>
    <row r="16" spans="1:59" ht="17.25" hidden="1" customHeight="1" x14ac:dyDescent="0.2">
      <c r="B16" s="459" t="s">
        <v>191</v>
      </c>
      <c r="C16" s="460" t="e">
        <f>C9/C15</f>
        <v>#N/A</v>
      </c>
      <c r="D16" s="441"/>
      <c r="K16" s="441"/>
    </row>
    <row r="17" spans="1:59" ht="15.75" hidden="1" customHeight="1" x14ac:dyDescent="0.2"/>
    <row r="18" spans="1:59" ht="32.25" customHeight="1" x14ac:dyDescent="0.2">
      <c r="A18" s="254"/>
      <c r="B18" s="255" t="s">
        <v>192</v>
      </c>
      <c r="C18" s="254"/>
      <c r="D18" s="254"/>
      <c r="E18" s="254"/>
      <c r="F18" s="254"/>
      <c r="G18" s="254"/>
      <c r="H18" s="254"/>
      <c r="I18" s="254"/>
      <c r="J18" s="254"/>
      <c r="K18" s="254"/>
      <c r="L18" s="254"/>
      <c r="M18" s="254"/>
      <c r="N18" s="254"/>
      <c r="O18" s="254"/>
      <c r="P18" s="254"/>
      <c r="Q18" s="254"/>
      <c r="R18" s="254"/>
      <c r="S18" s="254"/>
      <c r="T18" s="254"/>
      <c r="U18" s="254"/>
      <c r="V18" s="254"/>
      <c r="W18" s="254"/>
      <c r="X18" s="254"/>
      <c r="Y18" s="254"/>
      <c r="Z18" s="254"/>
      <c r="AA18" s="254"/>
      <c r="AB18" s="254"/>
      <c r="AC18" s="254"/>
      <c r="AD18" s="254"/>
      <c r="AE18" s="254"/>
      <c r="AF18" s="254"/>
      <c r="AG18" s="254"/>
      <c r="AH18" s="254"/>
      <c r="AI18" s="254"/>
      <c r="AJ18" s="254"/>
      <c r="AK18" s="254"/>
      <c r="AL18" s="254"/>
      <c r="AM18" s="254"/>
      <c r="AN18" s="254"/>
      <c r="AO18" s="254"/>
      <c r="AP18" s="254"/>
      <c r="AQ18" s="254"/>
      <c r="AR18" s="254"/>
      <c r="AS18" s="254"/>
      <c r="AT18" s="254"/>
      <c r="AU18" s="254"/>
      <c r="AV18" s="254"/>
      <c r="AW18" s="254"/>
      <c r="AX18" s="254"/>
      <c r="AY18" s="254"/>
      <c r="AZ18" s="254"/>
      <c r="BA18" s="254"/>
      <c r="BB18" s="254"/>
      <c r="BC18" s="254"/>
      <c r="BD18" s="254"/>
      <c r="BE18" s="254"/>
      <c r="BF18" s="254"/>
      <c r="BG18" s="254"/>
    </row>
    <row r="20" spans="1:59" ht="24" customHeight="1" x14ac:dyDescent="0.2">
      <c r="B20" s="535" t="s">
        <v>193</v>
      </c>
      <c r="C20" s="515"/>
      <c r="D20" s="515"/>
      <c r="E20" s="513"/>
      <c r="Z20" s="535" t="s">
        <v>194</v>
      </c>
      <c r="AA20" s="515"/>
      <c r="AB20" s="515"/>
      <c r="AC20" s="513"/>
    </row>
    <row r="21" spans="1:59" ht="24" customHeight="1" x14ac:dyDescent="0.2">
      <c r="B21" s="461"/>
      <c r="C21" s="462"/>
      <c r="D21" s="462"/>
      <c r="E21" s="536" t="s">
        <v>195</v>
      </c>
      <c r="F21" s="515"/>
      <c r="G21" s="515"/>
      <c r="H21" s="515"/>
      <c r="I21" s="515"/>
      <c r="J21" s="515"/>
      <c r="K21" s="515"/>
      <c r="L21" s="515"/>
      <c r="M21" s="515"/>
      <c r="N21" s="515"/>
      <c r="O21" s="515"/>
      <c r="P21" s="515"/>
      <c r="Q21" s="515"/>
      <c r="R21" s="515"/>
      <c r="S21" s="515"/>
      <c r="T21" s="515"/>
      <c r="U21" s="515"/>
      <c r="V21" s="515"/>
      <c r="W21" s="515"/>
      <c r="X21" s="513"/>
      <c r="Z21" s="537" t="s">
        <v>195</v>
      </c>
      <c r="AA21" s="515"/>
      <c r="AB21" s="515"/>
      <c r="AC21" s="515"/>
      <c r="AD21" s="515"/>
      <c r="AE21" s="515"/>
      <c r="AF21" s="515"/>
      <c r="AG21" s="515"/>
      <c r="AH21" s="515"/>
      <c r="AI21" s="515"/>
      <c r="AJ21" s="515"/>
      <c r="AK21" s="515"/>
      <c r="AL21" s="515"/>
      <c r="AM21" s="515"/>
      <c r="AN21" s="515"/>
      <c r="AO21" s="515"/>
      <c r="AP21" s="515"/>
      <c r="AQ21" s="515"/>
      <c r="AR21" s="515"/>
      <c r="AS21" s="513"/>
    </row>
    <row r="22" spans="1:59" ht="24.75" customHeight="1" x14ac:dyDescent="0.2">
      <c r="B22" s="463"/>
      <c r="C22" s="464" t="s">
        <v>196</v>
      </c>
      <c r="D22" s="464" t="s">
        <v>197</v>
      </c>
      <c r="E22" s="464">
        <v>0.05</v>
      </c>
      <c r="F22" s="464">
        <f t="shared" ref="F22:X22" si="0">+E22+5%</f>
        <v>0.1</v>
      </c>
      <c r="G22" s="464">
        <f t="shared" si="0"/>
        <v>0.15000000000000002</v>
      </c>
      <c r="H22" s="464">
        <f t="shared" si="0"/>
        <v>0.2</v>
      </c>
      <c r="I22" s="464">
        <f t="shared" si="0"/>
        <v>0.25</v>
      </c>
      <c r="J22" s="464">
        <f t="shared" si="0"/>
        <v>0.3</v>
      </c>
      <c r="K22" s="464">
        <f t="shared" si="0"/>
        <v>0.35</v>
      </c>
      <c r="L22" s="464">
        <f t="shared" si="0"/>
        <v>0.39999999999999997</v>
      </c>
      <c r="M22" s="464">
        <f t="shared" si="0"/>
        <v>0.44999999999999996</v>
      </c>
      <c r="N22" s="464">
        <f t="shared" si="0"/>
        <v>0.49999999999999994</v>
      </c>
      <c r="O22" s="464">
        <f t="shared" si="0"/>
        <v>0.54999999999999993</v>
      </c>
      <c r="P22" s="464">
        <f t="shared" si="0"/>
        <v>0.6</v>
      </c>
      <c r="Q22" s="464">
        <f t="shared" si="0"/>
        <v>0.65</v>
      </c>
      <c r="R22" s="464">
        <f t="shared" si="0"/>
        <v>0.70000000000000007</v>
      </c>
      <c r="S22" s="464">
        <f t="shared" si="0"/>
        <v>0.75000000000000011</v>
      </c>
      <c r="T22" s="464">
        <f t="shared" si="0"/>
        <v>0.80000000000000016</v>
      </c>
      <c r="U22" s="464">
        <f t="shared" si="0"/>
        <v>0.8500000000000002</v>
      </c>
      <c r="V22" s="464">
        <f t="shared" si="0"/>
        <v>0.90000000000000024</v>
      </c>
      <c r="W22" s="464">
        <f t="shared" si="0"/>
        <v>0.95000000000000029</v>
      </c>
      <c r="X22" s="465">
        <f t="shared" si="0"/>
        <v>1.0000000000000002</v>
      </c>
      <c r="Z22" s="466">
        <v>0.05</v>
      </c>
      <c r="AA22" s="464">
        <f t="shared" ref="AA22:AS22" si="1">+Z22+5%</f>
        <v>0.1</v>
      </c>
      <c r="AB22" s="464">
        <f t="shared" si="1"/>
        <v>0.15000000000000002</v>
      </c>
      <c r="AC22" s="464">
        <f t="shared" si="1"/>
        <v>0.2</v>
      </c>
      <c r="AD22" s="464">
        <f t="shared" si="1"/>
        <v>0.25</v>
      </c>
      <c r="AE22" s="464">
        <f t="shared" si="1"/>
        <v>0.3</v>
      </c>
      <c r="AF22" s="464">
        <f t="shared" si="1"/>
        <v>0.35</v>
      </c>
      <c r="AG22" s="464">
        <f t="shared" si="1"/>
        <v>0.39999999999999997</v>
      </c>
      <c r="AH22" s="464">
        <f t="shared" si="1"/>
        <v>0.44999999999999996</v>
      </c>
      <c r="AI22" s="464">
        <f t="shared" si="1"/>
        <v>0.49999999999999994</v>
      </c>
      <c r="AJ22" s="464">
        <f t="shared" si="1"/>
        <v>0.54999999999999993</v>
      </c>
      <c r="AK22" s="464">
        <f t="shared" si="1"/>
        <v>0.6</v>
      </c>
      <c r="AL22" s="464">
        <f t="shared" si="1"/>
        <v>0.65</v>
      </c>
      <c r="AM22" s="464">
        <f t="shared" si="1"/>
        <v>0.70000000000000007</v>
      </c>
      <c r="AN22" s="464">
        <f t="shared" si="1"/>
        <v>0.75000000000000011</v>
      </c>
      <c r="AO22" s="464">
        <f t="shared" si="1"/>
        <v>0.80000000000000016</v>
      </c>
      <c r="AP22" s="464">
        <f t="shared" si="1"/>
        <v>0.8500000000000002</v>
      </c>
      <c r="AQ22" s="464">
        <f t="shared" si="1"/>
        <v>0.90000000000000024</v>
      </c>
      <c r="AR22" s="464">
        <f t="shared" si="1"/>
        <v>0.95000000000000029</v>
      </c>
      <c r="AS22" s="465">
        <f t="shared" si="1"/>
        <v>1.0000000000000002</v>
      </c>
    </row>
    <row r="23" spans="1:59" ht="15.75" customHeight="1" x14ac:dyDescent="0.2">
      <c r="B23" s="467">
        <f>+B77</f>
        <v>45292</v>
      </c>
      <c r="C23" s="468">
        <f>+C6</f>
        <v>2000</v>
      </c>
      <c r="D23" s="468" t="e">
        <f t="array" ref="D23">INDEX('Token Specifications'!$C$38:$R$86,MATCH(B$23,'Token Specifications'!$B$38:$B$86,0),MATCH("Staking",'Token Specifications'!$C$37:$R$37,0))/$C$9*$C$16</f>
        <v>#N/A</v>
      </c>
      <c r="E23" s="469" t="e">
        <f t="shared" ref="E23:X23" si="2">($D23)/($C23*E$22)</f>
        <v>#N/A</v>
      </c>
      <c r="F23" s="469" t="e">
        <f t="shared" si="2"/>
        <v>#N/A</v>
      </c>
      <c r="G23" s="469" t="e">
        <f t="shared" si="2"/>
        <v>#N/A</v>
      </c>
      <c r="H23" s="469" t="e">
        <f t="shared" si="2"/>
        <v>#N/A</v>
      </c>
      <c r="I23" s="469" t="e">
        <f t="shared" si="2"/>
        <v>#N/A</v>
      </c>
      <c r="J23" s="469" t="e">
        <f t="shared" si="2"/>
        <v>#N/A</v>
      </c>
      <c r="K23" s="469" t="e">
        <f t="shared" si="2"/>
        <v>#N/A</v>
      </c>
      <c r="L23" s="469" t="e">
        <f t="shared" si="2"/>
        <v>#N/A</v>
      </c>
      <c r="M23" s="469" t="e">
        <f t="shared" si="2"/>
        <v>#N/A</v>
      </c>
      <c r="N23" s="469" t="e">
        <f t="shared" si="2"/>
        <v>#N/A</v>
      </c>
      <c r="O23" s="469" t="e">
        <f t="shared" si="2"/>
        <v>#N/A</v>
      </c>
      <c r="P23" s="469" t="e">
        <f t="shared" si="2"/>
        <v>#N/A</v>
      </c>
      <c r="Q23" s="469" t="e">
        <f t="shared" si="2"/>
        <v>#N/A</v>
      </c>
      <c r="R23" s="469" t="e">
        <f t="shared" si="2"/>
        <v>#N/A</v>
      </c>
      <c r="S23" s="469" t="e">
        <f t="shared" si="2"/>
        <v>#N/A</v>
      </c>
      <c r="T23" s="469" t="e">
        <f t="shared" si="2"/>
        <v>#N/A</v>
      </c>
      <c r="U23" s="469" t="e">
        <f t="shared" si="2"/>
        <v>#N/A</v>
      </c>
      <c r="V23" s="469" t="e">
        <f t="shared" si="2"/>
        <v>#N/A</v>
      </c>
      <c r="W23" s="469" t="e">
        <f t="shared" si="2"/>
        <v>#N/A</v>
      </c>
      <c r="X23" s="470" t="e">
        <f t="shared" si="2"/>
        <v>#N/A</v>
      </c>
      <c r="Z23" s="471" t="e">
        <f>$D23/'Token Specifications'!$T39*12/Z$22</f>
        <v>#N/A</v>
      </c>
      <c r="AA23" s="472" t="e">
        <f>$D23/'Token Specifications'!$T39*12/AA$22</f>
        <v>#N/A</v>
      </c>
      <c r="AB23" s="472" t="e">
        <f>$D23/'Token Specifications'!$T39*12/AB$22</f>
        <v>#N/A</v>
      </c>
      <c r="AC23" s="472" t="e">
        <f>$D23/'Token Specifications'!$T39*12/AC$22</f>
        <v>#N/A</v>
      </c>
      <c r="AD23" s="472" t="e">
        <f>$D23/'Token Specifications'!$T39*12/AD$22</f>
        <v>#N/A</v>
      </c>
      <c r="AE23" s="472" t="e">
        <f>$D23/'Token Specifications'!$T39*12/AE$22</f>
        <v>#N/A</v>
      </c>
      <c r="AF23" s="472" t="e">
        <f>$D23/'Token Specifications'!$T39*12/AF$22</f>
        <v>#N/A</v>
      </c>
      <c r="AG23" s="472" t="e">
        <f>$D23/'Token Specifications'!$T39*12/AG$22</f>
        <v>#N/A</v>
      </c>
      <c r="AH23" s="472" t="e">
        <f>$D23/'Token Specifications'!$T39*12/AH$22</f>
        <v>#N/A</v>
      </c>
      <c r="AI23" s="472" t="e">
        <f>$D23/'Token Specifications'!$T39*12/AI$22</f>
        <v>#N/A</v>
      </c>
      <c r="AJ23" s="472" t="e">
        <f>$D23/'Token Specifications'!$T39*12/AJ$22</f>
        <v>#N/A</v>
      </c>
      <c r="AK23" s="472" t="e">
        <f>$D23/'Token Specifications'!$T39*12/AK$22</f>
        <v>#N/A</v>
      </c>
      <c r="AL23" s="472" t="e">
        <f>$D23/'Token Specifications'!$T39*12/AL$22</f>
        <v>#N/A</v>
      </c>
      <c r="AM23" s="472" t="e">
        <f>$D23/'Token Specifications'!$T39*12/AM$22</f>
        <v>#N/A</v>
      </c>
      <c r="AN23" s="472" t="e">
        <f>$D23/'Token Specifications'!$T39*12/AN$22</f>
        <v>#N/A</v>
      </c>
      <c r="AO23" s="472" t="e">
        <f>$D23/'Token Specifications'!$T39*12/AO$22</f>
        <v>#N/A</v>
      </c>
      <c r="AP23" s="472" t="e">
        <f>$D23/'Token Specifications'!$T39*12/AP$22</f>
        <v>#N/A</v>
      </c>
      <c r="AQ23" s="472" t="e">
        <f>$D23/'Token Specifications'!$T39*12/AQ$22</f>
        <v>#N/A</v>
      </c>
      <c r="AR23" s="472" t="e">
        <f>$D23/'Token Specifications'!$T39*12/AR$22</f>
        <v>#N/A</v>
      </c>
      <c r="AS23" s="473" t="e">
        <f>$D23/'Token Specifications'!$T39*12/AS$22</f>
        <v>#N/A</v>
      </c>
    </row>
    <row r="24" spans="1:59" ht="15.75" customHeight="1" x14ac:dyDescent="0.2">
      <c r="B24" s="474">
        <f t="shared" ref="B24:B70" si="3">+EOMONTH(B23,1)</f>
        <v>45351</v>
      </c>
      <c r="C24" s="475">
        <f t="shared" ref="C24:C70" si="4">+C23*(1+$C$7)</f>
        <v>2100</v>
      </c>
      <c r="D24" s="475" t="e">
        <f t="array" ref="D24">INDEX('Token Specifications'!$C$38:$R$86,MATCH(B$23,'Token Specifications'!$B$38:$B$86,0),MATCH("Staking",'Token Specifications'!$C$37:$R$37,0))/$C$9*$C$16</f>
        <v>#N/A</v>
      </c>
      <c r="E24" s="476" t="e">
        <f t="shared" ref="E24:X24" si="5">($D24)/($C24*E$22)</f>
        <v>#N/A</v>
      </c>
      <c r="F24" s="476" t="e">
        <f t="shared" si="5"/>
        <v>#N/A</v>
      </c>
      <c r="G24" s="476" t="e">
        <f t="shared" si="5"/>
        <v>#N/A</v>
      </c>
      <c r="H24" s="476" t="e">
        <f t="shared" si="5"/>
        <v>#N/A</v>
      </c>
      <c r="I24" s="476" t="e">
        <f t="shared" si="5"/>
        <v>#N/A</v>
      </c>
      <c r="J24" s="476" t="e">
        <f t="shared" si="5"/>
        <v>#N/A</v>
      </c>
      <c r="K24" s="476" t="e">
        <f t="shared" si="5"/>
        <v>#N/A</v>
      </c>
      <c r="L24" s="476" t="e">
        <f t="shared" si="5"/>
        <v>#N/A</v>
      </c>
      <c r="M24" s="476" t="e">
        <f t="shared" si="5"/>
        <v>#N/A</v>
      </c>
      <c r="N24" s="476" t="e">
        <f t="shared" si="5"/>
        <v>#N/A</v>
      </c>
      <c r="O24" s="476" t="e">
        <f t="shared" si="5"/>
        <v>#N/A</v>
      </c>
      <c r="P24" s="476" t="e">
        <f t="shared" si="5"/>
        <v>#N/A</v>
      </c>
      <c r="Q24" s="476" t="e">
        <f t="shared" si="5"/>
        <v>#N/A</v>
      </c>
      <c r="R24" s="476" t="e">
        <f t="shared" si="5"/>
        <v>#N/A</v>
      </c>
      <c r="S24" s="476" t="e">
        <f t="shared" si="5"/>
        <v>#N/A</v>
      </c>
      <c r="T24" s="476" t="e">
        <f t="shared" si="5"/>
        <v>#N/A</v>
      </c>
      <c r="U24" s="476" t="e">
        <f t="shared" si="5"/>
        <v>#N/A</v>
      </c>
      <c r="V24" s="476" t="e">
        <f t="shared" si="5"/>
        <v>#N/A</v>
      </c>
      <c r="W24" s="476" t="e">
        <f t="shared" si="5"/>
        <v>#N/A</v>
      </c>
      <c r="X24" s="477" t="e">
        <f t="shared" si="5"/>
        <v>#N/A</v>
      </c>
      <c r="Z24" s="478" t="e">
        <f>$D24/'Token Specifications'!$T40*12/Z$22</f>
        <v>#N/A</v>
      </c>
      <c r="AA24" s="479" t="e">
        <f>$D24/'Token Specifications'!$T40*12/AA$22</f>
        <v>#N/A</v>
      </c>
      <c r="AB24" s="479" t="e">
        <f>$D24/'Token Specifications'!$T40*12/AB$22</f>
        <v>#N/A</v>
      </c>
      <c r="AC24" s="479" t="e">
        <f>$D24/'Token Specifications'!$T40*12/AC$22</f>
        <v>#N/A</v>
      </c>
      <c r="AD24" s="479" t="e">
        <f>$D24/'Token Specifications'!$T40*12/AD$22</f>
        <v>#N/A</v>
      </c>
      <c r="AE24" s="479" t="e">
        <f>$D24/'Token Specifications'!$T40*12/AE$22</f>
        <v>#N/A</v>
      </c>
      <c r="AF24" s="479" t="e">
        <f>$D24/'Token Specifications'!$T40*12/AF$22</f>
        <v>#N/A</v>
      </c>
      <c r="AG24" s="479" t="e">
        <f>$D24/'Token Specifications'!$T40*12/AG$22</f>
        <v>#N/A</v>
      </c>
      <c r="AH24" s="479" t="e">
        <f>$D24/'Token Specifications'!$T40*12/AH$22</f>
        <v>#N/A</v>
      </c>
      <c r="AI24" s="479" t="e">
        <f>$D24/'Token Specifications'!$T40*12/AI$22</f>
        <v>#N/A</v>
      </c>
      <c r="AJ24" s="479" t="e">
        <f>$D24/'Token Specifications'!$T40*12/AJ$22</f>
        <v>#N/A</v>
      </c>
      <c r="AK24" s="479" t="e">
        <f>$D24/'Token Specifications'!$T40*12/AK$22</f>
        <v>#N/A</v>
      </c>
      <c r="AL24" s="479" t="e">
        <f>$D24/'Token Specifications'!$T40*12/AL$22</f>
        <v>#N/A</v>
      </c>
      <c r="AM24" s="479" t="e">
        <f>$D24/'Token Specifications'!$T40*12/AM$22</f>
        <v>#N/A</v>
      </c>
      <c r="AN24" s="479" t="e">
        <f>$D24/'Token Specifications'!$T40*12/AN$22</f>
        <v>#N/A</v>
      </c>
      <c r="AO24" s="479" t="e">
        <f>$D24/'Token Specifications'!$T40*12/AO$22</f>
        <v>#N/A</v>
      </c>
      <c r="AP24" s="479" t="e">
        <f>$D24/'Token Specifications'!$T40*12/AP$22</f>
        <v>#N/A</v>
      </c>
      <c r="AQ24" s="479" t="e">
        <f>$D24/'Token Specifications'!$T40*12/AQ$22</f>
        <v>#N/A</v>
      </c>
      <c r="AR24" s="479" t="e">
        <f>$D24/'Token Specifications'!$T40*12/AR$22</f>
        <v>#N/A</v>
      </c>
      <c r="AS24" s="480" t="e">
        <f>$D24/'Token Specifications'!$T40*12/AS$22</f>
        <v>#N/A</v>
      </c>
    </row>
    <row r="25" spans="1:59" ht="15.75" customHeight="1" x14ac:dyDescent="0.2">
      <c r="B25" s="474">
        <f t="shared" si="3"/>
        <v>45382</v>
      </c>
      <c r="C25" s="475">
        <f t="shared" si="4"/>
        <v>2205</v>
      </c>
      <c r="D25" s="475" t="e">
        <f t="array" ref="D25">INDEX('Token Specifications'!$C$38:$R$86,MATCH(B$23,'Token Specifications'!$B$38:$B$86,0),MATCH("Staking",'Token Specifications'!$C$37:$R$37,0))/$C$9*$C$16</f>
        <v>#N/A</v>
      </c>
      <c r="E25" s="476" t="e">
        <f t="shared" ref="E25:X25" si="6">($D25)/($C25*E$22)</f>
        <v>#N/A</v>
      </c>
      <c r="F25" s="476" t="e">
        <f t="shared" si="6"/>
        <v>#N/A</v>
      </c>
      <c r="G25" s="476" t="e">
        <f t="shared" si="6"/>
        <v>#N/A</v>
      </c>
      <c r="H25" s="476" t="e">
        <f t="shared" si="6"/>
        <v>#N/A</v>
      </c>
      <c r="I25" s="476" t="e">
        <f t="shared" si="6"/>
        <v>#N/A</v>
      </c>
      <c r="J25" s="476" t="e">
        <f t="shared" si="6"/>
        <v>#N/A</v>
      </c>
      <c r="K25" s="476" t="e">
        <f t="shared" si="6"/>
        <v>#N/A</v>
      </c>
      <c r="L25" s="476" t="e">
        <f t="shared" si="6"/>
        <v>#N/A</v>
      </c>
      <c r="M25" s="476" t="e">
        <f t="shared" si="6"/>
        <v>#N/A</v>
      </c>
      <c r="N25" s="476" t="e">
        <f t="shared" si="6"/>
        <v>#N/A</v>
      </c>
      <c r="O25" s="476" t="e">
        <f t="shared" si="6"/>
        <v>#N/A</v>
      </c>
      <c r="P25" s="476" t="e">
        <f t="shared" si="6"/>
        <v>#N/A</v>
      </c>
      <c r="Q25" s="476" t="e">
        <f t="shared" si="6"/>
        <v>#N/A</v>
      </c>
      <c r="R25" s="476" t="e">
        <f t="shared" si="6"/>
        <v>#N/A</v>
      </c>
      <c r="S25" s="476" t="e">
        <f t="shared" si="6"/>
        <v>#N/A</v>
      </c>
      <c r="T25" s="476" t="e">
        <f t="shared" si="6"/>
        <v>#N/A</v>
      </c>
      <c r="U25" s="476" t="e">
        <f t="shared" si="6"/>
        <v>#N/A</v>
      </c>
      <c r="V25" s="476" t="e">
        <f t="shared" si="6"/>
        <v>#N/A</v>
      </c>
      <c r="W25" s="476" t="e">
        <f t="shared" si="6"/>
        <v>#N/A</v>
      </c>
      <c r="X25" s="477" t="e">
        <f t="shared" si="6"/>
        <v>#N/A</v>
      </c>
      <c r="Z25" s="478" t="e">
        <f>$D25/'Token Specifications'!$T41*12/Z$22</f>
        <v>#N/A</v>
      </c>
      <c r="AA25" s="479" t="e">
        <f>$D25/'Token Specifications'!$T41*12/AA$22</f>
        <v>#N/A</v>
      </c>
      <c r="AB25" s="479" t="e">
        <f>$D25/'Token Specifications'!$T41*12/AB$22</f>
        <v>#N/A</v>
      </c>
      <c r="AC25" s="479" t="e">
        <f>$D25/'Token Specifications'!$T41*12/AC$22</f>
        <v>#N/A</v>
      </c>
      <c r="AD25" s="479" t="e">
        <f>$D25/'Token Specifications'!$T41*12/AD$22</f>
        <v>#N/A</v>
      </c>
      <c r="AE25" s="479" t="e">
        <f>$D25/'Token Specifications'!$T41*12/AE$22</f>
        <v>#N/A</v>
      </c>
      <c r="AF25" s="479" t="e">
        <f>$D25/'Token Specifications'!$T41*12/AF$22</f>
        <v>#N/A</v>
      </c>
      <c r="AG25" s="479" t="e">
        <f>$D25/'Token Specifications'!$T41*12/AG$22</f>
        <v>#N/A</v>
      </c>
      <c r="AH25" s="479" t="e">
        <f>$D25/'Token Specifications'!$T41*12/AH$22</f>
        <v>#N/A</v>
      </c>
      <c r="AI25" s="479" t="e">
        <f>$D25/'Token Specifications'!$T41*12/AI$22</f>
        <v>#N/A</v>
      </c>
      <c r="AJ25" s="479" t="e">
        <f>$D25/'Token Specifications'!$T41*12/AJ$22</f>
        <v>#N/A</v>
      </c>
      <c r="AK25" s="479" t="e">
        <f>$D25/'Token Specifications'!$T41*12/AK$22</f>
        <v>#N/A</v>
      </c>
      <c r="AL25" s="479" t="e">
        <f>$D25/'Token Specifications'!$T41*12/AL$22</f>
        <v>#N/A</v>
      </c>
      <c r="AM25" s="479" t="e">
        <f>$D25/'Token Specifications'!$T41*12/AM$22</f>
        <v>#N/A</v>
      </c>
      <c r="AN25" s="479" t="e">
        <f>$D25/'Token Specifications'!$T41*12/AN$22</f>
        <v>#N/A</v>
      </c>
      <c r="AO25" s="479" t="e">
        <f>$D25/'Token Specifications'!$T41*12/AO$22</f>
        <v>#N/A</v>
      </c>
      <c r="AP25" s="479" t="e">
        <f>$D25/'Token Specifications'!$T41*12/AP$22</f>
        <v>#N/A</v>
      </c>
      <c r="AQ25" s="479" t="e">
        <f>$D25/'Token Specifications'!$T41*12/AQ$22</f>
        <v>#N/A</v>
      </c>
      <c r="AR25" s="479" t="e">
        <f>$D25/'Token Specifications'!$T41*12/AR$22</f>
        <v>#N/A</v>
      </c>
      <c r="AS25" s="480" t="e">
        <f>$D25/'Token Specifications'!$T41*12/AS$22</f>
        <v>#N/A</v>
      </c>
    </row>
    <row r="26" spans="1:59" ht="15.75" customHeight="1" x14ac:dyDescent="0.2">
      <c r="B26" s="474">
        <f t="shared" si="3"/>
        <v>45412</v>
      </c>
      <c r="C26" s="475">
        <f t="shared" si="4"/>
        <v>2315.25</v>
      </c>
      <c r="D26" s="475" t="e">
        <f t="array" ref="D26">INDEX('Token Specifications'!$C$38:$R$86,MATCH(B$23,'Token Specifications'!$B$38:$B$86,0),MATCH("Staking",'Token Specifications'!$C$37:$R$37,0))/$C$9*$C$16</f>
        <v>#N/A</v>
      </c>
      <c r="E26" s="476" t="e">
        <f t="shared" ref="E26:X26" si="7">($D26)/($C26*E$22)</f>
        <v>#N/A</v>
      </c>
      <c r="F26" s="476" t="e">
        <f t="shared" si="7"/>
        <v>#N/A</v>
      </c>
      <c r="G26" s="476" t="e">
        <f t="shared" si="7"/>
        <v>#N/A</v>
      </c>
      <c r="H26" s="476" t="e">
        <f t="shared" si="7"/>
        <v>#N/A</v>
      </c>
      <c r="I26" s="476" t="e">
        <f t="shared" si="7"/>
        <v>#N/A</v>
      </c>
      <c r="J26" s="476" t="e">
        <f t="shared" si="7"/>
        <v>#N/A</v>
      </c>
      <c r="K26" s="476" t="e">
        <f t="shared" si="7"/>
        <v>#N/A</v>
      </c>
      <c r="L26" s="476" t="e">
        <f t="shared" si="7"/>
        <v>#N/A</v>
      </c>
      <c r="M26" s="476" t="e">
        <f t="shared" si="7"/>
        <v>#N/A</v>
      </c>
      <c r="N26" s="476" t="e">
        <f t="shared" si="7"/>
        <v>#N/A</v>
      </c>
      <c r="O26" s="476" t="e">
        <f t="shared" si="7"/>
        <v>#N/A</v>
      </c>
      <c r="P26" s="476" t="e">
        <f t="shared" si="7"/>
        <v>#N/A</v>
      </c>
      <c r="Q26" s="476" t="e">
        <f t="shared" si="7"/>
        <v>#N/A</v>
      </c>
      <c r="R26" s="476" t="e">
        <f t="shared" si="7"/>
        <v>#N/A</v>
      </c>
      <c r="S26" s="476" t="e">
        <f t="shared" si="7"/>
        <v>#N/A</v>
      </c>
      <c r="T26" s="476" t="e">
        <f t="shared" si="7"/>
        <v>#N/A</v>
      </c>
      <c r="U26" s="476" t="e">
        <f t="shared" si="7"/>
        <v>#N/A</v>
      </c>
      <c r="V26" s="476" t="e">
        <f t="shared" si="7"/>
        <v>#N/A</v>
      </c>
      <c r="W26" s="476" t="e">
        <f t="shared" si="7"/>
        <v>#N/A</v>
      </c>
      <c r="X26" s="477" t="e">
        <f t="shared" si="7"/>
        <v>#N/A</v>
      </c>
      <c r="Z26" s="478" t="e">
        <f>$D26/'Token Specifications'!$T42*12/Z$22</f>
        <v>#N/A</v>
      </c>
      <c r="AA26" s="479" t="e">
        <f>$D26/'Token Specifications'!$T42*12/AA$22</f>
        <v>#N/A</v>
      </c>
      <c r="AB26" s="479" t="e">
        <f>$D26/'Token Specifications'!$T42*12/AB$22</f>
        <v>#N/A</v>
      </c>
      <c r="AC26" s="479" t="e">
        <f>$D26/'Token Specifications'!$T42*12/AC$22</f>
        <v>#N/A</v>
      </c>
      <c r="AD26" s="479" t="e">
        <f>$D26/'Token Specifications'!$T42*12/AD$22</f>
        <v>#N/A</v>
      </c>
      <c r="AE26" s="479" t="e">
        <f>$D26/'Token Specifications'!$T42*12/AE$22</f>
        <v>#N/A</v>
      </c>
      <c r="AF26" s="479" t="e">
        <f>$D26/'Token Specifications'!$T42*12/AF$22</f>
        <v>#N/A</v>
      </c>
      <c r="AG26" s="479" t="e">
        <f>$D26/'Token Specifications'!$T42*12/AG$22</f>
        <v>#N/A</v>
      </c>
      <c r="AH26" s="479" t="e">
        <f>$D26/'Token Specifications'!$T42*12/AH$22</f>
        <v>#N/A</v>
      </c>
      <c r="AI26" s="479" t="e">
        <f>$D26/'Token Specifications'!$T42*12/AI$22</f>
        <v>#N/A</v>
      </c>
      <c r="AJ26" s="479" t="e">
        <f>$D26/'Token Specifications'!$T42*12/AJ$22</f>
        <v>#N/A</v>
      </c>
      <c r="AK26" s="479" t="e">
        <f>$D26/'Token Specifications'!$T42*12/AK$22</f>
        <v>#N/A</v>
      </c>
      <c r="AL26" s="479" t="e">
        <f>$D26/'Token Specifications'!$T42*12/AL$22</f>
        <v>#N/A</v>
      </c>
      <c r="AM26" s="479" t="e">
        <f>$D26/'Token Specifications'!$T42*12/AM$22</f>
        <v>#N/A</v>
      </c>
      <c r="AN26" s="479" t="e">
        <f>$D26/'Token Specifications'!$T42*12/AN$22</f>
        <v>#N/A</v>
      </c>
      <c r="AO26" s="479" t="e">
        <f>$D26/'Token Specifications'!$T42*12/AO$22</f>
        <v>#N/A</v>
      </c>
      <c r="AP26" s="479" t="e">
        <f>$D26/'Token Specifications'!$T42*12/AP$22</f>
        <v>#N/A</v>
      </c>
      <c r="AQ26" s="479" t="e">
        <f>$D26/'Token Specifications'!$T42*12/AQ$22</f>
        <v>#N/A</v>
      </c>
      <c r="AR26" s="479" t="e">
        <f>$D26/'Token Specifications'!$T42*12/AR$22</f>
        <v>#N/A</v>
      </c>
      <c r="AS26" s="480" t="e">
        <f>$D26/'Token Specifications'!$T42*12/AS$22</f>
        <v>#N/A</v>
      </c>
    </row>
    <row r="27" spans="1:59" ht="15.75" customHeight="1" x14ac:dyDescent="0.2">
      <c r="B27" s="474">
        <f t="shared" si="3"/>
        <v>45443</v>
      </c>
      <c r="C27" s="475">
        <f t="shared" si="4"/>
        <v>2431.0125000000003</v>
      </c>
      <c r="D27" s="475" t="e">
        <f t="array" ref="D27">INDEX('Token Specifications'!$C$38:$R$86,MATCH(B$23,'Token Specifications'!$B$38:$B$86,0),MATCH("Staking",'Token Specifications'!$C$37:$R$37,0))/$C$9*$C$16</f>
        <v>#N/A</v>
      </c>
      <c r="E27" s="476" t="e">
        <f t="shared" ref="E27:X27" si="8">($D27)/($C27*E$22)</f>
        <v>#N/A</v>
      </c>
      <c r="F27" s="476" t="e">
        <f t="shared" si="8"/>
        <v>#N/A</v>
      </c>
      <c r="G27" s="476" t="e">
        <f t="shared" si="8"/>
        <v>#N/A</v>
      </c>
      <c r="H27" s="476" t="e">
        <f t="shared" si="8"/>
        <v>#N/A</v>
      </c>
      <c r="I27" s="476" t="e">
        <f t="shared" si="8"/>
        <v>#N/A</v>
      </c>
      <c r="J27" s="476" t="e">
        <f t="shared" si="8"/>
        <v>#N/A</v>
      </c>
      <c r="K27" s="476" t="e">
        <f t="shared" si="8"/>
        <v>#N/A</v>
      </c>
      <c r="L27" s="476" t="e">
        <f t="shared" si="8"/>
        <v>#N/A</v>
      </c>
      <c r="M27" s="476" t="e">
        <f t="shared" si="8"/>
        <v>#N/A</v>
      </c>
      <c r="N27" s="476" t="e">
        <f t="shared" si="8"/>
        <v>#N/A</v>
      </c>
      <c r="O27" s="476" t="e">
        <f t="shared" si="8"/>
        <v>#N/A</v>
      </c>
      <c r="P27" s="476" t="e">
        <f t="shared" si="8"/>
        <v>#N/A</v>
      </c>
      <c r="Q27" s="476" t="e">
        <f t="shared" si="8"/>
        <v>#N/A</v>
      </c>
      <c r="R27" s="476" t="e">
        <f t="shared" si="8"/>
        <v>#N/A</v>
      </c>
      <c r="S27" s="476" t="e">
        <f t="shared" si="8"/>
        <v>#N/A</v>
      </c>
      <c r="T27" s="476" t="e">
        <f t="shared" si="8"/>
        <v>#N/A</v>
      </c>
      <c r="U27" s="476" t="e">
        <f t="shared" si="8"/>
        <v>#N/A</v>
      </c>
      <c r="V27" s="476" t="e">
        <f t="shared" si="8"/>
        <v>#N/A</v>
      </c>
      <c r="W27" s="476" t="e">
        <f t="shared" si="8"/>
        <v>#N/A</v>
      </c>
      <c r="X27" s="477" t="e">
        <f t="shared" si="8"/>
        <v>#N/A</v>
      </c>
      <c r="Z27" s="478" t="e">
        <f>$D27/'Token Specifications'!$T43*12/Z$22</f>
        <v>#N/A</v>
      </c>
      <c r="AA27" s="479" t="e">
        <f>$D27/'Token Specifications'!$T43*12/AA$22</f>
        <v>#N/A</v>
      </c>
      <c r="AB27" s="479" t="e">
        <f>$D27/'Token Specifications'!$T43*12/AB$22</f>
        <v>#N/A</v>
      </c>
      <c r="AC27" s="479" t="e">
        <f>$D27/'Token Specifications'!$T43*12/AC$22</f>
        <v>#N/A</v>
      </c>
      <c r="AD27" s="479" t="e">
        <f>$D27/'Token Specifications'!$T43*12/AD$22</f>
        <v>#N/A</v>
      </c>
      <c r="AE27" s="479" t="e">
        <f>$D27/'Token Specifications'!$T43*12/AE$22</f>
        <v>#N/A</v>
      </c>
      <c r="AF27" s="479" t="e">
        <f>$D27/'Token Specifications'!$T43*12/AF$22</f>
        <v>#N/A</v>
      </c>
      <c r="AG27" s="479" t="e">
        <f>$D27/'Token Specifications'!$T43*12/AG$22</f>
        <v>#N/A</v>
      </c>
      <c r="AH27" s="479" t="e">
        <f>$D27/'Token Specifications'!$T43*12/AH$22</f>
        <v>#N/A</v>
      </c>
      <c r="AI27" s="479" t="e">
        <f>$D27/'Token Specifications'!$T43*12/AI$22</f>
        <v>#N/A</v>
      </c>
      <c r="AJ27" s="479" t="e">
        <f>$D27/'Token Specifications'!$T43*12/AJ$22</f>
        <v>#N/A</v>
      </c>
      <c r="AK27" s="479" t="e">
        <f>$D27/'Token Specifications'!$T43*12/AK$22</f>
        <v>#N/A</v>
      </c>
      <c r="AL27" s="479" t="e">
        <f>$D27/'Token Specifications'!$T43*12/AL$22</f>
        <v>#N/A</v>
      </c>
      <c r="AM27" s="479" t="e">
        <f>$D27/'Token Specifications'!$T43*12/AM$22</f>
        <v>#N/A</v>
      </c>
      <c r="AN27" s="479" t="e">
        <f>$D27/'Token Specifications'!$T43*12/AN$22</f>
        <v>#N/A</v>
      </c>
      <c r="AO27" s="479" t="e">
        <f>$D27/'Token Specifications'!$T43*12/AO$22</f>
        <v>#N/A</v>
      </c>
      <c r="AP27" s="479" t="e">
        <f>$D27/'Token Specifications'!$T43*12/AP$22</f>
        <v>#N/A</v>
      </c>
      <c r="AQ27" s="479" t="e">
        <f>$D27/'Token Specifications'!$T43*12/AQ$22</f>
        <v>#N/A</v>
      </c>
      <c r="AR27" s="479" t="e">
        <f>$D27/'Token Specifications'!$T43*12/AR$22</f>
        <v>#N/A</v>
      </c>
      <c r="AS27" s="480" t="e">
        <f>$D27/'Token Specifications'!$T43*12/AS$22</f>
        <v>#N/A</v>
      </c>
    </row>
    <row r="28" spans="1:59" ht="15.75" customHeight="1" x14ac:dyDescent="0.2">
      <c r="B28" s="474">
        <f t="shared" si="3"/>
        <v>45473</v>
      </c>
      <c r="C28" s="475">
        <f t="shared" si="4"/>
        <v>2552.5631250000006</v>
      </c>
      <c r="D28" s="475" t="e">
        <f t="array" ref="D28">INDEX('Token Specifications'!$C$38:$R$86,MATCH(B$23,'Token Specifications'!$B$38:$B$86,0),MATCH("Staking",'Token Specifications'!$C$37:$R$37,0))/$C$9*$C$16</f>
        <v>#N/A</v>
      </c>
      <c r="E28" s="476" t="e">
        <f t="shared" ref="E28:X28" si="9">($D28)/($C28*E$22)</f>
        <v>#N/A</v>
      </c>
      <c r="F28" s="476" t="e">
        <f t="shared" si="9"/>
        <v>#N/A</v>
      </c>
      <c r="G28" s="476" t="e">
        <f t="shared" si="9"/>
        <v>#N/A</v>
      </c>
      <c r="H28" s="476" t="e">
        <f t="shared" si="9"/>
        <v>#N/A</v>
      </c>
      <c r="I28" s="476" t="e">
        <f t="shared" si="9"/>
        <v>#N/A</v>
      </c>
      <c r="J28" s="476" t="e">
        <f t="shared" si="9"/>
        <v>#N/A</v>
      </c>
      <c r="K28" s="476" t="e">
        <f t="shared" si="9"/>
        <v>#N/A</v>
      </c>
      <c r="L28" s="476" t="e">
        <f t="shared" si="9"/>
        <v>#N/A</v>
      </c>
      <c r="M28" s="476" t="e">
        <f t="shared" si="9"/>
        <v>#N/A</v>
      </c>
      <c r="N28" s="476" t="e">
        <f t="shared" si="9"/>
        <v>#N/A</v>
      </c>
      <c r="O28" s="476" t="e">
        <f t="shared" si="9"/>
        <v>#N/A</v>
      </c>
      <c r="P28" s="476" t="e">
        <f t="shared" si="9"/>
        <v>#N/A</v>
      </c>
      <c r="Q28" s="476" t="e">
        <f t="shared" si="9"/>
        <v>#N/A</v>
      </c>
      <c r="R28" s="476" t="e">
        <f t="shared" si="9"/>
        <v>#N/A</v>
      </c>
      <c r="S28" s="476" t="e">
        <f t="shared" si="9"/>
        <v>#N/A</v>
      </c>
      <c r="T28" s="476" t="e">
        <f t="shared" si="9"/>
        <v>#N/A</v>
      </c>
      <c r="U28" s="476" t="e">
        <f t="shared" si="9"/>
        <v>#N/A</v>
      </c>
      <c r="V28" s="476" t="e">
        <f t="shared" si="9"/>
        <v>#N/A</v>
      </c>
      <c r="W28" s="476" t="e">
        <f t="shared" si="9"/>
        <v>#N/A</v>
      </c>
      <c r="X28" s="477" t="e">
        <f t="shared" si="9"/>
        <v>#N/A</v>
      </c>
      <c r="Z28" s="478" t="e">
        <f>$D28/'Token Specifications'!$T44*12/Z$22</f>
        <v>#N/A</v>
      </c>
      <c r="AA28" s="479" t="e">
        <f>$D28/'Token Specifications'!$T44*12/AA$22</f>
        <v>#N/A</v>
      </c>
      <c r="AB28" s="479" t="e">
        <f>$D28/'Token Specifications'!$T44*12/AB$22</f>
        <v>#N/A</v>
      </c>
      <c r="AC28" s="479" t="e">
        <f>$D28/'Token Specifications'!$T44*12/AC$22</f>
        <v>#N/A</v>
      </c>
      <c r="AD28" s="479" t="e">
        <f>$D28/'Token Specifications'!$T44*12/AD$22</f>
        <v>#N/A</v>
      </c>
      <c r="AE28" s="479" t="e">
        <f>$D28/'Token Specifications'!$T44*12/AE$22</f>
        <v>#N/A</v>
      </c>
      <c r="AF28" s="479" t="e">
        <f>$D28/'Token Specifications'!$T44*12/AF$22</f>
        <v>#N/A</v>
      </c>
      <c r="AG28" s="479" t="e">
        <f>$D28/'Token Specifications'!$T44*12/AG$22</f>
        <v>#N/A</v>
      </c>
      <c r="AH28" s="479" t="e">
        <f>$D28/'Token Specifications'!$T44*12/AH$22</f>
        <v>#N/A</v>
      </c>
      <c r="AI28" s="479" t="e">
        <f>$D28/'Token Specifications'!$T44*12/AI$22</f>
        <v>#N/A</v>
      </c>
      <c r="AJ28" s="479" t="e">
        <f>$D28/'Token Specifications'!$T44*12/AJ$22</f>
        <v>#N/A</v>
      </c>
      <c r="AK28" s="479" t="e">
        <f>$D28/'Token Specifications'!$T44*12/AK$22</f>
        <v>#N/A</v>
      </c>
      <c r="AL28" s="479" t="e">
        <f>$D28/'Token Specifications'!$T44*12/AL$22</f>
        <v>#N/A</v>
      </c>
      <c r="AM28" s="479" t="e">
        <f>$D28/'Token Specifications'!$T44*12/AM$22</f>
        <v>#N/A</v>
      </c>
      <c r="AN28" s="479" t="e">
        <f>$D28/'Token Specifications'!$T44*12/AN$22</f>
        <v>#N/A</v>
      </c>
      <c r="AO28" s="479" t="e">
        <f>$D28/'Token Specifications'!$T44*12/AO$22</f>
        <v>#N/A</v>
      </c>
      <c r="AP28" s="479" t="e">
        <f>$D28/'Token Specifications'!$T44*12/AP$22</f>
        <v>#N/A</v>
      </c>
      <c r="AQ28" s="479" t="e">
        <f>$D28/'Token Specifications'!$T44*12/AQ$22</f>
        <v>#N/A</v>
      </c>
      <c r="AR28" s="479" t="e">
        <f>$D28/'Token Specifications'!$T44*12/AR$22</f>
        <v>#N/A</v>
      </c>
      <c r="AS28" s="480" t="e">
        <f>$D28/'Token Specifications'!$T44*12/AS$22</f>
        <v>#N/A</v>
      </c>
    </row>
    <row r="29" spans="1:59" ht="15.75" customHeight="1" x14ac:dyDescent="0.2">
      <c r="B29" s="474">
        <f t="shared" si="3"/>
        <v>45504</v>
      </c>
      <c r="C29" s="475">
        <f t="shared" si="4"/>
        <v>2680.1912812500009</v>
      </c>
      <c r="D29" s="475" t="e">
        <f t="array" ref="D29">INDEX('Token Specifications'!$C$38:$R$86,MATCH(B$23,'Token Specifications'!$B$38:$B$86,0),MATCH("Staking",'Token Specifications'!$C$37:$R$37,0))/$C$9*$C$16</f>
        <v>#N/A</v>
      </c>
      <c r="E29" s="476" t="e">
        <f t="shared" ref="E29:X29" si="10">($D29)/($C29*E$22)</f>
        <v>#N/A</v>
      </c>
      <c r="F29" s="476" t="e">
        <f t="shared" si="10"/>
        <v>#N/A</v>
      </c>
      <c r="G29" s="476" t="e">
        <f t="shared" si="10"/>
        <v>#N/A</v>
      </c>
      <c r="H29" s="476" t="e">
        <f t="shared" si="10"/>
        <v>#N/A</v>
      </c>
      <c r="I29" s="476" t="e">
        <f t="shared" si="10"/>
        <v>#N/A</v>
      </c>
      <c r="J29" s="476" t="e">
        <f t="shared" si="10"/>
        <v>#N/A</v>
      </c>
      <c r="K29" s="476" t="e">
        <f t="shared" si="10"/>
        <v>#N/A</v>
      </c>
      <c r="L29" s="476" t="e">
        <f t="shared" si="10"/>
        <v>#N/A</v>
      </c>
      <c r="M29" s="476" t="e">
        <f t="shared" si="10"/>
        <v>#N/A</v>
      </c>
      <c r="N29" s="476" t="e">
        <f t="shared" si="10"/>
        <v>#N/A</v>
      </c>
      <c r="O29" s="476" t="e">
        <f t="shared" si="10"/>
        <v>#N/A</v>
      </c>
      <c r="P29" s="476" t="e">
        <f t="shared" si="10"/>
        <v>#N/A</v>
      </c>
      <c r="Q29" s="476" t="e">
        <f t="shared" si="10"/>
        <v>#N/A</v>
      </c>
      <c r="R29" s="476" t="e">
        <f t="shared" si="10"/>
        <v>#N/A</v>
      </c>
      <c r="S29" s="476" t="e">
        <f t="shared" si="10"/>
        <v>#N/A</v>
      </c>
      <c r="T29" s="476" t="e">
        <f t="shared" si="10"/>
        <v>#N/A</v>
      </c>
      <c r="U29" s="476" t="e">
        <f t="shared" si="10"/>
        <v>#N/A</v>
      </c>
      <c r="V29" s="476" t="e">
        <f t="shared" si="10"/>
        <v>#N/A</v>
      </c>
      <c r="W29" s="476" t="e">
        <f t="shared" si="10"/>
        <v>#N/A</v>
      </c>
      <c r="X29" s="477" t="e">
        <f t="shared" si="10"/>
        <v>#N/A</v>
      </c>
      <c r="Z29" s="478" t="e">
        <f>$D29/'Token Specifications'!$T45*12/Z$22</f>
        <v>#N/A</v>
      </c>
      <c r="AA29" s="479" t="e">
        <f>$D29/'Token Specifications'!$T45*12/AA$22</f>
        <v>#N/A</v>
      </c>
      <c r="AB29" s="479" t="e">
        <f>$D29/'Token Specifications'!$T45*12/AB$22</f>
        <v>#N/A</v>
      </c>
      <c r="AC29" s="479" t="e">
        <f>$D29/'Token Specifications'!$T45*12/AC$22</f>
        <v>#N/A</v>
      </c>
      <c r="AD29" s="479" t="e">
        <f>$D29/'Token Specifications'!$T45*12/AD$22</f>
        <v>#N/A</v>
      </c>
      <c r="AE29" s="479" t="e">
        <f>$D29/'Token Specifications'!$T45*12/AE$22</f>
        <v>#N/A</v>
      </c>
      <c r="AF29" s="479" t="e">
        <f>$D29/'Token Specifications'!$T45*12/AF$22</f>
        <v>#N/A</v>
      </c>
      <c r="AG29" s="479" t="e">
        <f>$D29/'Token Specifications'!$T45*12/AG$22</f>
        <v>#N/A</v>
      </c>
      <c r="AH29" s="479" t="e">
        <f>$D29/'Token Specifications'!$T45*12/AH$22</f>
        <v>#N/A</v>
      </c>
      <c r="AI29" s="479" t="e">
        <f>$D29/'Token Specifications'!$T45*12/AI$22</f>
        <v>#N/A</v>
      </c>
      <c r="AJ29" s="479" t="e">
        <f>$D29/'Token Specifications'!$T45*12/AJ$22</f>
        <v>#N/A</v>
      </c>
      <c r="AK29" s="479" t="e">
        <f>$D29/'Token Specifications'!$T45*12/AK$22</f>
        <v>#N/A</v>
      </c>
      <c r="AL29" s="479" t="e">
        <f>$D29/'Token Specifications'!$T45*12/AL$22</f>
        <v>#N/A</v>
      </c>
      <c r="AM29" s="479" t="e">
        <f>$D29/'Token Specifications'!$T45*12/AM$22</f>
        <v>#N/A</v>
      </c>
      <c r="AN29" s="479" t="e">
        <f>$D29/'Token Specifications'!$T45*12/AN$22</f>
        <v>#N/A</v>
      </c>
      <c r="AO29" s="479" t="e">
        <f>$D29/'Token Specifications'!$T45*12/AO$22</f>
        <v>#N/A</v>
      </c>
      <c r="AP29" s="479" t="e">
        <f>$D29/'Token Specifications'!$T45*12/AP$22</f>
        <v>#N/A</v>
      </c>
      <c r="AQ29" s="479" t="e">
        <f>$D29/'Token Specifications'!$T45*12/AQ$22</f>
        <v>#N/A</v>
      </c>
      <c r="AR29" s="479" t="e">
        <f>$D29/'Token Specifications'!$T45*12/AR$22</f>
        <v>#N/A</v>
      </c>
      <c r="AS29" s="480" t="e">
        <f>$D29/'Token Specifications'!$T45*12/AS$22</f>
        <v>#N/A</v>
      </c>
    </row>
    <row r="30" spans="1:59" ht="15.75" customHeight="1" x14ac:dyDescent="0.2">
      <c r="B30" s="474">
        <f t="shared" si="3"/>
        <v>45535</v>
      </c>
      <c r="C30" s="475">
        <f t="shared" si="4"/>
        <v>2814.2008453125009</v>
      </c>
      <c r="D30" s="475" t="e">
        <f t="array" ref="D30">INDEX('Token Specifications'!$C$38:$R$86,MATCH(B$23,'Token Specifications'!$B$38:$B$86,0),MATCH("Staking",'Token Specifications'!$C$37:$R$37,0))/$C$9*$C$16</f>
        <v>#N/A</v>
      </c>
      <c r="E30" s="476" t="e">
        <f t="shared" ref="E30:X30" si="11">($D30)/($C30*E$22)</f>
        <v>#N/A</v>
      </c>
      <c r="F30" s="476" t="e">
        <f t="shared" si="11"/>
        <v>#N/A</v>
      </c>
      <c r="G30" s="476" t="e">
        <f t="shared" si="11"/>
        <v>#N/A</v>
      </c>
      <c r="H30" s="476" t="e">
        <f t="shared" si="11"/>
        <v>#N/A</v>
      </c>
      <c r="I30" s="476" t="e">
        <f t="shared" si="11"/>
        <v>#N/A</v>
      </c>
      <c r="J30" s="476" t="e">
        <f t="shared" si="11"/>
        <v>#N/A</v>
      </c>
      <c r="K30" s="476" t="e">
        <f t="shared" si="11"/>
        <v>#N/A</v>
      </c>
      <c r="L30" s="476" t="e">
        <f t="shared" si="11"/>
        <v>#N/A</v>
      </c>
      <c r="M30" s="476" t="e">
        <f t="shared" si="11"/>
        <v>#N/A</v>
      </c>
      <c r="N30" s="476" t="e">
        <f t="shared" si="11"/>
        <v>#N/A</v>
      </c>
      <c r="O30" s="476" t="e">
        <f t="shared" si="11"/>
        <v>#N/A</v>
      </c>
      <c r="P30" s="476" t="e">
        <f t="shared" si="11"/>
        <v>#N/A</v>
      </c>
      <c r="Q30" s="476" t="e">
        <f t="shared" si="11"/>
        <v>#N/A</v>
      </c>
      <c r="R30" s="476" t="e">
        <f t="shared" si="11"/>
        <v>#N/A</v>
      </c>
      <c r="S30" s="476" t="e">
        <f t="shared" si="11"/>
        <v>#N/A</v>
      </c>
      <c r="T30" s="476" t="e">
        <f t="shared" si="11"/>
        <v>#N/A</v>
      </c>
      <c r="U30" s="476" t="e">
        <f t="shared" si="11"/>
        <v>#N/A</v>
      </c>
      <c r="V30" s="476" t="e">
        <f t="shared" si="11"/>
        <v>#N/A</v>
      </c>
      <c r="W30" s="476" t="e">
        <f t="shared" si="11"/>
        <v>#N/A</v>
      </c>
      <c r="X30" s="477" t="e">
        <f t="shared" si="11"/>
        <v>#N/A</v>
      </c>
      <c r="Z30" s="478" t="e">
        <f>$D30/'Token Specifications'!$T46*12/Z$22</f>
        <v>#N/A</v>
      </c>
      <c r="AA30" s="479" t="e">
        <f>$D30/'Token Specifications'!$T46*12/AA$22</f>
        <v>#N/A</v>
      </c>
      <c r="AB30" s="479" t="e">
        <f>$D30/'Token Specifications'!$T46*12/AB$22</f>
        <v>#N/A</v>
      </c>
      <c r="AC30" s="479" t="e">
        <f>$D30/'Token Specifications'!$T46*12/AC$22</f>
        <v>#N/A</v>
      </c>
      <c r="AD30" s="479" t="e">
        <f>$D30/'Token Specifications'!$T46*12/AD$22</f>
        <v>#N/A</v>
      </c>
      <c r="AE30" s="479" t="e">
        <f>$D30/'Token Specifications'!$T46*12/AE$22</f>
        <v>#N/A</v>
      </c>
      <c r="AF30" s="479" t="e">
        <f>$D30/'Token Specifications'!$T46*12/AF$22</f>
        <v>#N/A</v>
      </c>
      <c r="AG30" s="479" t="e">
        <f>$D30/'Token Specifications'!$T46*12/AG$22</f>
        <v>#N/A</v>
      </c>
      <c r="AH30" s="479" t="e">
        <f>$D30/'Token Specifications'!$T46*12/AH$22</f>
        <v>#N/A</v>
      </c>
      <c r="AI30" s="479" t="e">
        <f>$D30/'Token Specifications'!$T46*12/AI$22</f>
        <v>#N/A</v>
      </c>
      <c r="AJ30" s="479" t="e">
        <f>$D30/'Token Specifications'!$T46*12/AJ$22</f>
        <v>#N/A</v>
      </c>
      <c r="AK30" s="479" t="e">
        <f>$D30/'Token Specifications'!$T46*12/AK$22</f>
        <v>#N/A</v>
      </c>
      <c r="AL30" s="479" t="e">
        <f>$D30/'Token Specifications'!$T46*12/AL$22</f>
        <v>#N/A</v>
      </c>
      <c r="AM30" s="479" t="e">
        <f>$D30/'Token Specifications'!$T46*12/AM$22</f>
        <v>#N/A</v>
      </c>
      <c r="AN30" s="479" t="e">
        <f>$D30/'Token Specifications'!$T46*12/AN$22</f>
        <v>#N/A</v>
      </c>
      <c r="AO30" s="479" t="e">
        <f>$D30/'Token Specifications'!$T46*12/AO$22</f>
        <v>#N/A</v>
      </c>
      <c r="AP30" s="479" t="e">
        <f>$D30/'Token Specifications'!$T46*12/AP$22</f>
        <v>#N/A</v>
      </c>
      <c r="AQ30" s="479" t="e">
        <f>$D30/'Token Specifications'!$T46*12/AQ$22</f>
        <v>#N/A</v>
      </c>
      <c r="AR30" s="479" t="e">
        <f>$D30/'Token Specifications'!$T46*12/AR$22</f>
        <v>#N/A</v>
      </c>
      <c r="AS30" s="480" t="e">
        <f>$D30/'Token Specifications'!$T46*12/AS$22</f>
        <v>#N/A</v>
      </c>
    </row>
    <row r="31" spans="1:59" ht="15.75" customHeight="1" x14ac:dyDescent="0.2">
      <c r="B31" s="474">
        <f t="shared" si="3"/>
        <v>45565</v>
      </c>
      <c r="C31" s="475">
        <f t="shared" si="4"/>
        <v>2954.9108875781262</v>
      </c>
      <c r="D31" s="475" t="e">
        <f t="array" ref="D31">INDEX('Token Specifications'!$C$38:$R$86,MATCH(B$23,'Token Specifications'!$B$38:$B$86,0),MATCH("Staking",'Token Specifications'!$C$37:$R$37,0))/$C$9*$C$16</f>
        <v>#N/A</v>
      </c>
      <c r="E31" s="476" t="e">
        <f t="shared" ref="E31:X31" si="12">($D31)/($C31*E$22)</f>
        <v>#N/A</v>
      </c>
      <c r="F31" s="476" t="e">
        <f t="shared" si="12"/>
        <v>#N/A</v>
      </c>
      <c r="G31" s="476" t="e">
        <f t="shared" si="12"/>
        <v>#N/A</v>
      </c>
      <c r="H31" s="476" t="e">
        <f t="shared" si="12"/>
        <v>#N/A</v>
      </c>
      <c r="I31" s="476" t="e">
        <f t="shared" si="12"/>
        <v>#N/A</v>
      </c>
      <c r="J31" s="476" t="e">
        <f t="shared" si="12"/>
        <v>#N/A</v>
      </c>
      <c r="K31" s="476" t="e">
        <f t="shared" si="12"/>
        <v>#N/A</v>
      </c>
      <c r="L31" s="476" t="e">
        <f t="shared" si="12"/>
        <v>#N/A</v>
      </c>
      <c r="M31" s="476" t="e">
        <f t="shared" si="12"/>
        <v>#N/A</v>
      </c>
      <c r="N31" s="476" t="e">
        <f t="shared" si="12"/>
        <v>#N/A</v>
      </c>
      <c r="O31" s="476" t="e">
        <f t="shared" si="12"/>
        <v>#N/A</v>
      </c>
      <c r="P31" s="476" t="e">
        <f t="shared" si="12"/>
        <v>#N/A</v>
      </c>
      <c r="Q31" s="476" t="e">
        <f t="shared" si="12"/>
        <v>#N/A</v>
      </c>
      <c r="R31" s="476" t="e">
        <f t="shared" si="12"/>
        <v>#N/A</v>
      </c>
      <c r="S31" s="476" t="e">
        <f t="shared" si="12"/>
        <v>#N/A</v>
      </c>
      <c r="T31" s="476" t="e">
        <f t="shared" si="12"/>
        <v>#N/A</v>
      </c>
      <c r="U31" s="476" t="e">
        <f t="shared" si="12"/>
        <v>#N/A</v>
      </c>
      <c r="V31" s="476" t="e">
        <f t="shared" si="12"/>
        <v>#N/A</v>
      </c>
      <c r="W31" s="476" t="e">
        <f t="shared" si="12"/>
        <v>#N/A</v>
      </c>
      <c r="X31" s="477" t="e">
        <f t="shared" si="12"/>
        <v>#N/A</v>
      </c>
      <c r="Z31" s="478" t="e">
        <f>$D31/'Token Specifications'!$T47*12/Z$22</f>
        <v>#N/A</v>
      </c>
      <c r="AA31" s="479" t="e">
        <f>$D31/'Token Specifications'!$T47*12/AA$22</f>
        <v>#N/A</v>
      </c>
      <c r="AB31" s="479" t="e">
        <f>$D31/'Token Specifications'!$T47*12/AB$22</f>
        <v>#N/A</v>
      </c>
      <c r="AC31" s="479" t="e">
        <f>$D31/'Token Specifications'!$T47*12/AC$22</f>
        <v>#N/A</v>
      </c>
      <c r="AD31" s="479" t="e">
        <f>$D31/'Token Specifications'!$T47*12/AD$22</f>
        <v>#N/A</v>
      </c>
      <c r="AE31" s="479" t="e">
        <f>$D31/'Token Specifications'!$T47*12/AE$22</f>
        <v>#N/A</v>
      </c>
      <c r="AF31" s="479" t="e">
        <f>$D31/'Token Specifications'!$T47*12/AF$22</f>
        <v>#N/A</v>
      </c>
      <c r="AG31" s="479" t="e">
        <f>$D31/'Token Specifications'!$T47*12/AG$22</f>
        <v>#N/A</v>
      </c>
      <c r="AH31" s="479" t="e">
        <f>$D31/'Token Specifications'!$T47*12/AH$22</f>
        <v>#N/A</v>
      </c>
      <c r="AI31" s="479" t="e">
        <f>$D31/'Token Specifications'!$T47*12/AI$22</f>
        <v>#N/A</v>
      </c>
      <c r="AJ31" s="479" t="e">
        <f>$D31/'Token Specifications'!$T47*12/AJ$22</f>
        <v>#N/A</v>
      </c>
      <c r="AK31" s="479" t="e">
        <f>$D31/'Token Specifications'!$T47*12/AK$22</f>
        <v>#N/A</v>
      </c>
      <c r="AL31" s="479" t="e">
        <f>$D31/'Token Specifications'!$T47*12/AL$22</f>
        <v>#N/A</v>
      </c>
      <c r="AM31" s="479" t="e">
        <f>$D31/'Token Specifications'!$T47*12/AM$22</f>
        <v>#N/A</v>
      </c>
      <c r="AN31" s="479" t="e">
        <f>$D31/'Token Specifications'!$T47*12/AN$22</f>
        <v>#N/A</v>
      </c>
      <c r="AO31" s="479" t="e">
        <f>$D31/'Token Specifications'!$T47*12/AO$22</f>
        <v>#N/A</v>
      </c>
      <c r="AP31" s="479" t="e">
        <f>$D31/'Token Specifications'!$T47*12/AP$22</f>
        <v>#N/A</v>
      </c>
      <c r="AQ31" s="479" t="e">
        <f>$D31/'Token Specifications'!$T47*12/AQ$22</f>
        <v>#N/A</v>
      </c>
      <c r="AR31" s="479" t="e">
        <f>$D31/'Token Specifications'!$T47*12/AR$22</f>
        <v>#N/A</v>
      </c>
      <c r="AS31" s="480" t="e">
        <f>$D31/'Token Specifications'!$T47*12/AS$22</f>
        <v>#N/A</v>
      </c>
    </row>
    <row r="32" spans="1:59" ht="15.75" customHeight="1" x14ac:dyDescent="0.2">
      <c r="B32" s="474">
        <f t="shared" si="3"/>
        <v>45596</v>
      </c>
      <c r="C32" s="475">
        <f t="shared" si="4"/>
        <v>3102.6564319570325</v>
      </c>
      <c r="D32" s="475" t="e">
        <f t="array" ref="D32">INDEX('Token Specifications'!$C$38:$R$86,MATCH(B$23,'Token Specifications'!$B$38:$B$86,0),MATCH("Staking",'Token Specifications'!$C$37:$R$37,0))/$C$9*$C$16</f>
        <v>#N/A</v>
      </c>
      <c r="E32" s="476" t="e">
        <f t="shared" ref="E32:X32" si="13">($D32)/($C32*E$22)</f>
        <v>#N/A</v>
      </c>
      <c r="F32" s="476" t="e">
        <f t="shared" si="13"/>
        <v>#N/A</v>
      </c>
      <c r="G32" s="476" t="e">
        <f t="shared" si="13"/>
        <v>#N/A</v>
      </c>
      <c r="H32" s="476" t="e">
        <f t="shared" si="13"/>
        <v>#N/A</v>
      </c>
      <c r="I32" s="476" t="e">
        <f t="shared" si="13"/>
        <v>#N/A</v>
      </c>
      <c r="J32" s="476" t="e">
        <f t="shared" si="13"/>
        <v>#N/A</v>
      </c>
      <c r="K32" s="476" t="e">
        <f t="shared" si="13"/>
        <v>#N/A</v>
      </c>
      <c r="L32" s="476" t="e">
        <f t="shared" si="13"/>
        <v>#N/A</v>
      </c>
      <c r="M32" s="476" t="e">
        <f t="shared" si="13"/>
        <v>#N/A</v>
      </c>
      <c r="N32" s="476" t="e">
        <f t="shared" si="13"/>
        <v>#N/A</v>
      </c>
      <c r="O32" s="476" t="e">
        <f t="shared" si="13"/>
        <v>#N/A</v>
      </c>
      <c r="P32" s="476" t="e">
        <f t="shared" si="13"/>
        <v>#N/A</v>
      </c>
      <c r="Q32" s="476" t="e">
        <f t="shared" si="13"/>
        <v>#N/A</v>
      </c>
      <c r="R32" s="476" t="e">
        <f t="shared" si="13"/>
        <v>#N/A</v>
      </c>
      <c r="S32" s="476" t="e">
        <f t="shared" si="13"/>
        <v>#N/A</v>
      </c>
      <c r="T32" s="476" t="e">
        <f t="shared" si="13"/>
        <v>#N/A</v>
      </c>
      <c r="U32" s="476" t="e">
        <f t="shared" si="13"/>
        <v>#N/A</v>
      </c>
      <c r="V32" s="476" t="e">
        <f t="shared" si="13"/>
        <v>#N/A</v>
      </c>
      <c r="W32" s="476" t="e">
        <f t="shared" si="13"/>
        <v>#N/A</v>
      </c>
      <c r="X32" s="477" t="e">
        <f t="shared" si="13"/>
        <v>#N/A</v>
      </c>
      <c r="Z32" s="478" t="e">
        <f>$D32/'Token Specifications'!$T48*12/Z$22</f>
        <v>#N/A</v>
      </c>
      <c r="AA32" s="479" t="e">
        <f>$D32/'Token Specifications'!$T48*12/AA$22</f>
        <v>#N/A</v>
      </c>
      <c r="AB32" s="479" t="e">
        <f>$D32/'Token Specifications'!$T48*12/AB$22</f>
        <v>#N/A</v>
      </c>
      <c r="AC32" s="479" t="e">
        <f>$D32/'Token Specifications'!$T48*12/AC$22</f>
        <v>#N/A</v>
      </c>
      <c r="AD32" s="479" t="e">
        <f>$D32/'Token Specifications'!$T48*12/AD$22</f>
        <v>#N/A</v>
      </c>
      <c r="AE32" s="479" t="e">
        <f>$D32/'Token Specifications'!$T48*12/AE$22</f>
        <v>#N/A</v>
      </c>
      <c r="AF32" s="479" t="e">
        <f>$D32/'Token Specifications'!$T48*12/AF$22</f>
        <v>#N/A</v>
      </c>
      <c r="AG32" s="479" t="e">
        <f>$D32/'Token Specifications'!$T48*12/AG$22</f>
        <v>#N/A</v>
      </c>
      <c r="AH32" s="479" t="e">
        <f>$D32/'Token Specifications'!$T48*12/AH$22</f>
        <v>#N/A</v>
      </c>
      <c r="AI32" s="479" t="e">
        <f>$D32/'Token Specifications'!$T48*12/AI$22</f>
        <v>#N/A</v>
      </c>
      <c r="AJ32" s="479" t="e">
        <f>$D32/'Token Specifications'!$T48*12/AJ$22</f>
        <v>#N/A</v>
      </c>
      <c r="AK32" s="479" t="e">
        <f>$D32/'Token Specifications'!$T48*12/AK$22</f>
        <v>#N/A</v>
      </c>
      <c r="AL32" s="479" t="e">
        <f>$D32/'Token Specifications'!$T48*12/AL$22</f>
        <v>#N/A</v>
      </c>
      <c r="AM32" s="479" t="e">
        <f>$D32/'Token Specifications'!$T48*12/AM$22</f>
        <v>#N/A</v>
      </c>
      <c r="AN32" s="479" t="e">
        <f>$D32/'Token Specifications'!$T48*12/AN$22</f>
        <v>#N/A</v>
      </c>
      <c r="AO32" s="479" t="e">
        <f>$D32/'Token Specifications'!$T48*12/AO$22</f>
        <v>#N/A</v>
      </c>
      <c r="AP32" s="479" t="e">
        <f>$D32/'Token Specifications'!$T48*12/AP$22</f>
        <v>#N/A</v>
      </c>
      <c r="AQ32" s="479" t="e">
        <f>$D32/'Token Specifications'!$T48*12/AQ$22</f>
        <v>#N/A</v>
      </c>
      <c r="AR32" s="479" t="e">
        <f>$D32/'Token Specifications'!$T48*12/AR$22</f>
        <v>#N/A</v>
      </c>
      <c r="AS32" s="480" t="e">
        <f>$D32/'Token Specifications'!$T48*12/AS$22</f>
        <v>#N/A</v>
      </c>
    </row>
    <row r="33" spans="1:45" ht="15.75" customHeight="1" x14ac:dyDescent="0.2">
      <c r="B33" s="474">
        <f t="shared" si="3"/>
        <v>45626</v>
      </c>
      <c r="C33" s="475">
        <f t="shared" si="4"/>
        <v>3257.7892535548845</v>
      </c>
      <c r="D33" s="475" t="e">
        <f t="array" ref="D33">INDEX('Token Specifications'!$C$38:$R$86,MATCH(B$23,'Token Specifications'!$B$38:$B$86,0),MATCH("Staking",'Token Specifications'!$C$37:$R$37,0))/$C$9*$C$16</f>
        <v>#N/A</v>
      </c>
      <c r="E33" s="476" t="e">
        <f t="shared" ref="E33:X33" si="14">($D33)/($C33*E$22)</f>
        <v>#N/A</v>
      </c>
      <c r="F33" s="476" t="e">
        <f t="shared" si="14"/>
        <v>#N/A</v>
      </c>
      <c r="G33" s="476" t="e">
        <f t="shared" si="14"/>
        <v>#N/A</v>
      </c>
      <c r="H33" s="476" t="e">
        <f t="shared" si="14"/>
        <v>#N/A</v>
      </c>
      <c r="I33" s="476" t="e">
        <f t="shared" si="14"/>
        <v>#N/A</v>
      </c>
      <c r="J33" s="476" t="e">
        <f t="shared" si="14"/>
        <v>#N/A</v>
      </c>
      <c r="K33" s="476" t="e">
        <f t="shared" si="14"/>
        <v>#N/A</v>
      </c>
      <c r="L33" s="476" t="e">
        <f t="shared" si="14"/>
        <v>#N/A</v>
      </c>
      <c r="M33" s="476" t="e">
        <f t="shared" si="14"/>
        <v>#N/A</v>
      </c>
      <c r="N33" s="476" t="e">
        <f t="shared" si="14"/>
        <v>#N/A</v>
      </c>
      <c r="O33" s="476" t="e">
        <f t="shared" si="14"/>
        <v>#N/A</v>
      </c>
      <c r="P33" s="476" t="e">
        <f t="shared" si="14"/>
        <v>#N/A</v>
      </c>
      <c r="Q33" s="476" t="e">
        <f t="shared" si="14"/>
        <v>#N/A</v>
      </c>
      <c r="R33" s="476" t="e">
        <f t="shared" si="14"/>
        <v>#N/A</v>
      </c>
      <c r="S33" s="476" t="e">
        <f t="shared" si="14"/>
        <v>#N/A</v>
      </c>
      <c r="T33" s="476" t="e">
        <f t="shared" si="14"/>
        <v>#N/A</v>
      </c>
      <c r="U33" s="476" t="e">
        <f t="shared" si="14"/>
        <v>#N/A</v>
      </c>
      <c r="V33" s="476" t="e">
        <f t="shared" si="14"/>
        <v>#N/A</v>
      </c>
      <c r="W33" s="476" t="e">
        <f t="shared" si="14"/>
        <v>#N/A</v>
      </c>
      <c r="X33" s="477" t="e">
        <f t="shared" si="14"/>
        <v>#N/A</v>
      </c>
      <c r="Z33" s="478" t="e">
        <f>$D33/'Token Specifications'!$T49*12/Z$22</f>
        <v>#N/A</v>
      </c>
      <c r="AA33" s="479" t="e">
        <f>$D33/'Token Specifications'!$T49*12/AA$22</f>
        <v>#N/A</v>
      </c>
      <c r="AB33" s="479" t="e">
        <f>$D33/'Token Specifications'!$T49*12/AB$22</f>
        <v>#N/A</v>
      </c>
      <c r="AC33" s="479" t="e">
        <f>$D33/'Token Specifications'!$T49*12/AC$22</f>
        <v>#N/A</v>
      </c>
      <c r="AD33" s="479" t="e">
        <f>$D33/'Token Specifications'!$T49*12/AD$22</f>
        <v>#N/A</v>
      </c>
      <c r="AE33" s="479" t="e">
        <f>$D33/'Token Specifications'!$T49*12/AE$22</f>
        <v>#N/A</v>
      </c>
      <c r="AF33" s="479" t="e">
        <f>$D33/'Token Specifications'!$T49*12/AF$22</f>
        <v>#N/A</v>
      </c>
      <c r="AG33" s="479" t="e">
        <f>$D33/'Token Specifications'!$T49*12/AG$22</f>
        <v>#N/A</v>
      </c>
      <c r="AH33" s="479" t="e">
        <f>$D33/'Token Specifications'!$T49*12/AH$22</f>
        <v>#N/A</v>
      </c>
      <c r="AI33" s="479" t="e">
        <f>$D33/'Token Specifications'!$T49*12/AI$22</f>
        <v>#N/A</v>
      </c>
      <c r="AJ33" s="479" t="e">
        <f>$D33/'Token Specifications'!$T49*12/AJ$22</f>
        <v>#N/A</v>
      </c>
      <c r="AK33" s="479" t="e">
        <f>$D33/'Token Specifications'!$T49*12/AK$22</f>
        <v>#N/A</v>
      </c>
      <c r="AL33" s="479" t="e">
        <f>$D33/'Token Specifications'!$T49*12/AL$22</f>
        <v>#N/A</v>
      </c>
      <c r="AM33" s="479" t="e">
        <f>$D33/'Token Specifications'!$T49*12/AM$22</f>
        <v>#N/A</v>
      </c>
      <c r="AN33" s="479" t="e">
        <f>$D33/'Token Specifications'!$T49*12/AN$22</f>
        <v>#N/A</v>
      </c>
      <c r="AO33" s="479" t="e">
        <f>$D33/'Token Specifications'!$T49*12/AO$22</f>
        <v>#N/A</v>
      </c>
      <c r="AP33" s="479" t="e">
        <f>$D33/'Token Specifications'!$T49*12/AP$22</f>
        <v>#N/A</v>
      </c>
      <c r="AQ33" s="479" t="e">
        <f>$D33/'Token Specifications'!$T49*12/AQ$22</f>
        <v>#N/A</v>
      </c>
      <c r="AR33" s="479" t="e">
        <f>$D33/'Token Specifications'!$T49*12/AR$22</f>
        <v>#N/A</v>
      </c>
      <c r="AS33" s="480" t="e">
        <f>$D33/'Token Specifications'!$T49*12/AS$22</f>
        <v>#N/A</v>
      </c>
    </row>
    <row r="34" spans="1:45" ht="15.75" customHeight="1" x14ac:dyDescent="0.2">
      <c r="A34" s="167">
        <v>1</v>
      </c>
      <c r="B34" s="474">
        <f t="shared" si="3"/>
        <v>45657</v>
      </c>
      <c r="C34" s="475">
        <f t="shared" si="4"/>
        <v>3420.6787162326286</v>
      </c>
      <c r="D34" s="475" t="e">
        <f t="array" ref="D34">INDEX('Token Specifications'!$C$38:$R$86,MATCH(B$23,'Token Specifications'!$B$38:$B$86,0),MATCH("Staking",'Token Specifications'!$C$37:$R$37,0))/$C$9*$C$16</f>
        <v>#N/A</v>
      </c>
      <c r="E34" s="476" t="e">
        <f t="shared" ref="E34:X34" si="15">($D34)/($C34*E$22)</f>
        <v>#N/A</v>
      </c>
      <c r="F34" s="476" t="e">
        <f t="shared" si="15"/>
        <v>#N/A</v>
      </c>
      <c r="G34" s="476" t="e">
        <f t="shared" si="15"/>
        <v>#N/A</v>
      </c>
      <c r="H34" s="476" t="e">
        <f t="shared" si="15"/>
        <v>#N/A</v>
      </c>
      <c r="I34" s="476" t="e">
        <f t="shared" si="15"/>
        <v>#N/A</v>
      </c>
      <c r="J34" s="476" t="e">
        <f t="shared" si="15"/>
        <v>#N/A</v>
      </c>
      <c r="K34" s="476" t="e">
        <f t="shared" si="15"/>
        <v>#N/A</v>
      </c>
      <c r="L34" s="476" t="e">
        <f t="shared" si="15"/>
        <v>#N/A</v>
      </c>
      <c r="M34" s="476" t="e">
        <f t="shared" si="15"/>
        <v>#N/A</v>
      </c>
      <c r="N34" s="476" t="e">
        <f t="shared" si="15"/>
        <v>#N/A</v>
      </c>
      <c r="O34" s="476" t="e">
        <f t="shared" si="15"/>
        <v>#N/A</v>
      </c>
      <c r="P34" s="476" t="e">
        <f t="shared" si="15"/>
        <v>#N/A</v>
      </c>
      <c r="Q34" s="476" t="e">
        <f t="shared" si="15"/>
        <v>#N/A</v>
      </c>
      <c r="R34" s="476" t="e">
        <f t="shared" si="15"/>
        <v>#N/A</v>
      </c>
      <c r="S34" s="476" t="e">
        <f t="shared" si="15"/>
        <v>#N/A</v>
      </c>
      <c r="T34" s="476" t="e">
        <f t="shared" si="15"/>
        <v>#N/A</v>
      </c>
      <c r="U34" s="476" t="e">
        <f t="shared" si="15"/>
        <v>#N/A</v>
      </c>
      <c r="V34" s="476" t="e">
        <f t="shared" si="15"/>
        <v>#N/A</v>
      </c>
      <c r="W34" s="476" t="e">
        <f t="shared" si="15"/>
        <v>#N/A</v>
      </c>
      <c r="X34" s="477" t="e">
        <f t="shared" si="15"/>
        <v>#N/A</v>
      </c>
      <c r="Z34" s="478" t="e">
        <f>$D34/'Token Specifications'!$T50*12/Z$22</f>
        <v>#N/A</v>
      </c>
      <c r="AA34" s="479" t="e">
        <f>$D34/'Token Specifications'!$T50*12/AA$22</f>
        <v>#N/A</v>
      </c>
      <c r="AB34" s="479" t="e">
        <f>$D34/'Token Specifications'!$T50*12/AB$22</f>
        <v>#N/A</v>
      </c>
      <c r="AC34" s="479" t="e">
        <f>$D34/'Token Specifications'!$T50*12/AC$22</f>
        <v>#N/A</v>
      </c>
      <c r="AD34" s="479" t="e">
        <f>$D34/'Token Specifications'!$T50*12/AD$22</f>
        <v>#N/A</v>
      </c>
      <c r="AE34" s="479" t="e">
        <f>$D34/'Token Specifications'!$T50*12/AE$22</f>
        <v>#N/A</v>
      </c>
      <c r="AF34" s="479" t="e">
        <f>$D34/'Token Specifications'!$T50*12/AF$22</f>
        <v>#N/A</v>
      </c>
      <c r="AG34" s="479" t="e">
        <f>$D34/'Token Specifications'!$T50*12/AG$22</f>
        <v>#N/A</v>
      </c>
      <c r="AH34" s="479" t="e">
        <f>$D34/'Token Specifications'!$T50*12/AH$22</f>
        <v>#N/A</v>
      </c>
      <c r="AI34" s="479" t="e">
        <f>$D34/'Token Specifications'!$T50*12/AI$22</f>
        <v>#N/A</v>
      </c>
      <c r="AJ34" s="479" t="e">
        <f>$D34/'Token Specifications'!$T50*12/AJ$22</f>
        <v>#N/A</v>
      </c>
      <c r="AK34" s="479" t="e">
        <f>$D34/'Token Specifications'!$T50*12/AK$22</f>
        <v>#N/A</v>
      </c>
      <c r="AL34" s="479" t="e">
        <f>$D34/'Token Specifications'!$T50*12/AL$22</f>
        <v>#N/A</v>
      </c>
      <c r="AM34" s="479" t="e">
        <f>$D34/'Token Specifications'!$T50*12/AM$22</f>
        <v>#N/A</v>
      </c>
      <c r="AN34" s="479" t="e">
        <f>$D34/'Token Specifications'!$T50*12/AN$22</f>
        <v>#N/A</v>
      </c>
      <c r="AO34" s="479" t="e">
        <f>$D34/'Token Specifications'!$T50*12/AO$22</f>
        <v>#N/A</v>
      </c>
      <c r="AP34" s="479" t="e">
        <f>$D34/'Token Specifications'!$T50*12/AP$22</f>
        <v>#N/A</v>
      </c>
      <c r="AQ34" s="479" t="e">
        <f>$D34/'Token Specifications'!$T50*12/AQ$22</f>
        <v>#N/A</v>
      </c>
      <c r="AR34" s="479" t="e">
        <f>$D34/'Token Specifications'!$T50*12/AR$22</f>
        <v>#N/A</v>
      </c>
      <c r="AS34" s="480" t="e">
        <f>$D34/'Token Specifications'!$T50*12/AS$22</f>
        <v>#N/A</v>
      </c>
    </row>
    <row r="35" spans="1:45" ht="15.75" customHeight="1" x14ac:dyDescent="0.2">
      <c r="A35" s="167"/>
      <c r="B35" s="474">
        <f t="shared" si="3"/>
        <v>45688</v>
      </c>
      <c r="C35" s="475">
        <f t="shared" si="4"/>
        <v>3591.7126520442603</v>
      </c>
      <c r="D35" s="475" t="e">
        <f t="array" ref="D35">INDEX('Token Specifications'!$C$38:$R$86,MATCH(B$23,'Token Specifications'!$B$38:$B$86,0),MATCH("Staking",'Token Specifications'!$C$37:$R$37,0))/$C$9*$C$16</f>
        <v>#N/A</v>
      </c>
      <c r="E35" s="476" t="e">
        <f t="shared" ref="E35:X35" si="16">($D35)/($C35*E$22)</f>
        <v>#N/A</v>
      </c>
      <c r="F35" s="476" t="e">
        <f t="shared" si="16"/>
        <v>#N/A</v>
      </c>
      <c r="G35" s="476" t="e">
        <f t="shared" si="16"/>
        <v>#N/A</v>
      </c>
      <c r="H35" s="476" t="e">
        <f t="shared" si="16"/>
        <v>#N/A</v>
      </c>
      <c r="I35" s="476" t="e">
        <f t="shared" si="16"/>
        <v>#N/A</v>
      </c>
      <c r="J35" s="476" t="e">
        <f t="shared" si="16"/>
        <v>#N/A</v>
      </c>
      <c r="K35" s="476" t="e">
        <f t="shared" si="16"/>
        <v>#N/A</v>
      </c>
      <c r="L35" s="476" t="e">
        <f t="shared" si="16"/>
        <v>#N/A</v>
      </c>
      <c r="M35" s="476" t="e">
        <f t="shared" si="16"/>
        <v>#N/A</v>
      </c>
      <c r="N35" s="476" t="e">
        <f t="shared" si="16"/>
        <v>#N/A</v>
      </c>
      <c r="O35" s="476" t="e">
        <f t="shared" si="16"/>
        <v>#N/A</v>
      </c>
      <c r="P35" s="476" t="e">
        <f t="shared" si="16"/>
        <v>#N/A</v>
      </c>
      <c r="Q35" s="476" t="e">
        <f t="shared" si="16"/>
        <v>#N/A</v>
      </c>
      <c r="R35" s="476" t="e">
        <f t="shared" si="16"/>
        <v>#N/A</v>
      </c>
      <c r="S35" s="476" t="e">
        <f t="shared" si="16"/>
        <v>#N/A</v>
      </c>
      <c r="T35" s="476" t="e">
        <f t="shared" si="16"/>
        <v>#N/A</v>
      </c>
      <c r="U35" s="476" t="e">
        <f t="shared" si="16"/>
        <v>#N/A</v>
      </c>
      <c r="V35" s="476" t="e">
        <f t="shared" si="16"/>
        <v>#N/A</v>
      </c>
      <c r="W35" s="476" t="e">
        <f t="shared" si="16"/>
        <v>#N/A</v>
      </c>
      <c r="X35" s="477" t="e">
        <f t="shared" si="16"/>
        <v>#N/A</v>
      </c>
      <c r="Z35" s="478" t="e">
        <f>$D35/'Token Specifications'!$T51*12/Z$22</f>
        <v>#N/A</v>
      </c>
      <c r="AA35" s="479" t="e">
        <f>$D35/'Token Specifications'!$T51*12/AA$22</f>
        <v>#N/A</v>
      </c>
      <c r="AB35" s="479" t="e">
        <f>$D35/'Token Specifications'!$T51*12/AB$22</f>
        <v>#N/A</v>
      </c>
      <c r="AC35" s="479" t="e">
        <f>$D35/'Token Specifications'!$T51*12/AC$22</f>
        <v>#N/A</v>
      </c>
      <c r="AD35" s="479" t="e">
        <f>$D35/'Token Specifications'!$T51*12/AD$22</f>
        <v>#N/A</v>
      </c>
      <c r="AE35" s="479" t="e">
        <f>$D35/'Token Specifications'!$T51*12/AE$22</f>
        <v>#N/A</v>
      </c>
      <c r="AF35" s="479" t="e">
        <f>$D35/'Token Specifications'!$T51*12/AF$22</f>
        <v>#N/A</v>
      </c>
      <c r="AG35" s="479" t="e">
        <f>$D35/'Token Specifications'!$T51*12/AG$22</f>
        <v>#N/A</v>
      </c>
      <c r="AH35" s="479" t="e">
        <f>$D35/'Token Specifications'!$T51*12/AH$22</f>
        <v>#N/A</v>
      </c>
      <c r="AI35" s="479" t="e">
        <f>$D35/'Token Specifications'!$T51*12/AI$22</f>
        <v>#N/A</v>
      </c>
      <c r="AJ35" s="479" t="e">
        <f>$D35/'Token Specifications'!$T51*12/AJ$22</f>
        <v>#N/A</v>
      </c>
      <c r="AK35" s="479" t="e">
        <f>$D35/'Token Specifications'!$T51*12/AK$22</f>
        <v>#N/A</v>
      </c>
      <c r="AL35" s="479" t="e">
        <f>$D35/'Token Specifications'!$T51*12/AL$22</f>
        <v>#N/A</v>
      </c>
      <c r="AM35" s="479" t="e">
        <f>$D35/'Token Specifications'!$T51*12/AM$22</f>
        <v>#N/A</v>
      </c>
      <c r="AN35" s="479" t="e">
        <f>$D35/'Token Specifications'!$T51*12/AN$22</f>
        <v>#N/A</v>
      </c>
      <c r="AO35" s="479" t="e">
        <f>$D35/'Token Specifications'!$T51*12/AO$22</f>
        <v>#N/A</v>
      </c>
      <c r="AP35" s="479" t="e">
        <f>$D35/'Token Specifications'!$T51*12/AP$22</f>
        <v>#N/A</v>
      </c>
      <c r="AQ35" s="479" t="e">
        <f>$D35/'Token Specifications'!$T51*12/AQ$22</f>
        <v>#N/A</v>
      </c>
      <c r="AR35" s="479" t="e">
        <f>$D35/'Token Specifications'!$T51*12/AR$22</f>
        <v>#N/A</v>
      </c>
      <c r="AS35" s="480" t="e">
        <f>$D35/'Token Specifications'!$T51*12/AS$22</f>
        <v>#N/A</v>
      </c>
    </row>
    <row r="36" spans="1:45" ht="15.75" customHeight="1" x14ac:dyDescent="0.2">
      <c r="A36" s="167"/>
      <c r="B36" s="474">
        <f t="shared" si="3"/>
        <v>45716</v>
      </c>
      <c r="C36" s="475">
        <f t="shared" si="4"/>
        <v>3771.2982846464733</v>
      </c>
      <c r="D36" s="475" t="e">
        <f t="array" ref="D36">INDEX('Token Specifications'!$C$38:$R$86,MATCH(B$23,'Token Specifications'!$B$38:$B$86,0),MATCH("Staking",'Token Specifications'!$C$37:$R$37,0))/$C$9*$C$16</f>
        <v>#N/A</v>
      </c>
      <c r="E36" s="476" t="e">
        <f t="shared" ref="E36:X36" si="17">($D36)/($C36*E$22)</f>
        <v>#N/A</v>
      </c>
      <c r="F36" s="476" t="e">
        <f t="shared" si="17"/>
        <v>#N/A</v>
      </c>
      <c r="G36" s="476" t="e">
        <f t="shared" si="17"/>
        <v>#N/A</v>
      </c>
      <c r="H36" s="476" t="e">
        <f t="shared" si="17"/>
        <v>#N/A</v>
      </c>
      <c r="I36" s="476" t="e">
        <f t="shared" si="17"/>
        <v>#N/A</v>
      </c>
      <c r="J36" s="476" t="e">
        <f t="shared" si="17"/>
        <v>#N/A</v>
      </c>
      <c r="K36" s="476" t="e">
        <f t="shared" si="17"/>
        <v>#N/A</v>
      </c>
      <c r="L36" s="476" t="e">
        <f t="shared" si="17"/>
        <v>#N/A</v>
      </c>
      <c r="M36" s="476" t="e">
        <f t="shared" si="17"/>
        <v>#N/A</v>
      </c>
      <c r="N36" s="476" t="e">
        <f t="shared" si="17"/>
        <v>#N/A</v>
      </c>
      <c r="O36" s="476" t="e">
        <f t="shared" si="17"/>
        <v>#N/A</v>
      </c>
      <c r="P36" s="476" t="e">
        <f t="shared" si="17"/>
        <v>#N/A</v>
      </c>
      <c r="Q36" s="476" t="e">
        <f t="shared" si="17"/>
        <v>#N/A</v>
      </c>
      <c r="R36" s="476" t="e">
        <f t="shared" si="17"/>
        <v>#N/A</v>
      </c>
      <c r="S36" s="476" t="e">
        <f t="shared" si="17"/>
        <v>#N/A</v>
      </c>
      <c r="T36" s="476" t="e">
        <f t="shared" si="17"/>
        <v>#N/A</v>
      </c>
      <c r="U36" s="476" t="e">
        <f t="shared" si="17"/>
        <v>#N/A</v>
      </c>
      <c r="V36" s="476" t="e">
        <f t="shared" si="17"/>
        <v>#N/A</v>
      </c>
      <c r="W36" s="476" t="e">
        <f t="shared" si="17"/>
        <v>#N/A</v>
      </c>
      <c r="X36" s="477" t="e">
        <f t="shared" si="17"/>
        <v>#N/A</v>
      </c>
      <c r="Z36" s="478" t="e">
        <f>$D36/'Token Specifications'!$T52*12/Z$22</f>
        <v>#N/A</v>
      </c>
      <c r="AA36" s="479" t="e">
        <f>$D36/'Token Specifications'!$T52*12/AA$22</f>
        <v>#N/A</v>
      </c>
      <c r="AB36" s="479" t="e">
        <f>$D36/'Token Specifications'!$T52*12/AB$22</f>
        <v>#N/A</v>
      </c>
      <c r="AC36" s="479" t="e">
        <f>$D36/'Token Specifications'!$T52*12/AC$22</f>
        <v>#N/A</v>
      </c>
      <c r="AD36" s="479" t="e">
        <f>$D36/'Token Specifications'!$T52*12/AD$22</f>
        <v>#N/A</v>
      </c>
      <c r="AE36" s="479" t="e">
        <f>$D36/'Token Specifications'!$T52*12/AE$22</f>
        <v>#N/A</v>
      </c>
      <c r="AF36" s="479" t="e">
        <f>$D36/'Token Specifications'!$T52*12/AF$22</f>
        <v>#N/A</v>
      </c>
      <c r="AG36" s="479" t="e">
        <f>$D36/'Token Specifications'!$T52*12/AG$22</f>
        <v>#N/A</v>
      </c>
      <c r="AH36" s="479" t="e">
        <f>$D36/'Token Specifications'!$T52*12/AH$22</f>
        <v>#N/A</v>
      </c>
      <c r="AI36" s="479" t="e">
        <f>$D36/'Token Specifications'!$T52*12/AI$22</f>
        <v>#N/A</v>
      </c>
      <c r="AJ36" s="479" t="e">
        <f>$D36/'Token Specifications'!$T52*12/AJ$22</f>
        <v>#N/A</v>
      </c>
      <c r="AK36" s="479" t="e">
        <f>$D36/'Token Specifications'!$T52*12/AK$22</f>
        <v>#N/A</v>
      </c>
      <c r="AL36" s="479" t="e">
        <f>$D36/'Token Specifications'!$T52*12/AL$22</f>
        <v>#N/A</v>
      </c>
      <c r="AM36" s="479" t="e">
        <f>$D36/'Token Specifications'!$T52*12/AM$22</f>
        <v>#N/A</v>
      </c>
      <c r="AN36" s="479" t="e">
        <f>$D36/'Token Specifications'!$T52*12/AN$22</f>
        <v>#N/A</v>
      </c>
      <c r="AO36" s="479" t="e">
        <f>$D36/'Token Specifications'!$T52*12/AO$22</f>
        <v>#N/A</v>
      </c>
      <c r="AP36" s="479" t="e">
        <f>$D36/'Token Specifications'!$T52*12/AP$22</f>
        <v>#N/A</v>
      </c>
      <c r="AQ36" s="479" t="e">
        <f>$D36/'Token Specifications'!$T52*12/AQ$22</f>
        <v>#N/A</v>
      </c>
      <c r="AR36" s="479" t="e">
        <f>$D36/'Token Specifications'!$T52*12/AR$22</f>
        <v>#N/A</v>
      </c>
      <c r="AS36" s="480" t="e">
        <f>$D36/'Token Specifications'!$T52*12/AS$22</f>
        <v>#N/A</v>
      </c>
    </row>
    <row r="37" spans="1:45" ht="15.75" customHeight="1" x14ac:dyDescent="0.2">
      <c r="A37" s="167"/>
      <c r="B37" s="474">
        <f t="shared" si="3"/>
        <v>45747</v>
      </c>
      <c r="C37" s="475">
        <f t="shared" si="4"/>
        <v>3959.863198878797</v>
      </c>
      <c r="D37" s="475" t="e">
        <f t="array" ref="D37">INDEX('Token Specifications'!$C$38:$R$86,MATCH(B$23,'Token Specifications'!$B$38:$B$86,0),MATCH("Staking",'Token Specifications'!$C$37:$R$37,0))/$C$9*$C$16</f>
        <v>#N/A</v>
      </c>
      <c r="E37" s="476" t="e">
        <f t="shared" ref="E37:X37" si="18">($D37)/($C37*E$22)</f>
        <v>#N/A</v>
      </c>
      <c r="F37" s="476" t="e">
        <f t="shared" si="18"/>
        <v>#N/A</v>
      </c>
      <c r="G37" s="476" t="e">
        <f t="shared" si="18"/>
        <v>#N/A</v>
      </c>
      <c r="H37" s="476" t="e">
        <f t="shared" si="18"/>
        <v>#N/A</v>
      </c>
      <c r="I37" s="476" t="e">
        <f t="shared" si="18"/>
        <v>#N/A</v>
      </c>
      <c r="J37" s="476" t="e">
        <f t="shared" si="18"/>
        <v>#N/A</v>
      </c>
      <c r="K37" s="476" t="e">
        <f t="shared" si="18"/>
        <v>#N/A</v>
      </c>
      <c r="L37" s="476" t="e">
        <f t="shared" si="18"/>
        <v>#N/A</v>
      </c>
      <c r="M37" s="476" t="e">
        <f t="shared" si="18"/>
        <v>#N/A</v>
      </c>
      <c r="N37" s="476" t="e">
        <f t="shared" si="18"/>
        <v>#N/A</v>
      </c>
      <c r="O37" s="476" t="e">
        <f t="shared" si="18"/>
        <v>#N/A</v>
      </c>
      <c r="P37" s="476" t="e">
        <f t="shared" si="18"/>
        <v>#N/A</v>
      </c>
      <c r="Q37" s="476" t="e">
        <f t="shared" si="18"/>
        <v>#N/A</v>
      </c>
      <c r="R37" s="476" t="e">
        <f t="shared" si="18"/>
        <v>#N/A</v>
      </c>
      <c r="S37" s="476" t="e">
        <f t="shared" si="18"/>
        <v>#N/A</v>
      </c>
      <c r="T37" s="476" t="e">
        <f t="shared" si="18"/>
        <v>#N/A</v>
      </c>
      <c r="U37" s="476" t="e">
        <f t="shared" si="18"/>
        <v>#N/A</v>
      </c>
      <c r="V37" s="476" t="e">
        <f t="shared" si="18"/>
        <v>#N/A</v>
      </c>
      <c r="W37" s="476" t="e">
        <f t="shared" si="18"/>
        <v>#N/A</v>
      </c>
      <c r="X37" s="477" t="e">
        <f t="shared" si="18"/>
        <v>#N/A</v>
      </c>
      <c r="Z37" s="478" t="e">
        <f>$D37/'Token Specifications'!$T53*12/Z$22</f>
        <v>#N/A</v>
      </c>
      <c r="AA37" s="479" t="e">
        <f>$D37/'Token Specifications'!$T53*12/AA$22</f>
        <v>#N/A</v>
      </c>
      <c r="AB37" s="479" t="e">
        <f>$D37/'Token Specifications'!$T53*12/AB$22</f>
        <v>#N/A</v>
      </c>
      <c r="AC37" s="479" t="e">
        <f>$D37/'Token Specifications'!$T53*12/AC$22</f>
        <v>#N/A</v>
      </c>
      <c r="AD37" s="479" t="e">
        <f>$D37/'Token Specifications'!$T53*12/AD$22</f>
        <v>#N/A</v>
      </c>
      <c r="AE37" s="479" t="e">
        <f>$D37/'Token Specifications'!$T53*12/AE$22</f>
        <v>#N/A</v>
      </c>
      <c r="AF37" s="479" t="e">
        <f>$D37/'Token Specifications'!$T53*12/AF$22</f>
        <v>#N/A</v>
      </c>
      <c r="AG37" s="479" t="e">
        <f>$D37/'Token Specifications'!$T53*12/AG$22</f>
        <v>#N/A</v>
      </c>
      <c r="AH37" s="479" t="e">
        <f>$D37/'Token Specifications'!$T53*12/AH$22</f>
        <v>#N/A</v>
      </c>
      <c r="AI37" s="479" t="e">
        <f>$D37/'Token Specifications'!$T53*12/AI$22</f>
        <v>#N/A</v>
      </c>
      <c r="AJ37" s="479" t="e">
        <f>$D37/'Token Specifications'!$T53*12/AJ$22</f>
        <v>#N/A</v>
      </c>
      <c r="AK37" s="479" t="e">
        <f>$D37/'Token Specifications'!$T53*12/AK$22</f>
        <v>#N/A</v>
      </c>
      <c r="AL37" s="479" t="e">
        <f>$D37/'Token Specifications'!$T53*12/AL$22</f>
        <v>#N/A</v>
      </c>
      <c r="AM37" s="479" t="e">
        <f>$D37/'Token Specifications'!$T53*12/AM$22</f>
        <v>#N/A</v>
      </c>
      <c r="AN37" s="479" t="e">
        <f>$D37/'Token Specifications'!$T53*12/AN$22</f>
        <v>#N/A</v>
      </c>
      <c r="AO37" s="479" t="e">
        <f>$D37/'Token Specifications'!$T53*12/AO$22</f>
        <v>#N/A</v>
      </c>
      <c r="AP37" s="479" t="e">
        <f>$D37/'Token Specifications'!$T53*12/AP$22</f>
        <v>#N/A</v>
      </c>
      <c r="AQ37" s="479" t="e">
        <f>$D37/'Token Specifications'!$T53*12/AQ$22</f>
        <v>#N/A</v>
      </c>
      <c r="AR37" s="479" t="e">
        <f>$D37/'Token Specifications'!$T53*12/AR$22</f>
        <v>#N/A</v>
      </c>
      <c r="AS37" s="480" t="e">
        <f>$D37/'Token Specifications'!$T53*12/AS$22</f>
        <v>#N/A</v>
      </c>
    </row>
    <row r="38" spans="1:45" ht="15.75" customHeight="1" x14ac:dyDescent="0.2">
      <c r="A38" s="167"/>
      <c r="B38" s="474">
        <f t="shared" si="3"/>
        <v>45777</v>
      </c>
      <c r="C38" s="475">
        <f t="shared" si="4"/>
        <v>4157.8563588227371</v>
      </c>
      <c r="D38" s="475" t="e">
        <f t="array" ref="D38">INDEX('Token Specifications'!$C$38:$R$86,MATCH(B$23,'Token Specifications'!$B$38:$B$86,0),MATCH("Staking",'Token Specifications'!$C$37:$R$37,0))/$C$9*$C$16</f>
        <v>#N/A</v>
      </c>
      <c r="E38" s="476" t="e">
        <f t="shared" ref="E38:X38" si="19">($D38)/($C38*E$22)</f>
        <v>#N/A</v>
      </c>
      <c r="F38" s="476" t="e">
        <f t="shared" si="19"/>
        <v>#N/A</v>
      </c>
      <c r="G38" s="476" t="e">
        <f t="shared" si="19"/>
        <v>#N/A</v>
      </c>
      <c r="H38" s="476" t="e">
        <f t="shared" si="19"/>
        <v>#N/A</v>
      </c>
      <c r="I38" s="476" t="e">
        <f t="shared" si="19"/>
        <v>#N/A</v>
      </c>
      <c r="J38" s="476" t="e">
        <f t="shared" si="19"/>
        <v>#N/A</v>
      </c>
      <c r="K38" s="476" t="e">
        <f t="shared" si="19"/>
        <v>#N/A</v>
      </c>
      <c r="L38" s="476" t="e">
        <f t="shared" si="19"/>
        <v>#N/A</v>
      </c>
      <c r="M38" s="476" t="e">
        <f t="shared" si="19"/>
        <v>#N/A</v>
      </c>
      <c r="N38" s="476" t="e">
        <f t="shared" si="19"/>
        <v>#N/A</v>
      </c>
      <c r="O38" s="476" t="e">
        <f t="shared" si="19"/>
        <v>#N/A</v>
      </c>
      <c r="P38" s="476" t="e">
        <f t="shared" si="19"/>
        <v>#N/A</v>
      </c>
      <c r="Q38" s="476" t="e">
        <f t="shared" si="19"/>
        <v>#N/A</v>
      </c>
      <c r="R38" s="476" t="e">
        <f t="shared" si="19"/>
        <v>#N/A</v>
      </c>
      <c r="S38" s="476" t="e">
        <f t="shared" si="19"/>
        <v>#N/A</v>
      </c>
      <c r="T38" s="476" t="e">
        <f t="shared" si="19"/>
        <v>#N/A</v>
      </c>
      <c r="U38" s="476" t="e">
        <f t="shared" si="19"/>
        <v>#N/A</v>
      </c>
      <c r="V38" s="476" t="e">
        <f t="shared" si="19"/>
        <v>#N/A</v>
      </c>
      <c r="W38" s="476" t="e">
        <f t="shared" si="19"/>
        <v>#N/A</v>
      </c>
      <c r="X38" s="477" t="e">
        <f t="shared" si="19"/>
        <v>#N/A</v>
      </c>
      <c r="Z38" s="478" t="e">
        <f>$D38/'Token Specifications'!$T54*12/Z$22</f>
        <v>#N/A</v>
      </c>
      <c r="AA38" s="479" t="e">
        <f>$D38/'Token Specifications'!$T54*12/AA$22</f>
        <v>#N/A</v>
      </c>
      <c r="AB38" s="479" t="e">
        <f>$D38/'Token Specifications'!$T54*12/AB$22</f>
        <v>#N/A</v>
      </c>
      <c r="AC38" s="479" t="e">
        <f>$D38/'Token Specifications'!$T54*12/AC$22</f>
        <v>#N/A</v>
      </c>
      <c r="AD38" s="479" t="e">
        <f>$D38/'Token Specifications'!$T54*12/AD$22</f>
        <v>#N/A</v>
      </c>
      <c r="AE38" s="479" t="e">
        <f>$D38/'Token Specifications'!$T54*12/AE$22</f>
        <v>#N/A</v>
      </c>
      <c r="AF38" s="479" t="e">
        <f>$D38/'Token Specifications'!$T54*12/AF$22</f>
        <v>#N/A</v>
      </c>
      <c r="AG38" s="479" t="e">
        <f>$D38/'Token Specifications'!$T54*12/AG$22</f>
        <v>#N/A</v>
      </c>
      <c r="AH38" s="479" t="e">
        <f>$D38/'Token Specifications'!$T54*12/AH$22</f>
        <v>#N/A</v>
      </c>
      <c r="AI38" s="479" t="e">
        <f>$D38/'Token Specifications'!$T54*12/AI$22</f>
        <v>#N/A</v>
      </c>
      <c r="AJ38" s="479" t="e">
        <f>$D38/'Token Specifications'!$T54*12/AJ$22</f>
        <v>#N/A</v>
      </c>
      <c r="AK38" s="479" t="e">
        <f>$D38/'Token Specifications'!$T54*12/AK$22</f>
        <v>#N/A</v>
      </c>
      <c r="AL38" s="479" t="e">
        <f>$D38/'Token Specifications'!$T54*12/AL$22</f>
        <v>#N/A</v>
      </c>
      <c r="AM38" s="479" t="e">
        <f>$D38/'Token Specifications'!$T54*12/AM$22</f>
        <v>#N/A</v>
      </c>
      <c r="AN38" s="479" t="e">
        <f>$D38/'Token Specifications'!$T54*12/AN$22</f>
        <v>#N/A</v>
      </c>
      <c r="AO38" s="479" t="e">
        <f>$D38/'Token Specifications'!$T54*12/AO$22</f>
        <v>#N/A</v>
      </c>
      <c r="AP38" s="479" t="e">
        <f>$D38/'Token Specifications'!$T54*12/AP$22</f>
        <v>#N/A</v>
      </c>
      <c r="AQ38" s="479" t="e">
        <f>$D38/'Token Specifications'!$T54*12/AQ$22</f>
        <v>#N/A</v>
      </c>
      <c r="AR38" s="479" t="e">
        <f>$D38/'Token Specifications'!$T54*12/AR$22</f>
        <v>#N/A</v>
      </c>
      <c r="AS38" s="480" t="e">
        <f>$D38/'Token Specifications'!$T54*12/AS$22</f>
        <v>#N/A</v>
      </c>
    </row>
    <row r="39" spans="1:45" ht="15.75" customHeight="1" x14ac:dyDescent="0.2">
      <c r="A39" s="167"/>
      <c r="B39" s="474">
        <f t="shared" si="3"/>
        <v>45808</v>
      </c>
      <c r="C39" s="475">
        <f t="shared" si="4"/>
        <v>4365.7491767638739</v>
      </c>
      <c r="D39" s="475" t="e">
        <f t="array" ref="D39">INDEX('Token Specifications'!$C$38:$R$86,MATCH(B$23,'Token Specifications'!$B$38:$B$86,0),MATCH("Staking",'Token Specifications'!$C$37:$R$37,0))/$C$9*$C$16</f>
        <v>#N/A</v>
      </c>
      <c r="E39" s="476" t="e">
        <f t="shared" ref="E39:X39" si="20">($D39)/($C39*E$22)</f>
        <v>#N/A</v>
      </c>
      <c r="F39" s="476" t="e">
        <f t="shared" si="20"/>
        <v>#N/A</v>
      </c>
      <c r="G39" s="476" t="e">
        <f t="shared" si="20"/>
        <v>#N/A</v>
      </c>
      <c r="H39" s="476" t="e">
        <f t="shared" si="20"/>
        <v>#N/A</v>
      </c>
      <c r="I39" s="476" t="e">
        <f t="shared" si="20"/>
        <v>#N/A</v>
      </c>
      <c r="J39" s="476" t="e">
        <f t="shared" si="20"/>
        <v>#N/A</v>
      </c>
      <c r="K39" s="476" t="e">
        <f t="shared" si="20"/>
        <v>#N/A</v>
      </c>
      <c r="L39" s="476" t="e">
        <f t="shared" si="20"/>
        <v>#N/A</v>
      </c>
      <c r="M39" s="476" t="e">
        <f t="shared" si="20"/>
        <v>#N/A</v>
      </c>
      <c r="N39" s="476" t="e">
        <f t="shared" si="20"/>
        <v>#N/A</v>
      </c>
      <c r="O39" s="476" t="e">
        <f t="shared" si="20"/>
        <v>#N/A</v>
      </c>
      <c r="P39" s="476" t="e">
        <f t="shared" si="20"/>
        <v>#N/A</v>
      </c>
      <c r="Q39" s="476" t="e">
        <f t="shared" si="20"/>
        <v>#N/A</v>
      </c>
      <c r="R39" s="476" t="e">
        <f t="shared" si="20"/>
        <v>#N/A</v>
      </c>
      <c r="S39" s="476" t="e">
        <f t="shared" si="20"/>
        <v>#N/A</v>
      </c>
      <c r="T39" s="476" t="e">
        <f t="shared" si="20"/>
        <v>#N/A</v>
      </c>
      <c r="U39" s="476" t="e">
        <f t="shared" si="20"/>
        <v>#N/A</v>
      </c>
      <c r="V39" s="476" t="e">
        <f t="shared" si="20"/>
        <v>#N/A</v>
      </c>
      <c r="W39" s="476" t="e">
        <f t="shared" si="20"/>
        <v>#N/A</v>
      </c>
      <c r="X39" s="477" t="e">
        <f t="shared" si="20"/>
        <v>#N/A</v>
      </c>
      <c r="Z39" s="478" t="e">
        <f>$D39/'Token Specifications'!$T55*12/Z$22</f>
        <v>#N/A</v>
      </c>
      <c r="AA39" s="479" t="e">
        <f>$D39/'Token Specifications'!$T55*12/AA$22</f>
        <v>#N/A</v>
      </c>
      <c r="AB39" s="479" t="e">
        <f>$D39/'Token Specifications'!$T55*12/AB$22</f>
        <v>#N/A</v>
      </c>
      <c r="AC39" s="479" t="e">
        <f>$D39/'Token Specifications'!$T55*12/AC$22</f>
        <v>#N/A</v>
      </c>
      <c r="AD39" s="479" t="e">
        <f>$D39/'Token Specifications'!$T55*12/AD$22</f>
        <v>#N/A</v>
      </c>
      <c r="AE39" s="479" t="e">
        <f>$D39/'Token Specifications'!$T55*12/AE$22</f>
        <v>#N/A</v>
      </c>
      <c r="AF39" s="479" t="e">
        <f>$D39/'Token Specifications'!$T55*12/AF$22</f>
        <v>#N/A</v>
      </c>
      <c r="AG39" s="479" t="e">
        <f>$D39/'Token Specifications'!$T55*12/AG$22</f>
        <v>#N/A</v>
      </c>
      <c r="AH39" s="479" t="e">
        <f>$D39/'Token Specifications'!$T55*12/AH$22</f>
        <v>#N/A</v>
      </c>
      <c r="AI39" s="479" t="e">
        <f>$D39/'Token Specifications'!$T55*12/AI$22</f>
        <v>#N/A</v>
      </c>
      <c r="AJ39" s="479" t="e">
        <f>$D39/'Token Specifications'!$T55*12/AJ$22</f>
        <v>#N/A</v>
      </c>
      <c r="AK39" s="479" t="e">
        <f>$D39/'Token Specifications'!$T55*12/AK$22</f>
        <v>#N/A</v>
      </c>
      <c r="AL39" s="479" t="e">
        <f>$D39/'Token Specifications'!$T55*12/AL$22</f>
        <v>#N/A</v>
      </c>
      <c r="AM39" s="479" t="e">
        <f>$D39/'Token Specifications'!$T55*12/AM$22</f>
        <v>#N/A</v>
      </c>
      <c r="AN39" s="479" t="e">
        <f>$D39/'Token Specifications'!$T55*12/AN$22</f>
        <v>#N/A</v>
      </c>
      <c r="AO39" s="479" t="e">
        <f>$D39/'Token Specifications'!$T55*12/AO$22</f>
        <v>#N/A</v>
      </c>
      <c r="AP39" s="479" t="e">
        <f>$D39/'Token Specifications'!$T55*12/AP$22</f>
        <v>#N/A</v>
      </c>
      <c r="AQ39" s="479" t="e">
        <f>$D39/'Token Specifications'!$T55*12/AQ$22</f>
        <v>#N/A</v>
      </c>
      <c r="AR39" s="479" t="e">
        <f>$D39/'Token Specifications'!$T55*12/AR$22</f>
        <v>#N/A</v>
      </c>
      <c r="AS39" s="480" t="e">
        <f>$D39/'Token Specifications'!$T55*12/AS$22</f>
        <v>#N/A</v>
      </c>
    </row>
    <row r="40" spans="1:45" ht="15.75" customHeight="1" x14ac:dyDescent="0.2">
      <c r="A40" s="167"/>
      <c r="B40" s="474">
        <f t="shared" si="3"/>
        <v>45838</v>
      </c>
      <c r="C40" s="475">
        <f t="shared" si="4"/>
        <v>4584.0366356020677</v>
      </c>
      <c r="D40" s="475" t="e">
        <f t="array" ref="D40">INDEX('Token Specifications'!$C$38:$R$86,MATCH(B$23,'Token Specifications'!$B$38:$B$86,0),MATCH("Staking",'Token Specifications'!$C$37:$R$37,0))/$C$9*$C$16</f>
        <v>#N/A</v>
      </c>
      <c r="E40" s="476" t="e">
        <f t="shared" ref="E40:X40" si="21">($D40)/($C40*E$22)</f>
        <v>#N/A</v>
      </c>
      <c r="F40" s="476" t="e">
        <f t="shared" si="21"/>
        <v>#N/A</v>
      </c>
      <c r="G40" s="476" t="e">
        <f t="shared" si="21"/>
        <v>#N/A</v>
      </c>
      <c r="H40" s="476" t="e">
        <f t="shared" si="21"/>
        <v>#N/A</v>
      </c>
      <c r="I40" s="476" t="e">
        <f t="shared" si="21"/>
        <v>#N/A</v>
      </c>
      <c r="J40" s="476" t="e">
        <f t="shared" si="21"/>
        <v>#N/A</v>
      </c>
      <c r="K40" s="476" t="e">
        <f t="shared" si="21"/>
        <v>#N/A</v>
      </c>
      <c r="L40" s="476" t="e">
        <f t="shared" si="21"/>
        <v>#N/A</v>
      </c>
      <c r="M40" s="476" t="e">
        <f t="shared" si="21"/>
        <v>#N/A</v>
      </c>
      <c r="N40" s="476" t="e">
        <f t="shared" si="21"/>
        <v>#N/A</v>
      </c>
      <c r="O40" s="476" t="e">
        <f t="shared" si="21"/>
        <v>#N/A</v>
      </c>
      <c r="P40" s="476" t="e">
        <f t="shared" si="21"/>
        <v>#N/A</v>
      </c>
      <c r="Q40" s="476" t="e">
        <f t="shared" si="21"/>
        <v>#N/A</v>
      </c>
      <c r="R40" s="476" t="e">
        <f t="shared" si="21"/>
        <v>#N/A</v>
      </c>
      <c r="S40" s="476" t="e">
        <f t="shared" si="21"/>
        <v>#N/A</v>
      </c>
      <c r="T40" s="476" t="e">
        <f t="shared" si="21"/>
        <v>#N/A</v>
      </c>
      <c r="U40" s="476" t="e">
        <f t="shared" si="21"/>
        <v>#N/A</v>
      </c>
      <c r="V40" s="476" t="e">
        <f t="shared" si="21"/>
        <v>#N/A</v>
      </c>
      <c r="W40" s="476" t="e">
        <f t="shared" si="21"/>
        <v>#N/A</v>
      </c>
      <c r="X40" s="477" t="e">
        <f t="shared" si="21"/>
        <v>#N/A</v>
      </c>
      <c r="Z40" s="478" t="e">
        <f>$D40/'Token Specifications'!$T56*12/Z$22</f>
        <v>#N/A</v>
      </c>
      <c r="AA40" s="479" t="e">
        <f>$D40/'Token Specifications'!$T56*12/AA$22</f>
        <v>#N/A</v>
      </c>
      <c r="AB40" s="479" t="e">
        <f>$D40/'Token Specifications'!$T56*12/AB$22</f>
        <v>#N/A</v>
      </c>
      <c r="AC40" s="479" t="e">
        <f>$D40/'Token Specifications'!$T56*12/AC$22</f>
        <v>#N/A</v>
      </c>
      <c r="AD40" s="479" t="e">
        <f>$D40/'Token Specifications'!$T56*12/AD$22</f>
        <v>#N/A</v>
      </c>
      <c r="AE40" s="479" t="e">
        <f>$D40/'Token Specifications'!$T56*12/AE$22</f>
        <v>#N/A</v>
      </c>
      <c r="AF40" s="479" t="e">
        <f>$D40/'Token Specifications'!$T56*12/AF$22</f>
        <v>#N/A</v>
      </c>
      <c r="AG40" s="479" t="e">
        <f>$D40/'Token Specifications'!$T56*12/AG$22</f>
        <v>#N/A</v>
      </c>
      <c r="AH40" s="479" t="e">
        <f>$D40/'Token Specifications'!$T56*12/AH$22</f>
        <v>#N/A</v>
      </c>
      <c r="AI40" s="479" t="e">
        <f>$D40/'Token Specifications'!$T56*12/AI$22</f>
        <v>#N/A</v>
      </c>
      <c r="AJ40" s="479" t="e">
        <f>$D40/'Token Specifications'!$T56*12/AJ$22</f>
        <v>#N/A</v>
      </c>
      <c r="AK40" s="479" t="e">
        <f>$D40/'Token Specifications'!$T56*12/AK$22</f>
        <v>#N/A</v>
      </c>
      <c r="AL40" s="479" t="e">
        <f>$D40/'Token Specifications'!$T56*12/AL$22</f>
        <v>#N/A</v>
      </c>
      <c r="AM40" s="479" t="e">
        <f>$D40/'Token Specifications'!$T56*12/AM$22</f>
        <v>#N/A</v>
      </c>
      <c r="AN40" s="479" t="e">
        <f>$D40/'Token Specifications'!$T56*12/AN$22</f>
        <v>#N/A</v>
      </c>
      <c r="AO40" s="479" t="e">
        <f>$D40/'Token Specifications'!$T56*12/AO$22</f>
        <v>#N/A</v>
      </c>
      <c r="AP40" s="479" t="e">
        <f>$D40/'Token Specifications'!$T56*12/AP$22</f>
        <v>#N/A</v>
      </c>
      <c r="AQ40" s="479" t="e">
        <f>$D40/'Token Specifications'!$T56*12/AQ$22</f>
        <v>#N/A</v>
      </c>
      <c r="AR40" s="479" t="e">
        <f>$D40/'Token Specifications'!$T56*12/AR$22</f>
        <v>#N/A</v>
      </c>
      <c r="AS40" s="480" t="e">
        <f>$D40/'Token Specifications'!$T56*12/AS$22</f>
        <v>#N/A</v>
      </c>
    </row>
    <row r="41" spans="1:45" ht="15.75" customHeight="1" x14ac:dyDescent="0.2">
      <c r="A41" s="167"/>
      <c r="B41" s="474">
        <f t="shared" si="3"/>
        <v>45869</v>
      </c>
      <c r="C41" s="475">
        <f t="shared" si="4"/>
        <v>4813.2384673821716</v>
      </c>
      <c r="D41" s="475" t="e">
        <f t="array" ref="D41">INDEX('Token Specifications'!$C$38:$R$86,MATCH(B$23,'Token Specifications'!$B$38:$B$86,0),MATCH("Staking",'Token Specifications'!$C$37:$R$37,0))/$C$9*$C$16</f>
        <v>#N/A</v>
      </c>
      <c r="E41" s="476" t="e">
        <f t="shared" ref="E41:X41" si="22">($D41)/($C41*E$22)</f>
        <v>#N/A</v>
      </c>
      <c r="F41" s="476" t="e">
        <f t="shared" si="22"/>
        <v>#N/A</v>
      </c>
      <c r="G41" s="476" t="e">
        <f t="shared" si="22"/>
        <v>#N/A</v>
      </c>
      <c r="H41" s="476" t="e">
        <f t="shared" si="22"/>
        <v>#N/A</v>
      </c>
      <c r="I41" s="476" t="e">
        <f t="shared" si="22"/>
        <v>#N/A</v>
      </c>
      <c r="J41" s="476" t="e">
        <f t="shared" si="22"/>
        <v>#N/A</v>
      </c>
      <c r="K41" s="476" t="e">
        <f t="shared" si="22"/>
        <v>#N/A</v>
      </c>
      <c r="L41" s="476" t="e">
        <f t="shared" si="22"/>
        <v>#N/A</v>
      </c>
      <c r="M41" s="476" t="e">
        <f t="shared" si="22"/>
        <v>#N/A</v>
      </c>
      <c r="N41" s="476" t="e">
        <f t="shared" si="22"/>
        <v>#N/A</v>
      </c>
      <c r="O41" s="476" t="e">
        <f t="shared" si="22"/>
        <v>#N/A</v>
      </c>
      <c r="P41" s="476" t="e">
        <f t="shared" si="22"/>
        <v>#N/A</v>
      </c>
      <c r="Q41" s="476" t="e">
        <f t="shared" si="22"/>
        <v>#N/A</v>
      </c>
      <c r="R41" s="476" t="e">
        <f t="shared" si="22"/>
        <v>#N/A</v>
      </c>
      <c r="S41" s="476" t="e">
        <f t="shared" si="22"/>
        <v>#N/A</v>
      </c>
      <c r="T41" s="476" t="e">
        <f t="shared" si="22"/>
        <v>#N/A</v>
      </c>
      <c r="U41" s="476" t="e">
        <f t="shared" si="22"/>
        <v>#N/A</v>
      </c>
      <c r="V41" s="476" t="e">
        <f t="shared" si="22"/>
        <v>#N/A</v>
      </c>
      <c r="W41" s="476" t="e">
        <f t="shared" si="22"/>
        <v>#N/A</v>
      </c>
      <c r="X41" s="477" t="e">
        <f t="shared" si="22"/>
        <v>#N/A</v>
      </c>
      <c r="Z41" s="478" t="e">
        <f>$D41/'Token Specifications'!$T57*12/Z$22</f>
        <v>#N/A</v>
      </c>
      <c r="AA41" s="479" t="e">
        <f>$D41/'Token Specifications'!$T57*12/AA$22</f>
        <v>#N/A</v>
      </c>
      <c r="AB41" s="479" t="e">
        <f>$D41/'Token Specifications'!$T57*12/AB$22</f>
        <v>#N/A</v>
      </c>
      <c r="AC41" s="479" t="e">
        <f>$D41/'Token Specifications'!$T57*12/AC$22</f>
        <v>#N/A</v>
      </c>
      <c r="AD41" s="479" t="e">
        <f>$D41/'Token Specifications'!$T57*12/AD$22</f>
        <v>#N/A</v>
      </c>
      <c r="AE41" s="479" t="e">
        <f>$D41/'Token Specifications'!$T57*12/AE$22</f>
        <v>#N/A</v>
      </c>
      <c r="AF41" s="479" t="e">
        <f>$D41/'Token Specifications'!$T57*12/AF$22</f>
        <v>#N/A</v>
      </c>
      <c r="AG41" s="479" t="e">
        <f>$D41/'Token Specifications'!$T57*12/AG$22</f>
        <v>#N/A</v>
      </c>
      <c r="AH41" s="479" t="e">
        <f>$D41/'Token Specifications'!$T57*12/AH$22</f>
        <v>#N/A</v>
      </c>
      <c r="AI41" s="479" t="e">
        <f>$D41/'Token Specifications'!$T57*12/AI$22</f>
        <v>#N/A</v>
      </c>
      <c r="AJ41" s="479" t="e">
        <f>$D41/'Token Specifications'!$T57*12/AJ$22</f>
        <v>#N/A</v>
      </c>
      <c r="AK41" s="479" t="e">
        <f>$D41/'Token Specifications'!$T57*12/AK$22</f>
        <v>#N/A</v>
      </c>
      <c r="AL41" s="479" t="e">
        <f>$D41/'Token Specifications'!$T57*12/AL$22</f>
        <v>#N/A</v>
      </c>
      <c r="AM41" s="479" t="e">
        <f>$D41/'Token Specifications'!$T57*12/AM$22</f>
        <v>#N/A</v>
      </c>
      <c r="AN41" s="479" t="e">
        <f>$D41/'Token Specifications'!$T57*12/AN$22</f>
        <v>#N/A</v>
      </c>
      <c r="AO41" s="479" t="e">
        <f>$D41/'Token Specifications'!$T57*12/AO$22</f>
        <v>#N/A</v>
      </c>
      <c r="AP41" s="479" t="e">
        <f>$D41/'Token Specifications'!$T57*12/AP$22</f>
        <v>#N/A</v>
      </c>
      <c r="AQ41" s="479" t="e">
        <f>$D41/'Token Specifications'!$T57*12/AQ$22</f>
        <v>#N/A</v>
      </c>
      <c r="AR41" s="479" t="e">
        <f>$D41/'Token Specifications'!$T57*12/AR$22</f>
        <v>#N/A</v>
      </c>
      <c r="AS41" s="480" t="e">
        <f>$D41/'Token Specifications'!$T57*12/AS$22</f>
        <v>#N/A</v>
      </c>
    </row>
    <row r="42" spans="1:45" ht="15.75" customHeight="1" x14ac:dyDescent="0.2">
      <c r="A42" s="167"/>
      <c r="B42" s="474">
        <f t="shared" si="3"/>
        <v>45900</v>
      </c>
      <c r="C42" s="475">
        <f t="shared" si="4"/>
        <v>5053.9003907512806</v>
      </c>
      <c r="D42" s="475" t="e">
        <f t="array" ref="D42">INDEX('Token Specifications'!$C$38:$R$86,MATCH(B$23,'Token Specifications'!$B$38:$B$86,0),MATCH("Staking",'Token Specifications'!$C$37:$R$37,0))/$C$9*$C$16</f>
        <v>#N/A</v>
      </c>
      <c r="E42" s="476" t="e">
        <f t="shared" ref="E42:X42" si="23">($D42)/($C42*E$22)</f>
        <v>#N/A</v>
      </c>
      <c r="F42" s="476" t="e">
        <f t="shared" si="23"/>
        <v>#N/A</v>
      </c>
      <c r="G42" s="476" t="e">
        <f t="shared" si="23"/>
        <v>#N/A</v>
      </c>
      <c r="H42" s="476" t="e">
        <f t="shared" si="23"/>
        <v>#N/A</v>
      </c>
      <c r="I42" s="476" t="e">
        <f t="shared" si="23"/>
        <v>#N/A</v>
      </c>
      <c r="J42" s="476" t="e">
        <f t="shared" si="23"/>
        <v>#N/A</v>
      </c>
      <c r="K42" s="476" t="e">
        <f t="shared" si="23"/>
        <v>#N/A</v>
      </c>
      <c r="L42" s="476" t="e">
        <f t="shared" si="23"/>
        <v>#N/A</v>
      </c>
      <c r="M42" s="476" t="e">
        <f t="shared" si="23"/>
        <v>#N/A</v>
      </c>
      <c r="N42" s="476" t="e">
        <f t="shared" si="23"/>
        <v>#N/A</v>
      </c>
      <c r="O42" s="476" t="e">
        <f t="shared" si="23"/>
        <v>#N/A</v>
      </c>
      <c r="P42" s="476" t="e">
        <f t="shared" si="23"/>
        <v>#N/A</v>
      </c>
      <c r="Q42" s="476" t="e">
        <f t="shared" si="23"/>
        <v>#N/A</v>
      </c>
      <c r="R42" s="476" t="e">
        <f t="shared" si="23"/>
        <v>#N/A</v>
      </c>
      <c r="S42" s="476" t="e">
        <f t="shared" si="23"/>
        <v>#N/A</v>
      </c>
      <c r="T42" s="476" t="e">
        <f t="shared" si="23"/>
        <v>#N/A</v>
      </c>
      <c r="U42" s="476" t="e">
        <f t="shared" si="23"/>
        <v>#N/A</v>
      </c>
      <c r="V42" s="476" t="e">
        <f t="shared" si="23"/>
        <v>#N/A</v>
      </c>
      <c r="W42" s="476" t="e">
        <f t="shared" si="23"/>
        <v>#N/A</v>
      </c>
      <c r="X42" s="477" t="e">
        <f t="shared" si="23"/>
        <v>#N/A</v>
      </c>
      <c r="Z42" s="478" t="e">
        <f>$D42/'Token Specifications'!$T58*12/Z$22</f>
        <v>#N/A</v>
      </c>
      <c r="AA42" s="479" t="e">
        <f>$D42/'Token Specifications'!$T58*12/AA$22</f>
        <v>#N/A</v>
      </c>
      <c r="AB42" s="479" t="e">
        <f>$D42/'Token Specifications'!$T58*12/AB$22</f>
        <v>#N/A</v>
      </c>
      <c r="AC42" s="479" t="e">
        <f>$D42/'Token Specifications'!$T58*12/AC$22</f>
        <v>#N/A</v>
      </c>
      <c r="AD42" s="479" t="e">
        <f>$D42/'Token Specifications'!$T58*12/AD$22</f>
        <v>#N/A</v>
      </c>
      <c r="AE42" s="479" t="e">
        <f>$D42/'Token Specifications'!$T58*12/AE$22</f>
        <v>#N/A</v>
      </c>
      <c r="AF42" s="479" t="e">
        <f>$D42/'Token Specifications'!$T58*12/AF$22</f>
        <v>#N/A</v>
      </c>
      <c r="AG42" s="479" t="e">
        <f>$D42/'Token Specifications'!$T58*12/AG$22</f>
        <v>#N/A</v>
      </c>
      <c r="AH42" s="479" t="e">
        <f>$D42/'Token Specifications'!$T58*12/AH$22</f>
        <v>#N/A</v>
      </c>
      <c r="AI42" s="479" t="e">
        <f>$D42/'Token Specifications'!$T58*12/AI$22</f>
        <v>#N/A</v>
      </c>
      <c r="AJ42" s="479" t="e">
        <f>$D42/'Token Specifications'!$T58*12/AJ$22</f>
        <v>#N/A</v>
      </c>
      <c r="AK42" s="479" t="e">
        <f>$D42/'Token Specifications'!$T58*12/AK$22</f>
        <v>#N/A</v>
      </c>
      <c r="AL42" s="479" t="e">
        <f>$D42/'Token Specifications'!$T58*12/AL$22</f>
        <v>#N/A</v>
      </c>
      <c r="AM42" s="479" t="e">
        <f>$D42/'Token Specifications'!$T58*12/AM$22</f>
        <v>#N/A</v>
      </c>
      <c r="AN42" s="479" t="e">
        <f>$D42/'Token Specifications'!$T58*12/AN$22</f>
        <v>#N/A</v>
      </c>
      <c r="AO42" s="479" t="e">
        <f>$D42/'Token Specifications'!$T58*12/AO$22</f>
        <v>#N/A</v>
      </c>
      <c r="AP42" s="479" t="e">
        <f>$D42/'Token Specifications'!$T58*12/AP$22</f>
        <v>#N/A</v>
      </c>
      <c r="AQ42" s="479" t="e">
        <f>$D42/'Token Specifications'!$T58*12/AQ$22</f>
        <v>#N/A</v>
      </c>
      <c r="AR42" s="479" t="e">
        <f>$D42/'Token Specifications'!$T58*12/AR$22</f>
        <v>#N/A</v>
      </c>
      <c r="AS42" s="480" t="e">
        <f>$D42/'Token Specifications'!$T58*12/AS$22</f>
        <v>#N/A</v>
      </c>
    </row>
    <row r="43" spans="1:45" ht="15.75" customHeight="1" x14ac:dyDescent="0.2">
      <c r="A43" s="167"/>
      <c r="B43" s="474">
        <f t="shared" si="3"/>
        <v>45930</v>
      </c>
      <c r="C43" s="475">
        <f t="shared" si="4"/>
        <v>5306.5954102888445</v>
      </c>
      <c r="D43" s="475" t="e">
        <f t="array" ref="D43">INDEX('Token Specifications'!$C$38:$R$86,MATCH(B$23,'Token Specifications'!$B$38:$B$86,0),MATCH("Staking",'Token Specifications'!$C$37:$R$37,0))/$C$9*$C$16</f>
        <v>#N/A</v>
      </c>
      <c r="E43" s="476" t="e">
        <f t="shared" ref="E43:X43" si="24">($D43)/($C43*E$22)</f>
        <v>#N/A</v>
      </c>
      <c r="F43" s="476" t="e">
        <f t="shared" si="24"/>
        <v>#N/A</v>
      </c>
      <c r="G43" s="476" t="e">
        <f t="shared" si="24"/>
        <v>#N/A</v>
      </c>
      <c r="H43" s="476" t="e">
        <f t="shared" si="24"/>
        <v>#N/A</v>
      </c>
      <c r="I43" s="476" t="e">
        <f t="shared" si="24"/>
        <v>#N/A</v>
      </c>
      <c r="J43" s="476" t="e">
        <f t="shared" si="24"/>
        <v>#N/A</v>
      </c>
      <c r="K43" s="476" t="e">
        <f t="shared" si="24"/>
        <v>#N/A</v>
      </c>
      <c r="L43" s="476" t="e">
        <f t="shared" si="24"/>
        <v>#N/A</v>
      </c>
      <c r="M43" s="476" t="e">
        <f t="shared" si="24"/>
        <v>#N/A</v>
      </c>
      <c r="N43" s="476" t="e">
        <f t="shared" si="24"/>
        <v>#N/A</v>
      </c>
      <c r="O43" s="476" t="e">
        <f t="shared" si="24"/>
        <v>#N/A</v>
      </c>
      <c r="P43" s="476" t="e">
        <f t="shared" si="24"/>
        <v>#N/A</v>
      </c>
      <c r="Q43" s="476" t="e">
        <f t="shared" si="24"/>
        <v>#N/A</v>
      </c>
      <c r="R43" s="476" t="e">
        <f t="shared" si="24"/>
        <v>#N/A</v>
      </c>
      <c r="S43" s="476" t="e">
        <f t="shared" si="24"/>
        <v>#N/A</v>
      </c>
      <c r="T43" s="476" t="e">
        <f t="shared" si="24"/>
        <v>#N/A</v>
      </c>
      <c r="U43" s="476" t="e">
        <f t="shared" si="24"/>
        <v>#N/A</v>
      </c>
      <c r="V43" s="476" t="e">
        <f t="shared" si="24"/>
        <v>#N/A</v>
      </c>
      <c r="W43" s="476" t="e">
        <f t="shared" si="24"/>
        <v>#N/A</v>
      </c>
      <c r="X43" s="477" t="e">
        <f t="shared" si="24"/>
        <v>#N/A</v>
      </c>
      <c r="Z43" s="478" t="e">
        <f>$D43/'Token Specifications'!$T59*12/Z$22</f>
        <v>#N/A</v>
      </c>
      <c r="AA43" s="479" t="e">
        <f>$D43/'Token Specifications'!$T59*12/AA$22</f>
        <v>#N/A</v>
      </c>
      <c r="AB43" s="479" t="e">
        <f>$D43/'Token Specifications'!$T59*12/AB$22</f>
        <v>#N/A</v>
      </c>
      <c r="AC43" s="479" t="e">
        <f>$D43/'Token Specifications'!$T59*12/AC$22</f>
        <v>#N/A</v>
      </c>
      <c r="AD43" s="479" t="e">
        <f>$D43/'Token Specifications'!$T59*12/AD$22</f>
        <v>#N/A</v>
      </c>
      <c r="AE43" s="479" t="e">
        <f>$D43/'Token Specifications'!$T59*12/AE$22</f>
        <v>#N/A</v>
      </c>
      <c r="AF43" s="479" t="e">
        <f>$D43/'Token Specifications'!$T59*12/AF$22</f>
        <v>#N/A</v>
      </c>
      <c r="AG43" s="479" t="e">
        <f>$D43/'Token Specifications'!$T59*12/AG$22</f>
        <v>#N/A</v>
      </c>
      <c r="AH43" s="479" t="e">
        <f>$D43/'Token Specifications'!$T59*12/AH$22</f>
        <v>#N/A</v>
      </c>
      <c r="AI43" s="479" t="e">
        <f>$D43/'Token Specifications'!$T59*12/AI$22</f>
        <v>#N/A</v>
      </c>
      <c r="AJ43" s="479" t="e">
        <f>$D43/'Token Specifications'!$T59*12/AJ$22</f>
        <v>#N/A</v>
      </c>
      <c r="AK43" s="479" t="e">
        <f>$D43/'Token Specifications'!$T59*12/AK$22</f>
        <v>#N/A</v>
      </c>
      <c r="AL43" s="479" t="e">
        <f>$D43/'Token Specifications'!$T59*12/AL$22</f>
        <v>#N/A</v>
      </c>
      <c r="AM43" s="479" t="e">
        <f>$D43/'Token Specifications'!$T59*12/AM$22</f>
        <v>#N/A</v>
      </c>
      <c r="AN43" s="479" t="e">
        <f>$D43/'Token Specifications'!$T59*12/AN$22</f>
        <v>#N/A</v>
      </c>
      <c r="AO43" s="479" t="e">
        <f>$D43/'Token Specifications'!$T59*12/AO$22</f>
        <v>#N/A</v>
      </c>
      <c r="AP43" s="479" t="e">
        <f>$D43/'Token Specifications'!$T59*12/AP$22</f>
        <v>#N/A</v>
      </c>
      <c r="AQ43" s="479" t="e">
        <f>$D43/'Token Specifications'!$T59*12/AQ$22</f>
        <v>#N/A</v>
      </c>
      <c r="AR43" s="479" t="e">
        <f>$D43/'Token Specifications'!$T59*12/AR$22</f>
        <v>#N/A</v>
      </c>
      <c r="AS43" s="480" t="e">
        <f>$D43/'Token Specifications'!$T59*12/AS$22</f>
        <v>#N/A</v>
      </c>
    </row>
    <row r="44" spans="1:45" ht="15.75" customHeight="1" x14ac:dyDescent="0.2">
      <c r="A44" s="167"/>
      <c r="B44" s="474">
        <f t="shared" si="3"/>
        <v>45961</v>
      </c>
      <c r="C44" s="475">
        <f t="shared" si="4"/>
        <v>5571.9251808032868</v>
      </c>
      <c r="D44" s="475" t="e">
        <f t="array" ref="D44">INDEX('Token Specifications'!$C$38:$R$86,MATCH(B$23,'Token Specifications'!$B$38:$B$86,0),MATCH("Staking",'Token Specifications'!$C$37:$R$37,0))/$C$9*$C$16</f>
        <v>#N/A</v>
      </c>
      <c r="E44" s="476" t="e">
        <f t="shared" ref="E44:X44" si="25">($D44)/($C44*E$22)</f>
        <v>#N/A</v>
      </c>
      <c r="F44" s="476" t="e">
        <f t="shared" si="25"/>
        <v>#N/A</v>
      </c>
      <c r="G44" s="476" t="e">
        <f t="shared" si="25"/>
        <v>#N/A</v>
      </c>
      <c r="H44" s="476" t="e">
        <f t="shared" si="25"/>
        <v>#N/A</v>
      </c>
      <c r="I44" s="476" t="e">
        <f t="shared" si="25"/>
        <v>#N/A</v>
      </c>
      <c r="J44" s="476" t="e">
        <f t="shared" si="25"/>
        <v>#N/A</v>
      </c>
      <c r="K44" s="476" t="e">
        <f t="shared" si="25"/>
        <v>#N/A</v>
      </c>
      <c r="L44" s="476" t="e">
        <f t="shared" si="25"/>
        <v>#N/A</v>
      </c>
      <c r="M44" s="476" t="e">
        <f t="shared" si="25"/>
        <v>#N/A</v>
      </c>
      <c r="N44" s="476" t="e">
        <f t="shared" si="25"/>
        <v>#N/A</v>
      </c>
      <c r="O44" s="476" t="e">
        <f t="shared" si="25"/>
        <v>#N/A</v>
      </c>
      <c r="P44" s="476" t="e">
        <f t="shared" si="25"/>
        <v>#N/A</v>
      </c>
      <c r="Q44" s="476" t="e">
        <f t="shared" si="25"/>
        <v>#N/A</v>
      </c>
      <c r="R44" s="476" t="e">
        <f t="shared" si="25"/>
        <v>#N/A</v>
      </c>
      <c r="S44" s="476" t="e">
        <f t="shared" si="25"/>
        <v>#N/A</v>
      </c>
      <c r="T44" s="476" t="e">
        <f t="shared" si="25"/>
        <v>#N/A</v>
      </c>
      <c r="U44" s="476" t="e">
        <f t="shared" si="25"/>
        <v>#N/A</v>
      </c>
      <c r="V44" s="476" t="e">
        <f t="shared" si="25"/>
        <v>#N/A</v>
      </c>
      <c r="W44" s="476" t="e">
        <f t="shared" si="25"/>
        <v>#N/A</v>
      </c>
      <c r="X44" s="477" t="e">
        <f t="shared" si="25"/>
        <v>#N/A</v>
      </c>
      <c r="Z44" s="478" t="e">
        <f>$D44/'Token Specifications'!$T60*12/Z$22</f>
        <v>#N/A</v>
      </c>
      <c r="AA44" s="479" t="e">
        <f>$D44/'Token Specifications'!$T60*12/AA$22</f>
        <v>#N/A</v>
      </c>
      <c r="AB44" s="479" t="e">
        <f>$D44/'Token Specifications'!$T60*12/AB$22</f>
        <v>#N/A</v>
      </c>
      <c r="AC44" s="479" t="e">
        <f>$D44/'Token Specifications'!$T60*12/AC$22</f>
        <v>#N/A</v>
      </c>
      <c r="AD44" s="479" t="e">
        <f>$D44/'Token Specifications'!$T60*12/AD$22</f>
        <v>#N/A</v>
      </c>
      <c r="AE44" s="479" t="e">
        <f>$D44/'Token Specifications'!$T60*12/AE$22</f>
        <v>#N/A</v>
      </c>
      <c r="AF44" s="479" t="e">
        <f>$D44/'Token Specifications'!$T60*12/AF$22</f>
        <v>#N/A</v>
      </c>
      <c r="AG44" s="479" t="e">
        <f>$D44/'Token Specifications'!$T60*12/AG$22</f>
        <v>#N/A</v>
      </c>
      <c r="AH44" s="479" t="e">
        <f>$D44/'Token Specifications'!$T60*12/AH$22</f>
        <v>#N/A</v>
      </c>
      <c r="AI44" s="479" t="e">
        <f>$D44/'Token Specifications'!$T60*12/AI$22</f>
        <v>#N/A</v>
      </c>
      <c r="AJ44" s="479" t="e">
        <f>$D44/'Token Specifications'!$T60*12/AJ$22</f>
        <v>#N/A</v>
      </c>
      <c r="AK44" s="479" t="e">
        <f>$D44/'Token Specifications'!$T60*12/AK$22</f>
        <v>#N/A</v>
      </c>
      <c r="AL44" s="479" t="e">
        <f>$D44/'Token Specifications'!$T60*12/AL$22</f>
        <v>#N/A</v>
      </c>
      <c r="AM44" s="479" t="e">
        <f>$D44/'Token Specifications'!$T60*12/AM$22</f>
        <v>#N/A</v>
      </c>
      <c r="AN44" s="479" t="e">
        <f>$D44/'Token Specifications'!$T60*12/AN$22</f>
        <v>#N/A</v>
      </c>
      <c r="AO44" s="479" t="e">
        <f>$D44/'Token Specifications'!$T60*12/AO$22</f>
        <v>#N/A</v>
      </c>
      <c r="AP44" s="479" t="e">
        <f>$D44/'Token Specifications'!$T60*12/AP$22</f>
        <v>#N/A</v>
      </c>
      <c r="AQ44" s="479" t="e">
        <f>$D44/'Token Specifications'!$T60*12/AQ$22</f>
        <v>#N/A</v>
      </c>
      <c r="AR44" s="479" t="e">
        <f>$D44/'Token Specifications'!$T60*12/AR$22</f>
        <v>#N/A</v>
      </c>
      <c r="AS44" s="480" t="e">
        <f>$D44/'Token Specifications'!$T60*12/AS$22</f>
        <v>#N/A</v>
      </c>
    </row>
    <row r="45" spans="1:45" ht="15.75" customHeight="1" x14ac:dyDescent="0.2">
      <c r="A45" s="167"/>
      <c r="B45" s="474">
        <f t="shared" si="3"/>
        <v>45991</v>
      </c>
      <c r="C45" s="475">
        <f t="shared" si="4"/>
        <v>5850.5214398434518</v>
      </c>
      <c r="D45" s="475" t="e">
        <f t="array" ref="D45">INDEX('Token Specifications'!$C$38:$R$86,MATCH(B$23,'Token Specifications'!$B$38:$B$86,0),MATCH("Staking",'Token Specifications'!$C$37:$R$37,0))/$C$9*$C$16</f>
        <v>#N/A</v>
      </c>
      <c r="E45" s="476" t="e">
        <f t="shared" ref="E45:X45" si="26">($D45)/($C45*E$22)</f>
        <v>#N/A</v>
      </c>
      <c r="F45" s="476" t="e">
        <f t="shared" si="26"/>
        <v>#N/A</v>
      </c>
      <c r="G45" s="476" t="e">
        <f t="shared" si="26"/>
        <v>#N/A</v>
      </c>
      <c r="H45" s="476" t="e">
        <f t="shared" si="26"/>
        <v>#N/A</v>
      </c>
      <c r="I45" s="476" t="e">
        <f t="shared" si="26"/>
        <v>#N/A</v>
      </c>
      <c r="J45" s="476" t="e">
        <f t="shared" si="26"/>
        <v>#N/A</v>
      </c>
      <c r="K45" s="476" t="e">
        <f t="shared" si="26"/>
        <v>#N/A</v>
      </c>
      <c r="L45" s="476" t="e">
        <f t="shared" si="26"/>
        <v>#N/A</v>
      </c>
      <c r="M45" s="476" t="e">
        <f t="shared" si="26"/>
        <v>#N/A</v>
      </c>
      <c r="N45" s="476" t="e">
        <f t="shared" si="26"/>
        <v>#N/A</v>
      </c>
      <c r="O45" s="476" t="e">
        <f t="shared" si="26"/>
        <v>#N/A</v>
      </c>
      <c r="P45" s="476" t="e">
        <f t="shared" si="26"/>
        <v>#N/A</v>
      </c>
      <c r="Q45" s="476" t="e">
        <f t="shared" si="26"/>
        <v>#N/A</v>
      </c>
      <c r="R45" s="476" t="e">
        <f t="shared" si="26"/>
        <v>#N/A</v>
      </c>
      <c r="S45" s="476" t="e">
        <f t="shared" si="26"/>
        <v>#N/A</v>
      </c>
      <c r="T45" s="476" t="e">
        <f t="shared" si="26"/>
        <v>#N/A</v>
      </c>
      <c r="U45" s="476" t="e">
        <f t="shared" si="26"/>
        <v>#N/A</v>
      </c>
      <c r="V45" s="476" t="e">
        <f t="shared" si="26"/>
        <v>#N/A</v>
      </c>
      <c r="W45" s="476" t="e">
        <f t="shared" si="26"/>
        <v>#N/A</v>
      </c>
      <c r="X45" s="477" t="e">
        <f t="shared" si="26"/>
        <v>#N/A</v>
      </c>
      <c r="Z45" s="478" t="e">
        <f>$D45/'Token Specifications'!$T61*12/Z$22</f>
        <v>#N/A</v>
      </c>
      <c r="AA45" s="479" t="e">
        <f>$D45/'Token Specifications'!$T61*12/AA$22</f>
        <v>#N/A</v>
      </c>
      <c r="AB45" s="479" t="e">
        <f>$D45/'Token Specifications'!$T61*12/AB$22</f>
        <v>#N/A</v>
      </c>
      <c r="AC45" s="479" t="e">
        <f>$D45/'Token Specifications'!$T61*12/AC$22</f>
        <v>#N/A</v>
      </c>
      <c r="AD45" s="479" t="e">
        <f>$D45/'Token Specifications'!$T61*12/AD$22</f>
        <v>#N/A</v>
      </c>
      <c r="AE45" s="479" t="e">
        <f>$D45/'Token Specifications'!$T61*12/AE$22</f>
        <v>#N/A</v>
      </c>
      <c r="AF45" s="479" t="e">
        <f>$D45/'Token Specifications'!$T61*12/AF$22</f>
        <v>#N/A</v>
      </c>
      <c r="AG45" s="479" t="e">
        <f>$D45/'Token Specifications'!$T61*12/AG$22</f>
        <v>#N/A</v>
      </c>
      <c r="AH45" s="479" t="e">
        <f>$D45/'Token Specifications'!$T61*12/AH$22</f>
        <v>#N/A</v>
      </c>
      <c r="AI45" s="479" t="e">
        <f>$D45/'Token Specifications'!$T61*12/AI$22</f>
        <v>#N/A</v>
      </c>
      <c r="AJ45" s="479" t="e">
        <f>$D45/'Token Specifications'!$T61*12/AJ$22</f>
        <v>#N/A</v>
      </c>
      <c r="AK45" s="479" t="e">
        <f>$D45/'Token Specifications'!$T61*12/AK$22</f>
        <v>#N/A</v>
      </c>
      <c r="AL45" s="479" t="e">
        <f>$D45/'Token Specifications'!$T61*12/AL$22</f>
        <v>#N/A</v>
      </c>
      <c r="AM45" s="479" t="e">
        <f>$D45/'Token Specifications'!$T61*12/AM$22</f>
        <v>#N/A</v>
      </c>
      <c r="AN45" s="479" t="e">
        <f>$D45/'Token Specifications'!$T61*12/AN$22</f>
        <v>#N/A</v>
      </c>
      <c r="AO45" s="479" t="e">
        <f>$D45/'Token Specifications'!$T61*12/AO$22</f>
        <v>#N/A</v>
      </c>
      <c r="AP45" s="479" t="e">
        <f>$D45/'Token Specifications'!$T61*12/AP$22</f>
        <v>#N/A</v>
      </c>
      <c r="AQ45" s="479" t="e">
        <f>$D45/'Token Specifications'!$T61*12/AQ$22</f>
        <v>#N/A</v>
      </c>
      <c r="AR45" s="479" t="e">
        <f>$D45/'Token Specifications'!$T61*12/AR$22</f>
        <v>#N/A</v>
      </c>
      <c r="AS45" s="480" t="e">
        <f>$D45/'Token Specifications'!$T61*12/AS$22</f>
        <v>#N/A</v>
      </c>
    </row>
    <row r="46" spans="1:45" ht="15.75" customHeight="1" x14ac:dyDescent="0.2">
      <c r="A46" s="167">
        <v>2</v>
      </c>
      <c r="B46" s="474">
        <f t="shared" si="3"/>
        <v>46022</v>
      </c>
      <c r="C46" s="475">
        <f t="shared" si="4"/>
        <v>6143.0475118356244</v>
      </c>
      <c r="D46" s="475" t="e">
        <f t="array" ref="D46">INDEX('Token Specifications'!$C$38:$R$86,MATCH(B$23,'Token Specifications'!$B$38:$B$86,0),MATCH("Staking",'Token Specifications'!$C$37:$R$37,0))/$C$9*$C$16</f>
        <v>#N/A</v>
      </c>
      <c r="E46" s="476" t="e">
        <f t="shared" ref="E46:X46" si="27">($D46)/($C46*E$22)</f>
        <v>#N/A</v>
      </c>
      <c r="F46" s="476" t="e">
        <f t="shared" si="27"/>
        <v>#N/A</v>
      </c>
      <c r="G46" s="476" t="e">
        <f t="shared" si="27"/>
        <v>#N/A</v>
      </c>
      <c r="H46" s="476" t="e">
        <f t="shared" si="27"/>
        <v>#N/A</v>
      </c>
      <c r="I46" s="476" t="e">
        <f t="shared" si="27"/>
        <v>#N/A</v>
      </c>
      <c r="J46" s="476" t="e">
        <f t="shared" si="27"/>
        <v>#N/A</v>
      </c>
      <c r="K46" s="476" t="e">
        <f t="shared" si="27"/>
        <v>#N/A</v>
      </c>
      <c r="L46" s="476" t="e">
        <f t="shared" si="27"/>
        <v>#N/A</v>
      </c>
      <c r="M46" s="476" t="e">
        <f t="shared" si="27"/>
        <v>#N/A</v>
      </c>
      <c r="N46" s="476" t="e">
        <f t="shared" si="27"/>
        <v>#N/A</v>
      </c>
      <c r="O46" s="476" t="e">
        <f t="shared" si="27"/>
        <v>#N/A</v>
      </c>
      <c r="P46" s="476" t="e">
        <f t="shared" si="27"/>
        <v>#N/A</v>
      </c>
      <c r="Q46" s="476" t="e">
        <f t="shared" si="27"/>
        <v>#N/A</v>
      </c>
      <c r="R46" s="476" t="e">
        <f t="shared" si="27"/>
        <v>#N/A</v>
      </c>
      <c r="S46" s="476" t="e">
        <f t="shared" si="27"/>
        <v>#N/A</v>
      </c>
      <c r="T46" s="476" t="e">
        <f t="shared" si="27"/>
        <v>#N/A</v>
      </c>
      <c r="U46" s="476" t="e">
        <f t="shared" si="27"/>
        <v>#N/A</v>
      </c>
      <c r="V46" s="476" t="e">
        <f t="shared" si="27"/>
        <v>#N/A</v>
      </c>
      <c r="W46" s="476" t="e">
        <f t="shared" si="27"/>
        <v>#N/A</v>
      </c>
      <c r="X46" s="477" t="e">
        <f t="shared" si="27"/>
        <v>#N/A</v>
      </c>
      <c r="Z46" s="478" t="e">
        <f>$D46/'Token Specifications'!$T62*12/Z$22</f>
        <v>#N/A</v>
      </c>
      <c r="AA46" s="479" t="e">
        <f>$D46/'Token Specifications'!$T62*12/AA$22</f>
        <v>#N/A</v>
      </c>
      <c r="AB46" s="479" t="e">
        <f>$D46/'Token Specifications'!$T62*12/AB$22</f>
        <v>#N/A</v>
      </c>
      <c r="AC46" s="479" t="e">
        <f>$D46/'Token Specifications'!$T62*12/AC$22</f>
        <v>#N/A</v>
      </c>
      <c r="AD46" s="479" t="e">
        <f>$D46/'Token Specifications'!$T62*12/AD$22</f>
        <v>#N/A</v>
      </c>
      <c r="AE46" s="479" t="e">
        <f>$D46/'Token Specifications'!$T62*12/AE$22</f>
        <v>#N/A</v>
      </c>
      <c r="AF46" s="479" t="e">
        <f>$D46/'Token Specifications'!$T62*12/AF$22</f>
        <v>#N/A</v>
      </c>
      <c r="AG46" s="479" t="e">
        <f>$D46/'Token Specifications'!$T62*12/AG$22</f>
        <v>#N/A</v>
      </c>
      <c r="AH46" s="479" t="e">
        <f>$D46/'Token Specifications'!$T62*12/AH$22</f>
        <v>#N/A</v>
      </c>
      <c r="AI46" s="479" t="e">
        <f>$D46/'Token Specifications'!$T62*12/AI$22</f>
        <v>#N/A</v>
      </c>
      <c r="AJ46" s="479" t="e">
        <f>$D46/'Token Specifications'!$T62*12/AJ$22</f>
        <v>#N/A</v>
      </c>
      <c r="AK46" s="479" t="e">
        <f>$D46/'Token Specifications'!$T62*12/AK$22</f>
        <v>#N/A</v>
      </c>
      <c r="AL46" s="479" t="e">
        <f>$D46/'Token Specifications'!$T62*12/AL$22</f>
        <v>#N/A</v>
      </c>
      <c r="AM46" s="479" t="e">
        <f>$D46/'Token Specifications'!$T62*12/AM$22</f>
        <v>#N/A</v>
      </c>
      <c r="AN46" s="479" t="e">
        <f>$D46/'Token Specifications'!$T62*12/AN$22</f>
        <v>#N/A</v>
      </c>
      <c r="AO46" s="479" t="e">
        <f>$D46/'Token Specifications'!$T62*12/AO$22</f>
        <v>#N/A</v>
      </c>
      <c r="AP46" s="479" t="e">
        <f>$D46/'Token Specifications'!$T62*12/AP$22</f>
        <v>#N/A</v>
      </c>
      <c r="AQ46" s="479" t="e">
        <f>$D46/'Token Specifications'!$T62*12/AQ$22</f>
        <v>#N/A</v>
      </c>
      <c r="AR46" s="479" t="e">
        <f>$D46/'Token Specifications'!$T62*12/AR$22</f>
        <v>#N/A</v>
      </c>
      <c r="AS46" s="480" t="e">
        <f>$D46/'Token Specifications'!$T62*12/AS$22</f>
        <v>#N/A</v>
      </c>
    </row>
    <row r="47" spans="1:45" ht="15.75" customHeight="1" x14ac:dyDescent="0.2">
      <c r="A47" s="167"/>
      <c r="B47" s="474">
        <f t="shared" si="3"/>
        <v>46053</v>
      </c>
      <c r="C47" s="475">
        <f t="shared" si="4"/>
        <v>6450.1998874274059</v>
      </c>
      <c r="D47" s="475" t="e">
        <f t="array" ref="D47">INDEX('Token Specifications'!$C$38:$R$86,MATCH(B$23,'Token Specifications'!$B$38:$B$86,0),MATCH("Staking",'Token Specifications'!$C$37:$R$37,0))/$C$9*$C$16</f>
        <v>#N/A</v>
      </c>
      <c r="E47" s="476" t="e">
        <f t="shared" ref="E47:X47" si="28">($D47)/($C47*E$22)</f>
        <v>#N/A</v>
      </c>
      <c r="F47" s="476" t="e">
        <f t="shared" si="28"/>
        <v>#N/A</v>
      </c>
      <c r="G47" s="476" t="e">
        <f t="shared" si="28"/>
        <v>#N/A</v>
      </c>
      <c r="H47" s="476" t="e">
        <f t="shared" si="28"/>
        <v>#N/A</v>
      </c>
      <c r="I47" s="476" t="e">
        <f t="shared" si="28"/>
        <v>#N/A</v>
      </c>
      <c r="J47" s="476" t="e">
        <f t="shared" si="28"/>
        <v>#N/A</v>
      </c>
      <c r="K47" s="476" t="e">
        <f t="shared" si="28"/>
        <v>#N/A</v>
      </c>
      <c r="L47" s="476" t="e">
        <f t="shared" si="28"/>
        <v>#N/A</v>
      </c>
      <c r="M47" s="476" t="e">
        <f t="shared" si="28"/>
        <v>#N/A</v>
      </c>
      <c r="N47" s="476" t="e">
        <f t="shared" si="28"/>
        <v>#N/A</v>
      </c>
      <c r="O47" s="476" t="e">
        <f t="shared" si="28"/>
        <v>#N/A</v>
      </c>
      <c r="P47" s="476" t="e">
        <f t="shared" si="28"/>
        <v>#N/A</v>
      </c>
      <c r="Q47" s="476" t="e">
        <f t="shared" si="28"/>
        <v>#N/A</v>
      </c>
      <c r="R47" s="476" t="e">
        <f t="shared" si="28"/>
        <v>#N/A</v>
      </c>
      <c r="S47" s="476" t="e">
        <f t="shared" si="28"/>
        <v>#N/A</v>
      </c>
      <c r="T47" s="476" t="e">
        <f t="shared" si="28"/>
        <v>#N/A</v>
      </c>
      <c r="U47" s="476" t="e">
        <f t="shared" si="28"/>
        <v>#N/A</v>
      </c>
      <c r="V47" s="476" t="e">
        <f t="shared" si="28"/>
        <v>#N/A</v>
      </c>
      <c r="W47" s="476" t="e">
        <f t="shared" si="28"/>
        <v>#N/A</v>
      </c>
      <c r="X47" s="477" t="e">
        <f t="shared" si="28"/>
        <v>#N/A</v>
      </c>
      <c r="Z47" s="478" t="e">
        <f>$D47/'Token Specifications'!$T63*12/Z$22</f>
        <v>#N/A</v>
      </c>
      <c r="AA47" s="479" t="e">
        <f>$D47/'Token Specifications'!$T63*12/AA$22</f>
        <v>#N/A</v>
      </c>
      <c r="AB47" s="479" t="e">
        <f>$D47/'Token Specifications'!$T63*12/AB$22</f>
        <v>#N/A</v>
      </c>
      <c r="AC47" s="479" t="e">
        <f>$D47/'Token Specifications'!$T63*12/AC$22</f>
        <v>#N/A</v>
      </c>
      <c r="AD47" s="479" t="e">
        <f>$D47/'Token Specifications'!$T63*12/AD$22</f>
        <v>#N/A</v>
      </c>
      <c r="AE47" s="479" t="e">
        <f>$D47/'Token Specifications'!$T63*12/AE$22</f>
        <v>#N/A</v>
      </c>
      <c r="AF47" s="479" t="e">
        <f>$D47/'Token Specifications'!$T63*12/AF$22</f>
        <v>#N/A</v>
      </c>
      <c r="AG47" s="479" t="e">
        <f>$D47/'Token Specifications'!$T63*12/AG$22</f>
        <v>#N/A</v>
      </c>
      <c r="AH47" s="479" t="e">
        <f>$D47/'Token Specifications'!$T63*12/AH$22</f>
        <v>#N/A</v>
      </c>
      <c r="AI47" s="479" t="e">
        <f>$D47/'Token Specifications'!$T63*12/AI$22</f>
        <v>#N/A</v>
      </c>
      <c r="AJ47" s="479" t="e">
        <f>$D47/'Token Specifications'!$T63*12/AJ$22</f>
        <v>#N/A</v>
      </c>
      <c r="AK47" s="479" t="e">
        <f>$D47/'Token Specifications'!$T63*12/AK$22</f>
        <v>#N/A</v>
      </c>
      <c r="AL47" s="479" t="e">
        <f>$D47/'Token Specifications'!$T63*12/AL$22</f>
        <v>#N/A</v>
      </c>
      <c r="AM47" s="479" t="e">
        <f>$D47/'Token Specifications'!$T63*12/AM$22</f>
        <v>#N/A</v>
      </c>
      <c r="AN47" s="479" t="e">
        <f>$D47/'Token Specifications'!$T63*12/AN$22</f>
        <v>#N/A</v>
      </c>
      <c r="AO47" s="479" t="e">
        <f>$D47/'Token Specifications'!$T63*12/AO$22</f>
        <v>#N/A</v>
      </c>
      <c r="AP47" s="479" t="e">
        <f>$D47/'Token Specifications'!$T63*12/AP$22</f>
        <v>#N/A</v>
      </c>
      <c r="AQ47" s="479" t="e">
        <f>$D47/'Token Specifications'!$T63*12/AQ$22</f>
        <v>#N/A</v>
      </c>
      <c r="AR47" s="479" t="e">
        <f>$D47/'Token Specifications'!$T63*12/AR$22</f>
        <v>#N/A</v>
      </c>
      <c r="AS47" s="480" t="e">
        <f>$D47/'Token Specifications'!$T63*12/AS$22</f>
        <v>#N/A</v>
      </c>
    </row>
    <row r="48" spans="1:45" ht="15.75" customHeight="1" x14ac:dyDescent="0.2">
      <c r="A48" s="167"/>
      <c r="B48" s="474">
        <f t="shared" si="3"/>
        <v>46081</v>
      </c>
      <c r="C48" s="475">
        <f t="shared" si="4"/>
        <v>6772.7098817987762</v>
      </c>
      <c r="D48" s="475" t="e">
        <f t="array" ref="D48">INDEX('Token Specifications'!$C$38:$R$86,MATCH(B$23,'Token Specifications'!$B$38:$B$86,0),MATCH("Staking",'Token Specifications'!$C$37:$R$37,0))/$C$9*$C$16</f>
        <v>#N/A</v>
      </c>
      <c r="E48" s="476" t="e">
        <f t="shared" ref="E48:X48" si="29">($D48)/($C48*E$22)</f>
        <v>#N/A</v>
      </c>
      <c r="F48" s="476" t="e">
        <f t="shared" si="29"/>
        <v>#N/A</v>
      </c>
      <c r="G48" s="476" t="e">
        <f t="shared" si="29"/>
        <v>#N/A</v>
      </c>
      <c r="H48" s="476" t="e">
        <f t="shared" si="29"/>
        <v>#N/A</v>
      </c>
      <c r="I48" s="476" t="e">
        <f t="shared" si="29"/>
        <v>#N/A</v>
      </c>
      <c r="J48" s="476" t="e">
        <f t="shared" si="29"/>
        <v>#N/A</v>
      </c>
      <c r="K48" s="476" t="e">
        <f t="shared" si="29"/>
        <v>#N/A</v>
      </c>
      <c r="L48" s="476" t="e">
        <f t="shared" si="29"/>
        <v>#N/A</v>
      </c>
      <c r="M48" s="476" t="e">
        <f t="shared" si="29"/>
        <v>#N/A</v>
      </c>
      <c r="N48" s="476" t="e">
        <f t="shared" si="29"/>
        <v>#N/A</v>
      </c>
      <c r="O48" s="476" t="e">
        <f t="shared" si="29"/>
        <v>#N/A</v>
      </c>
      <c r="P48" s="476" t="e">
        <f t="shared" si="29"/>
        <v>#N/A</v>
      </c>
      <c r="Q48" s="476" t="e">
        <f t="shared" si="29"/>
        <v>#N/A</v>
      </c>
      <c r="R48" s="476" t="e">
        <f t="shared" si="29"/>
        <v>#N/A</v>
      </c>
      <c r="S48" s="476" t="e">
        <f t="shared" si="29"/>
        <v>#N/A</v>
      </c>
      <c r="T48" s="476" t="e">
        <f t="shared" si="29"/>
        <v>#N/A</v>
      </c>
      <c r="U48" s="476" t="e">
        <f t="shared" si="29"/>
        <v>#N/A</v>
      </c>
      <c r="V48" s="476" t="e">
        <f t="shared" si="29"/>
        <v>#N/A</v>
      </c>
      <c r="W48" s="476" t="e">
        <f t="shared" si="29"/>
        <v>#N/A</v>
      </c>
      <c r="X48" s="477" t="e">
        <f t="shared" si="29"/>
        <v>#N/A</v>
      </c>
      <c r="Z48" s="478" t="e">
        <f>$D48/'Token Specifications'!$T64*12/Z$22</f>
        <v>#N/A</v>
      </c>
      <c r="AA48" s="479" t="e">
        <f>$D48/'Token Specifications'!$T64*12/AA$22</f>
        <v>#N/A</v>
      </c>
      <c r="AB48" s="479" t="e">
        <f>$D48/'Token Specifications'!$T64*12/AB$22</f>
        <v>#N/A</v>
      </c>
      <c r="AC48" s="479" t="e">
        <f>$D48/'Token Specifications'!$T64*12/AC$22</f>
        <v>#N/A</v>
      </c>
      <c r="AD48" s="479" t="e">
        <f>$D48/'Token Specifications'!$T64*12/AD$22</f>
        <v>#N/A</v>
      </c>
      <c r="AE48" s="479" t="e">
        <f>$D48/'Token Specifications'!$T64*12/AE$22</f>
        <v>#N/A</v>
      </c>
      <c r="AF48" s="479" t="e">
        <f>$D48/'Token Specifications'!$T64*12/AF$22</f>
        <v>#N/A</v>
      </c>
      <c r="AG48" s="479" t="e">
        <f>$D48/'Token Specifications'!$T64*12/AG$22</f>
        <v>#N/A</v>
      </c>
      <c r="AH48" s="479" t="e">
        <f>$D48/'Token Specifications'!$T64*12/AH$22</f>
        <v>#N/A</v>
      </c>
      <c r="AI48" s="479" t="e">
        <f>$D48/'Token Specifications'!$T64*12/AI$22</f>
        <v>#N/A</v>
      </c>
      <c r="AJ48" s="479" t="e">
        <f>$D48/'Token Specifications'!$T64*12/AJ$22</f>
        <v>#N/A</v>
      </c>
      <c r="AK48" s="479" t="e">
        <f>$D48/'Token Specifications'!$T64*12/AK$22</f>
        <v>#N/A</v>
      </c>
      <c r="AL48" s="479" t="e">
        <f>$D48/'Token Specifications'!$T64*12/AL$22</f>
        <v>#N/A</v>
      </c>
      <c r="AM48" s="479" t="e">
        <f>$D48/'Token Specifications'!$T64*12/AM$22</f>
        <v>#N/A</v>
      </c>
      <c r="AN48" s="479" t="e">
        <f>$D48/'Token Specifications'!$T64*12/AN$22</f>
        <v>#N/A</v>
      </c>
      <c r="AO48" s="479" t="e">
        <f>$D48/'Token Specifications'!$T64*12/AO$22</f>
        <v>#N/A</v>
      </c>
      <c r="AP48" s="479" t="e">
        <f>$D48/'Token Specifications'!$T64*12/AP$22</f>
        <v>#N/A</v>
      </c>
      <c r="AQ48" s="479" t="e">
        <f>$D48/'Token Specifications'!$T64*12/AQ$22</f>
        <v>#N/A</v>
      </c>
      <c r="AR48" s="479" t="e">
        <f>$D48/'Token Specifications'!$T64*12/AR$22</f>
        <v>#N/A</v>
      </c>
      <c r="AS48" s="480" t="e">
        <f>$D48/'Token Specifications'!$T64*12/AS$22</f>
        <v>#N/A</v>
      </c>
    </row>
    <row r="49" spans="1:45" ht="15.75" customHeight="1" x14ac:dyDescent="0.2">
      <c r="A49" s="167"/>
      <c r="B49" s="474">
        <f t="shared" si="3"/>
        <v>46112</v>
      </c>
      <c r="C49" s="475">
        <f t="shared" si="4"/>
        <v>7111.3453758887154</v>
      </c>
      <c r="D49" s="475" t="e">
        <f t="array" ref="D49">INDEX('Token Specifications'!$C$38:$R$86,MATCH(B$23,'Token Specifications'!$B$38:$B$86,0),MATCH("Staking",'Token Specifications'!$C$37:$R$37,0))/$C$9*$C$16</f>
        <v>#N/A</v>
      </c>
      <c r="E49" s="476" t="e">
        <f t="shared" ref="E49:X49" si="30">($D49)/($C49*E$22)</f>
        <v>#N/A</v>
      </c>
      <c r="F49" s="476" t="e">
        <f t="shared" si="30"/>
        <v>#N/A</v>
      </c>
      <c r="G49" s="476" t="e">
        <f t="shared" si="30"/>
        <v>#N/A</v>
      </c>
      <c r="H49" s="476" t="e">
        <f t="shared" si="30"/>
        <v>#N/A</v>
      </c>
      <c r="I49" s="476" t="e">
        <f t="shared" si="30"/>
        <v>#N/A</v>
      </c>
      <c r="J49" s="476" t="e">
        <f t="shared" si="30"/>
        <v>#N/A</v>
      </c>
      <c r="K49" s="476" t="e">
        <f t="shared" si="30"/>
        <v>#N/A</v>
      </c>
      <c r="L49" s="476" t="e">
        <f t="shared" si="30"/>
        <v>#N/A</v>
      </c>
      <c r="M49" s="476" t="e">
        <f t="shared" si="30"/>
        <v>#N/A</v>
      </c>
      <c r="N49" s="476" t="e">
        <f t="shared" si="30"/>
        <v>#N/A</v>
      </c>
      <c r="O49" s="476" t="e">
        <f t="shared" si="30"/>
        <v>#N/A</v>
      </c>
      <c r="P49" s="476" t="e">
        <f t="shared" si="30"/>
        <v>#N/A</v>
      </c>
      <c r="Q49" s="476" t="e">
        <f t="shared" si="30"/>
        <v>#N/A</v>
      </c>
      <c r="R49" s="476" t="e">
        <f t="shared" si="30"/>
        <v>#N/A</v>
      </c>
      <c r="S49" s="476" t="e">
        <f t="shared" si="30"/>
        <v>#N/A</v>
      </c>
      <c r="T49" s="476" t="e">
        <f t="shared" si="30"/>
        <v>#N/A</v>
      </c>
      <c r="U49" s="476" t="e">
        <f t="shared" si="30"/>
        <v>#N/A</v>
      </c>
      <c r="V49" s="476" t="e">
        <f t="shared" si="30"/>
        <v>#N/A</v>
      </c>
      <c r="W49" s="476" t="e">
        <f t="shared" si="30"/>
        <v>#N/A</v>
      </c>
      <c r="X49" s="477" t="e">
        <f t="shared" si="30"/>
        <v>#N/A</v>
      </c>
      <c r="Z49" s="478" t="e">
        <f>$D49/'Token Specifications'!$T65*12/Z$22</f>
        <v>#N/A</v>
      </c>
      <c r="AA49" s="479" t="e">
        <f>$D49/'Token Specifications'!$T65*12/AA$22</f>
        <v>#N/A</v>
      </c>
      <c r="AB49" s="479" t="e">
        <f>$D49/'Token Specifications'!$T65*12/AB$22</f>
        <v>#N/A</v>
      </c>
      <c r="AC49" s="479" t="e">
        <f>$D49/'Token Specifications'!$T65*12/AC$22</f>
        <v>#N/A</v>
      </c>
      <c r="AD49" s="479" t="e">
        <f>$D49/'Token Specifications'!$T65*12/AD$22</f>
        <v>#N/A</v>
      </c>
      <c r="AE49" s="479" t="e">
        <f>$D49/'Token Specifications'!$T65*12/AE$22</f>
        <v>#N/A</v>
      </c>
      <c r="AF49" s="479" t="e">
        <f>$D49/'Token Specifications'!$T65*12/AF$22</f>
        <v>#N/A</v>
      </c>
      <c r="AG49" s="479" t="e">
        <f>$D49/'Token Specifications'!$T65*12/AG$22</f>
        <v>#N/A</v>
      </c>
      <c r="AH49" s="479" t="e">
        <f>$D49/'Token Specifications'!$T65*12/AH$22</f>
        <v>#N/A</v>
      </c>
      <c r="AI49" s="479" t="e">
        <f>$D49/'Token Specifications'!$T65*12/AI$22</f>
        <v>#N/A</v>
      </c>
      <c r="AJ49" s="479" t="e">
        <f>$D49/'Token Specifications'!$T65*12/AJ$22</f>
        <v>#N/A</v>
      </c>
      <c r="AK49" s="479" t="e">
        <f>$D49/'Token Specifications'!$T65*12/AK$22</f>
        <v>#N/A</v>
      </c>
      <c r="AL49" s="479" t="e">
        <f>$D49/'Token Specifications'!$T65*12/AL$22</f>
        <v>#N/A</v>
      </c>
      <c r="AM49" s="479" t="e">
        <f>$D49/'Token Specifications'!$T65*12/AM$22</f>
        <v>#N/A</v>
      </c>
      <c r="AN49" s="479" t="e">
        <f>$D49/'Token Specifications'!$T65*12/AN$22</f>
        <v>#N/A</v>
      </c>
      <c r="AO49" s="479" t="e">
        <f>$D49/'Token Specifications'!$T65*12/AO$22</f>
        <v>#N/A</v>
      </c>
      <c r="AP49" s="479" t="e">
        <f>$D49/'Token Specifications'!$T65*12/AP$22</f>
        <v>#N/A</v>
      </c>
      <c r="AQ49" s="479" t="e">
        <f>$D49/'Token Specifications'!$T65*12/AQ$22</f>
        <v>#N/A</v>
      </c>
      <c r="AR49" s="479" t="e">
        <f>$D49/'Token Specifications'!$T65*12/AR$22</f>
        <v>#N/A</v>
      </c>
      <c r="AS49" s="480" t="e">
        <f>$D49/'Token Specifications'!$T65*12/AS$22</f>
        <v>#N/A</v>
      </c>
    </row>
    <row r="50" spans="1:45" ht="15.75" customHeight="1" x14ac:dyDescent="0.2">
      <c r="A50" s="167"/>
      <c r="B50" s="474">
        <f t="shared" si="3"/>
        <v>46142</v>
      </c>
      <c r="C50" s="475">
        <f t="shared" si="4"/>
        <v>7466.9126446831515</v>
      </c>
      <c r="D50" s="475" t="e">
        <f t="array" ref="D50">INDEX('Token Specifications'!$C$38:$R$86,MATCH(B$23,'Token Specifications'!$B$38:$B$86,0),MATCH("Staking",'Token Specifications'!$C$37:$R$37,0))/$C$9*$C$16</f>
        <v>#N/A</v>
      </c>
      <c r="E50" s="476" t="e">
        <f t="shared" ref="E50:X50" si="31">($D50)/($C50*E$22)</f>
        <v>#N/A</v>
      </c>
      <c r="F50" s="476" t="e">
        <f t="shared" si="31"/>
        <v>#N/A</v>
      </c>
      <c r="G50" s="476" t="e">
        <f t="shared" si="31"/>
        <v>#N/A</v>
      </c>
      <c r="H50" s="476" t="e">
        <f t="shared" si="31"/>
        <v>#N/A</v>
      </c>
      <c r="I50" s="476" t="e">
        <f t="shared" si="31"/>
        <v>#N/A</v>
      </c>
      <c r="J50" s="476" t="e">
        <f t="shared" si="31"/>
        <v>#N/A</v>
      </c>
      <c r="K50" s="476" t="e">
        <f t="shared" si="31"/>
        <v>#N/A</v>
      </c>
      <c r="L50" s="476" t="e">
        <f t="shared" si="31"/>
        <v>#N/A</v>
      </c>
      <c r="M50" s="476" t="e">
        <f t="shared" si="31"/>
        <v>#N/A</v>
      </c>
      <c r="N50" s="476" t="e">
        <f t="shared" si="31"/>
        <v>#N/A</v>
      </c>
      <c r="O50" s="476" t="e">
        <f t="shared" si="31"/>
        <v>#N/A</v>
      </c>
      <c r="P50" s="476" t="e">
        <f t="shared" si="31"/>
        <v>#N/A</v>
      </c>
      <c r="Q50" s="476" t="e">
        <f t="shared" si="31"/>
        <v>#N/A</v>
      </c>
      <c r="R50" s="476" t="e">
        <f t="shared" si="31"/>
        <v>#N/A</v>
      </c>
      <c r="S50" s="476" t="e">
        <f t="shared" si="31"/>
        <v>#N/A</v>
      </c>
      <c r="T50" s="476" t="e">
        <f t="shared" si="31"/>
        <v>#N/A</v>
      </c>
      <c r="U50" s="476" t="e">
        <f t="shared" si="31"/>
        <v>#N/A</v>
      </c>
      <c r="V50" s="476" t="e">
        <f t="shared" si="31"/>
        <v>#N/A</v>
      </c>
      <c r="W50" s="476" t="e">
        <f t="shared" si="31"/>
        <v>#N/A</v>
      </c>
      <c r="X50" s="477" t="e">
        <f t="shared" si="31"/>
        <v>#N/A</v>
      </c>
      <c r="Z50" s="478" t="e">
        <f>$D50/'Token Specifications'!$T66*12/Z$22</f>
        <v>#N/A</v>
      </c>
      <c r="AA50" s="479" t="e">
        <f>$D50/'Token Specifications'!$T66*12/AA$22</f>
        <v>#N/A</v>
      </c>
      <c r="AB50" s="479" t="e">
        <f>$D50/'Token Specifications'!$T66*12/AB$22</f>
        <v>#N/A</v>
      </c>
      <c r="AC50" s="479" t="e">
        <f>$D50/'Token Specifications'!$T66*12/AC$22</f>
        <v>#N/A</v>
      </c>
      <c r="AD50" s="479" t="e">
        <f>$D50/'Token Specifications'!$T66*12/AD$22</f>
        <v>#N/A</v>
      </c>
      <c r="AE50" s="479" t="e">
        <f>$D50/'Token Specifications'!$T66*12/AE$22</f>
        <v>#N/A</v>
      </c>
      <c r="AF50" s="479" t="e">
        <f>$D50/'Token Specifications'!$T66*12/AF$22</f>
        <v>#N/A</v>
      </c>
      <c r="AG50" s="479" t="e">
        <f>$D50/'Token Specifications'!$T66*12/AG$22</f>
        <v>#N/A</v>
      </c>
      <c r="AH50" s="479" t="e">
        <f>$D50/'Token Specifications'!$T66*12/AH$22</f>
        <v>#N/A</v>
      </c>
      <c r="AI50" s="479" t="e">
        <f>$D50/'Token Specifications'!$T66*12/AI$22</f>
        <v>#N/A</v>
      </c>
      <c r="AJ50" s="479" t="e">
        <f>$D50/'Token Specifications'!$T66*12/AJ$22</f>
        <v>#N/A</v>
      </c>
      <c r="AK50" s="479" t="e">
        <f>$D50/'Token Specifications'!$T66*12/AK$22</f>
        <v>#N/A</v>
      </c>
      <c r="AL50" s="479" t="e">
        <f>$D50/'Token Specifications'!$T66*12/AL$22</f>
        <v>#N/A</v>
      </c>
      <c r="AM50" s="479" t="e">
        <f>$D50/'Token Specifications'!$T66*12/AM$22</f>
        <v>#N/A</v>
      </c>
      <c r="AN50" s="479" t="e">
        <f>$D50/'Token Specifications'!$T66*12/AN$22</f>
        <v>#N/A</v>
      </c>
      <c r="AO50" s="479" t="e">
        <f>$D50/'Token Specifications'!$T66*12/AO$22</f>
        <v>#N/A</v>
      </c>
      <c r="AP50" s="479" t="e">
        <f>$D50/'Token Specifications'!$T66*12/AP$22</f>
        <v>#N/A</v>
      </c>
      <c r="AQ50" s="479" t="e">
        <f>$D50/'Token Specifications'!$T66*12/AQ$22</f>
        <v>#N/A</v>
      </c>
      <c r="AR50" s="479" t="e">
        <f>$D50/'Token Specifications'!$T66*12/AR$22</f>
        <v>#N/A</v>
      </c>
      <c r="AS50" s="480" t="e">
        <f>$D50/'Token Specifications'!$T66*12/AS$22</f>
        <v>#N/A</v>
      </c>
    </row>
    <row r="51" spans="1:45" ht="15.75" customHeight="1" x14ac:dyDescent="0.2">
      <c r="A51" s="167"/>
      <c r="B51" s="474">
        <f t="shared" si="3"/>
        <v>46173</v>
      </c>
      <c r="C51" s="475">
        <f t="shared" si="4"/>
        <v>7840.2582769173096</v>
      </c>
      <c r="D51" s="475" t="e">
        <f t="array" ref="D51">INDEX('Token Specifications'!$C$38:$R$86,MATCH(B$23,'Token Specifications'!$B$38:$B$86,0),MATCH("Staking",'Token Specifications'!$C$37:$R$37,0))/$C$9*$C$16</f>
        <v>#N/A</v>
      </c>
      <c r="E51" s="476" t="e">
        <f t="shared" ref="E51:X51" si="32">($D51)/($C51*E$22)</f>
        <v>#N/A</v>
      </c>
      <c r="F51" s="476" t="e">
        <f t="shared" si="32"/>
        <v>#N/A</v>
      </c>
      <c r="G51" s="476" t="e">
        <f t="shared" si="32"/>
        <v>#N/A</v>
      </c>
      <c r="H51" s="476" t="e">
        <f t="shared" si="32"/>
        <v>#N/A</v>
      </c>
      <c r="I51" s="476" t="e">
        <f t="shared" si="32"/>
        <v>#N/A</v>
      </c>
      <c r="J51" s="476" t="e">
        <f t="shared" si="32"/>
        <v>#N/A</v>
      </c>
      <c r="K51" s="476" t="e">
        <f t="shared" si="32"/>
        <v>#N/A</v>
      </c>
      <c r="L51" s="476" t="e">
        <f t="shared" si="32"/>
        <v>#N/A</v>
      </c>
      <c r="M51" s="476" t="e">
        <f t="shared" si="32"/>
        <v>#N/A</v>
      </c>
      <c r="N51" s="476" t="e">
        <f t="shared" si="32"/>
        <v>#N/A</v>
      </c>
      <c r="O51" s="476" t="e">
        <f t="shared" si="32"/>
        <v>#N/A</v>
      </c>
      <c r="P51" s="476" t="e">
        <f t="shared" si="32"/>
        <v>#N/A</v>
      </c>
      <c r="Q51" s="476" t="e">
        <f t="shared" si="32"/>
        <v>#N/A</v>
      </c>
      <c r="R51" s="476" t="e">
        <f t="shared" si="32"/>
        <v>#N/A</v>
      </c>
      <c r="S51" s="476" t="e">
        <f t="shared" si="32"/>
        <v>#N/A</v>
      </c>
      <c r="T51" s="476" t="e">
        <f t="shared" si="32"/>
        <v>#N/A</v>
      </c>
      <c r="U51" s="476" t="e">
        <f t="shared" si="32"/>
        <v>#N/A</v>
      </c>
      <c r="V51" s="476" t="e">
        <f t="shared" si="32"/>
        <v>#N/A</v>
      </c>
      <c r="W51" s="476" t="e">
        <f t="shared" si="32"/>
        <v>#N/A</v>
      </c>
      <c r="X51" s="477" t="e">
        <f t="shared" si="32"/>
        <v>#N/A</v>
      </c>
      <c r="Z51" s="478" t="e">
        <f>$D51/'Token Specifications'!$T67*12/Z$22</f>
        <v>#N/A</v>
      </c>
      <c r="AA51" s="479" t="e">
        <f>$D51/'Token Specifications'!$T67*12/AA$22</f>
        <v>#N/A</v>
      </c>
      <c r="AB51" s="479" t="e">
        <f>$D51/'Token Specifications'!$T67*12/AB$22</f>
        <v>#N/A</v>
      </c>
      <c r="AC51" s="479" t="e">
        <f>$D51/'Token Specifications'!$T67*12/AC$22</f>
        <v>#N/A</v>
      </c>
      <c r="AD51" s="479" t="e">
        <f>$D51/'Token Specifications'!$T67*12/AD$22</f>
        <v>#N/A</v>
      </c>
      <c r="AE51" s="479" t="e">
        <f>$D51/'Token Specifications'!$T67*12/AE$22</f>
        <v>#N/A</v>
      </c>
      <c r="AF51" s="479" t="e">
        <f>$D51/'Token Specifications'!$T67*12/AF$22</f>
        <v>#N/A</v>
      </c>
      <c r="AG51" s="479" t="e">
        <f>$D51/'Token Specifications'!$T67*12/AG$22</f>
        <v>#N/A</v>
      </c>
      <c r="AH51" s="479" t="e">
        <f>$D51/'Token Specifications'!$T67*12/AH$22</f>
        <v>#N/A</v>
      </c>
      <c r="AI51" s="479" t="e">
        <f>$D51/'Token Specifications'!$T67*12/AI$22</f>
        <v>#N/A</v>
      </c>
      <c r="AJ51" s="479" t="e">
        <f>$D51/'Token Specifications'!$T67*12/AJ$22</f>
        <v>#N/A</v>
      </c>
      <c r="AK51" s="479" t="e">
        <f>$D51/'Token Specifications'!$T67*12/AK$22</f>
        <v>#N/A</v>
      </c>
      <c r="AL51" s="479" t="e">
        <f>$D51/'Token Specifications'!$T67*12/AL$22</f>
        <v>#N/A</v>
      </c>
      <c r="AM51" s="479" t="e">
        <f>$D51/'Token Specifications'!$T67*12/AM$22</f>
        <v>#N/A</v>
      </c>
      <c r="AN51" s="479" t="e">
        <f>$D51/'Token Specifications'!$T67*12/AN$22</f>
        <v>#N/A</v>
      </c>
      <c r="AO51" s="479" t="e">
        <f>$D51/'Token Specifications'!$T67*12/AO$22</f>
        <v>#N/A</v>
      </c>
      <c r="AP51" s="479" t="e">
        <f>$D51/'Token Specifications'!$T67*12/AP$22</f>
        <v>#N/A</v>
      </c>
      <c r="AQ51" s="479" t="e">
        <f>$D51/'Token Specifications'!$T67*12/AQ$22</f>
        <v>#N/A</v>
      </c>
      <c r="AR51" s="479" t="e">
        <f>$D51/'Token Specifications'!$T67*12/AR$22</f>
        <v>#N/A</v>
      </c>
      <c r="AS51" s="480" t="e">
        <f>$D51/'Token Specifications'!$T67*12/AS$22</f>
        <v>#N/A</v>
      </c>
    </row>
    <row r="52" spans="1:45" ht="15.75" customHeight="1" x14ac:dyDescent="0.2">
      <c r="A52" s="167"/>
      <c r="B52" s="474">
        <f t="shared" si="3"/>
        <v>46203</v>
      </c>
      <c r="C52" s="475">
        <f t="shared" si="4"/>
        <v>8232.2711907631747</v>
      </c>
      <c r="D52" s="475" t="e">
        <f t="array" ref="D52">INDEX('Token Specifications'!$C$38:$R$86,MATCH(B$23,'Token Specifications'!$B$38:$B$86,0),MATCH("Staking",'Token Specifications'!$C$37:$R$37,0))/$C$9*$C$16</f>
        <v>#N/A</v>
      </c>
      <c r="E52" s="476" t="e">
        <f t="shared" ref="E52:X52" si="33">($D52)/($C52*E$22)</f>
        <v>#N/A</v>
      </c>
      <c r="F52" s="476" t="e">
        <f t="shared" si="33"/>
        <v>#N/A</v>
      </c>
      <c r="G52" s="476" t="e">
        <f t="shared" si="33"/>
        <v>#N/A</v>
      </c>
      <c r="H52" s="476" t="e">
        <f t="shared" si="33"/>
        <v>#N/A</v>
      </c>
      <c r="I52" s="476" t="e">
        <f t="shared" si="33"/>
        <v>#N/A</v>
      </c>
      <c r="J52" s="476" t="e">
        <f t="shared" si="33"/>
        <v>#N/A</v>
      </c>
      <c r="K52" s="476" t="e">
        <f t="shared" si="33"/>
        <v>#N/A</v>
      </c>
      <c r="L52" s="476" t="e">
        <f t="shared" si="33"/>
        <v>#N/A</v>
      </c>
      <c r="M52" s="476" t="e">
        <f t="shared" si="33"/>
        <v>#N/A</v>
      </c>
      <c r="N52" s="476" t="e">
        <f t="shared" si="33"/>
        <v>#N/A</v>
      </c>
      <c r="O52" s="476" t="e">
        <f t="shared" si="33"/>
        <v>#N/A</v>
      </c>
      <c r="P52" s="476" t="e">
        <f t="shared" si="33"/>
        <v>#N/A</v>
      </c>
      <c r="Q52" s="476" t="e">
        <f t="shared" si="33"/>
        <v>#N/A</v>
      </c>
      <c r="R52" s="476" t="e">
        <f t="shared" si="33"/>
        <v>#N/A</v>
      </c>
      <c r="S52" s="476" t="e">
        <f t="shared" si="33"/>
        <v>#N/A</v>
      </c>
      <c r="T52" s="476" t="e">
        <f t="shared" si="33"/>
        <v>#N/A</v>
      </c>
      <c r="U52" s="476" t="e">
        <f t="shared" si="33"/>
        <v>#N/A</v>
      </c>
      <c r="V52" s="476" t="e">
        <f t="shared" si="33"/>
        <v>#N/A</v>
      </c>
      <c r="W52" s="476" t="e">
        <f t="shared" si="33"/>
        <v>#N/A</v>
      </c>
      <c r="X52" s="477" t="e">
        <f t="shared" si="33"/>
        <v>#N/A</v>
      </c>
      <c r="Z52" s="478" t="e">
        <f>$D52/'Token Specifications'!$T68*12/Z$22</f>
        <v>#N/A</v>
      </c>
      <c r="AA52" s="479" t="e">
        <f>$D52/'Token Specifications'!$T68*12/AA$22</f>
        <v>#N/A</v>
      </c>
      <c r="AB52" s="479" t="e">
        <f>$D52/'Token Specifications'!$T68*12/AB$22</f>
        <v>#N/A</v>
      </c>
      <c r="AC52" s="479" t="e">
        <f>$D52/'Token Specifications'!$T68*12/AC$22</f>
        <v>#N/A</v>
      </c>
      <c r="AD52" s="479" t="e">
        <f>$D52/'Token Specifications'!$T68*12/AD$22</f>
        <v>#N/A</v>
      </c>
      <c r="AE52" s="479" t="e">
        <f>$D52/'Token Specifications'!$T68*12/AE$22</f>
        <v>#N/A</v>
      </c>
      <c r="AF52" s="479" t="e">
        <f>$D52/'Token Specifications'!$T68*12/AF$22</f>
        <v>#N/A</v>
      </c>
      <c r="AG52" s="479" t="e">
        <f>$D52/'Token Specifications'!$T68*12/AG$22</f>
        <v>#N/A</v>
      </c>
      <c r="AH52" s="479" t="e">
        <f>$D52/'Token Specifications'!$T68*12/AH$22</f>
        <v>#N/A</v>
      </c>
      <c r="AI52" s="479" t="e">
        <f>$D52/'Token Specifications'!$T68*12/AI$22</f>
        <v>#N/A</v>
      </c>
      <c r="AJ52" s="479" t="e">
        <f>$D52/'Token Specifications'!$T68*12/AJ$22</f>
        <v>#N/A</v>
      </c>
      <c r="AK52" s="479" t="e">
        <f>$D52/'Token Specifications'!$T68*12/AK$22</f>
        <v>#N/A</v>
      </c>
      <c r="AL52" s="479" t="e">
        <f>$D52/'Token Specifications'!$T68*12/AL$22</f>
        <v>#N/A</v>
      </c>
      <c r="AM52" s="479" t="e">
        <f>$D52/'Token Specifications'!$T68*12/AM$22</f>
        <v>#N/A</v>
      </c>
      <c r="AN52" s="479" t="e">
        <f>$D52/'Token Specifications'!$T68*12/AN$22</f>
        <v>#N/A</v>
      </c>
      <c r="AO52" s="479" t="e">
        <f>$D52/'Token Specifications'!$T68*12/AO$22</f>
        <v>#N/A</v>
      </c>
      <c r="AP52" s="479" t="e">
        <f>$D52/'Token Specifications'!$T68*12/AP$22</f>
        <v>#N/A</v>
      </c>
      <c r="AQ52" s="479" t="e">
        <f>$D52/'Token Specifications'!$T68*12/AQ$22</f>
        <v>#N/A</v>
      </c>
      <c r="AR52" s="479" t="e">
        <f>$D52/'Token Specifications'!$T68*12/AR$22</f>
        <v>#N/A</v>
      </c>
      <c r="AS52" s="480" t="e">
        <f>$D52/'Token Specifications'!$T68*12/AS$22</f>
        <v>#N/A</v>
      </c>
    </row>
    <row r="53" spans="1:45" ht="15.75" customHeight="1" x14ac:dyDescent="0.2">
      <c r="A53" s="167"/>
      <c r="B53" s="474">
        <f t="shared" si="3"/>
        <v>46234</v>
      </c>
      <c r="C53" s="475">
        <f t="shared" si="4"/>
        <v>8643.884750301333</v>
      </c>
      <c r="D53" s="475" t="e">
        <f t="array" ref="D53">INDEX('Token Specifications'!$C$38:$R$86,MATCH(B$23,'Token Specifications'!$B$38:$B$86,0),MATCH("Staking",'Token Specifications'!$C$37:$R$37,0))/$C$9*$C$16</f>
        <v>#N/A</v>
      </c>
      <c r="E53" s="476" t="e">
        <f t="shared" ref="E53:X53" si="34">($D53)/($C53*E$22)</f>
        <v>#N/A</v>
      </c>
      <c r="F53" s="476" t="e">
        <f t="shared" si="34"/>
        <v>#N/A</v>
      </c>
      <c r="G53" s="476" t="e">
        <f t="shared" si="34"/>
        <v>#N/A</v>
      </c>
      <c r="H53" s="476" t="e">
        <f t="shared" si="34"/>
        <v>#N/A</v>
      </c>
      <c r="I53" s="476" t="e">
        <f t="shared" si="34"/>
        <v>#N/A</v>
      </c>
      <c r="J53" s="476" t="e">
        <f t="shared" si="34"/>
        <v>#N/A</v>
      </c>
      <c r="K53" s="476" t="e">
        <f t="shared" si="34"/>
        <v>#N/A</v>
      </c>
      <c r="L53" s="476" t="e">
        <f t="shared" si="34"/>
        <v>#N/A</v>
      </c>
      <c r="M53" s="476" t="e">
        <f t="shared" si="34"/>
        <v>#N/A</v>
      </c>
      <c r="N53" s="476" t="e">
        <f t="shared" si="34"/>
        <v>#N/A</v>
      </c>
      <c r="O53" s="476" t="e">
        <f t="shared" si="34"/>
        <v>#N/A</v>
      </c>
      <c r="P53" s="476" t="e">
        <f t="shared" si="34"/>
        <v>#N/A</v>
      </c>
      <c r="Q53" s="476" t="e">
        <f t="shared" si="34"/>
        <v>#N/A</v>
      </c>
      <c r="R53" s="476" t="e">
        <f t="shared" si="34"/>
        <v>#N/A</v>
      </c>
      <c r="S53" s="476" t="e">
        <f t="shared" si="34"/>
        <v>#N/A</v>
      </c>
      <c r="T53" s="476" t="e">
        <f t="shared" si="34"/>
        <v>#N/A</v>
      </c>
      <c r="U53" s="476" t="e">
        <f t="shared" si="34"/>
        <v>#N/A</v>
      </c>
      <c r="V53" s="476" t="e">
        <f t="shared" si="34"/>
        <v>#N/A</v>
      </c>
      <c r="W53" s="476" t="e">
        <f t="shared" si="34"/>
        <v>#N/A</v>
      </c>
      <c r="X53" s="477" t="e">
        <f t="shared" si="34"/>
        <v>#N/A</v>
      </c>
      <c r="Z53" s="478" t="e">
        <f>$D53/'Token Specifications'!$T69*12/Z$22</f>
        <v>#N/A</v>
      </c>
      <c r="AA53" s="479" t="e">
        <f>$D53/'Token Specifications'!$T69*12/AA$22</f>
        <v>#N/A</v>
      </c>
      <c r="AB53" s="479" t="e">
        <f>$D53/'Token Specifications'!$T69*12/AB$22</f>
        <v>#N/A</v>
      </c>
      <c r="AC53" s="479" t="e">
        <f>$D53/'Token Specifications'!$T69*12/AC$22</f>
        <v>#N/A</v>
      </c>
      <c r="AD53" s="479" t="e">
        <f>$D53/'Token Specifications'!$T69*12/AD$22</f>
        <v>#N/A</v>
      </c>
      <c r="AE53" s="479" t="e">
        <f>$D53/'Token Specifications'!$T69*12/AE$22</f>
        <v>#N/A</v>
      </c>
      <c r="AF53" s="479" t="e">
        <f>$D53/'Token Specifications'!$T69*12/AF$22</f>
        <v>#N/A</v>
      </c>
      <c r="AG53" s="479" t="e">
        <f>$D53/'Token Specifications'!$T69*12/AG$22</f>
        <v>#N/A</v>
      </c>
      <c r="AH53" s="479" t="e">
        <f>$D53/'Token Specifications'!$T69*12/AH$22</f>
        <v>#N/A</v>
      </c>
      <c r="AI53" s="479" t="e">
        <f>$D53/'Token Specifications'!$T69*12/AI$22</f>
        <v>#N/A</v>
      </c>
      <c r="AJ53" s="479" t="e">
        <f>$D53/'Token Specifications'!$T69*12/AJ$22</f>
        <v>#N/A</v>
      </c>
      <c r="AK53" s="479" t="e">
        <f>$D53/'Token Specifications'!$T69*12/AK$22</f>
        <v>#N/A</v>
      </c>
      <c r="AL53" s="479" t="e">
        <f>$D53/'Token Specifications'!$T69*12/AL$22</f>
        <v>#N/A</v>
      </c>
      <c r="AM53" s="479" t="e">
        <f>$D53/'Token Specifications'!$T69*12/AM$22</f>
        <v>#N/A</v>
      </c>
      <c r="AN53" s="479" t="e">
        <f>$D53/'Token Specifications'!$T69*12/AN$22</f>
        <v>#N/A</v>
      </c>
      <c r="AO53" s="479" t="e">
        <f>$D53/'Token Specifications'!$T69*12/AO$22</f>
        <v>#N/A</v>
      </c>
      <c r="AP53" s="479" t="e">
        <f>$D53/'Token Specifications'!$T69*12/AP$22</f>
        <v>#N/A</v>
      </c>
      <c r="AQ53" s="479" t="e">
        <f>$D53/'Token Specifications'!$T69*12/AQ$22</f>
        <v>#N/A</v>
      </c>
      <c r="AR53" s="479" t="e">
        <f>$D53/'Token Specifications'!$T69*12/AR$22</f>
        <v>#N/A</v>
      </c>
      <c r="AS53" s="480" t="e">
        <f>$D53/'Token Specifications'!$T69*12/AS$22</f>
        <v>#N/A</v>
      </c>
    </row>
    <row r="54" spans="1:45" ht="15.75" customHeight="1" x14ac:dyDescent="0.2">
      <c r="A54" s="167"/>
      <c r="B54" s="474">
        <f t="shared" si="3"/>
        <v>46265</v>
      </c>
      <c r="C54" s="475">
        <f t="shared" si="4"/>
        <v>9076.0789878163996</v>
      </c>
      <c r="D54" s="475" t="e">
        <f t="array" ref="D54">INDEX('Token Specifications'!$C$38:$R$86,MATCH(B$23,'Token Specifications'!$B$38:$B$86,0),MATCH("Staking",'Token Specifications'!$C$37:$R$37,0))/$C$9*$C$16</f>
        <v>#N/A</v>
      </c>
      <c r="E54" s="476" t="e">
        <f t="shared" ref="E54:X54" si="35">($D54)/($C54*E$22)</f>
        <v>#N/A</v>
      </c>
      <c r="F54" s="476" t="e">
        <f t="shared" si="35"/>
        <v>#N/A</v>
      </c>
      <c r="G54" s="476" t="e">
        <f t="shared" si="35"/>
        <v>#N/A</v>
      </c>
      <c r="H54" s="476" t="e">
        <f t="shared" si="35"/>
        <v>#N/A</v>
      </c>
      <c r="I54" s="476" t="e">
        <f t="shared" si="35"/>
        <v>#N/A</v>
      </c>
      <c r="J54" s="476" t="e">
        <f t="shared" si="35"/>
        <v>#N/A</v>
      </c>
      <c r="K54" s="476" t="e">
        <f t="shared" si="35"/>
        <v>#N/A</v>
      </c>
      <c r="L54" s="476" t="e">
        <f t="shared" si="35"/>
        <v>#N/A</v>
      </c>
      <c r="M54" s="476" t="e">
        <f t="shared" si="35"/>
        <v>#N/A</v>
      </c>
      <c r="N54" s="476" t="e">
        <f t="shared" si="35"/>
        <v>#N/A</v>
      </c>
      <c r="O54" s="476" t="e">
        <f t="shared" si="35"/>
        <v>#N/A</v>
      </c>
      <c r="P54" s="476" t="e">
        <f t="shared" si="35"/>
        <v>#N/A</v>
      </c>
      <c r="Q54" s="476" t="e">
        <f t="shared" si="35"/>
        <v>#N/A</v>
      </c>
      <c r="R54" s="476" t="e">
        <f t="shared" si="35"/>
        <v>#N/A</v>
      </c>
      <c r="S54" s="476" t="e">
        <f t="shared" si="35"/>
        <v>#N/A</v>
      </c>
      <c r="T54" s="476" t="e">
        <f t="shared" si="35"/>
        <v>#N/A</v>
      </c>
      <c r="U54" s="476" t="e">
        <f t="shared" si="35"/>
        <v>#N/A</v>
      </c>
      <c r="V54" s="476" t="e">
        <f t="shared" si="35"/>
        <v>#N/A</v>
      </c>
      <c r="W54" s="476" t="e">
        <f t="shared" si="35"/>
        <v>#N/A</v>
      </c>
      <c r="X54" s="477" t="e">
        <f t="shared" si="35"/>
        <v>#N/A</v>
      </c>
      <c r="Z54" s="478" t="e">
        <f>$D54/'Token Specifications'!$T70*12/Z$22</f>
        <v>#N/A</v>
      </c>
      <c r="AA54" s="479" t="e">
        <f>$D54/'Token Specifications'!$T70*12/AA$22</f>
        <v>#N/A</v>
      </c>
      <c r="AB54" s="479" t="e">
        <f>$D54/'Token Specifications'!$T70*12/AB$22</f>
        <v>#N/A</v>
      </c>
      <c r="AC54" s="479" t="e">
        <f>$D54/'Token Specifications'!$T70*12/AC$22</f>
        <v>#N/A</v>
      </c>
      <c r="AD54" s="479" t="e">
        <f>$D54/'Token Specifications'!$T70*12/AD$22</f>
        <v>#N/A</v>
      </c>
      <c r="AE54" s="479" t="e">
        <f>$D54/'Token Specifications'!$T70*12/AE$22</f>
        <v>#N/A</v>
      </c>
      <c r="AF54" s="479" t="e">
        <f>$D54/'Token Specifications'!$T70*12/AF$22</f>
        <v>#N/A</v>
      </c>
      <c r="AG54" s="479" t="e">
        <f>$D54/'Token Specifications'!$T70*12/AG$22</f>
        <v>#N/A</v>
      </c>
      <c r="AH54" s="479" t="e">
        <f>$D54/'Token Specifications'!$T70*12/AH$22</f>
        <v>#N/A</v>
      </c>
      <c r="AI54" s="479" t="e">
        <f>$D54/'Token Specifications'!$T70*12/AI$22</f>
        <v>#N/A</v>
      </c>
      <c r="AJ54" s="479" t="e">
        <f>$D54/'Token Specifications'!$T70*12/AJ$22</f>
        <v>#N/A</v>
      </c>
      <c r="AK54" s="479" t="e">
        <f>$D54/'Token Specifications'!$T70*12/AK$22</f>
        <v>#N/A</v>
      </c>
      <c r="AL54" s="479" t="e">
        <f>$D54/'Token Specifications'!$T70*12/AL$22</f>
        <v>#N/A</v>
      </c>
      <c r="AM54" s="479" t="e">
        <f>$D54/'Token Specifications'!$T70*12/AM$22</f>
        <v>#N/A</v>
      </c>
      <c r="AN54" s="479" t="e">
        <f>$D54/'Token Specifications'!$T70*12/AN$22</f>
        <v>#N/A</v>
      </c>
      <c r="AO54" s="479" t="e">
        <f>$D54/'Token Specifications'!$T70*12/AO$22</f>
        <v>#N/A</v>
      </c>
      <c r="AP54" s="479" t="e">
        <f>$D54/'Token Specifications'!$T70*12/AP$22</f>
        <v>#N/A</v>
      </c>
      <c r="AQ54" s="479" t="e">
        <f>$D54/'Token Specifications'!$T70*12/AQ$22</f>
        <v>#N/A</v>
      </c>
      <c r="AR54" s="479" t="e">
        <f>$D54/'Token Specifications'!$T70*12/AR$22</f>
        <v>#N/A</v>
      </c>
      <c r="AS54" s="480" t="e">
        <f>$D54/'Token Specifications'!$T70*12/AS$22</f>
        <v>#N/A</v>
      </c>
    </row>
    <row r="55" spans="1:45" ht="15.75" customHeight="1" x14ac:dyDescent="0.2">
      <c r="A55" s="167"/>
      <c r="B55" s="474">
        <f t="shared" si="3"/>
        <v>46295</v>
      </c>
      <c r="C55" s="475">
        <f t="shared" si="4"/>
        <v>9529.8829372072196</v>
      </c>
      <c r="D55" s="475" t="e">
        <f t="array" ref="D55">INDEX('Token Specifications'!$C$38:$R$86,MATCH(B$23,'Token Specifications'!$B$38:$B$86,0),MATCH("Staking",'Token Specifications'!$C$37:$R$37,0))/$C$9*$C$16</f>
        <v>#N/A</v>
      </c>
      <c r="E55" s="476" t="e">
        <f t="shared" ref="E55:X55" si="36">($D55)/($C55*E$22)</f>
        <v>#N/A</v>
      </c>
      <c r="F55" s="476" t="e">
        <f t="shared" si="36"/>
        <v>#N/A</v>
      </c>
      <c r="G55" s="476" t="e">
        <f t="shared" si="36"/>
        <v>#N/A</v>
      </c>
      <c r="H55" s="476" t="e">
        <f t="shared" si="36"/>
        <v>#N/A</v>
      </c>
      <c r="I55" s="476" t="e">
        <f t="shared" si="36"/>
        <v>#N/A</v>
      </c>
      <c r="J55" s="476" t="e">
        <f t="shared" si="36"/>
        <v>#N/A</v>
      </c>
      <c r="K55" s="476" t="e">
        <f t="shared" si="36"/>
        <v>#N/A</v>
      </c>
      <c r="L55" s="476" t="e">
        <f t="shared" si="36"/>
        <v>#N/A</v>
      </c>
      <c r="M55" s="476" t="e">
        <f t="shared" si="36"/>
        <v>#N/A</v>
      </c>
      <c r="N55" s="476" t="e">
        <f t="shared" si="36"/>
        <v>#N/A</v>
      </c>
      <c r="O55" s="476" t="e">
        <f t="shared" si="36"/>
        <v>#N/A</v>
      </c>
      <c r="P55" s="476" t="e">
        <f t="shared" si="36"/>
        <v>#N/A</v>
      </c>
      <c r="Q55" s="476" t="e">
        <f t="shared" si="36"/>
        <v>#N/A</v>
      </c>
      <c r="R55" s="476" t="e">
        <f t="shared" si="36"/>
        <v>#N/A</v>
      </c>
      <c r="S55" s="476" t="e">
        <f t="shared" si="36"/>
        <v>#N/A</v>
      </c>
      <c r="T55" s="476" t="e">
        <f t="shared" si="36"/>
        <v>#N/A</v>
      </c>
      <c r="U55" s="476" t="e">
        <f t="shared" si="36"/>
        <v>#N/A</v>
      </c>
      <c r="V55" s="476" t="e">
        <f t="shared" si="36"/>
        <v>#N/A</v>
      </c>
      <c r="W55" s="476" t="e">
        <f t="shared" si="36"/>
        <v>#N/A</v>
      </c>
      <c r="X55" s="477" t="e">
        <f t="shared" si="36"/>
        <v>#N/A</v>
      </c>
      <c r="Z55" s="478" t="e">
        <f>$D55/'Token Specifications'!$T71*12/Z$22</f>
        <v>#N/A</v>
      </c>
      <c r="AA55" s="479" t="e">
        <f>$D55/'Token Specifications'!$T71*12/AA$22</f>
        <v>#N/A</v>
      </c>
      <c r="AB55" s="479" t="e">
        <f>$D55/'Token Specifications'!$T71*12/AB$22</f>
        <v>#N/A</v>
      </c>
      <c r="AC55" s="479" t="e">
        <f>$D55/'Token Specifications'!$T71*12/AC$22</f>
        <v>#N/A</v>
      </c>
      <c r="AD55" s="479" t="e">
        <f>$D55/'Token Specifications'!$T71*12/AD$22</f>
        <v>#N/A</v>
      </c>
      <c r="AE55" s="479" t="e">
        <f>$D55/'Token Specifications'!$T71*12/AE$22</f>
        <v>#N/A</v>
      </c>
      <c r="AF55" s="479" t="e">
        <f>$D55/'Token Specifications'!$T71*12/AF$22</f>
        <v>#N/A</v>
      </c>
      <c r="AG55" s="479" t="e">
        <f>$D55/'Token Specifications'!$T71*12/AG$22</f>
        <v>#N/A</v>
      </c>
      <c r="AH55" s="479" t="e">
        <f>$D55/'Token Specifications'!$T71*12/AH$22</f>
        <v>#N/A</v>
      </c>
      <c r="AI55" s="479" t="e">
        <f>$D55/'Token Specifications'!$T71*12/AI$22</f>
        <v>#N/A</v>
      </c>
      <c r="AJ55" s="479" t="e">
        <f>$D55/'Token Specifications'!$T71*12/AJ$22</f>
        <v>#N/A</v>
      </c>
      <c r="AK55" s="479" t="e">
        <f>$D55/'Token Specifications'!$T71*12/AK$22</f>
        <v>#N/A</v>
      </c>
      <c r="AL55" s="479" t="e">
        <f>$D55/'Token Specifications'!$T71*12/AL$22</f>
        <v>#N/A</v>
      </c>
      <c r="AM55" s="479" t="e">
        <f>$D55/'Token Specifications'!$T71*12/AM$22</f>
        <v>#N/A</v>
      </c>
      <c r="AN55" s="479" t="e">
        <f>$D55/'Token Specifications'!$T71*12/AN$22</f>
        <v>#N/A</v>
      </c>
      <c r="AO55" s="479" t="e">
        <f>$D55/'Token Specifications'!$T71*12/AO$22</f>
        <v>#N/A</v>
      </c>
      <c r="AP55" s="479" t="e">
        <f>$D55/'Token Specifications'!$T71*12/AP$22</f>
        <v>#N/A</v>
      </c>
      <c r="AQ55" s="479" t="e">
        <f>$D55/'Token Specifications'!$T71*12/AQ$22</f>
        <v>#N/A</v>
      </c>
      <c r="AR55" s="479" t="e">
        <f>$D55/'Token Specifications'!$T71*12/AR$22</f>
        <v>#N/A</v>
      </c>
      <c r="AS55" s="480" t="e">
        <f>$D55/'Token Specifications'!$T71*12/AS$22</f>
        <v>#N/A</v>
      </c>
    </row>
    <row r="56" spans="1:45" ht="15.75" customHeight="1" x14ac:dyDescent="0.2">
      <c r="A56" s="167"/>
      <c r="B56" s="474">
        <f t="shared" si="3"/>
        <v>46326</v>
      </c>
      <c r="C56" s="475">
        <f t="shared" si="4"/>
        <v>10006.377084067581</v>
      </c>
      <c r="D56" s="475" t="e">
        <f t="array" ref="D56">INDEX('Token Specifications'!$C$38:$R$86,MATCH(B$23,'Token Specifications'!$B$38:$B$86,0),MATCH("Staking",'Token Specifications'!$C$37:$R$37,0))/$C$9*$C$16</f>
        <v>#N/A</v>
      </c>
      <c r="E56" s="476" t="e">
        <f t="shared" ref="E56:X56" si="37">($D56)/($C56*E$22)</f>
        <v>#N/A</v>
      </c>
      <c r="F56" s="476" t="e">
        <f t="shared" si="37"/>
        <v>#N/A</v>
      </c>
      <c r="G56" s="476" t="e">
        <f t="shared" si="37"/>
        <v>#N/A</v>
      </c>
      <c r="H56" s="476" t="e">
        <f t="shared" si="37"/>
        <v>#N/A</v>
      </c>
      <c r="I56" s="476" t="e">
        <f t="shared" si="37"/>
        <v>#N/A</v>
      </c>
      <c r="J56" s="476" t="e">
        <f t="shared" si="37"/>
        <v>#N/A</v>
      </c>
      <c r="K56" s="476" t="e">
        <f t="shared" si="37"/>
        <v>#N/A</v>
      </c>
      <c r="L56" s="476" t="e">
        <f t="shared" si="37"/>
        <v>#N/A</v>
      </c>
      <c r="M56" s="476" t="e">
        <f t="shared" si="37"/>
        <v>#N/A</v>
      </c>
      <c r="N56" s="476" t="e">
        <f t="shared" si="37"/>
        <v>#N/A</v>
      </c>
      <c r="O56" s="476" t="e">
        <f t="shared" si="37"/>
        <v>#N/A</v>
      </c>
      <c r="P56" s="476" t="e">
        <f t="shared" si="37"/>
        <v>#N/A</v>
      </c>
      <c r="Q56" s="476" t="e">
        <f t="shared" si="37"/>
        <v>#N/A</v>
      </c>
      <c r="R56" s="476" t="e">
        <f t="shared" si="37"/>
        <v>#N/A</v>
      </c>
      <c r="S56" s="476" t="e">
        <f t="shared" si="37"/>
        <v>#N/A</v>
      </c>
      <c r="T56" s="476" t="e">
        <f t="shared" si="37"/>
        <v>#N/A</v>
      </c>
      <c r="U56" s="476" t="e">
        <f t="shared" si="37"/>
        <v>#N/A</v>
      </c>
      <c r="V56" s="476" t="e">
        <f t="shared" si="37"/>
        <v>#N/A</v>
      </c>
      <c r="W56" s="476" t="e">
        <f t="shared" si="37"/>
        <v>#N/A</v>
      </c>
      <c r="X56" s="477" t="e">
        <f t="shared" si="37"/>
        <v>#N/A</v>
      </c>
      <c r="Z56" s="478" t="e">
        <f>$D56/'Token Specifications'!$T72*12/Z$22</f>
        <v>#N/A</v>
      </c>
      <c r="AA56" s="479" t="e">
        <f>$D56/'Token Specifications'!$T72*12/AA$22</f>
        <v>#N/A</v>
      </c>
      <c r="AB56" s="479" t="e">
        <f>$D56/'Token Specifications'!$T72*12/AB$22</f>
        <v>#N/A</v>
      </c>
      <c r="AC56" s="479" t="e">
        <f>$D56/'Token Specifications'!$T72*12/AC$22</f>
        <v>#N/A</v>
      </c>
      <c r="AD56" s="479" t="e">
        <f>$D56/'Token Specifications'!$T72*12/AD$22</f>
        <v>#N/A</v>
      </c>
      <c r="AE56" s="479" t="e">
        <f>$D56/'Token Specifications'!$T72*12/AE$22</f>
        <v>#N/A</v>
      </c>
      <c r="AF56" s="479" t="e">
        <f>$D56/'Token Specifications'!$T72*12/AF$22</f>
        <v>#N/A</v>
      </c>
      <c r="AG56" s="479" t="e">
        <f>$D56/'Token Specifications'!$T72*12/AG$22</f>
        <v>#N/A</v>
      </c>
      <c r="AH56" s="479" t="e">
        <f>$D56/'Token Specifications'!$T72*12/AH$22</f>
        <v>#N/A</v>
      </c>
      <c r="AI56" s="479" t="e">
        <f>$D56/'Token Specifications'!$T72*12/AI$22</f>
        <v>#N/A</v>
      </c>
      <c r="AJ56" s="479" t="e">
        <f>$D56/'Token Specifications'!$T72*12/AJ$22</f>
        <v>#N/A</v>
      </c>
      <c r="AK56" s="479" t="e">
        <f>$D56/'Token Specifications'!$T72*12/AK$22</f>
        <v>#N/A</v>
      </c>
      <c r="AL56" s="479" t="e">
        <f>$D56/'Token Specifications'!$T72*12/AL$22</f>
        <v>#N/A</v>
      </c>
      <c r="AM56" s="479" t="e">
        <f>$D56/'Token Specifications'!$T72*12/AM$22</f>
        <v>#N/A</v>
      </c>
      <c r="AN56" s="479" t="e">
        <f>$D56/'Token Specifications'!$T72*12/AN$22</f>
        <v>#N/A</v>
      </c>
      <c r="AO56" s="479" t="e">
        <f>$D56/'Token Specifications'!$T72*12/AO$22</f>
        <v>#N/A</v>
      </c>
      <c r="AP56" s="479" t="e">
        <f>$D56/'Token Specifications'!$T72*12/AP$22</f>
        <v>#N/A</v>
      </c>
      <c r="AQ56" s="479" t="e">
        <f>$D56/'Token Specifications'!$T72*12/AQ$22</f>
        <v>#N/A</v>
      </c>
      <c r="AR56" s="479" t="e">
        <f>$D56/'Token Specifications'!$T72*12/AR$22</f>
        <v>#N/A</v>
      </c>
      <c r="AS56" s="480" t="e">
        <f>$D56/'Token Specifications'!$T72*12/AS$22</f>
        <v>#N/A</v>
      </c>
    </row>
    <row r="57" spans="1:45" ht="15.75" customHeight="1" x14ac:dyDescent="0.2">
      <c r="A57" s="167"/>
      <c r="B57" s="474">
        <f t="shared" si="3"/>
        <v>46356</v>
      </c>
      <c r="C57" s="475">
        <f t="shared" si="4"/>
        <v>10506.695938270959</v>
      </c>
      <c r="D57" s="475" t="e">
        <f t="array" ref="D57">INDEX('Token Specifications'!$C$38:$R$86,MATCH(B$23,'Token Specifications'!$B$38:$B$86,0),MATCH("Staking",'Token Specifications'!$C$37:$R$37,0))/$C$9*$C$16</f>
        <v>#N/A</v>
      </c>
      <c r="E57" s="476" t="e">
        <f t="shared" ref="E57:X57" si="38">($D57)/($C57*E$22)</f>
        <v>#N/A</v>
      </c>
      <c r="F57" s="476" t="e">
        <f t="shared" si="38"/>
        <v>#N/A</v>
      </c>
      <c r="G57" s="476" t="e">
        <f t="shared" si="38"/>
        <v>#N/A</v>
      </c>
      <c r="H57" s="476" t="e">
        <f t="shared" si="38"/>
        <v>#N/A</v>
      </c>
      <c r="I57" s="476" t="e">
        <f t="shared" si="38"/>
        <v>#N/A</v>
      </c>
      <c r="J57" s="476" t="e">
        <f t="shared" si="38"/>
        <v>#N/A</v>
      </c>
      <c r="K57" s="476" t="e">
        <f t="shared" si="38"/>
        <v>#N/A</v>
      </c>
      <c r="L57" s="476" t="e">
        <f t="shared" si="38"/>
        <v>#N/A</v>
      </c>
      <c r="M57" s="476" t="e">
        <f t="shared" si="38"/>
        <v>#N/A</v>
      </c>
      <c r="N57" s="476" t="e">
        <f t="shared" si="38"/>
        <v>#N/A</v>
      </c>
      <c r="O57" s="476" t="e">
        <f t="shared" si="38"/>
        <v>#N/A</v>
      </c>
      <c r="P57" s="476" t="e">
        <f t="shared" si="38"/>
        <v>#N/A</v>
      </c>
      <c r="Q57" s="476" t="e">
        <f t="shared" si="38"/>
        <v>#N/A</v>
      </c>
      <c r="R57" s="476" t="e">
        <f t="shared" si="38"/>
        <v>#N/A</v>
      </c>
      <c r="S57" s="476" t="e">
        <f t="shared" si="38"/>
        <v>#N/A</v>
      </c>
      <c r="T57" s="476" t="e">
        <f t="shared" si="38"/>
        <v>#N/A</v>
      </c>
      <c r="U57" s="476" t="e">
        <f t="shared" si="38"/>
        <v>#N/A</v>
      </c>
      <c r="V57" s="476" t="e">
        <f t="shared" si="38"/>
        <v>#N/A</v>
      </c>
      <c r="W57" s="476" t="e">
        <f t="shared" si="38"/>
        <v>#N/A</v>
      </c>
      <c r="X57" s="477" t="e">
        <f t="shared" si="38"/>
        <v>#N/A</v>
      </c>
      <c r="Z57" s="478" t="e">
        <f>$D57/'Token Specifications'!$T73*12/Z$22</f>
        <v>#N/A</v>
      </c>
      <c r="AA57" s="479" t="e">
        <f>$D57/'Token Specifications'!$T73*12/AA$22</f>
        <v>#N/A</v>
      </c>
      <c r="AB57" s="479" t="e">
        <f>$D57/'Token Specifications'!$T73*12/AB$22</f>
        <v>#N/A</v>
      </c>
      <c r="AC57" s="479" t="e">
        <f>$D57/'Token Specifications'!$T73*12/AC$22</f>
        <v>#N/A</v>
      </c>
      <c r="AD57" s="479" t="e">
        <f>$D57/'Token Specifications'!$T73*12/AD$22</f>
        <v>#N/A</v>
      </c>
      <c r="AE57" s="479" t="e">
        <f>$D57/'Token Specifications'!$T73*12/AE$22</f>
        <v>#N/A</v>
      </c>
      <c r="AF57" s="479" t="e">
        <f>$D57/'Token Specifications'!$T73*12/AF$22</f>
        <v>#N/A</v>
      </c>
      <c r="AG57" s="479" t="e">
        <f>$D57/'Token Specifications'!$T73*12/AG$22</f>
        <v>#N/A</v>
      </c>
      <c r="AH57" s="479" t="e">
        <f>$D57/'Token Specifications'!$T73*12/AH$22</f>
        <v>#N/A</v>
      </c>
      <c r="AI57" s="479" t="e">
        <f>$D57/'Token Specifications'!$T73*12/AI$22</f>
        <v>#N/A</v>
      </c>
      <c r="AJ57" s="479" t="e">
        <f>$D57/'Token Specifications'!$T73*12/AJ$22</f>
        <v>#N/A</v>
      </c>
      <c r="AK57" s="479" t="e">
        <f>$D57/'Token Specifications'!$T73*12/AK$22</f>
        <v>#N/A</v>
      </c>
      <c r="AL57" s="479" t="e">
        <f>$D57/'Token Specifications'!$T73*12/AL$22</f>
        <v>#N/A</v>
      </c>
      <c r="AM57" s="479" t="e">
        <f>$D57/'Token Specifications'!$T73*12/AM$22</f>
        <v>#N/A</v>
      </c>
      <c r="AN57" s="479" t="e">
        <f>$D57/'Token Specifications'!$T73*12/AN$22</f>
        <v>#N/A</v>
      </c>
      <c r="AO57" s="479" t="e">
        <f>$D57/'Token Specifications'!$T73*12/AO$22</f>
        <v>#N/A</v>
      </c>
      <c r="AP57" s="479" t="e">
        <f>$D57/'Token Specifications'!$T73*12/AP$22</f>
        <v>#N/A</v>
      </c>
      <c r="AQ57" s="479" t="e">
        <f>$D57/'Token Specifications'!$T73*12/AQ$22</f>
        <v>#N/A</v>
      </c>
      <c r="AR57" s="479" t="e">
        <f>$D57/'Token Specifications'!$T73*12/AR$22</f>
        <v>#N/A</v>
      </c>
      <c r="AS57" s="480" t="e">
        <f>$D57/'Token Specifications'!$T73*12/AS$22</f>
        <v>#N/A</v>
      </c>
    </row>
    <row r="58" spans="1:45" ht="15.75" customHeight="1" x14ac:dyDescent="0.2">
      <c r="A58" s="167">
        <v>3</v>
      </c>
      <c r="B58" s="474">
        <f t="shared" si="3"/>
        <v>46387</v>
      </c>
      <c r="C58" s="475">
        <f t="shared" si="4"/>
        <v>11032.030735184508</v>
      </c>
      <c r="D58" s="475" t="e">
        <f t="array" ref="D58">INDEX('Token Specifications'!$C$38:$R$86,MATCH(B$23,'Token Specifications'!$B$38:$B$86,0),MATCH("Staking",'Token Specifications'!$C$37:$R$37,0))/$C$9*$C$16</f>
        <v>#N/A</v>
      </c>
      <c r="E58" s="476" t="e">
        <f t="shared" ref="E58:X58" si="39">($D58)/($C58*E$22)</f>
        <v>#N/A</v>
      </c>
      <c r="F58" s="476" t="e">
        <f t="shared" si="39"/>
        <v>#N/A</v>
      </c>
      <c r="G58" s="476" t="e">
        <f t="shared" si="39"/>
        <v>#N/A</v>
      </c>
      <c r="H58" s="476" t="e">
        <f t="shared" si="39"/>
        <v>#N/A</v>
      </c>
      <c r="I58" s="476" t="e">
        <f t="shared" si="39"/>
        <v>#N/A</v>
      </c>
      <c r="J58" s="476" t="e">
        <f t="shared" si="39"/>
        <v>#N/A</v>
      </c>
      <c r="K58" s="476" t="e">
        <f t="shared" si="39"/>
        <v>#N/A</v>
      </c>
      <c r="L58" s="476" t="e">
        <f t="shared" si="39"/>
        <v>#N/A</v>
      </c>
      <c r="M58" s="476" t="e">
        <f t="shared" si="39"/>
        <v>#N/A</v>
      </c>
      <c r="N58" s="476" t="e">
        <f t="shared" si="39"/>
        <v>#N/A</v>
      </c>
      <c r="O58" s="476" t="e">
        <f t="shared" si="39"/>
        <v>#N/A</v>
      </c>
      <c r="P58" s="476" t="e">
        <f t="shared" si="39"/>
        <v>#N/A</v>
      </c>
      <c r="Q58" s="476" t="e">
        <f t="shared" si="39"/>
        <v>#N/A</v>
      </c>
      <c r="R58" s="476" t="e">
        <f t="shared" si="39"/>
        <v>#N/A</v>
      </c>
      <c r="S58" s="476" t="e">
        <f t="shared" si="39"/>
        <v>#N/A</v>
      </c>
      <c r="T58" s="476" t="e">
        <f t="shared" si="39"/>
        <v>#N/A</v>
      </c>
      <c r="U58" s="476" t="e">
        <f t="shared" si="39"/>
        <v>#N/A</v>
      </c>
      <c r="V58" s="476" t="e">
        <f t="shared" si="39"/>
        <v>#N/A</v>
      </c>
      <c r="W58" s="476" t="e">
        <f t="shared" si="39"/>
        <v>#N/A</v>
      </c>
      <c r="X58" s="477" t="e">
        <f t="shared" si="39"/>
        <v>#N/A</v>
      </c>
      <c r="Z58" s="478" t="e">
        <f>$D58/'Token Specifications'!$T74*12/Z$22</f>
        <v>#N/A</v>
      </c>
      <c r="AA58" s="479" t="e">
        <f>$D58/'Token Specifications'!$T74*12/AA$22</f>
        <v>#N/A</v>
      </c>
      <c r="AB58" s="479" t="e">
        <f>$D58/'Token Specifications'!$T74*12/AB$22</f>
        <v>#N/A</v>
      </c>
      <c r="AC58" s="479" t="e">
        <f>$D58/'Token Specifications'!$T74*12/AC$22</f>
        <v>#N/A</v>
      </c>
      <c r="AD58" s="479" t="e">
        <f>$D58/'Token Specifications'!$T74*12/AD$22</f>
        <v>#N/A</v>
      </c>
      <c r="AE58" s="479" t="e">
        <f>$D58/'Token Specifications'!$T74*12/AE$22</f>
        <v>#N/A</v>
      </c>
      <c r="AF58" s="479" t="e">
        <f>$D58/'Token Specifications'!$T74*12/AF$22</f>
        <v>#N/A</v>
      </c>
      <c r="AG58" s="479" t="e">
        <f>$D58/'Token Specifications'!$T74*12/AG$22</f>
        <v>#N/A</v>
      </c>
      <c r="AH58" s="479" t="e">
        <f>$D58/'Token Specifications'!$T74*12/AH$22</f>
        <v>#N/A</v>
      </c>
      <c r="AI58" s="479" t="e">
        <f>$D58/'Token Specifications'!$T74*12/AI$22</f>
        <v>#N/A</v>
      </c>
      <c r="AJ58" s="479" t="e">
        <f>$D58/'Token Specifications'!$T74*12/AJ$22</f>
        <v>#N/A</v>
      </c>
      <c r="AK58" s="479" t="e">
        <f>$D58/'Token Specifications'!$T74*12/AK$22</f>
        <v>#N/A</v>
      </c>
      <c r="AL58" s="479" t="e">
        <f>$D58/'Token Specifications'!$T74*12/AL$22</f>
        <v>#N/A</v>
      </c>
      <c r="AM58" s="479" t="e">
        <f>$D58/'Token Specifications'!$T74*12/AM$22</f>
        <v>#N/A</v>
      </c>
      <c r="AN58" s="479" t="e">
        <f>$D58/'Token Specifications'!$T74*12/AN$22</f>
        <v>#N/A</v>
      </c>
      <c r="AO58" s="479" t="e">
        <f>$D58/'Token Specifications'!$T74*12/AO$22</f>
        <v>#N/A</v>
      </c>
      <c r="AP58" s="479" t="e">
        <f>$D58/'Token Specifications'!$T74*12/AP$22</f>
        <v>#N/A</v>
      </c>
      <c r="AQ58" s="479" t="e">
        <f>$D58/'Token Specifications'!$T74*12/AQ$22</f>
        <v>#N/A</v>
      </c>
      <c r="AR58" s="479" t="e">
        <f>$D58/'Token Specifications'!$T74*12/AR$22</f>
        <v>#N/A</v>
      </c>
      <c r="AS58" s="480" t="e">
        <f>$D58/'Token Specifications'!$T74*12/AS$22</f>
        <v>#N/A</v>
      </c>
    </row>
    <row r="59" spans="1:45" ht="15.75" customHeight="1" x14ac:dyDescent="0.2">
      <c r="A59" s="167"/>
      <c r="B59" s="474">
        <f t="shared" si="3"/>
        <v>46418</v>
      </c>
      <c r="C59" s="475">
        <f t="shared" si="4"/>
        <v>11583.632271943734</v>
      </c>
      <c r="D59" s="475" t="e">
        <f t="array" ref="D59">INDEX('Token Specifications'!$C$38:$R$86,MATCH(B$23,'Token Specifications'!$B$38:$B$86,0),MATCH("Staking",'Token Specifications'!$C$37:$R$37,0))/$C$9*$C$16</f>
        <v>#N/A</v>
      </c>
      <c r="E59" s="476" t="e">
        <f t="shared" ref="E59:X59" si="40">($D59)/($C59*E$22)</f>
        <v>#N/A</v>
      </c>
      <c r="F59" s="476" t="e">
        <f t="shared" si="40"/>
        <v>#N/A</v>
      </c>
      <c r="G59" s="476" t="e">
        <f t="shared" si="40"/>
        <v>#N/A</v>
      </c>
      <c r="H59" s="476" t="e">
        <f t="shared" si="40"/>
        <v>#N/A</v>
      </c>
      <c r="I59" s="476" t="e">
        <f t="shared" si="40"/>
        <v>#N/A</v>
      </c>
      <c r="J59" s="476" t="e">
        <f t="shared" si="40"/>
        <v>#N/A</v>
      </c>
      <c r="K59" s="476" t="e">
        <f t="shared" si="40"/>
        <v>#N/A</v>
      </c>
      <c r="L59" s="476" t="e">
        <f t="shared" si="40"/>
        <v>#N/A</v>
      </c>
      <c r="M59" s="476" t="e">
        <f t="shared" si="40"/>
        <v>#N/A</v>
      </c>
      <c r="N59" s="476" t="e">
        <f t="shared" si="40"/>
        <v>#N/A</v>
      </c>
      <c r="O59" s="476" t="e">
        <f t="shared" si="40"/>
        <v>#N/A</v>
      </c>
      <c r="P59" s="476" t="e">
        <f t="shared" si="40"/>
        <v>#N/A</v>
      </c>
      <c r="Q59" s="476" t="e">
        <f t="shared" si="40"/>
        <v>#N/A</v>
      </c>
      <c r="R59" s="476" t="e">
        <f t="shared" si="40"/>
        <v>#N/A</v>
      </c>
      <c r="S59" s="476" t="e">
        <f t="shared" si="40"/>
        <v>#N/A</v>
      </c>
      <c r="T59" s="476" t="e">
        <f t="shared" si="40"/>
        <v>#N/A</v>
      </c>
      <c r="U59" s="476" t="e">
        <f t="shared" si="40"/>
        <v>#N/A</v>
      </c>
      <c r="V59" s="476" t="e">
        <f t="shared" si="40"/>
        <v>#N/A</v>
      </c>
      <c r="W59" s="476" t="e">
        <f t="shared" si="40"/>
        <v>#N/A</v>
      </c>
      <c r="X59" s="477" t="e">
        <f t="shared" si="40"/>
        <v>#N/A</v>
      </c>
      <c r="Z59" s="478" t="e">
        <f>$D59/'Token Specifications'!$T75*12/Z$22</f>
        <v>#N/A</v>
      </c>
      <c r="AA59" s="479" t="e">
        <f>$D59/'Token Specifications'!$T75*12/AA$22</f>
        <v>#N/A</v>
      </c>
      <c r="AB59" s="479" t="e">
        <f>$D59/'Token Specifications'!$T75*12/AB$22</f>
        <v>#N/A</v>
      </c>
      <c r="AC59" s="479" t="e">
        <f>$D59/'Token Specifications'!$T75*12/AC$22</f>
        <v>#N/A</v>
      </c>
      <c r="AD59" s="479" t="e">
        <f>$D59/'Token Specifications'!$T75*12/AD$22</f>
        <v>#N/A</v>
      </c>
      <c r="AE59" s="479" t="e">
        <f>$D59/'Token Specifications'!$T75*12/AE$22</f>
        <v>#N/A</v>
      </c>
      <c r="AF59" s="479" t="e">
        <f>$D59/'Token Specifications'!$T75*12/AF$22</f>
        <v>#N/A</v>
      </c>
      <c r="AG59" s="479" t="e">
        <f>$D59/'Token Specifications'!$T75*12/AG$22</f>
        <v>#N/A</v>
      </c>
      <c r="AH59" s="479" t="e">
        <f>$D59/'Token Specifications'!$T75*12/AH$22</f>
        <v>#N/A</v>
      </c>
      <c r="AI59" s="479" t="e">
        <f>$D59/'Token Specifications'!$T75*12/AI$22</f>
        <v>#N/A</v>
      </c>
      <c r="AJ59" s="479" t="e">
        <f>$D59/'Token Specifications'!$T75*12/AJ$22</f>
        <v>#N/A</v>
      </c>
      <c r="AK59" s="479" t="e">
        <f>$D59/'Token Specifications'!$T75*12/AK$22</f>
        <v>#N/A</v>
      </c>
      <c r="AL59" s="479" t="e">
        <f>$D59/'Token Specifications'!$T75*12/AL$22</f>
        <v>#N/A</v>
      </c>
      <c r="AM59" s="479" t="e">
        <f>$D59/'Token Specifications'!$T75*12/AM$22</f>
        <v>#N/A</v>
      </c>
      <c r="AN59" s="479" t="e">
        <f>$D59/'Token Specifications'!$T75*12/AN$22</f>
        <v>#N/A</v>
      </c>
      <c r="AO59" s="479" t="e">
        <f>$D59/'Token Specifications'!$T75*12/AO$22</f>
        <v>#N/A</v>
      </c>
      <c r="AP59" s="479" t="e">
        <f>$D59/'Token Specifications'!$T75*12/AP$22</f>
        <v>#N/A</v>
      </c>
      <c r="AQ59" s="479" t="e">
        <f>$D59/'Token Specifications'!$T75*12/AQ$22</f>
        <v>#N/A</v>
      </c>
      <c r="AR59" s="479" t="e">
        <f>$D59/'Token Specifications'!$T75*12/AR$22</f>
        <v>#N/A</v>
      </c>
      <c r="AS59" s="480" t="e">
        <f>$D59/'Token Specifications'!$T75*12/AS$22</f>
        <v>#N/A</v>
      </c>
    </row>
    <row r="60" spans="1:45" ht="15.75" customHeight="1" x14ac:dyDescent="0.2">
      <c r="A60" s="167"/>
      <c r="B60" s="474">
        <f t="shared" si="3"/>
        <v>46446</v>
      </c>
      <c r="C60" s="475">
        <f t="shared" si="4"/>
        <v>12162.813885540922</v>
      </c>
      <c r="D60" s="475" t="e">
        <f t="array" ref="D60">INDEX('Token Specifications'!$C$38:$R$86,MATCH(B$23,'Token Specifications'!$B$38:$B$86,0),MATCH("Staking",'Token Specifications'!$C$37:$R$37,0))/$C$9*$C$16</f>
        <v>#N/A</v>
      </c>
      <c r="E60" s="476" t="e">
        <f t="shared" ref="E60:X60" si="41">($D60)/($C60*E$22)</f>
        <v>#N/A</v>
      </c>
      <c r="F60" s="476" t="e">
        <f t="shared" si="41"/>
        <v>#N/A</v>
      </c>
      <c r="G60" s="476" t="e">
        <f t="shared" si="41"/>
        <v>#N/A</v>
      </c>
      <c r="H60" s="476" t="e">
        <f t="shared" si="41"/>
        <v>#N/A</v>
      </c>
      <c r="I60" s="476" t="e">
        <f t="shared" si="41"/>
        <v>#N/A</v>
      </c>
      <c r="J60" s="476" t="e">
        <f t="shared" si="41"/>
        <v>#N/A</v>
      </c>
      <c r="K60" s="476" t="e">
        <f t="shared" si="41"/>
        <v>#N/A</v>
      </c>
      <c r="L60" s="476" t="e">
        <f t="shared" si="41"/>
        <v>#N/A</v>
      </c>
      <c r="M60" s="476" t="e">
        <f t="shared" si="41"/>
        <v>#N/A</v>
      </c>
      <c r="N60" s="476" t="e">
        <f t="shared" si="41"/>
        <v>#N/A</v>
      </c>
      <c r="O60" s="476" t="e">
        <f t="shared" si="41"/>
        <v>#N/A</v>
      </c>
      <c r="P60" s="476" t="e">
        <f t="shared" si="41"/>
        <v>#N/A</v>
      </c>
      <c r="Q60" s="476" t="e">
        <f t="shared" si="41"/>
        <v>#N/A</v>
      </c>
      <c r="R60" s="476" t="e">
        <f t="shared" si="41"/>
        <v>#N/A</v>
      </c>
      <c r="S60" s="476" t="e">
        <f t="shared" si="41"/>
        <v>#N/A</v>
      </c>
      <c r="T60" s="476" t="e">
        <f t="shared" si="41"/>
        <v>#N/A</v>
      </c>
      <c r="U60" s="476" t="e">
        <f t="shared" si="41"/>
        <v>#N/A</v>
      </c>
      <c r="V60" s="476" t="e">
        <f t="shared" si="41"/>
        <v>#N/A</v>
      </c>
      <c r="W60" s="476" t="e">
        <f t="shared" si="41"/>
        <v>#N/A</v>
      </c>
      <c r="X60" s="477" t="e">
        <f t="shared" si="41"/>
        <v>#N/A</v>
      </c>
      <c r="Z60" s="478" t="e">
        <f>$D60/'Token Specifications'!$T76*12/Z$22</f>
        <v>#N/A</v>
      </c>
      <c r="AA60" s="479" t="e">
        <f>$D60/'Token Specifications'!$T76*12/AA$22</f>
        <v>#N/A</v>
      </c>
      <c r="AB60" s="479" t="e">
        <f>$D60/'Token Specifications'!$T76*12/AB$22</f>
        <v>#N/A</v>
      </c>
      <c r="AC60" s="479" t="e">
        <f>$D60/'Token Specifications'!$T76*12/AC$22</f>
        <v>#N/A</v>
      </c>
      <c r="AD60" s="479" t="e">
        <f>$D60/'Token Specifications'!$T76*12/AD$22</f>
        <v>#N/A</v>
      </c>
      <c r="AE60" s="479" t="e">
        <f>$D60/'Token Specifications'!$T76*12/AE$22</f>
        <v>#N/A</v>
      </c>
      <c r="AF60" s="479" t="e">
        <f>$D60/'Token Specifications'!$T76*12/AF$22</f>
        <v>#N/A</v>
      </c>
      <c r="AG60" s="479" t="e">
        <f>$D60/'Token Specifications'!$T76*12/AG$22</f>
        <v>#N/A</v>
      </c>
      <c r="AH60" s="479" t="e">
        <f>$D60/'Token Specifications'!$T76*12/AH$22</f>
        <v>#N/A</v>
      </c>
      <c r="AI60" s="479" t="e">
        <f>$D60/'Token Specifications'!$T76*12/AI$22</f>
        <v>#N/A</v>
      </c>
      <c r="AJ60" s="479" t="e">
        <f>$D60/'Token Specifications'!$T76*12/AJ$22</f>
        <v>#N/A</v>
      </c>
      <c r="AK60" s="479" t="e">
        <f>$D60/'Token Specifications'!$T76*12/AK$22</f>
        <v>#N/A</v>
      </c>
      <c r="AL60" s="479" t="e">
        <f>$D60/'Token Specifications'!$T76*12/AL$22</f>
        <v>#N/A</v>
      </c>
      <c r="AM60" s="479" t="e">
        <f>$D60/'Token Specifications'!$T76*12/AM$22</f>
        <v>#N/A</v>
      </c>
      <c r="AN60" s="479" t="e">
        <f>$D60/'Token Specifications'!$T76*12/AN$22</f>
        <v>#N/A</v>
      </c>
      <c r="AO60" s="479" t="e">
        <f>$D60/'Token Specifications'!$T76*12/AO$22</f>
        <v>#N/A</v>
      </c>
      <c r="AP60" s="479" t="e">
        <f>$D60/'Token Specifications'!$T76*12/AP$22</f>
        <v>#N/A</v>
      </c>
      <c r="AQ60" s="479" t="e">
        <f>$D60/'Token Specifications'!$T76*12/AQ$22</f>
        <v>#N/A</v>
      </c>
      <c r="AR60" s="479" t="e">
        <f>$D60/'Token Specifications'!$T76*12/AR$22</f>
        <v>#N/A</v>
      </c>
      <c r="AS60" s="480" t="e">
        <f>$D60/'Token Specifications'!$T76*12/AS$22</f>
        <v>#N/A</v>
      </c>
    </row>
    <row r="61" spans="1:45" ht="15.75" customHeight="1" x14ac:dyDescent="0.2">
      <c r="A61" s="167"/>
      <c r="B61" s="474">
        <f t="shared" si="3"/>
        <v>46477</v>
      </c>
      <c r="C61" s="475">
        <f t="shared" si="4"/>
        <v>12770.954579817968</v>
      </c>
      <c r="D61" s="475" t="e">
        <f t="array" ref="D61">INDEX('Token Specifications'!$C$38:$R$86,MATCH(B$23,'Token Specifications'!$B$38:$B$86,0),MATCH("Staking",'Token Specifications'!$C$37:$R$37,0))/$C$9*$C$16</f>
        <v>#N/A</v>
      </c>
      <c r="E61" s="476" t="e">
        <f t="shared" ref="E61:X61" si="42">($D61)/($C61*E$22)</f>
        <v>#N/A</v>
      </c>
      <c r="F61" s="476" t="e">
        <f t="shared" si="42"/>
        <v>#N/A</v>
      </c>
      <c r="G61" s="476" t="e">
        <f t="shared" si="42"/>
        <v>#N/A</v>
      </c>
      <c r="H61" s="476" t="e">
        <f t="shared" si="42"/>
        <v>#N/A</v>
      </c>
      <c r="I61" s="476" t="e">
        <f t="shared" si="42"/>
        <v>#N/A</v>
      </c>
      <c r="J61" s="476" t="e">
        <f t="shared" si="42"/>
        <v>#N/A</v>
      </c>
      <c r="K61" s="476" t="e">
        <f t="shared" si="42"/>
        <v>#N/A</v>
      </c>
      <c r="L61" s="476" t="e">
        <f t="shared" si="42"/>
        <v>#N/A</v>
      </c>
      <c r="M61" s="476" t="e">
        <f t="shared" si="42"/>
        <v>#N/A</v>
      </c>
      <c r="N61" s="476" t="e">
        <f t="shared" si="42"/>
        <v>#N/A</v>
      </c>
      <c r="O61" s="476" t="e">
        <f t="shared" si="42"/>
        <v>#N/A</v>
      </c>
      <c r="P61" s="476" t="e">
        <f t="shared" si="42"/>
        <v>#N/A</v>
      </c>
      <c r="Q61" s="476" t="e">
        <f t="shared" si="42"/>
        <v>#N/A</v>
      </c>
      <c r="R61" s="476" t="e">
        <f t="shared" si="42"/>
        <v>#N/A</v>
      </c>
      <c r="S61" s="476" t="e">
        <f t="shared" si="42"/>
        <v>#N/A</v>
      </c>
      <c r="T61" s="476" t="e">
        <f t="shared" si="42"/>
        <v>#N/A</v>
      </c>
      <c r="U61" s="476" t="e">
        <f t="shared" si="42"/>
        <v>#N/A</v>
      </c>
      <c r="V61" s="476" t="e">
        <f t="shared" si="42"/>
        <v>#N/A</v>
      </c>
      <c r="W61" s="476" t="e">
        <f t="shared" si="42"/>
        <v>#N/A</v>
      </c>
      <c r="X61" s="477" t="e">
        <f t="shared" si="42"/>
        <v>#N/A</v>
      </c>
      <c r="Z61" s="478" t="e">
        <f>$D61/'Token Specifications'!$T77*12/Z$22</f>
        <v>#N/A</v>
      </c>
      <c r="AA61" s="479" t="e">
        <f>$D61/'Token Specifications'!$T77*12/AA$22</f>
        <v>#N/A</v>
      </c>
      <c r="AB61" s="479" t="e">
        <f>$D61/'Token Specifications'!$T77*12/AB$22</f>
        <v>#N/A</v>
      </c>
      <c r="AC61" s="479" t="e">
        <f>$D61/'Token Specifications'!$T77*12/AC$22</f>
        <v>#N/A</v>
      </c>
      <c r="AD61" s="479" t="e">
        <f>$D61/'Token Specifications'!$T77*12/AD$22</f>
        <v>#N/A</v>
      </c>
      <c r="AE61" s="479" t="e">
        <f>$D61/'Token Specifications'!$T77*12/AE$22</f>
        <v>#N/A</v>
      </c>
      <c r="AF61" s="479" t="e">
        <f>$D61/'Token Specifications'!$T77*12/AF$22</f>
        <v>#N/A</v>
      </c>
      <c r="AG61" s="479" t="e">
        <f>$D61/'Token Specifications'!$T77*12/AG$22</f>
        <v>#N/A</v>
      </c>
      <c r="AH61" s="479" t="e">
        <f>$D61/'Token Specifications'!$T77*12/AH$22</f>
        <v>#N/A</v>
      </c>
      <c r="AI61" s="479" t="e">
        <f>$D61/'Token Specifications'!$T77*12/AI$22</f>
        <v>#N/A</v>
      </c>
      <c r="AJ61" s="479" t="e">
        <f>$D61/'Token Specifications'!$T77*12/AJ$22</f>
        <v>#N/A</v>
      </c>
      <c r="AK61" s="479" t="e">
        <f>$D61/'Token Specifications'!$T77*12/AK$22</f>
        <v>#N/A</v>
      </c>
      <c r="AL61" s="479" t="e">
        <f>$D61/'Token Specifications'!$T77*12/AL$22</f>
        <v>#N/A</v>
      </c>
      <c r="AM61" s="479" t="e">
        <f>$D61/'Token Specifications'!$T77*12/AM$22</f>
        <v>#N/A</v>
      </c>
      <c r="AN61" s="479" t="e">
        <f>$D61/'Token Specifications'!$T77*12/AN$22</f>
        <v>#N/A</v>
      </c>
      <c r="AO61" s="479" t="e">
        <f>$D61/'Token Specifications'!$T77*12/AO$22</f>
        <v>#N/A</v>
      </c>
      <c r="AP61" s="479" t="e">
        <f>$D61/'Token Specifications'!$T77*12/AP$22</f>
        <v>#N/A</v>
      </c>
      <c r="AQ61" s="479" t="e">
        <f>$D61/'Token Specifications'!$T77*12/AQ$22</f>
        <v>#N/A</v>
      </c>
      <c r="AR61" s="479" t="e">
        <f>$D61/'Token Specifications'!$T77*12/AR$22</f>
        <v>#N/A</v>
      </c>
      <c r="AS61" s="480" t="e">
        <f>$D61/'Token Specifications'!$T77*12/AS$22</f>
        <v>#N/A</v>
      </c>
    </row>
    <row r="62" spans="1:45" ht="15.75" customHeight="1" x14ac:dyDescent="0.2">
      <c r="A62" s="167"/>
      <c r="B62" s="474">
        <f t="shared" si="3"/>
        <v>46507</v>
      </c>
      <c r="C62" s="475">
        <f t="shared" si="4"/>
        <v>13409.502308808867</v>
      </c>
      <c r="D62" s="475" t="e">
        <f t="array" ref="D62">INDEX('Token Specifications'!$C$38:$R$86,MATCH(B$23,'Token Specifications'!$B$38:$B$86,0),MATCH("Staking",'Token Specifications'!$C$37:$R$37,0))/$C$9*$C$16</f>
        <v>#N/A</v>
      </c>
      <c r="E62" s="476" t="e">
        <f t="shared" ref="E62:X62" si="43">($D62)/($C62*E$22)</f>
        <v>#N/A</v>
      </c>
      <c r="F62" s="476" t="e">
        <f t="shared" si="43"/>
        <v>#N/A</v>
      </c>
      <c r="G62" s="476" t="e">
        <f t="shared" si="43"/>
        <v>#N/A</v>
      </c>
      <c r="H62" s="476" t="e">
        <f t="shared" si="43"/>
        <v>#N/A</v>
      </c>
      <c r="I62" s="476" t="e">
        <f t="shared" si="43"/>
        <v>#N/A</v>
      </c>
      <c r="J62" s="476" t="e">
        <f t="shared" si="43"/>
        <v>#N/A</v>
      </c>
      <c r="K62" s="476" t="e">
        <f t="shared" si="43"/>
        <v>#N/A</v>
      </c>
      <c r="L62" s="476" t="e">
        <f t="shared" si="43"/>
        <v>#N/A</v>
      </c>
      <c r="M62" s="476" t="e">
        <f t="shared" si="43"/>
        <v>#N/A</v>
      </c>
      <c r="N62" s="476" t="e">
        <f t="shared" si="43"/>
        <v>#N/A</v>
      </c>
      <c r="O62" s="476" t="e">
        <f t="shared" si="43"/>
        <v>#N/A</v>
      </c>
      <c r="P62" s="476" t="e">
        <f t="shared" si="43"/>
        <v>#N/A</v>
      </c>
      <c r="Q62" s="476" t="e">
        <f t="shared" si="43"/>
        <v>#N/A</v>
      </c>
      <c r="R62" s="476" t="e">
        <f t="shared" si="43"/>
        <v>#N/A</v>
      </c>
      <c r="S62" s="476" t="e">
        <f t="shared" si="43"/>
        <v>#N/A</v>
      </c>
      <c r="T62" s="476" t="e">
        <f t="shared" si="43"/>
        <v>#N/A</v>
      </c>
      <c r="U62" s="476" t="e">
        <f t="shared" si="43"/>
        <v>#N/A</v>
      </c>
      <c r="V62" s="476" t="e">
        <f t="shared" si="43"/>
        <v>#N/A</v>
      </c>
      <c r="W62" s="476" t="e">
        <f t="shared" si="43"/>
        <v>#N/A</v>
      </c>
      <c r="X62" s="477" t="e">
        <f t="shared" si="43"/>
        <v>#N/A</v>
      </c>
      <c r="Z62" s="478" t="e">
        <f>$D62/'Token Specifications'!$T78*12/Z$22</f>
        <v>#N/A</v>
      </c>
      <c r="AA62" s="479" t="e">
        <f>$D62/'Token Specifications'!$T78*12/AA$22</f>
        <v>#N/A</v>
      </c>
      <c r="AB62" s="479" t="e">
        <f>$D62/'Token Specifications'!$T78*12/AB$22</f>
        <v>#N/A</v>
      </c>
      <c r="AC62" s="479" t="e">
        <f>$D62/'Token Specifications'!$T78*12/AC$22</f>
        <v>#N/A</v>
      </c>
      <c r="AD62" s="479" t="e">
        <f>$D62/'Token Specifications'!$T78*12/AD$22</f>
        <v>#N/A</v>
      </c>
      <c r="AE62" s="479" t="e">
        <f>$D62/'Token Specifications'!$T78*12/AE$22</f>
        <v>#N/A</v>
      </c>
      <c r="AF62" s="479" t="e">
        <f>$D62/'Token Specifications'!$T78*12/AF$22</f>
        <v>#N/A</v>
      </c>
      <c r="AG62" s="479" t="e">
        <f>$D62/'Token Specifications'!$T78*12/AG$22</f>
        <v>#N/A</v>
      </c>
      <c r="AH62" s="479" t="e">
        <f>$D62/'Token Specifications'!$T78*12/AH$22</f>
        <v>#N/A</v>
      </c>
      <c r="AI62" s="479" t="e">
        <f>$D62/'Token Specifications'!$T78*12/AI$22</f>
        <v>#N/A</v>
      </c>
      <c r="AJ62" s="479" t="e">
        <f>$D62/'Token Specifications'!$T78*12/AJ$22</f>
        <v>#N/A</v>
      </c>
      <c r="AK62" s="479" t="e">
        <f>$D62/'Token Specifications'!$T78*12/AK$22</f>
        <v>#N/A</v>
      </c>
      <c r="AL62" s="479" t="e">
        <f>$D62/'Token Specifications'!$T78*12/AL$22</f>
        <v>#N/A</v>
      </c>
      <c r="AM62" s="479" t="e">
        <f>$D62/'Token Specifications'!$T78*12/AM$22</f>
        <v>#N/A</v>
      </c>
      <c r="AN62" s="479" t="e">
        <f>$D62/'Token Specifications'!$T78*12/AN$22</f>
        <v>#N/A</v>
      </c>
      <c r="AO62" s="479" t="e">
        <f>$D62/'Token Specifications'!$T78*12/AO$22</f>
        <v>#N/A</v>
      </c>
      <c r="AP62" s="479" t="e">
        <f>$D62/'Token Specifications'!$T78*12/AP$22</f>
        <v>#N/A</v>
      </c>
      <c r="AQ62" s="479" t="e">
        <f>$D62/'Token Specifications'!$T78*12/AQ$22</f>
        <v>#N/A</v>
      </c>
      <c r="AR62" s="479" t="e">
        <f>$D62/'Token Specifications'!$T78*12/AR$22</f>
        <v>#N/A</v>
      </c>
      <c r="AS62" s="480" t="e">
        <f>$D62/'Token Specifications'!$T78*12/AS$22</f>
        <v>#N/A</v>
      </c>
    </row>
    <row r="63" spans="1:45" ht="15.75" customHeight="1" x14ac:dyDescent="0.2">
      <c r="A63" s="167"/>
      <c r="B63" s="474">
        <f t="shared" si="3"/>
        <v>46538</v>
      </c>
      <c r="C63" s="475">
        <f t="shared" si="4"/>
        <v>14079.977424249311</v>
      </c>
      <c r="D63" s="475" t="e">
        <f t="array" ref="D63">INDEX('Token Specifications'!$C$38:$R$86,MATCH(B$23,'Token Specifications'!$B$38:$B$86,0),MATCH("Staking",'Token Specifications'!$C$37:$R$37,0))/$C$9*$C$16</f>
        <v>#N/A</v>
      </c>
      <c r="E63" s="476" t="e">
        <f t="shared" ref="E63:X63" si="44">($D63)/($C63*E$22)</f>
        <v>#N/A</v>
      </c>
      <c r="F63" s="476" t="e">
        <f t="shared" si="44"/>
        <v>#N/A</v>
      </c>
      <c r="G63" s="476" t="e">
        <f t="shared" si="44"/>
        <v>#N/A</v>
      </c>
      <c r="H63" s="476" t="e">
        <f t="shared" si="44"/>
        <v>#N/A</v>
      </c>
      <c r="I63" s="476" t="e">
        <f t="shared" si="44"/>
        <v>#N/A</v>
      </c>
      <c r="J63" s="476" t="e">
        <f t="shared" si="44"/>
        <v>#N/A</v>
      </c>
      <c r="K63" s="476" t="e">
        <f t="shared" si="44"/>
        <v>#N/A</v>
      </c>
      <c r="L63" s="476" t="e">
        <f t="shared" si="44"/>
        <v>#N/A</v>
      </c>
      <c r="M63" s="476" t="e">
        <f t="shared" si="44"/>
        <v>#N/A</v>
      </c>
      <c r="N63" s="476" t="e">
        <f t="shared" si="44"/>
        <v>#N/A</v>
      </c>
      <c r="O63" s="476" t="e">
        <f t="shared" si="44"/>
        <v>#N/A</v>
      </c>
      <c r="P63" s="476" t="e">
        <f t="shared" si="44"/>
        <v>#N/A</v>
      </c>
      <c r="Q63" s="476" t="e">
        <f t="shared" si="44"/>
        <v>#N/A</v>
      </c>
      <c r="R63" s="476" t="e">
        <f t="shared" si="44"/>
        <v>#N/A</v>
      </c>
      <c r="S63" s="476" t="e">
        <f t="shared" si="44"/>
        <v>#N/A</v>
      </c>
      <c r="T63" s="476" t="e">
        <f t="shared" si="44"/>
        <v>#N/A</v>
      </c>
      <c r="U63" s="476" t="e">
        <f t="shared" si="44"/>
        <v>#N/A</v>
      </c>
      <c r="V63" s="476" t="e">
        <f t="shared" si="44"/>
        <v>#N/A</v>
      </c>
      <c r="W63" s="476" t="e">
        <f t="shared" si="44"/>
        <v>#N/A</v>
      </c>
      <c r="X63" s="477" t="e">
        <f t="shared" si="44"/>
        <v>#N/A</v>
      </c>
      <c r="Z63" s="478" t="e">
        <f>$D63/'Token Specifications'!$T79*12/Z$22</f>
        <v>#N/A</v>
      </c>
      <c r="AA63" s="479" t="e">
        <f>$D63/'Token Specifications'!$T79*12/AA$22</f>
        <v>#N/A</v>
      </c>
      <c r="AB63" s="479" t="e">
        <f>$D63/'Token Specifications'!$T79*12/AB$22</f>
        <v>#N/A</v>
      </c>
      <c r="AC63" s="479" t="e">
        <f>$D63/'Token Specifications'!$T79*12/AC$22</f>
        <v>#N/A</v>
      </c>
      <c r="AD63" s="479" t="e">
        <f>$D63/'Token Specifications'!$T79*12/AD$22</f>
        <v>#N/A</v>
      </c>
      <c r="AE63" s="479" t="e">
        <f>$D63/'Token Specifications'!$T79*12/AE$22</f>
        <v>#N/A</v>
      </c>
      <c r="AF63" s="479" t="e">
        <f>$D63/'Token Specifications'!$T79*12/AF$22</f>
        <v>#N/A</v>
      </c>
      <c r="AG63" s="479" t="e">
        <f>$D63/'Token Specifications'!$T79*12/AG$22</f>
        <v>#N/A</v>
      </c>
      <c r="AH63" s="479" t="e">
        <f>$D63/'Token Specifications'!$T79*12/AH$22</f>
        <v>#N/A</v>
      </c>
      <c r="AI63" s="479" t="e">
        <f>$D63/'Token Specifications'!$T79*12/AI$22</f>
        <v>#N/A</v>
      </c>
      <c r="AJ63" s="479" t="e">
        <f>$D63/'Token Specifications'!$T79*12/AJ$22</f>
        <v>#N/A</v>
      </c>
      <c r="AK63" s="479" t="e">
        <f>$D63/'Token Specifications'!$T79*12/AK$22</f>
        <v>#N/A</v>
      </c>
      <c r="AL63" s="479" t="e">
        <f>$D63/'Token Specifications'!$T79*12/AL$22</f>
        <v>#N/A</v>
      </c>
      <c r="AM63" s="479" t="e">
        <f>$D63/'Token Specifications'!$T79*12/AM$22</f>
        <v>#N/A</v>
      </c>
      <c r="AN63" s="479" t="e">
        <f>$D63/'Token Specifications'!$T79*12/AN$22</f>
        <v>#N/A</v>
      </c>
      <c r="AO63" s="479" t="e">
        <f>$D63/'Token Specifications'!$T79*12/AO$22</f>
        <v>#N/A</v>
      </c>
      <c r="AP63" s="479" t="e">
        <f>$D63/'Token Specifications'!$T79*12/AP$22</f>
        <v>#N/A</v>
      </c>
      <c r="AQ63" s="479" t="e">
        <f>$D63/'Token Specifications'!$T79*12/AQ$22</f>
        <v>#N/A</v>
      </c>
      <c r="AR63" s="479" t="e">
        <f>$D63/'Token Specifications'!$T79*12/AR$22</f>
        <v>#N/A</v>
      </c>
      <c r="AS63" s="480" t="e">
        <f>$D63/'Token Specifications'!$T79*12/AS$22</f>
        <v>#N/A</v>
      </c>
    </row>
    <row r="64" spans="1:45" ht="15.75" customHeight="1" x14ac:dyDescent="0.2">
      <c r="A64" s="167"/>
      <c r="B64" s="474">
        <f t="shared" si="3"/>
        <v>46568</v>
      </c>
      <c r="C64" s="475">
        <f t="shared" si="4"/>
        <v>14783.976295461778</v>
      </c>
      <c r="D64" s="475" t="e">
        <f t="array" ref="D64">INDEX('Token Specifications'!$C$38:$R$86,MATCH(B$23,'Token Specifications'!$B$38:$B$86,0),MATCH("Staking",'Token Specifications'!$C$37:$R$37,0))/$C$9*$C$16</f>
        <v>#N/A</v>
      </c>
      <c r="E64" s="476" t="e">
        <f t="shared" ref="E64:X64" si="45">($D64)/($C64*E$22)</f>
        <v>#N/A</v>
      </c>
      <c r="F64" s="476" t="e">
        <f t="shared" si="45"/>
        <v>#N/A</v>
      </c>
      <c r="G64" s="476" t="e">
        <f t="shared" si="45"/>
        <v>#N/A</v>
      </c>
      <c r="H64" s="476" t="e">
        <f t="shared" si="45"/>
        <v>#N/A</v>
      </c>
      <c r="I64" s="476" t="e">
        <f t="shared" si="45"/>
        <v>#N/A</v>
      </c>
      <c r="J64" s="476" t="e">
        <f t="shared" si="45"/>
        <v>#N/A</v>
      </c>
      <c r="K64" s="476" t="e">
        <f t="shared" si="45"/>
        <v>#N/A</v>
      </c>
      <c r="L64" s="476" t="e">
        <f t="shared" si="45"/>
        <v>#N/A</v>
      </c>
      <c r="M64" s="476" t="e">
        <f t="shared" si="45"/>
        <v>#N/A</v>
      </c>
      <c r="N64" s="476" t="e">
        <f t="shared" si="45"/>
        <v>#N/A</v>
      </c>
      <c r="O64" s="476" t="e">
        <f t="shared" si="45"/>
        <v>#N/A</v>
      </c>
      <c r="P64" s="476" t="e">
        <f t="shared" si="45"/>
        <v>#N/A</v>
      </c>
      <c r="Q64" s="476" t="e">
        <f t="shared" si="45"/>
        <v>#N/A</v>
      </c>
      <c r="R64" s="476" t="e">
        <f t="shared" si="45"/>
        <v>#N/A</v>
      </c>
      <c r="S64" s="476" t="e">
        <f t="shared" si="45"/>
        <v>#N/A</v>
      </c>
      <c r="T64" s="476" t="e">
        <f t="shared" si="45"/>
        <v>#N/A</v>
      </c>
      <c r="U64" s="476" t="e">
        <f t="shared" si="45"/>
        <v>#N/A</v>
      </c>
      <c r="V64" s="476" t="e">
        <f t="shared" si="45"/>
        <v>#N/A</v>
      </c>
      <c r="W64" s="476" t="e">
        <f t="shared" si="45"/>
        <v>#N/A</v>
      </c>
      <c r="X64" s="477" t="e">
        <f t="shared" si="45"/>
        <v>#N/A</v>
      </c>
      <c r="Z64" s="478" t="e">
        <f>$D64/'Token Specifications'!$T80*12/Z$22</f>
        <v>#N/A</v>
      </c>
      <c r="AA64" s="479" t="e">
        <f>$D64/'Token Specifications'!$T80*12/AA$22</f>
        <v>#N/A</v>
      </c>
      <c r="AB64" s="479" t="e">
        <f>$D64/'Token Specifications'!$T80*12/AB$22</f>
        <v>#N/A</v>
      </c>
      <c r="AC64" s="479" t="e">
        <f>$D64/'Token Specifications'!$T80*12/AC$22</f>
        <v>#N/A</v>
      </c>
      <c r="AD64" s="479" t="e">
        <f>$D64/'Token Specifications'!$T80*12/AD$22</f>
        <v>#N/A</v>
      </c>
      <c r="AE64" s="479" t="e">
        <f>$D64/'Token Specifications'!$T80*12/AE$22</f>
        <v>#N/A</v>
      </c>
      <c r="AF64" s="479" t="e">
        <f>$D64/'Token Specifications'!$T80*12/AF$22</f>
        <v>#N/A</v>
      </c>
      <c r="AG64" s="479" t="e">
        <f>$D64/'Token Specifications'!$T80*12/AG$22</f>
        <v>#N/A</v>
      </c>
      <c r="AH64" s="479" t="e">
        <f>$D64/'Token Specifications'!$T80*12/AH$22</f>
        <v>#N/A</v>
      </c>
      <c r="AI64" s="479" t="e">
        <f>$D64/'Token Specifications'!$T80*12/AI$22</f>
        <v>#N/A</v>
      </c>
      <c r="AJ64" s="479" t="e">
        <f>$D64/'Token Specifications'!$T80*12/AJ$22</f>
        <v>#N/A</v>
      </c>
      <c r="AK64" s="479" t="e">
        <f>$D64/'Token Specifications'!$T80*12/AK$22</f>
        <v>#N/A</v>
      </c>
      <c r="AL64" s="479" t="e">
        <f>$D64/'Token Specifications'!$T80*12/AL$22</f>
        <v>#N/A</v>
      </c>
      <c r="AM64" s="479" t="e">
        <f>$D64/'Token Specifications'!$T80*12/AM$22</f>
        <v>#N/A</v>
      </c>
      <c r="AN64" s="479" t="e">
        <f>$D64/'Token Specifications'!$T80*12/AN$22</f>
        <v>#N/A</v>
      </c>
      <c r="AO64" s="479" t="e">
        <f>$D64/'Token Specifications'!$T80*12/AO$22</f>
        <v>#N/A</v>
      </c>
      <c r="AP64" s="479" t="e">
        <f>$D64/'Token Specifications'!$T80*12/AP$22</f>
        <v>#N/A</v>
      </c>
      <c r="AQ64" s="479" t="e">
        <f>$D64/'Token Specifications'!$T80*12/AQ$22</f>
        <v>#N/A</v>
      </c>
      <c r="AR64" s="479" t="e">
        <f>$D64/'Token Specifications'!$T80*12/AR$22</f>
        <v>#N/A</v>
      </c>
      <c r="AS64" s="480" t="e">
        <f>$D64/'Token Specifications'!$T80*12/AS$22</f>
        <v>#N/A</v>
      </c>
    </row>
    <row r="65" spans="1:59" ht="15.75" customHeight="1" x14ac:dyDescent="0.2">
      <c r="A65" s="167"/>
      <c r="B65" s="474">
        <f t="shared" si="3"/>
        <v>46599</v>
      </c>
      <c r="C65" s="475">
        <f t="shared" si="4"/>
        <v>15523.175110234868</v>
      </c>
      <c r="D65" s="475" t="e">
        <f t="array" ref="D65">INDEX('Token Specifications'!$C$38:$R$86,MATCH(B$23,'Token Specifications'!$B$38:$B$86,0),MATCH("Staking",'Token Specifications'!$C$37:$R$37,0))/$C$9*$C$16</f>
        <v>#N/A</v>
      </c>
      <c r="E65" s="476" t="e">
        <f t="shared" ref="E65:X65" si="46">($D65)/($C65*E$22)</f>
        <v>#N/A</v>
      </c>
      <c r="F65" s="476" t="e">
        <f t="shared" si="46"/>
        <v>#N/A</v>
      </c>
      <c r="G65" s="476" t="e">
        <f t="shared" si="46"/>
        <v>#N/A</v>
      </c>
      <c r="H65" s="476" t="e">
        <f t="shared" si="46"/>
        <v>#N/A</v>
      </c>
      <c r="I65" s="476" t="e">
        <f t="shared" si="46"/>
        <v>#N/A</v>
      </c>
      <c r="J65" s="476" t="e">
        <f t="shared" si="46"/>
        <v>#N/A</v>
      </c>
      <c r="K65" s="476" t="e">
        <f t="shared" si="46"/>
        <v>#N/A</v>
      </c>
      <c r="L65" s="476" t="e">
        <f t="shared" si="46"/>
        <v>#N/A</v>
      </c>
      <c r="M65" s="476" t="e">
        <f t="shared" si="46"/>
        <v>#N/A</v>
      </c>
      <c r="N65" s="476" t="e">
        <f t="shared" si="46"/>
        <v>#N/A</v>
      </c>
      <c r="O65" s="476" t="e">
        <f t="shared" si="46"/>
        <v>#N/A</v>
      </c>
      <c r="P65" s="476" t="e">
        <f t="shared" si="46"/>
        <v>#N/A</v>
      </c>
      <c r="Q65" s="476" t="e">
        <f t="shared" si="46"/>
        <v>#N/A</v>
      </c>
      <c r="R65" s="476" t="e">
        <f t="shared" si="46"/>
        <v>#N/A</v>
      </c>
      <c r="S65" s="476" t="e">
        <f t="shared" si="46"/>
        <v>#N/A</v>
      </c>
      <c r="T65" s="476" t="e">
        <f t="shared" si="46"/>
        <v>#N/A</v>
      </c>
      <c r="U65" s="476" t="e">
        <f t="shared" si="46"/>
        <v>#N/A</v>
      </c>
      <c r="V65" s="476" t="e">
        <f t="shared" si="46"/>
        <v>#N/A</v>
      </c>
      <c r="W65" s="476" t="e">
        <f t="shared" si="46"/>
        <v>#N/A</v>
      </c>
      <c r="X65" s="477" t="e">
        <f t="shared" si="46"/>
        <v>#N/A</v>
      </c>
      <c r="Z65" s="478" t="e">
        <f>$D65/'Token Specifications'!$T81*12/Z$22</f>
        <v>#N/A</v>
      </c>
      <c r="AA65" s="479" t="e">
        <f>$D65/'Token Specifications'!$T81*12/AA$22</f>
        <v>#N/A</v>
      </c>
      <c r="AB65" s="479" t="e">
        <f>$D65/'Token Specifications'!$T81*12/AB$22</f>
        <v>#N/A</v>
      </c>
      <c r="AC65" s="479" t="e">
        <f>$D65/'Token Specifications'!$T81*12/AC$22</f>
        <v>#N/A</v>
      </c>
      <c r="AD65" s="479" t="e">
        <f>$D65/'Token Specifications'!$T81*12/AD$22</f>
        <v>#N/A</v>
      </c>
      <c r="AE65" s="479" t="e">
        <f>$D65/'Token Specifications'!$T81*12/AE$22</f>
        <v>#N/A</v>
      </c>
      <c r="AF65" s="479" t="e">
        <f>$D65/'Token Specifications'!$T81*12/AF$22</f>
        <v>#N/A</v>
      </c>
      <c r="AG65" s="479" t="e">
        <f>$D65/'Token Specifications'!$T81*12/AG$22</f>
        <v>#N/A</v>
      </c>
      <c r="AH65" s="479" t="e">
        <f>$D65/'Token Specifications'!$T81*12/AH$22</f>
        <v>#N/A</v>
      </c>
      <c r="AI65" s="479" t="e">
        <f>$D65/'Token Specifications'!$T81*12/AI$22</f>
        <v>#N/A</v>
      </c>
      <c r="AJ65" s="479" t="e">
        <f>$D65/'Token Specifications'!$T81*12/AJ$22</f>
        <v>#N/A</v>
      </c>
      <c r="AK65" s="479" t="e">
        <f>$D65/'Token Specifications'!$T81*12/AK$22</f>
        <v>#N/A</v>
      </c>
      <c r="AL65" s="479" t="e">
        <f>$D65/'Token Specifications'!$T81*12/AL$22</f>
        <v>#N/A</v>
      </c>
      <c r="AM65" s="479" t="e">
        <f>$D65/'Token Specifications'!$T81*12/AM$22</f>
        <v>#N/A</v>
      </c>
      <c r="AN65" s="479" t="e">
        <f>$D65/'Token Specifications'!$T81*12/AN$22</f>
        <v>#N/A</v>
      </c>
      <c r="AO65" s="479" t="e">
        <f>$D65/'Token Specifications'!$T81*12/AO$22</f>
        <v>#N/A</v>
      </c>
      <c r="AP65" s="479" t="e">
        <f>$D65/'Token Specifications'!$T81*12/AP$22</f>
        <v>#N/A</v>
      </c>
      <c r="AQ65" s="479" t="e">
        <f>$D65/'Token Specifications'!$T81*12/AQ$22</f>
        <v>#N/A</v>
      </c>
      <c r="AR65" s="479" t="e">
        <f>$D65/'Token Specifications'!$T81*12/AR$22</f>
        <v>#N/A</v>
      </c>
      <c r="AS65" s="480" t="e">
        <f>$D65/'Token Specifications'!$T81*12/AS$22</f>
        <v>#N/A</v>
      </c>
    </row>
    <row r="66" spans="1:59" ht="15.75" customHeight="1" x14ac:dyDescent="0.2">
      <c r="A66" s="167"/>
      <c r="B66" s="474">
        <f t="shared" si="3"/>
        <v>46630</v>
      </c>
      <c r="C66" s="475">
        <f t="shared" si="4"/>
        <v>16299.333865746612</v>
      </c>
      <c r="D66" s="475" t="e">
        <f t="array" ref="D66">INDEX('Token Specifications'!$C$38:$R$86,MATCH(B$23,'Token Specifications'!$B$38:$B$86,0),MATCH("Staking",'Token Specifications'!$C$37:$R$37,0))/$C$9*$C$16</f>
        <v>#N/A</v>
      </c>
      <c r="E66" s="476" t="e">
        <f t="shared" ref="E66:X66" si="47">($D66)/($C66*E$22)</f>
        <v>#N/A</v>
      </c>
      <c r="F66" s="476" t="e">
        <f t="shared" si="47"/>
        <v>#N/A</v>
      </c>
      <c r="G66" s="476" t="e">
        <f t="shared" si="47"/>
        <v>#N/A</v>
      </c>
      <c r="H66" s="476" t="e">
        <f t="shared" si="47"/>
        <v>#N/A</v>
      </c>
      <c r="I66" s="476" t="e">
        <f t="shared" si="47"/>
        <v>#N/A</v>
      </c>
      <c r="J66" s="476" t="e">
        <f t="shared" si="47"/>
        <v>#N/A</v>
      </c>
      <c r="K66" s="476" t="e">
        <f t="shared" si="47"/>
        <v>#N/A</v>
      </c>
      <c r="L66" s="476" t="e">
        <f t="shared" si="47"/>
        <v>#N/A</v>
      </c>
      <c r="M66" s="476" t="e">
        <f t="shared" si="47"/>
        <v>#N/A</v>
      </c>
      <c r="N66" s="476" t="e">
        <f t="shared" si="47"/>
        <v>#N/A</v>
      </c>
      <c r="O66" s="476" t="e">
        <f t="shared" si="47"/>
        <v>#N/A</v>
      </c>
      <c r="P66" s="476" t="e">
        <f t="shared" si="47"/>
        <v>#N/A</v>
      </c>
      <c r="Q66" s="476" t="e">
        <f t="shared" si="47"/>
        <v>#N/A</v>
      </c>
      <c r="R66" s="476" t="e">
        <f t="shared" si="47"/>
        <v>#N/A</v>
      </c>
      <c r="S66" s="476" t="e">
        <f t="shared" si="47"/>
        <v>#N/A</v>
      </c>
      <c r="T66" s="476" t="e">
        <f t="shared" si="47"/>
        <v>#N/A</v>
      </c>
      <c r="U66" s="476" t="e">
        <f t="shared" si="47"/>
        <v>#N/A</v>
      </c>
      <c r="V66" s="476" t="e">
        <f t="shared" si="47"/>
        <v>#N/A</v>
      </c>
      <c r="W66" s="476" t="e">
        <f t="shared" si="47"/>
        <v>#N/A</v>
      </c>
      <c r="X66" s="477" t="e">
        <f t="shared" si="47"/>
        <v>#N/A</v>
      </c>
      <c r="Z66" s="478" t="e">
        <f>$D66/'Token Specifications'!$T82*12/Z$22</f>
        <v>#N/A</v>
      </c>
      <c r="AA66" s="479" t="e">
        <f>$D66/'Token Specifications'!$T82*12/AA$22</f>
        <v>#N/A</v>
      </c>
      <c r="AB66" s="479" t="e">
        <f>$D66/'Token Specifications'!$T82*12/AB$22</f>
        <v>#N/A</v>
      </c>
      <c r="AC66" s="479" t="e">
        <f>$D66/'Token Specifications'!$T82*12/AC$22</f>
        <v>#N/A</v>
      </c>
      <c r="AD66" s="479" t="e">
        <f>$D66/'Token Specifications'!$T82*12/AD$22</f>
        <v>#N/A</v>
      </c>
      <c r="AE66" s="479" t="e">
        <f>$D66/'Token Specifications'!$T82*12/AE$22</f>
        <v>#N/A</v>
      </c>
      <c r="AF66" s="479" t="e">
        <f>$D66/'Token Specifications'!$T82*12/AF$22</f>
        <v>#N/A</v>
      </c>
      <c r="AG66" s="479" t="e">
        <f>$D66/'Token Specifications'!$T82*12/AG$22</f>
        <v>#N/A</v>
      </c>
      <c r="AH66" s="479" t="e">
        <f>$D66/'Token Specifications'!$T82*12/AH$22</f>
        <v>#N/A</v>
      </c>
      <c r="AI66" s="479" t="e">
        <f>$D66/'Token Specifications'!$T82*12/AI$22</f>
        <v>#N/A</v>
      </c>
      <c r="AJ66" s="479" t="e">
        <f>$D66/'Token Specifications'!$T82*12/AJ$22</f>
        <v>#N/A</v>
      </c>
      <c r="AK66" s="479" t="e">
        <f>$D66/'Token Specifications'!$T82*12/AK$22</f>
        <v>#N/A</v>
      </c>
      <c r="AL66" s="479" t="e">
        <f>$D66/'Token Specifications'!$T82*12/AL$22</f>
        <v>#N/A</v>
      </c>
      <c r="AM66" s="479" t="e">
        <f>$D66/'Token Specifications'!$T82*12/AM$22</f>
        <v>#N/A</v>
      </c>
      <c r="AN66" s="479" t="e">
        <f>$D66/'Token Specifications'!$T82*12/AN$22</f>
        <v>#N/A</v>
      </c>
      <c r="AO66" s="479" t="e">
        <f>$D66/'Token Specifications'!$T82*12/AO$22</f>
        <v>#N/A</v>
      </c>
      <c r="AP66" s="479" t="e">
        <f>$D66/'Token Specifications'!$T82*12/AP$22</f>
        <v>#N/A</v>
      </c>
      <c r="AQ66" s="479" t="e">
        <f>$D66/'Token Specifications'!$T82*12/AQ$22</f>
        <v>#N/A</v>
      </c>
      <c r="AR66" s="479" t="e">
        <f>$D66/'Token Specifications'!$T82*12/AR$22</f>
        <v>#N/A</v>
      </c>
      <c r="AS66" s="480" t="e">
        <f>$D66/'Token Specifications'!$T82*12/AS$22</f>
        <v>#N/A</v>
      </c>
    </row>
    <row r="67" spans="1:59" ht="15.75" customHeight="1" x14ac:dyDescent="0.2">
      <c r="A67" s="167"/>
      <c r="B67" s="474">
        <f t="shared" si="3"/>
        <v>46660</v>
      </c>
      <c r="C67" s="475">
        <f t="shared" si="4"/>
        <v>17114.300559033942</v>
      </c>
      <c r="D67" s="475" t="e">
        <f t="array" ref="D67">INDEX('Token Specifications'!$C$38:$R$86,MATCH(B$23,'Token Specifications'!$B$38:$B$86,0),MATCH("Staking",'Token Specifications'!$C$37:$R$37,0))/$C$9*$C$16</f>
        <v>#N/A</v>
      </c>
      <c r="E67" s="476" t="e">
        <f t="shared" ref="E67:X67" si="48">($D67)/($C67*E$22)</f>
        <v>#N/A</v>
      </c>
      <c r="F67" s="476" t="e">
        <f t="shared" si="48"/>
        <v>#N/A</v>
      </c>
      <c r="G67" s="476" t="e">
        <f t="shared" si="48"/>
        <v>#N/A</v>
      </c>
      <c r="H67" s="476" t="e">
        <f t="shared" si="48"/>
        <v>#N/A</v>
      </c>
      <c r="I67" s="476" t="e">
        <f t="shared" si="48"/>
        <v>#N/A</v>
      </c>
      <c r="J67" s="476" t="e">
        <f t="shared" si="48"/>
        <v>#N/A</v>
      </c>
      <c r="K67" s="476" t="e">
        <f t="shared" si="48"/>
        <v>#N/A</v>
      </c>
      <c r="L67" s="476" t="e">
        <f t="shared" si="48"/>
        <v>#N/A</v>
      </c>
      <c r="M67" s="476" t="e">
        <f t="shared" si="48"/>
        <v>#N/A</v>
      </c>
      <c r="N67" s="476" t="e">
        <f t="shared" si="48"/>
        <v>#N/A</v>
      </c>
      <c r="O67" s="476" t="e">
        <f t="shared" si="48"/>
        <v>#N/A</v>
      </c>
      <c r="P67" s="476" t="e">
        <f t="shared" si="48"/>
        <v>#N/A</v>
      </c>
      <c r="Q67" s="476" t="e">
        <f t="shared" si="48"/>
        <v>#N/A</v>
      </c>
      <c r="R67" s="476" t="e">
        <f t="shared" si="48"/>
        <v>#N/A</v>
      </c>
      <c r="S67" s="476" t="e">
        <f t="shared" si="48"/>
        <v>#N/A</v>
      </c>
      <c r="T67" s="476" t="e">
        <f t="shared" si="48"/>
        <v>#N/A</v>
      </c>
      <c r="U67" s="476" t="e">
        <f t="shared" si="48"/>
        <v>#N/A</v>
      </c>
      <c r="V67" s="476" t="e">
        <f t="shared" si="48"/>
        <v>#N/A</v>
      </c>
      <c r="W67" s="476" t="e">
        <f t="shared" si="48"/>
        <v>#N/A</v>
      </c>
      <c r="X67" s="477" t="e">
        <f t="shared" si="48"/>
        <v>#N/A</v>
      </c>
      <c r="Z67" s="478" t="e">
        <f>$D67/'Token Specifications'!$T83*12/Z$22</f>
        <v>#N/A</v>
      </c>
      <c r="AA67" s="479" t="e">
        <f>$D67/'Token Specifications'!$T83*12/AA$22</f>
        <v>#N/A</v>
      </c>
      <c r="AB67" s="479" t="e">
        <f>$D67/'Token Specifications'!$T83*12/AB$22</f>
        <v>#N/A</v>
      </c>
      <c r="AC67" s="479" t="e">
        <f>$D67/'Token Specifications'!$T83*12/AC$22</f>
        <v>#N/A</v>
      </c>
      <c r="AD67" s="479" t="e">
        <f>$D67/'Token Specifications'!$T83*12/AD$22</f>
        <v>#N/A</v>
      </c>
      <c r="AE67" s="479" t="e">
        <f>$D67/'Token Specifications'!$T83*12/AE$22</f>
        <v>#N/A</v>
      </c>
      <c r="AF67" s="479" t="e">
        <f>$D67/'Token Specifications'!$T83*12/AF$22</f>
        <v>#N/A</v>
      </c>
      <c r="AG67" s="479" t="e">
        <f>$D67/'Token Specifications'!$T83*12/AG$22</f>
        <v>#N/A</v>
      </c>
      <c r="AH67" s="479" t="e">
        <f>$D67/'Token Specifications'!$T83*12/AH$22</f>
        <v>#N/A</v>
      </c>
      <c r="AI67" s="479" t="e">
        <f>$D67/'Token Specifications'!$T83*12/AI$22</f>
        <v>#N/A</v>
      </c>
      <c r="AJ67" s="479" t="e">
        <f>$D67/'Token Specifications'!$T83*12/AJ$22</f>
        <v>#N/A</v>
      </c>
      <c r="AK67" s="479" t="e">
        <f>$D67/'Token Specifications'!$T83*12/AK$22</f>
        <v>#N/A</v>
      </c>
      <c r="AL67" s="479" t="e">
        <f>$D67/'Token Specifications'!$T83*12/AL$22</f>
        <v>#N/A</v>
      </c>
      <c r="AM67" s="479" t="e">
        <f>$D67/'Token Specifications'!$T83*12/AM$22</f>
        <v>#N/A</v>
      </c>
      <c r="AN67" s="479" t="e">
        <f>$D67/'Token Specifications'!$T83*12/AN$22</f>
        <v>#N/A</v>
      </c>
      <c r="AO67" s="479" t="e">
        <f>$D67/'Token Specifications'!$T83*12/AO$22</f>
        <v>#N/A</v>
      </c>
      <c r="AP67" s="479" t="e">
        <f>$D67/'Token Specifications'!$T83*12/AP$22</f>
        <v>#N/A</v>
      </c>
      <c r="AQ67" s="479" t="e">
        <f>$D67/'Token Specifications'!$T83*12/AQ$22</f>
        <v>#N/A</v>
      </c>
      <c r="AR67" s="479" t="e">
        <f>$D67/'Token Specifications'!$T83*12/AR$22</f>
        <v>#N/A</v>
      </c>
      <c r="AS67" s="480" t="e">
        <f>$D67/'Token Specifications'!$T83*12/AS$22</f>
        <v>#N/A</v>
      </c>
    </row>
    <row r="68" spans="1:59" ht="15.75" customHeight="1" x14ac:dyDescent="0.2">
      <c r="A68" s="167"/>
      <c r="B68" s="474">
        <f t="shared" si="3"/>
        <v>46691</v>
      </c>
      <c r="C68" s="475">
        <f t="shared" si="4"/>
        <v>17970.015586985639</v>
      </c>
      <c r="D68" s="475" t="e">
        <f t="array" ref="D68">INDEX('Token Specifications'!$C$38:$R$86,MATCH(B$23,'Token Specifications'!$B$38:$B$86,0),MATCH("Staking",'Token Specifications'!$C$37:$R$37,0))/$C$9*$C$16</f>
        <v>#N/A</v>
      </c>
      <c r="E68" s="476" t="e">
        <f t="shared" ref="E68:X68" si="49">($D68)/($C68*E$22)</f>
        <v>#N/A</v>
      </c>
      <c r="F68" s="476" t="e">
        <f t="shared" si="49"/>
        <v>#N/A</v>
      </c>
      <c r="G68" s="476" t="e">
        <f t="shared" si="49"/>
        <v>#N/A</v>
      </c>
      <c r="H68" s="476" t="e">
        <f t="shared" si="49"/>
        <v>#N/A</v>
      </c>
      <c r="I68" s="476" t="e">
        <f t="shared" si="49"/>
        <v>#N/A</v>
      </c>
      <c r="J68" s="476" t="e">
        <f t="shared" si="49"/>
        <v>#N/A</v>
      </c>
      <c r="K68" s="476" t="e">
        <f t="shared" si="49"/>
        <v>#N/A</v>
      </c>
      <c r="L68" s="476" t="e">
        <f t="shared" si="49"/>
        <v>#N/A</v>
      </c>
      <c r="M68" s="476" t="e">
        <f t="shared" si="49"/>
        <v>#N/A</v>
      </c>
      <c r="N68" s="476" t="e">
        <f t="shared" si="49"/>
        <v>#N/A</v>
      </c>
      <c r="O68" s="476" t="e">
        <f t="shared" si="49"/>
        <v>#N/A</v>
      </c>
      <c r="P68" s="476" t="e">
        <f t="shared" si="49"/>
        <v>#N/A</v>
      </c>
      <c r="Q68" s="476" t="e">
        <f t="shared" si="49"/>
        <v>#N/A</v>
      </c>
      <c r="R68" s="476" t="e">
        <f t="shared" si="49"/>
        <v>#N/A</v>
      </c>
      <c r="S68" s="476" t="e">
        <f t="shared" si="49"/>
        <v>#N/A</v>
      </c>
      <c r="T68" s="476" t="e">
        <f t="shared" si="49"/>
        <v>#N/A</v>
      </c>
      <c r="U68" s="476" t="e">
        <f t="shared" si="49"/>
        <v>#N/A</v>
      </c>
      <c r="V68" s="476" t="e">
        <f t="shared" si="49"/>
        <v>#N/A</v>
      </c>
      <c r="W68" s="476" t="e">
        <f t="shared" si="49"/>
        <v>#N/A</v>
      </c>
      <c r="X68" s="477" t="e">
        <f t="shared" si="49"/>
        <v>#N/A</v>
      </c>
      <c r="Z68" s="478" t="e">
        <f>$D68/'Token Specifications'!$T84*12/Z$22</f>
        <v>#N/A</v>
      </c>
      <c r="AA68" s="479" t="e">
        <f>$D68/'Token Specifications'!$T84*12/AA$22</f>
        <v>#N/A</v>
      </c>
      <c r="AB68" s="479" t="e">
        <f>$D68/'Token Specifications'!$T84*12/AB$22</f>
        <v>#N/A</v>
      </c>
      <c r="AC68" s="479" t="e">
        <f>$D68/'Token Specifications'!$T84*12/AC$22</f>
        <v>#N/A</v>
      </c>
      <c r="AD68" s="479" t="e">
        <f>$D68/'Token Specifications'!$T84*12/AD$22</f>
        <v>#N/A</v>
      </c>
      <c r="AE68" s="479" t="e">
        <f>$D68/'Token Specifications'!$T84*12/AE$22</f>
        <v>#N/A</v>
      </c>
      <c r="AF68" s="479" t="e">
        <f>$D68/'Token Specifications'!$T84*12/AF$22</f>
        <v>#N/A</v>
      </c>
      <c r="AG68" s="479" t="e">
        <f>$D68/'Token Specifications'!$T84*12/AG$22</f>
        <v>#N/A</v>
      </c>
      <c r="AH68" s="479" t="e">
        <f>$D68/'Token Specifications'!$T84*12/AH$22</f>
        <v>#N/A</v>
      </c>
      <c r="AI68" s="479" t="e">
        <f>$D68/'Token Specifications'!$T84*12/AI$22</f>
        <v>#N/A</v>
      </c>
      <c r="AJ68" s="479" t="e">
        <f>$D68/'Token Specifications'!$T84*12/AJ$22</f>
        <v>#N/A</v>
      </c>
      <c r="AK68" s="479" t="e">
        <f>$D68/'Token Specifications'!$T84*12/AK$22</f>
        <v>#N/A</v>
      </c>
      <c r="AL68" s="479" t="e">
        <f>$D68/'Token Specifications'!$T84*12/AL$22</f>
        <v>#N/A</v>
      </c>
      <c r="AM68" s="479" t="e">
        <f>$D68/'Token Specifications'!$T84*12/AM$22</f>
        <v>#N/A</v>
      </c>
      <c r="AN68" s="479" t="e">
        <f>$D68/'Token Specifications'!$T84*12/AN$22</f>
        <v>#N/A</v>
      </c>
      <c r="AO68" s="479" t="e">
        <f>$D68/'Token Specifications'!$T84*12/AO$22</f>
        <v>#N/A</v>
      </c>
      <c r="AP68" s="479" t="e">
        <f>$D68/'Token Specifications'!$T84*12/AP$22</f>
        <v>#N/A</v>
      </c>
      <c r="AQ68" s="479" t="e">
        <f>$D68/'Token Specifications'!$T84*12/AQ$22</f>
        <v>#N/A</v>
      </c>
      <c r="AR68" s="479" t="e">
        <f>$D68/'Token Specifications'!$T84*12/AR$22</f>
        <v>#N/A</v>
      </c>
      <c r="AS68" s="480" t="e">
        <f>$D68/'Token Specifications'!$T84*12/AS$22</f>
        <v>#N/A</v>
      </c>
    </row>
    <row r="69" spans="1:59" ht="15.75" customHeight="1" x14ac:dyDescent="0.2">
      <c r="A69" s="167"/>
      <c r="B69" s="474">
        <f t="shared" si="3"/>
        <v>46721</v>
      </c>
      <c r="C69" s="475">
        <f t="shared" si="4"/>
        <v>18868.516366334923</v>
      </c>
      <c r="D69" s="475" t="e">
        <f t="array" ref="D69">INDEX('Token Specifications'!$C$38:$R$86,MATCH(B$23,'Token Specifications'!$B$38:$B$86,0),MATCH("Staking",'Token Specifications'!$C$37:$R$37,0))/$C$9*$C$16</f>
        <v>#N/A</v>
      </c>
      <c r="E69" s="476" t="e">
        <f t="shared" ref="E69:X69" si="50">($D69)/($C69*E$22)</f>
        <v>#N/A</v>
      </c>
      <c r="F69" s="476" t="e">
        <f t="shared" si="50"/>
        <v>#N/A</v>
      </c>
      <c r="G69" s="476" t="e">
        <f t="shared" si="50"/>
        <v>#N/A</v>
      </c>
      <c r="H69" s="476" t="e">
        <f t="shared" si="50"/>
        <v>#N/A</v>
      </c>
      <c r="I69" s="476" t="e">
        <f t="shared" si="50"/>
        <v>#N/A</v>
      </c>
      <c r="J69" s="476" t="e">
        <f t="shared" si="50"/>
        <v>#N/A</v>
      </c>
      <c r="K69" s="476" t="e">
        <f t="shared" si="50"/>
        <v>#N/A</v>
      </c>
      <c r="L69" s="476" t="e">
        <f t="shared" si="50"/>
        <v>#N/A</v>
      </c>
      <c r="M69" s="476" t="e">
        <f t="shared" si="50"/>
        <v>#N/A</v>
      </c>
      <c r="N69" s="476" t="e">
        <f t="shared" si="50"/>
        <v>#N/A</v>
      </c>
      <c r="O69" s="476" t="e">
        <f t="shared" si="50"/>
        <v>#N/A</v>
      </c>
      <c r="P69" s="476" t="e">
        <f t="shared" si="50"/>
        <v>#N/A</v>
      </c>
      <c r="Q69" s="476" t="e">
        <f t="shared" si="50"/>
        <v>#N/A</v>
      </c>
      <c r="R69" s="476" t="e">
        <f t="shared" si="50"/>
        <v>#N/A</v>
      </c>
      <c r="S69" s="476" t="e">
        <f t="shared" si="50"/>
        <v>#N/A</v>
      </c>
      <c r="T69" s="476" t="e">
        <f t="shared" si="50"/>
        <v>#N/A</v>
      </c>
      <c r="U69" s="476" t="e">
        <f t="shared" si="50"/>
        <v>#N/A</v>
      </c>
      <c r="V69" s="476" t="e">
        <f t="shared" si="50"/>
        <v>#N/A</v>
      </c>
      <c r="W69" s="476" t="e">
        <f t="shared" si="50"/>
        <v>#N/A</v>
      </c>
      <c r="X69" s="477" t="e">
        <f t="shared" si="50"/>
        <v>#N/A</v>
      </c>
      <c r="Z69" s="478" t="e">
        <f>$D69/'Token Specifications'!$T85*12/Z$22</f>
        <v>#N/A</v>
      </c>
      <c r="AA69" s="479" t="e">
        <f>$D69/'Token Specifications'!$T85*12/AA$22</f>
        <v>#N/A</v>
      </c>
      <c r="AB69" s="479" t="e">
        <f>$D69/'Token Specifications'!$T85*12/AB$22</f>
        <v>#N/A</v>
      </c>
      <c r="AC69" s="479" t="e">
        <f>$D69/'Token Specifications'!$T85*12/AC$22</f>
        <v>#N/A</v>
      </c>
      <c r="AD69" s="479" t="e">
        <f>$D69/'Token Specifications'!$T85*12/AD$22</f>
        <v>#N/A</v>
      </c>
      <c r="AE69" s="479" t="e">
        <f>$D69/'Token Specifications'!$T85*12/AE$22</f>
        <v>#N/A</v>
      </c>
      <c r="AF69" s="479" t="e">
        <f>$D69/'Token Specifications'!$T85*12/AF$22</f>
        <v>#N/A</v>
      </c>
      <c r="AG69" s="479" t="e">
        <f>$D69/'Token Specifications'!$T85*12/AG$22</f>
        <v>#N/A</v>
      </c>
      <c r="AH69" s="479" t="e">
        <f>$D69/'Token Specifications'!$T85*12/AH$22</f>
        <v>#N/A</v>
      </c>
      <c r="AI69" s="479" t="e">
        <f>$D69/'Token Specifications'!$T85*12/AI$22</f>
        <v>#N/A</v>
      </c>
      <c r="AJ69" s="479" t="e">
        <f>$D69/'Token Specifications'!$T85*12/AJ$22</f>
        <v>#N/A</v>
      </c>
      <c r="AK69" s="479" t="e">
        <f>$D69/'Token Specifications'!$T85*12/AK$22</f>
        <v>#N/A</v>
      </c>
      <c r="AL69" s="479" t="e">
        <f>$D69/'Token Specifications'!$T85*12/AL$22</f>
        <v>#N/A</v>
      </c>
      <c r="AM69" s="479" t="e">
        <f>$D69/'Token Specifications'!$T85*12/AM$22</f>
        <v>#N/A</v>
      </c>
      <c r="AN69" s="479" t="e">
        <f>$D69/'Token Specifications'!$T85*12/AN$22</f>
        <v>#N/A</v>
      </c>
      <c r="AO69" s="479" t="e">
        <f>$D69/'Token Specifications'!$T85*12/AO$22</f>
        <v>#N/A</v>
      </c>
      <c r="AP69" s="479" t="e">
        <f>$D69/'Token Specifications'!$T85*12/AP$22</f>
        <v>#N/A</v>
      </c>
      <c r="AQ69" s="479" t="e">
        <f>$D69/'Token Specifications'!$T85*12/AQ$22</f>
        <v>#N/A</v>
      </c>
      <c r="AR69" s="479" t="e">
        <f>$D69/'Token Specifications'!$T85*12/AR$22</f>
        <v>#N/A</v>
      </c>
      <c r="AS69" s="480" t="e">
        <f>$D69/'Token Specifications'!$T85*12/AS$22</f>
        <v>#N/A</v>
      </c>
    </row>
    <row r="70" spans="1:59" ht="15.75" customHeight="1" x14ac:dyDescent="0.2">
      <c r="A70" s="167">
        <v>4</v>
      </c>
      <c r="B70" s="481">
        <f t="shared" si="3"/>
        <v>46752</v>
      </c>
      <c r="C70" s="482">
        <f t="shared" si="4"/>
        <v>19811.942184651671</v>
      </c>
      <c r="D70" s="482" t="e">
        <f t="array" ref="D70">INDEX('Token Specifications'!$C$38:$R$86,MATCH(B$23,'Token Specifications'!$B$38:$B$86,0),MATCH("Staking",'Token Specifications'!$C$37:$R$37,0))/$C$9*$C$16</f>
        <v>#N/A</v>
      </c>
      <c r="E70" s="483" t="e">
        <f t="shared" ref="E70:X70" si="51">($D70)/($C70*E$22)</f>
        <v>#N/A</v>
      </c>
      <c r="F70" s="483" t="e">
        <f t="shared" si="51"/>
        <v>#N/A</v>
      </c>
      <c r="G70" s="483" t="e">
        <f t="shared" si="51"/>
        <v>#N/A</v>
      </c>
      <c r="H70" s="483" t="e">
        <f t="shared" si="51"/>
        <v>#N/A</v>
      </c>
      <c r="I70" s="483" t="e">
        <f t="shared" si="51"/>
        <v>#N/A</v>
      </c>
      <c r="J70" s="483" t="e">
        <f t="shared" si="51"/>
        <v>#N/A</v>
      </c>
      <c r="K70" s="483" t="e">
        <f t="shared" si="51"/>
        <v>#N/A</v>
      </c>
      <c r="L70" s="483" t="e">
        <f t="shared" si="51"/>
        <v>#N/A</v>
      </c>
      <c r="M70" s="483" t="e">
        <f t="shared" si="51"/>
        <v>#N/A</v>
      </c>
      <c r="N70" s="483" t="e">
        <f t="shared" si="51"/>
        <v>#N/A</v>
      </c>
      <c r="O70" s="483" t="e">
        <f t="shared" si="51"/>
        <v>#N/A</v>
      </c>
      <c r="P70" s="483" t="e">
        <f t="shared" si="51"/>
        <v>#N/A</v>
      </c>
      <c r="Q70" s="483" t="e">
        <f t="shared" si="51"/>
        <v>#N/A</v>
      </c>
      <c r="R70" s="483" t="e">
        <f t="shared" si="51"/>
        <v>#N/A</v>
      </c>
      <c r="S70" s="483" t="e">
        <f t="shared" si="51"/>
        <v>#N/A</v>
      </c>
      <c r="T70" s="483" t="e">
        <f t="shared" si="51"/>
        <v>#N/A</v>
      </c>
      <c r="U70" s="483" t="e">
        <f t="shared" si="51"/>
        <v>#N/A</v>
      </c>
      <c r="V70" s="483" t="e">
        <f t="shared" si="51"/>
        <v>#N/A</v>
      </c>
      <c r="W70" s="483" t="e">
        <f t="shared" si="51"/>
        <v>#N/A</v>
      </c>
      <c r="X70" s="484" t="e">
        <f t="shared" si="51"/>
        <v>#N/A</v>
      </c>
      <c r="Z70" s="485" t="e">
        <f>$D70/'Token Specifications'!$T86*12/Z$22</f>
        <v>#N/A</v>
      </c>
      <c r="AA70" s="486" t="e">
        <f>$D70/'Token Specifications'!$T86*12/AA$22</f>
        <v>#N/A</v>
      </c>
      <c r="AB70" s="486" t="e">
        <f>$D70/'Token Specifications'!$T86*12/AB$22</f>
        <v>#N/A</v>
      </c>
      <c r="AC70" s="486" t="e">
        <f>$D70/'Token Specifications'!$T86*12/AC$22</f>
        <v>#N/A</v>
      </c>
      <c r="AD70" s="486" t="e">
        <f>$D70/'Token Specifications'!$T86*12/AD$22</f>
        <v>#N/A</v>
      </c>
      <c r="AE70" s="486" t="e">
        <f>$D70/'Token Specifications'!$T86*12/AE$22</f>
        <v>#N/A</v>
      </c>
      <c r="AF70" s="486" t="e">
        <f>$D70/'Token Specifications'!$T86*12/AF$22</f>
        <v>#N/A</v>
      </c>
      <c r="AG70" s="486" t="e">
        <f>$D70/'Token Specifications'!$T86*12/AG$22</f>
        <v>#N/A</v>
      </c>
      <c r="AH70" s="486" t="e">
        <f>$D70/'Token Specifications'!$T86*12/AH$22</f>
        <v>#N/A</v>
      </c>
      <c r="AI70" s="486" t="e">
        <f>$D70/'Token Specifications'!$T86*12/AI$22</f>
        <v>#N/A</v>
      </c>
      <c r="AJ70" s="486" t="e">
        <f>$D70/'Token Specifications'!$T86*12/AJ$22</f>
        <v>#N/A</v>
      </c>
      <c r="AK70" s="486" t="e">
        <f>$D70/'Token Specifications'!$T86*12/AK$22</f>
        <v>#N/A</v>
      </c>
      <c r="AL70" s="486" t="e">
        <f>$D70/'Token Specifications'!$T86*12/AL$22</f>
        <v>#N/A</v>
      </c>
      <c r="AM70" s="486" t="e">
        <f>$D70/'Token Specifications'!$T86*12/AM$22</f>
        <v>#N/A</v>
      </c>
      <c r="AN70" s="486" t="e">
        <f>$D70/'Token Specifications'!$T86*12/AN$22</f>
        <v>#N/A</v>
      </c>
      <c r="AO70" s="486" t="e">
        <f>$D70/'Token Specifications'!$T86*12/AO$22</f>
        <v>#N/A</v>
      </c>
      <c r="AP70" s="486" t="e">
        <f>$D70/'Token Specifications'!$T86*12/AP$22</f>
        <v>#N/A</v>
      </c>
      <c r="AQ70" s="486" t="e">
        <f>$D70/'Token Specifications'!$T86*12/AQ$22</f>
        <v>#N/A</v>
      </c>
      <c r="AR70" s="486" t="e">
        <f>$D70/'Token Specifications'!$T86*12/AR$22</f>
        <v>#N/A</v>
      </c>
      <c r="AS70" s="487" t="e">
        <f>$D70/'Token Specifications'!$T86*12/AS$22</f>
        <v>#N/A</v>
      </c>
    </row>
    <row r="71" spans="1:59" ht="15.75" customHeight="1" x14ac:dyDescent="0.2">
      <c r="B71" s="437" t="s">
        <v>198</v>
      </c>
      <c r="C71" s="437"/>
      <c r="D71" s="488" t="e">
        <f>IF(SUM(D23:D70)-C16&lt;0.1,"OK","Error")</f>
        <v>#N/A</v>
      </c>
      <c r="E71" s="488" t="e">
        <f>IF(SUMPRODUCT(X23:X70,C23:C70)-C9&lt;0.1,"OK","Error")</f>
        <v>#N/A</v>
      </c>
      <c r="F71" s="155"/>
      <c r="G71" s="155"/>
      <c r="H71" s="155"/>
      <c r="I71" s="155"/>
      <c r="J71" s="155"/>
      <c r="K71" s="155"/>
      <c r="L71" s="155"/>
      <c r="M71" s="155"/>
      <c r="N71" s="155"/>
      <c r="O71" s="155"/>
      <c r="P71" s="155"/>
      <c r="Q71" s="155"/>
      <c r="R71" s="155"/>
      <c r="S71" s="155"/>
      <c r="T71" s="155"/>
      <c r="U71" s="155"/>
      <c r="V71" s="155"/>
      <c r="W71" s="155"/>
      <c r="Z71" s="488"/>
      <c r="AA71" s="155"/>
      <c r="AB71" s="155"/>
      <c r="AC71" s="155"/>
      <c r="AD71" s="155"/>
      <c r="AE71" s="155"/>
      <c r="AF71" s="155"/>
      <c r="AG71" s="155"/>
      <c r="AH71" s="155"/>
      <c r="AI71" s="155"/>
      <c r="AJ71" s="155"/>
      <c r="AK71" s="155"/>
      <c r="AL71" s="155"/>
      <c r="AM71" s="155"/>
      <c r="AN71" s="155"/>
      <c r="AO71" s="155"/>
      <c r="AP71" s="155"/>
      <c r="AQ71" s="155"/>
      <c r="AR71" s="155"/>
    </row>
    <row r="72" spans="1:59" ht="15.75" customHeight="1" x14ac:dyDescent="0.2"/>
    <row r="73" spans="1:59" ht="32.25" customHeight="1" x14ac:dyDescent="0.2">
      <c r="A73" s="254"/>
      <c r="B73" s="255" t="s">
        <v>199</v>
      </c>
      <c r="C73" s="254"/>
      <c r="D73" s="254"/>
      <c r="E73" s="254"/>
      <c r="F73" s="254"/>
      <c r="G73" s="254"/>
      <c r="H73" s="254"/>
      <c r="I73" s="254"/>
      <c r="J73" s="254"/>
      <c r="K73" s="254"/>
      <c r="L73" s="254"/>
      <c r="M73" s="254"/>
      <c r="N73" s="254"/>
      <c r="O73" s="254"/>
      <c r="P73" s="254"/>
      <c r="Q73" s="254"/>
      <c r="R73" s="254"/>
      <c r="S73" s="254"/>
      <c r="T73" s="254"/>
      <c r="U73" s="254"/>
      <c r="V73" s="254"/>
      <c r="W73" s="254"/>
      <c r="X73" s="254"/>
      <c r="Y73" s="254"/>
      <c r="Z73" s="254"/>
      <c r="AA73" s="254"/>
      <c r="AB73" s="254"/>
      <c r="AC73" s="254"/>
      <c r="AD73" s="254"/>
      <c r="AE73" s="254"/>
      <c r="AF73" s="254"/>
      <c r="AG73" s="254"/>
      <c r="AH73" s="254"/>
      <c r="AI73" s="254"/>
      <c r="AJ73" s="254"/>
      <c r="AK73" s="254"/>
      <c r="AL73" s="254"/>
      <c r="AM73" s="254"/>
      <c r="AN73" s="254"/>
      <c r="AO73" s="254"/>
      <c r="AP73" s="254"/>
      <c r="AQ73" s="254"/>
      <c r="AR73" s="254"/>
      <c r="AS73" s="254"/>
      <c r="AT73" s="254"/>
      <c r="AU73" s="254"/>
      <c r="AV73" s="254"/>
      <c r="AW73" s="254"/>
      <c r="AX73" s="254"/>
      <c r="AY73" s="254"/>
      <c r="AZ73" s="254"/>
      <c r="BA73" s="254"/>
      <c r="BB73" s="254"/>
      <c r="BC73" s="254"/>
      <c r="BD73" s="254"/>
      <c r="BE73" s="254"/>
      <c r="BF73" s="254"/>
      <c r="BG73" s="254"/>
    </row>
    <row r="74" spans="1:59" ht="15.75" customHeight="1" x14ac:dyDescent="0.2"/>
    <row r="75" spans="1:59" ht="21" customHeight="1" x14ac:dyDescent="0.2">
      <c r="B75" s="531" t="s">
        <v>195</v>
      </c>
      <c r="C75" s="515"/>
      <c r="D75" s="515"/>
      <c r="E75" s="515"/>
      <c r="F75" s="515"/>
      <c r="G75" s="515"/>
      <c r="H75" s="515"/>
      <c r="I75" s="515"/>
      <c r="J75" s="515"/>
      <c r="K75" s="515"/>
      <c r="L75" s="515"/>
      <c r="M75" s="515"/>
      <c r="N75" s="515"/>
      <c r="O75" s="515"/>
      <c r="P75" s="515"/>
      <c r="Q75" s="515"/>
      <c r="R75" s="515"/>
      <c r="S75" s="515"/>
      <c r="T75" s="515"/>
      <c r="U75" s="515"/>
      <c r="V75" s="513"/>
    </row>
    <row r="76" spans="1:59" ht="24.75" customHeight="1" x14ac:dyDescent="0.2">
      <c r="B76" s="463"/>
      <c r="C76" s="464">
        <v>0.05</v>
      </c>
      <c r="D76" s="464">
        <f t="shared" ref="D76:V76" si="52">+C76+5%</f>
        <v>0.1</v>
      </c>
      <c r="E76" s="464">
        <f t="shared" si="52"/>
        <v>0.15000000000000002</v>
      </c>
      <c r="F76" s="464">
        <f t="shared" si="52"/>
        <v>0.2</v>
      </c>
      <c r="G76" s="464">
        <f t="shared" si="52"/>
        <v>0.25</v>
      </c>
      <c r="H76" s="464">
        <f t="shared" si="52"/>
        <v>0.3</v>
      </c>
      <c r="I76" s="464">
        <f t="shared" si="52"/>
        <v>0.35</v>
      </c>
      <c r="J76" s="464">
        <f t="shared" si="52"/>
        <v>0.39999999999999997</v>
      </c>
      <c r="K76" s="464">
        <f t="shared" si="52"/>
        <v>0.44999999999999996</v>
      </c>
      <c r="L76" s="464">
        <f t="shared" si="52"/>
        <v>0.49999999999999994</v>
      </c>
      <c r="M76" s="464">
        <f t="shared" si="52"/>
        <v>0.54999999999999993</v>
      </c>
      <c r="N76" s="464">
        <f t="shared" si="52"/>
        <v>0.6</v>
      </c>
      <c r="O76" s="464">
        <f t="shared" si="52"/>
        <v>0.65</v>
      </c>
      <c r="P76" s="464">
        <f t="shared" si="52"/>
        <v>0.70000000000000007</v>
      </c>
      <c r="Q76" s="464">
        <f t="shared" si="52"/>
        <v>0.75000000000000011</v>
      </c>
      <c r="R76" s="464">
        <f t="shared" si="52"/>
        <v>0.80000000000000016</v>
      </c>
      <c r="S76" s="464">
        <f t="shared" si="52"/>
        <v>0.8500000000000002</v>
      </c>
      <c r="T76" s="464">
        <f t="shared" si="52"/>
        <v>0.90000000000000024</v>
      </c>
      <c r="U76" s="464">
        <f t="shared" si="52"/>
        <v>0.95000000000000029</v>
      </c>
      <c r="V76" s="465">
        <f t="shared" si="52"/>
        <v>1.0000000000000002</v>
      </c>
    </row>
    <row r="77" spans="1:59" ht="15.75" customHeight="1" x14ac:dyDescent="0.2">
      <c r="B77" s="467">
        <f>+'Token Specifications'!B39</f>
        <v>45292</v>
      </c>
      <c r="C77" s="472">
        <f>($C$11/$C$15)/(C$76*VLOOKUP($B77,'Token Specifications'!$B$38:$T$86,19,FALSE))</f>
        <v>3.3885542168674694</v>
      </c>
      <c r="D77" s="472">
        <f>($C$11/$C$15)/(D$76*VLOOKUP($B77,'Token Specifications'!$B$38:$T$86,19,FALSE))</f>
        <v>1.6942771084337347</v>
      </c>
      <c r="E77" s="472">
        <f>($C$11/$C$15)/(E$76*VLOOKUP($B77,'Token Specifications'!$B$38:$T$86,19,FALSE))</f>
        <v>1.1295180722891562</v>
      </c>
      <c r="F77" s="472">
        <f>($C$11/$C$15)/(F$76*VLOOKUP($B77,'Token Specifications'!$B$38:$T$86,19,FALSE))</f>
        <v>0.84713855421686735</v>
      </c>
      <c r="G77" s="472">
        <f>($C$11/$C$15)/(G$76*VLOOKUP($B77,'Token Specifications'!$B$38:$T$86,19,FALSE))</f>
        <v>0.67771084337349397</v>
      </c>
      <c r="H77" s="472">
        <f>($C$11/$C$15)/(H$76*VLOOKUP($B77,'Token Specifications'!$B$38:$T$86,19,FALSE))</f>
        <v>0.56475903614457823</v>
      </c>
      <c r="I77" s="472">
        <f>($C$11/$C$15)/(I$76*VLOOKUP($B77,'Token Specifications'!$B$38:$T$86,19,FALSE))</f>
        <v>0.48407917383821003</v>
      </c>
      <c r="J77" s="472">
        <f>($C$11/$C$15)/(J$76*VLOOKUP($B77,'Token Specifications'!$B$38:$T$86,19,FALSE))</f>
        <v>0.42356927710843373</v>
      </c>
      <c r="K77" s="472">
        <f>($C$11/$C$15)/(K$76*VLOOKUP($B77,'Token Specifications'!$B$38:$T$86,19,FALSE))</f>
        <v>0.37650602409638562</v>
      </c>
      <c r="L77" s="472">
        <f>($C$11/$C$15)/(L$76*VLOOKUP($B77,'Token Specifications'!$B$38:$T$86,19,FALSE))</f>
        <v>0.33885542168674704</v>
      </c>
      <c r="M77" s="472">
        <f>($C$11/$C$15)/(M$76*VLOOKUP($B77,'Token Specifications'!$B$38:$T$86,19,FALSE))</f>
        <v>0.30805038335158819</v>
      </c>
      <c r="N77" s="472">
        <f>($C$11/$C$15)/(N$76*VLOOKUP($B77,'Token Specifications'!$B$38:$T$86,19,FALSE))</f>
        <v>0.28237951807228912</v>
      </c>
      <c r="O77" s="472">
        <f>($C$11/$C$15)/(O$76*VLOOKUP($B77,'Token Specifications'!$B$38:$T$86,19,FALSE))</f>
        <v>0.26065801668211303</v>
      </c>
      <c r="P77" s="472">
        <f>($C$11/$C$15)/(P$76*VLOOKUP($B77,'Token Specifications'!$B$38:$T$86,19,FALSE))</f>
        <v>0.24203958691910496</v>
      </c>
      <c r="Q77" s="472">
        <f>($C$11/$C$15)/(Q$76*VLOOKUP($B77,'Token Specifications'!$B$38:$T$86,19,FALSE))</f>
        <v>0.2259036144578313</v>
      </c>
      <c r="R77" s="472">
        <f>($C$11/$C$15)/(R$76*VLOOKUP($B77,'Token Specifications'!$B$38:$T$86,19,FALSE))</f>
        <v>0.21178463855421681</v>
      </c>
      <c r="S77" s="472">
        <f>($C$11/$C$15)/(S$76*VLOOKUP($B77,'Token Specifications'!$B$38:$T$86,19,FALSE))</f>
        <v>0.19932671863926288</v>
      </c>
      <c r="T77" s="472">
        <f>($C$11/$C$15)/(T$76*VLOOKUP($B77,'Token Specifications'!$B$38:$T$86,19,FALSE))</f>
        <v>0.18825301204819272</v>
      </c>
      <c r="U77" s="472">
        <f>($C$11/$C$15)/(U$76*VLOOKUP($B77,'Token Specifications'!$B$38:$T$86,19,FALSE))</f>
        <v>0.17834495878249837</v>
      </c>
      <c r="V77" s="473">
        <f>($C$11/$C$15)/(V$76*VLOOKUP($B77,'Token Specifications'!$B$38:$T$86,19,FALSE))</f>
        <v>0.16942771084337344</v>
      </c>
    </row>
    <row r="78" spans="1:59" ht="15.75" customHeight="1" x14ac:dyDescent="0.2">
      <c r="B78" s="474">
        <f t="shared" ref="B78:B124" si="53">+EOMONTH(B77,1)</f>
        <v>45351</v>
      </c>
      <c r="C78" s="479">
        <f>($C$11/$C$15)/(C$76*VLOOKUP($B78,'Token Specifications'!$B$38:$T$86,19,FALSE))</f>
        <v>1.9003378378378375</v>
      </c>
      <c r="D78" s="479">
        <f>($C$11/$C$15)/(D$76*VLOOKUP($B78,'Token Specifications'!$B$38:$T$86,19,FALSE))</f>
        <v>0.95016891891891875</v>
      </c>
      <c r="E78" s="479">
        <f>($C$11/$C$15)/(E$76*VLOOKUP($B78,'Token Specifications'!$B$38:$T$86,19,FALSE))</f>
        <v>0.63344594594594583</v>
      </c>
      <c r="F78" s="479">
        <f>($C$11/$C$15)/(F$76*VLOOKUP($B78,'Token Specifications'!$B$38:$T$86,19,FALSE))</f>
        <v>0.47508445945945937</v>
      </c>
      <c r="G78" s="479">
        <f>($C$11/$C$15)/(G$76*VLOOKUP($B78,'Token Specifications'!$B$38:$T$86,19,FALSE))</f>
        <v>0.38006756756756754</v>
      </c>
      <c r="H78" s="479">
        <f>($C$11/$C$15)/(H$76*VLOOKUP($B78,'Token Specifications'!$B$38:$T$86,19,FALSE))</f>
        <v>0.31672297297297297</v>
      </c>
      <c r="I78" s="479">
        <f>($C$11/$C$15)/(I$76*VLOOKUP($B78,'Token Specifications'!$B$38:$T$86,19,FALSE))</f>
        <v>0.27147683397683398</v>
      </c>
      <c r="J78" s="479">
        <f>($C$11/$C$15)/(J$76*VLOOKUP($B78,'Token Specifications'!$B$38:$T$86,19,FALSE))</f>
        <v>0.23754222972972974</v>
      </c>
      <c r="K78" s="479">
        <f>($C$11/$C$15)/(K$76*VLOOKUP($B78,'Token Specifications'!$B$38:$T$86,19,FALSE))</f>
        <v>0.21114864864864866</v>
      </c>
      <c r="L78" s="479">
        <f>($C$11/$C$15)/(L$76*VLOOKUP($B78,'Token Specifications'!$B$38:$T$86,19,FALSE))</f>
        <v>0.1900337837837838</v>
      </c>
      <c r="M78" s="479">
        <f>($C$11/$C$15)/(M$76*VLOOKUP($B78,'Token Specifications'!$B$38:$T$86,19,FALSE))</f>
        <v>0.17275798525798527</v>
      </c>
      <c r="N78" s="479">
        <f>($C$11/$C$15)/(N$76*VLOOKUP($B78,'Token Specifications'!$B$38:$T$86,19,FALSE))</f>
        <v>0.15836148648648649</v>
      </c>
      <c r="O78" s="479">
        <f>($C$11/$C$15)/(O$76*VLOOKUP($B78,'Token Specifications'!$B$38:$T$86,19,FALSE))</f>
        <v>0.14617983367983367</v>
      </c>
      <c r="P78" s="479">
        <f>($C$11/$C$15)/(P$76*VLOOKUP($B78,'Token Specifications'!$B$38:$T$86,19,FALSE))</f>
        <v>0.13573841698841696</v>
      </c>
      <c r="Q78" s="479">
        <f>($C$11/$C$15)/(Q$76*VLOOKUP($B78,'Token Specifications'!$B$38:$T$86,19,FALSE))</f>
        <v>0.12668918918918917</v>
      </c>
      <c r="R78" s="479">
        <f>($C$11/$C$15)/(R$76*VLOOKUP($B78,'Token Specifications'!$B$38:$T$86,19,FALSE))</f>
        <v>0.11877111486486484</v>
      </c>
      <c r="S78" s="479">
        <f>($C$11/$C$15)/(S$76*VLOOKUP($B78,'Token Specifications'!$B$38:$T$86,19,FALSE))</f>
        <v>0.11178457869634337</v>
      </c>
      <c r="T78" s="479">
        <f>($C$11/$C$15)/(T$76*VLOOKUP($B78,'Token Specifications'!$B$38:$T$86,19,FALSE))</f>
        <v>0.10557432432432429</v>
      </c>
      <c r="U78" s="479">
        <f>($C$11/$C$15)/(U$76*VLOOKUP($B78,'Token Specifications'!$B$38:$T$86,19,FALSE))</f>
        <v>0.10001778093883354</v>
      </c>
      <c r="V78" s="480">
        <f>($C$11/$C$15)/(V$76*VLOOKUP($B78,'Token Specifications'!$B$38:$T$86,19,FALSE))</f>
        <v>9.5016891891891858E-2</v>
      </c>
    </row>
    <row r="79" spans="1:59" ht="15.75" customHeight="1" x14ac:dyDescent="0.2">
      <c r="B79" s="474">
        <f t="shared" si="53"/>
        <v>45382</v>
      </c>
      <c r="C79" s="479">
        <f>($C$11/$C$15)/(C$76*VLOOKUP($B79,'Token Specifications'!$B$38:$T$86,19,FALSE))</f>
        <v>1.7942583732057413</v>
      </c>
      <c r="D79" s="479">
        <f>($C$11/$C$15)/(D$76*VLOOKUP($B79,'Token Specifications'!$B$38:$T$86,19,FALSE))</f>
        <v>0.89712918660287067</v>
      </c>
      <c r="E79" s="479">
        <f>($C$11/$C$15)/(E$76*VLOOKUP($B79,'Token Specifications'!$B$38:$T$86,19,FALSE))</f>
        <v>0.59808612440191378</v>
      </c>
      <c r="F79" s="479">
        <f>($C$11/$C$15)/(F$76*VLOOKUP($B79,'Token Specifications'!$B$38:$T$86,19,FALSE))</f>
        <v>0.44856459330143533</v>
      </c>
      <c r="G79" s="479">
        <f>($C$11/$C$15)/(G$76*VLOOKUP($B79,'Token Specifications'!$B$38:$T$86,19,FALSE))</f>
        <v>0.35885167464114831</v>
      </c>
      <c r="H79" s="479">
        <f>($C$11/$C$15)/(H$76*VLOOKUP($B79,'Token Specifications'!$B$38:$T$86,19,FALSE))</f>
        <v>0.29904306220095694</v>
      </c>
      <c r="I79" s="479">
        <f>($C$11/$C$15)/(I$76*VLOOKUP($B79,'Token Specifications'!$B$38:$T$86,19,FALSE))</f>
        <v>0.25632262474367734</v>
      </c>
      <c r="J79" s="479">
        <f>($C$11/$C$15)/(J$76*VLOOKUP($B79,'Token Specifications'!$B$38:$T$86,19,FALSE))</f>
        <v>0.22428229665071772</v>
      </c>
      <c r="K79" s="479">
        <f>($C$11/$C$15)/(K$76*VLOOKUP($B79,'Token Specifications'!$B$38:$T$86,19,FALSE))</f>
        <v>0.19936204146730463</v>
      </c>
      <c r="L79" s="479">
        <f>($C$11/$C$15)/(L$76*VLOOKUP($B79,'Token Specifications'!$B$38:$T$86,19,FALSE))</f>
        <v>0.17942583732057418</v>
      </c>
      <c r="M79" s="479">
        <f>($C$11/$C$15)/(M$76*VLOOKUP($B79,'Token Specifications'!$B$38:$T$86,19,FALSE))</f>
        <v>0.16311439756415833</v>
      </c>
      <c r="N79" s="479">
        <f>($C$11/$C$15)/(N$76*VLOOKUP($B79,'Token Specifications'!$B$38:$T$86,19,FALSE))</f>
        <v>0.14952153110047847</v>
      </c>
      <c r="O79" s="479">
        <f>($C$11/$C$15)/(O$76*VLOOKUP($B79,'Token Specifications'!$B$38:$T$86,19,FALSE))</f>
        <v>0.13801987486198011</v>
      </c>
      <c r="P79" s="479">
        <f>($C$11/$C$15)/(P$76*VLOOKUP($B79,'Token Specifications'!$B$38:$T$86,19,FALSE))</f>
        <v>0.12816131237183867</v>
      </c>
      <c r="Q79" s="479">
        <f>($C$11/$C$15)/(Q$76*VLOOKUP($B79,'Token Specifications'!$B$38:$T$86,19,FALSE))</f>
        <v>0.11961722488038275</v>
      </c>
      <c r="R79" s="479">
        <f>($C$11/$C$15)/(R$76*VLOOKUP($B79,'Token Specifications'!$B$38:$T$86,19,FALSE))</f>
        <v>0.11214114832535882</v>
      </c>
      <c r="S79" s="479">
        <f>($C$11/$C$15)/(S$76*VLOOKUP($B79,'Token Specifications'!$B$38:$T$86,19,FALSE))</f>
        <v>0.10554461018857302</v>
      </c>
      <c r="T79" s="479">
        <f>($C$11/$C$15)/(T$76*VLOOKUP($B79,'Token Specifications'!$B$38:$T$86,19,FALSE))</f>
        <v>9.9681020733652287E-2</v>
      </c>
      <c r="U79" s="479">
        <f>($C$11/$C$15)/(U$76*VLOOKUP($B79,'Token Specifications'!$B$38:$T$86,19,FALSE))</f>
        <v>9.443465122135479E-2</v>
      </c>
      <c r="V79" s="480">
        <f>($C$11/$C$15)/(V$76*VLOOKUP($B79,'Token Specifications'!$B$38:$T$86,19,FALSE))</f>
        <v>8.971291866028705E-2</v>
      </c>
    </row>
    <row r="80" spans="1:59" ht="15.75" customHeight="1" x14ac:dyDescent="0.2">
      <c r="B80" s="474">
        <f t="shared" si="53"/>
        <v>45412</v>
      </c>
      <c r="C80" s="479">
        <f>($C$11/$C$15)/(C$76*VLOOKUP($B80,'Token Specifications'!$B$38:$T$86,19,FALSE))</f>
        <v>1.6993957703927491</v>
      </c>
      <c r="D80" s="479">
        <f>($C$11/$C$15)/(D$76*VLOOKUP($B80,'Token Specifications'!$B$38:$T$86,19,FALSE))</f>
        <v>0.84969788519637457</v>
      </c>
      <c r="E80" s="479">
        <f>($C$11/$C$15)/(E$76*VLOOKUP($B80,'Token Specifications'!$B$38:$T$86,19,FALSE))</f>
        <v>0.56646525679758297</v>
      </c>
      <c r="F80" s="479">
        <f>($C$11/$C$15)/(F$76*VLOOKUP($B80,'Token Specifications'!$B$38:$T$86,19,FALSE))</f>
        <v>0.42484894259818728</v>
      </c>
      <c r="G80" s="479">
        <f>($C$11/$C$15)/(G$76*VLOOKUP($B80,'Token Specifications'!$B$38:$T$86,19,FALSE))</f>
        <v>0.33987915407854985</v>
      </c>
      <c r="H80" s="479">
        <f>($C$11/$C$15)/(H$76*VLOOKUP($B80,'Token Specifications'!$B$38:$T$86,19,FALSE))</f>
        <v>0.28323262839879154</v>
      </c>
      <c r="I80" s="479">
        <f>($C$11/$C$15)/(I$76*VLOOKUP($B80,'Token Specifications'!$B$38:$T$86,19,FALSE))</f>
        <v>0.24277082434182132</v>
      </c>
      <c r="J80" s="479">
        <f>($C$11/$C$15)/(J$76*VLOOKUP($B80,'Token Specifications'!$B$38:$T$86,19,FALSE))</f>
        <v>0.21242447129909367</v>
      </c>
      <c r="K80" s="479">
        <f>($C$11/$C$15)/(K$76*VLOOKUP($B80,'Token Specifications'!$B$38:$T$86,19,FALSE))</f>
        <v>0.18882175226586104</v>
      </c>
      <c r="L80" s="479">
        <f>($C$11/$C$15)/(L$76*VLOOKUP($B80,'Token Specifications'!$B$38:$T$86,19,FALSE))</f>
        <v>0.16993957703927492</v>
      </c>
      <c r="M80" s="479">
        <f>($C$11/$C$15)/(M$76*VLOOKUP($B80,'Token Specifications'!$B$38:$T$86,19,FALSE))</f>
        <v>0.15449052458115903</v>
      </c>
      <c r="N80" s="479">
        <f>($C$11/$C$15)/(N$76*VLOOKUP($B80,'Token Specifications'!$B$38:$T$86,19,FALSE))</f>
        <v>0.14161631419939577</v>
      </c>
      <c r="O80" s="479">
        <f>($C$11/$C$15)/(O$76*VLOOKUP($B80,'Token Specifications'!$B$38:$T$86,19,FALSE))</f>
        <v>0.130722751568673</v>
      </c>
      <c r="P80" s="479">
        <f>($C$11/$C$15)/(P$76*VLOOKUP($B80,'Token Specifications'!$B$38:$T$86,19,FALSE))</f>
        <v>0.12138541217091063</v>
      </c>
      <c r="Q80" s="479">
        <f>($C$11/$C$15)/(Q$76*VLOOKUP($B80,'Token Specifications'!$B$38:$T$86,19,FALSE))</f>
        <v>0.11329305135951659</v>
      </c>
      <c r="R80" s="479">
        <f>($C$11/$C$15)/(R$76*VLOOKUP($B80,'Token Specifications'!$B$38:$T$86,19,FALSE))</f>
        <v>0.10621223564954681</v>
      </c>
      <c r="S80" s="479">
        <f>($C$11/$C$15)/(S$76*VLOOKUP($B80,'Token Specifications'!$B$38:$T$86,19,FALSE))</f>
        <v>9.9964457081926403E-2</v>
      </c>
      <c r="T80" s="479">
        <f>($C$11/$C$15)/(T$76*VLOOKUP($B80,'Token Specifications'!$B$38:$T$86,19,FALSE))</f>
        <v>9.4410876132930491E-2</v>
      </c>
      <c r="U80" s="479">
        <f>($C$11/$C$15)/(U$76*VLOOKUP($B80,'Token Specifications'!$B$38:$T$86,19,FALSE))</f>
        <v>8.9441882652249935E-2</v>
      </c>
      <c r="V80" s="480">
        <f>($C$11/$C$15)/(V$76*VLOOKUP($B80,'Token Specifications'!$B$38:$T$86,19,FALSE))</f>
        <v>8.4969788519637435E-2</v>
      </c>
    </row>
    <row r="81" spans="2:22" ht="15.75" customHeight="1" x14ac:dyDescent="0.2">
      <c r="B81" s="474">
        <f t="shared" si="53"/>
        <v>45443</v>
      </c>
      <c r="C81" s="479">
        <f>($C$11/$C$15)/(C$76*VLOOKUP($B81,'Token Specifications'!$B$38:$T$86,19,FALSE))</f>
        <v>1.6140602582496413</v>
      </c>
      <c r="D81" s="479">
        <f>($C$11/$C$15)/(D$76*VLOOKUP($B81,'Token Specifications'!$B$38:$T$86,19,FALSE))</f>
        <v>0.80703012912482064</v>
      </c>
      <c r="E81" s="479">
        <f>($C$11/$C$15)/(E$76*VLOOKUP($B81,'Token Specifications'!$B$38:$T$86,19,FALSE))</f>
        <v>0.53802008608321361</v>
      </c>
      <c r="F81" s="479">
        <f>($C$11/$C$15)/(F$76*VLOOKUP($B81,'Token Specifications'!$B$38:$T$86,19,FALSE))</f>
        <v>0.40351506456241032</v>
      </c>
      <c r="G81" s="479">
        <f>($C$11/$C$15)/(G$76*VLOOKUP($B81,'Token Specifications'!$B$38:$T$86,19,FALSE))</f>
        <v>0.32281205164992827</v>
      </c>
      <c r="H81" s="479">
        <f>($C$11/$C$15)/(H$76*VLOOKUP($B81,'Token Specifications'!$B$38:$T$86,19,FALSE))</f>
        <v>0.26901004304160686</v>
      </c>
      <c r="I81" s="479">
        <f>($C$11/$C$15)/(I$76*VLOOKUP($B81,'Token Specifications'!$B$38:$T$86,19,FALSE))</f>
        <v>0.2305800368928059</v>
      </c>
      <c r="J81" s="479">
        <f>($C$11/$C$15)/(J$76*VLOOKUP($B81,'Token Specifications'!$B$38:$T$86,19,FALSE))</f>
        <v>0.20175753228120519</v>
      </c>
      <c r="K81" s="479">
        <f>($C$11/$C$15)/(K$76*VLOOKUP($B81,'Token Specifications'!$B$38:$T$86,19,FALSE))</f>
        <v>0.1793400286944046</v>
      </c>
      <c r="L81" s="479">
        <f>($C$11/$C$15)/(L$76*VLOOKUP($B81,'Token Specifications'!$B$38:$T$86,19,FALSE))</f>
        <v>0.16140602582496413</v>
      </c>
      <c r="M81" s="479">
        <f>($C$11/$C$15)/(M$76*VLOOKUP($B81,'Token Specifications'!$B$38:$T$86,19,FALSE))</f>
        <v>0.14673275074996742</v>
      </c>
      <c r="N81" s="479">
        <f>($C$11/$C$15)/(N$76*VLOOKUP($B81,'Token Specifications'!$B$38:$T$86,19,FALSE))</f>
        <v>0.13450502152080343</v>
      </c>
      <c r="O81" s="479">
        <f>($C$11/$C$15)/(O$76*VLOOKUP($B81,'Token Specifications'!$B$38:$T$86,19,FALSE))</f>
        <v>0.12415848140381856</v>
      </c>
      <c r="P81" s="479">
        <f>($C$11/$C$15)/(P$76*VLOOKUP($B81,'Token Specifications'!$B$38:$T$86,19,FALSE))</f>
        <v>0.11529001844640294</v>
      </c>
      <c r="Q81" s="479">
        <f>($C$11/$C$15)/(Q$76*VLOOKUP($B81,'Token Specifications'!$B$38:$T$86,19,FALSE))</f>
        <v>0.10760401721664273</v>
      </c>
      <c r="R81" s="479">
        <f>($C$11/$C$15)/(R$76*VLOOKUP($B81,'Token Specifications'!$B$38:$T$86,19,FALSE))</f>
        <v>0.10087876614060257</v>
      </c>
      <c r="S81" s="479">
        <f>($C$11/$C$15)/(S$76*VLOOKUP($B81,'Token Specifications'!$B$38:$T$86,19,FALSE))</f>
        <v>9.4944721073508279E-2</v>
      </c>
      <c r="T81" s="479">
        <f>($C$11/$C$15)/(T$76*VLOOKUP($B81,'Token Specifications'!$B$38:$T$86,19,FALSE))</f>
        <v>8.9670014347202259E-2</v>
      </c>
      <c r="U81" s="479">
        <f>($C$11/$C$15)/(U$76*VLOOKUP($B81,'Token Specifications'!$B$38:$T$86,19,FALSE))</f>
        <v>8.4950539907875836E-2</v>
      </c>
      <c r="V81" s="480">
        <f>($C$11/$C$15)/(V$76*VLOOKUP($B81,'Token Specifications'!$B$38:$T$86,19,FALSE))</f>
        <v>8.0703012912482039E-2</v>
      </c>
    </row>
    <row r="82" spans="2:22" ht="15.75" customHeight="1" x14ac:dyDescent="0.2">
      <c r="B82" s="474">
        <f t="shared" si="53"/>
        <v>45473</v>
      </c>
      <c r="C82" s="479">
        <f>($C$11/$C$15)/(C$76*VLOOKUP($B82,'Token Specifications'!$B$38:$T$86,19,FALSE))</f>
        <v>1.5368852459016391</v>
      </c>
      <c r="D82" s="479">
        <f>($C$11/$C$15)/(D$76*VLOOKUP($B82,'Token Specifications'!$B$38:$T$86,19,FALSE))</f>
        <v>0.76844262295081955</v>
      </c>
      <c r="E82" s="479">
        <f>($C$11/$C$15)/(E$76*VLOOKUP($B82,'Token Specifications'!$B$38:$T$86,19,FALSE))</f>
        <v>0.51229508196721296</v>
      </c>
      <c r="F82" s="479">
        <f>($C$11/$C$15)/(F$76*VLOOKUP($B82,'Token Specifications'!$B$38:$T$86,19,FALSE))</f>
        <v>0.38422131147540978</v>
      </c>
      <c r="G82" s="479">
        <f>($C$11/$C$15)/(G$76*VLOOKUP($B82,'Token Specifications'!$B$38:$T$86,19,FALSE))</f>
        <v>0.30737704918032782</v>
      </c>
      <c r="H82" s="479">
        <f>($C$11/$C$15)/(H$76*VLOOKUP($B82,'Token Specifications'!$B$38:$T$86,19,FALSE))</f>
        <v>0.25614754098360654</v>
      </c>
      <c r="I82" s="479">
        <f>($C$11/$C$15)/(I$76*VLOOKUP($B82,'Token Specifications'!$B$38:$T$86,19,FALSE))</f>
        <v>0.21955503512880564</v>
      </c>
      <c r="J82" s="479">
        <f>($C$11/$C$15)/(J$76*VLOOKUP($B82,'Token Specifications'!$B$38:$T$86,19,FALSE))</f>
        <v>0.19211065573770492</v>
      </c>
      <c r="K82" s="479">
        <f>($C$11/$C$15)/(K$76*VLOOKUP($B82,'Token Specifications'!$B$38:$T$86,19,FALSE))</f>
        <v>0.17076502732240437</v>
      </c>
      <c r="L82" s="479">
        <f>($C$11/$C$15)/(L$76*VLOOKUP($B82,'Token Specifications'!$B$38:$T$86,19,FALSE))</f>
        <v>0.15368852459016394</v>
      </c>
      <c r="M82" s="479">
        <f>($C$11/$C$15)/(M$76*VLOOKUP($B82,'Token Specifications'!$B$38:$T$86,19,FALSE))</f>
        <v>0.13971684053651268</v>
      </c>
      <c r="N82" s="479">
        <f>($C$11/$C$15)/(N$76*VLOOKUP($B82,'Token Specifications'!$B$38:$T$86,19,FALSE))</f>
        <v>0.12807377049180327</v>
      </c>
      <c r="O82" s="479">
        <f>($C$11/$C$15)/(O$76*VLOOKUP($B82,'Token Specifications'!$B$38:$T$86,19,FALSE))</f>
        <v>0.11822194199243378</v>
      </c>
      <c r="P82" s="479">
        <f>($C$11/$C$15)/(P$76*VLOOKUP($B82,'Token Specifications'!$B$38:$T$86,19,FALSE))</f>
        <v>0.10977751756440279</v>
      </c>
      <c r="Q82" s="479">
        <f>($C$11/$C$15)/(Q$76*VLOOKUP($B82,'Token Specifications'!$B$38:$T$86,19,FALSE))</f>
        <v>0.10245901639344261</v>
      </c>
      <c r="R82" s="479">
        <f>($C$11/$C$15)/(R$76*VLOOKUP($B82,'Token Specifications'!$B$38:$T$86,19,FALSE))</f>
        <v>9.605532786885243E-2</v>
      </c>
      <c r="S82" s="479">
        <f>($C$11/$C$15)/(S$76*VLOOKUP($B82,'Token Specifications'!$B$38:$T$86,19,FALSE))</f>
        <v>9.0405014464802286E-2</v>
      </c>
      <c r="T82" s="479">
        <f>($C$11/$C$15)/(T$76*VLOOKUP($B82,'Token Specifications'!$B$38:$T$86,19,FALSE))</f>
        <v>8.5382513661202156E-2</v>
      </c>
      <c r="U82" s="479">
        <f>($C$11/$C$15)/(U$76*VLOOKUP($B82,'Token Specifications'!$B$38:$T$86,19,FALSE))</f>
        <v>8.0888697152717834E-2</v>
      </c>
      <c r="V82" s="480">
        <f>($C$11/$C$15)/(V$76*VLOOKUP($B82,'Token Specifications'!$B$38:$T$86,19,FALSE))</f>
        <v>7.6844262295081942E-2</v>
      </c>
    </row>
    <row r="83" spans="2:22" ht="15.75" customHeight="1" x14ac:dyDescent="0.2">
      <c r="B83" s="474">
        <f t="shared" si="53"/>
        <v>45504</v>
      </c>
      <c r="C83" s="479">
        <f>($C$11/$C$15)/(C$76*VLOOKUP($B83,'Token Specifications'!$B$38:$T$86,19,FALSE))</f>
        <v>1.4667535853976532</v>
      </c>
      <c r="D83" s="479">
        <f>($C$11/$C$15)/(D$76*VLOOKUP($B83,'Token Specifications'!$B$38:$T$86,19,FALSE))</f>
        <v>0.73337679269882661</v>
      </c>
      <c r="E83" s="479">
        <f>($C$11/$C$15)/(E$76*VLOOKUP($B83,'Token Specifications'!$B$38:$T$86,19,FALSE))</f>
        <v>0.48891786179921765</v>
      </c>
      <c r="F83" s="479">
        <f>($C$11/$C$15)/(F$76*VLOOKUP($B83,'Token Specifications'!$B$38:$T$86,19,FALSE))</f>
        <v>0.3666883963494133</v>
      </c>
      <c r="G83" s="479">
        <f>($C$11/$C$15)/(G$76*VLOOKUP($B83,'Token Specifications'!$B$38:$T$86,19,FALSE))</f>
        <v>0.29335071707953064</v>
      </c>
      <c r="H83" s="479">
        <f>($C$11/$C$15)/(H$76*VLOOKUP($B83,'Token Specifications'!$B$38:$T$86,19,FALSE))</f>
        <v>0.24445893089960888</v>
      </c>
      <c r="I83" s="479">
        <f>($C$11/$C$15)/(I$76*VLOOKUP($B83,'Token Specifications'!$B$38:$T$86,19,FALSE))</f>
        <v>0.20953622648537903</v>
      </c>
      <c r="J83" s="479">
        <f>($C$11/$C$15)/(J$76*VLOOKUP($B83,'Token Specifications'!$B$38:$T$86,19,FALSE))</f>
        <v>0.18334419817470668</v>
      </c>
      <c r="K83" s="479">
        <f>($C$11/$C$15)/(K$76*VLOOKUP($B83,'Token Specifications'!$B$38:$T$86,19,FALSE))</f>
        <v>0.16297262059973927</v>
      </c>
      <c r="L83" s="479">
        <f>($C$11/$C$15)/(L$76*VLOOKUP($B83,'Token Specifications'!$B$38:$T$86,19,FALSE))</f>
        <v>0.14667535853976535</v>
      </c>
      <c r="M83" s="479">
        <f>($C$11/$C$15)/(M$76*VLOOKUP($B83,'Token Specifications'!$B$38:$T$86,19,FALSE))</f>
        <v>0.13334123503615034</v>
      </c>
      <c r="N83" s="479">
        <f>($C$11/$C$15)/(N$76*VLOOKUP($B83,'Token Specifications'!$B$38:$T$86,19,FALSE))</f>
        <v>0.12222946544980444</v>
      </c>
      <c r="O83" s="479">
        <f>($C$11/$C$15)/(O$76*VLOOKUP($B83,'Token Specifications'!$B$38:$T$86,19,FALSE))</f>
        <v>0.11282719887674254</v>
      </c>
      <c r="P83" s="479">
        <f>($C$11/$C$15)/(P$76*VLOOKUP($B83,'Token Specifications'!$B$38:$T$86,19,FALSE))</f>
        <v>0.1047681132426895</v>
      </c>
      <c r="Q83" s="479">
        <f>($C$11/$C$15)/(Q$76*VLOOKUP($B83,'Token Specifications'!$B$38:$T$86,19,FALSE))</f>
        <v>9.7783572359843529E-2</v>
      </c>
      <c r="R83" s="479">
        <f>($C$11/$C$15)/(R$76*VLOOKUP($B83,'Token Specifications'!$B$38:$T$86,19,FALSE))</f>
        <v>9.1672099087353312E-2</v>
      </c>
      <c r="S83" s="479">
        <f>($C$11/$C$15)/(S$76*VLOOKUP($B83,'Token Specifications'!$B$38:$T$86,19,FALSE))</f>
        <v>8.6279622670450168E-2</v>
      </c>
      <c r="T83" s="479">
        <f>($C$11/$C$15)/(T$76*VLOOKUP($B83,'Token Specifications'!$B$38:$T$86,19,FALSE))</f>
        <v>8.1486310299869608E-2</v>
      </c>
      <c r="U83" s="479">
        <f>($C$11/$C$15)/(U$76*VLOOKUP($B83,'Token Specifications'!$B$38:$T$86,19,FALSE))</f>
        <v>7.7197557126192251E-2</v>
      </c>
      <c r="V83" s="480">
        <f>($C$11/$C$15)/(V$76*VLOOKUP($B83,'Token Specifications'!$B$38:$T$86,19,FALSE))</f>
        <v>7.3337679269882647E-2</v>
      </c>
    </row>
    <row r="84" spans="2:22" ht="15.75" customHeight="1" x14ac:dyDescent="0.2">
      <c r="B84" s="474">
        <f t="shared" si="53"/>
        <v>45535</v>
      </c>
      <c r="C84" s="479">
        <f>($C$11/$C$15)/(C$76*VLOOKUP($B84,'Token Specifications'!$B$38:$T$86,19,FALSE))</f>
        <v>1.4027431421446386</v>
      </c>
      <c r="D84" s="479">
        <f>($C$11/$C$15)/(D$76*VLOOKUP($B84,'Token Specifications'!$B$38:$T$86,19,FALSE))</f>
        <v>0.70137157107231929</v>
      </c>
      <c r="E84" s="479">
        <f>($C$11/$C$15)/(E$76*VLOOKUP($B84,'Token Specifications'!$B$38:$T$86,19,FALSE))</f>
        <v>0.4675810473815461</v>
      </c>
      <c r="F84" s="479">
        <f>($C$11/$C$15)/(F$76*VLOOKUP($B84,'Token Specifications'!$B$38:$T$86,19,FALSE))</f>
        <v>0.35068578553615964</v>
      </c>
      <c r="G84" s="479">
        <f>($C$11/$C$15)/(G$76*VLOOKUP($B84,'Token Specifications'!$B$38:$T$86,19,FALSE))</f>
        <v>0.28054862842892769</v>
      </c>
      <c r="H84" s="479">
        <f>($C$11/$C$15)/(H$76*VLOOKUP($B84,'Token Specifications'!$B$38:$T$86,19,FALSE))</f>
        <v>0.23379052369077311</v>
      </c>
      <c r="I84" s="479">
        <f>($C$11/$C$15)/(I$76*VLOOKUP($B84,'Token Specifications'!$B$38:$T$86,19,FALSE))</f>
        <v>0.20039187744923409</v>
      </c>
      <c r="J84" s="479">
        <f>($C$11/$C$15)/(J$76*VLOOKUP($B84,'Token Specifications'!$B$38:$T$86,19,FALSE))</f>
        <v>0.17534289276807985</v>
      </c>
      <c r="K84" s="479">
        <f>($C$11/$C$15)/(K$76*VLOOKUP($B84,'Token Specifications'!$B$38:$T$86,19,FALSE))</f>
        <v>0.15586034912718208</v>
      </c>
      <c r="L84" s="479">
        <f>($C$11/$C$15)/(L$76*VLOOKUP($B84,'Token Specifications'!$B$38:$T$86,19,FALSE))</f>
        <v>0.14027431421446387</v>
      </c>
      <c r="M84" s="479">
        <f>($C$11/$C$15)/(M$76*VLOOKUP($B84,'Token Specifications'!$B$38:$T$86,19,FALSE))</f>
        <v>0.12752210383133078</v>
      </c>
      <c r="N84" s="479">
        <f>($C$11/$C$15)/(N$76*VLOOKUP($B84,'Token Specifications'!$B$38:$T$86,19,FALSE))</f>
        <v>0.11689526184538655</v>
      </c>
      <c r="O84" s="479">
        <f>($C$11/$C$15)/(O$76*VLOOKUP($B84,'Token Specifications'!$B$38:$T$86,19,FALSE))</f>
        <v>0.10790331862651065</v>
      </c>
      <c r="P84" s="479">
        <f>($C$11/$C$15)/(P$76*VLOOKUP($B84,'Token Specifications'!$B$38:$T$86,19,FALSE))</f>
        <v>0.10019593872461703</v>
      </c>
      <c r="Q84" s="479">
        <f>($C$11/$C$15)/(Q$76*VLOOKUP($B84,'Token Specifications'!$B$38:$T$86,19,FALSE))</f>
        <v>9.3516209476309217E-2</v>
      </c>
      <c r="R84" s="479">
        <f>($C$11/$C$15)/(R$76*VLOOKUP($B84,'Token Specifications'!$B$38:$T$86,19,FALSE))</f>
        <v>8.7671446384039897E-2</v>
      </c>
      <c r="S84" s="479">
        <f>($C$11/$C$15)/(S$76*VLOOKUP($B84,'Token Specifications'!$B$38:$T$86,19,FALSE))</f>
        <v>8.2514302479096371E-2</v>
      </c>
      <c r="T84" s="479">
        <f>($C$11/$C$15)/(T$76*VLOOKUP($B84,'Token Specifications'!$B$38:$T$86,19,FALSE))</f>
        <v>7.7930174563591012E-2</v>
      </c>
      <c r="U84" s="479">
        <f>($C$11/$C$15)/(U$76*VLOOKUP($B84,'Token Specifications'!$B$38:$T$86,19,FALSE))</f>
        <v>7.3828586428665161E-2</v>
      </c>
      <c r="V84" s="480">
        <f>($C$11/$C$15)/(V$76*VLOOKUP($B84,'Token Specifications'!$B$38:$T$86,19,FALSE))</f>
        <v>7.0137157107231909E-2</v>
      </c>
    </row>
    <row r="85" spans="2:22" ht="15.75" customHeight="1" x14ac:dyDescent="0.2">
      <c r="B85" s="474">
        <f t="shared" si="53"/>
        <v>45565</v>
      </c>
      <c r="C85" s="479">
        <f>($C$11/$C$15)/(C$76*VLOOKUP($B85,'Token Specifications'!$B$38:$T$86,19,FALSE))</f>
        <v>1.104449353108236</v>
      </c>
      <c r="D85" s="479">
        <f>($C$11/$C$15)/(D$76*VLOOKUP($B85,'Token Specifications'!$B$38:$T$86,19,FALSE))</f>
        <v>0.552224676554118</v>
      </c>
      <c r="E85" s="479">
        <f>($C$11/$C$15)/(E$76*VLOOKUP($B85,'Token Specifications'!$B$38:$T$86,19,FALSE))</f>
        <v>0.36814978436941198</v>
      </c>
      <c r="F85" s="479">
        <f>($C$11/$C$15)/(F$76*VLOOKUP($B85,'Token Specifications'!$B$38:$T$86,19,FALSE))</f>
        <v>0.276112338277059</v>
      </c>
      <c r="G85" s="479">
        <f>($C$11/$C$15)/(G$76*VLOOKUP($B85,'Token Specifications'!$B$38:$T$86,19,FALSE))</f>
        <v>0.22088987062164722</v>
      </c>
      <c r="H85" s="479">
        <f>($C$11/$C$15)/(H$76*VLOOKUP($B85,'Token Specifications'!$B$38:$T$86,19,FALSE))</f>
        <v>0.18407489218470605</v>
      </c>
      <c r="I85" s="479">
        <f>($C$11/$C$15)/(I$76*VLOOKUP($B85,'Token Specifications'!$B$38:$T$86,19,FALSE))</f>
        <v>0.1577784790154623</v>
      </c>
      <c r="J85" s="479">
        <f>($C$11/$C$15)/(J$76*VLOOKUP($B85,'Token Specifications'!$B$38:$T$86,19,FALSE))</f>
        <v>0.13805616913852953</v>
      </c>
      <c r="K85" s="479">
        <f>($C$11/$C$15)/(K$76*VLOOKUP($B85,'Token Specifications'!$B$38:$T$86,19,FALSE))</f>
        <v>0.12271659478980403</v>
      </c>
      <c r="L85" s="479">
        <f>($C$11/$C$15)/(L$76*VLOOKUP($B85,'Token Specifications'!$B$38:$T$86,19,FALSE))</f>
        <v>0.11044493531082364</v>
      </c>
      <c r="M85" s="479">
        <f>($C$11/$C$15)/(M$76*VLOOKUP($B85,'Token Specifications'!$B$38:$T$86,19,FALSE))</f>
        <v>0.1004044866462033</v>
      </c>
      <c r="N85" s="479">
        <f>($C$11/$C$15)/(N$76*VLOOKUP($B85,'Token Specifications'!$B$38:$T$86,19,FALSE))</f>
        <v>9.2037446092353023E-2</v>
      </c>
      <c r="O85" s="479">
        <f>($C$11/$C$15)/(O$76*VLOOKUP($B85,'Token Specifications'!$B$38:$T$86,19,FALSE))</f>
        <v>8.4957642546787393E-2</v>
      </c>
      <c r="P85" s="479">
        <f>($C$11/$C$15)/(P$76*VLOOKUP($B85,'Token Specifications'!$B$38:$T$86,19,FALSE))</f>
        <v>7.8889239507731149E-2</v>
      </c>
      <c r="Q85" s="479">
        <f>($C$11/$C$15)/(Q$76*VLOOKUP($B85,'Token Specifications'!$B$38:$T$86,19,FALSE))</f>
        <v>7.3629956873882393E-2</v>
      </c>
      <c r="R85" s="479">
        <f>($C$11/$C$15)/(R$76*VLOOKUP($B85,'Token Specifications'!$B$38:$T$86,19,FALSE))</f>
        <v>6.902808456926475E-2</v>
      </c>
      <c r="S85" s="479">
        <f>($C$11/$C$15)/(S$76*VLOOKUP($B85,'Token Specifications'!$B$38:$T$86,19,FALSE))</f>
        <v>6.4967609006366819E-2</v>
      </c>
      <c r="T85" s="479">
        <f>($C$11/$C$15)/(T$76*VLOOKUP($B85,'Token Specifications'!$B$38:$T$86,19,FALSE))</f>
        <v>6.1358297394901985E-2</v>
      </c>
      <c r="U85" s="479">
        <f>($C$11/$C$15)/(U$76*VLOOKUP($B85,'Token Specifications'!$B$38:$T$86,19,FALSE))</f>
        <v>5.8128913321486099E-2</v>
      </c>
      <c r="V85" s="480">
        <f>($C$11/$C$15)/(V$76*VLOOKUP($B85,'Token Specifications'!$B$38:$T$86,19,FALSE))</f>
        <v>5.5222467655411799E-2</v>
      </c>
    </row>
    <row r="86" spans="2:22" ht="15.75" customHeight="1" x14ac:dyDescent="0.2">
      <c r="B86" s="474">
        <f t="shared" si="53"/>
        <v>45596</v>
      </c>
      <c r="C86" s="479">
        <f>($C$11/$C$15)/(C$76*VLOOKUP($B86,'Token Specifications'!$B$38:$T$86,19,FALSE))</f>
        <v>0.9823489053826483</v>
      </c>
      <c r="D86" s="479">
        <f>($C$11/$C$15)/(D$76*VLOOKUP($B86,'Token Specifications'!$B$38:$T$86,19,FALSE))</f>
        <v>0.49117445269132415</v>
      </c>
      <c r="E86" s="479">
        <f>($C$11/$C$15)/(E$76*VLOOKUP($B86,'Token Specifications'!$B$38:$T$86,19,FALSE))</f>
        <v>0.32744963512754943</v>
      </c>
      <c r="F86" s="479">
        <f>($C$11/$C$15)/(F$76*VLOOKUP($B86,'Token Specifications'!$B$38:$T$86,19,FALSE))</f>
        <v>0.24558722634566207</v>
      </c>
      <c r="G86" s="479">
        <f>($C$11/$C$15)/(G$76*VLOOKUP($B86,'Token Specifications'!$B$38:$T$86,19,FALSE))</f>
        <v>0.19646978107652968</v>
      </c>
      <c r="H86" s="479">
        <f>($C$11/$C$15)/(H$76*VLOOKUP($B86,'Token Specifications'!$B$38:$T$86,19,FALSE))</f>
        <v>0.16372481756377474</v>
      </c>
      <c r="I86" s="479">
        <f>($C$11/$C$15)/(I$76*VLOOKUP($B86,'Token Specifications'!$B$38:$T$86,19,FALSE))</f>
        <v>0.14033555791180694</v>
      </c>
      <c r="J86" s="479">
        <f>($C$11/$C$15)/(J$76*VLOOKUP($B86,'Token Specifications'!$B$38:$T$86,19,FALSE))</f>
        <v>0.12279361317283106</v>
      </c>
      <c r="K86" s="479">
        <f>($C$11/$C$15)/(K$76*VLOOKUP($B86,'Token Specifications'!$B$38:$T$86,19,FALSE))</f>
        <v>0.10914987837584983</v>
      </c>
      <c r="L86" s="479">
        <f>($C$11/$C$15)/(L$76*VLOOKUP($B86,'Token Specifications'!$B$38:$T$86,19,FALSE))</f>
        <v>9.8234890538264855E-2</v>
      </c>
      <c r="M86" s="479">
        <f>($C$11/$C$15)/(M$76*VLOOKUP($B86,'Token Specifications'!$B$38:$T$86,19,FALSE))</f>
        <v>8.9304445943877139E-2</v>
      </c>
      <c r="N86" s="479">
        <f>($C$11/$C$15)/(N$76*VLOOKUP($B86,'Token Specifications'!$B$38:$T$86,19,FALSE))</f>
        <v>8.1862408781887372E-2</v>
      </c>
      <c r="O86" s="479">
        <f>($C$11/$C$15)/(O$76*VLOOKUP($B86,'Token Specifications'!$B$38:$T$86,19,FALSE))</f>
        <v>7.5565300414049866E-2</v>
      </c>
      <c r="P86" s="479">
        <f>($C$11/$C$15)/(P$76*VLOOKUP($B86,'Token Specifications'!$B$38:$T$86,19,FALSE))</f>
        <v>7.0167778955903454E-2</v>
      </c>
      <c r="Q86" s="479">
        <f>($C$11/$C$15)/(Q$76*VLOOKUP($B86,'Token Specifications'!$B$38:$T$86,19,FALSE))</f>
        <v>6.5489927025509875E-2</v>
      </c>
      <c r="R86" s="479">
        <f>($C$11/$C$15)/(R$76*VLOOKUP($B86,'Token Specifications'!$B$38:$T$86,19,FALSE))</f>
        <v>6.1396806586415512E-2</v>
      </c>
      <c r="S86" s="479">
        <f>($C$11/$C$15)/(S$76*VLOOKUP($B86,'Token Specifications'!$B$38:$T$86,19,FALSE))</f>
        <v>5.778522972839107E-2</v>
      </c>
      <c r="T86" s="479">
        <f>($C$11/$C$15)/(T$76*VLOOKUP($B86,'Token Specifications'!$B$38:$T$86,19,FALSE))</f>
        <v>5.4574939187924894E-2</v>
      </c>
      <c r="U86" s="479">
        <f>($C$11/$C$15)/(U$76*VLOOKUP($B86,'Token Specifications'!$B$38:$T$86,19,FALSE))</f>
        <v>5.1702573967507791E-2</v>
      </c>
      <c r="V86" s="480">
        <f>($C$11/$C$15)/(V$76*VLOOKUP($B86,'Token Specifications'!$B$38:$T$86,19,FALSE))</f>
        <v>4.9117445269132406E-2</v>
      </c>
    </row>
    <row r="87" spans="2:22" ht="15.75" customHeight="1" x14ac:dyDescent="0.2">
      <c r="B87" s="474">
        <f t="shared" si="53"/>
        <v>45626</v>
      </c>
      <c r="C87" s="479">
        <f>($C$11/$C$15)/(C$76*VLOOKUP($B87,'Token Specifications'!$B$38:$T$86,19,FALSE))</f>
        <v>0.88455814214708939</v>
      </c>
      <c r="D87" s="479">
        <f>($C$11/$C$15)/(D$76*VLOOKUP($B87,'Token Specifications'!$B$38:$T$86,19,FALSE))</f>
        <v>0.44227907107354469</v>
      </c>
      <c r="E87" s="479">
        <f>($C$11/$C$15)/(E$76*VLOOKUP($B87,'Token Specifications'!$B$38:$T$86,19,FALSE))</f>
        <v>0.2948527140490298</v>
      </c>
      <c r="F87" s="479">
        <f>($C$11/$C$15)/(F$76*VLOOKUP($B87,'Token Specifications'!$B$38:$T$86,19,FALSE))</f>
        <v>0.22113953553677235</v>
      </c>
      <c r="G87" s="479">
        <f>($C$11/$C$15)/(G$76*VLOOKUP($B87,'Token Specifications'!$B$38:$T$86,19,FALSE))</f>
        <v>0.17691162842941788</v>
      </c>
      <c r="H87" s="479">
        <f>($C$11/$C$15)/(H$76*VLOOKUP($B87,'Token Specifications'!$B$38:$T$86,19,FALSE))</f>
        <v>0.14742635702451493</v>
      </c>
      <c r="I87" s="479">
        <f>($C$11/$C$15)/(I$76*VLOOKUP($B87,'Token Specifications'!$B$38:$T$86,19,FALSE))</f>
        <v>0.12636544887815565</v>
      </c>
      <c r="J87" s="479">
        <f>($C$11/$C$15)/(J$76*VLOOKUP($B87,'Token Specifications'!$B$38:$T$86,19,FALSE))</f>
        <v>0.11056976776838619</v>
      </c>
      <c r="K87" s="479">
        <f>($C$11/$C$15)/(K$76*VLOOKUP($B87,'Token Specifications'!$B$38:$T$86,19,FALSE))</f>
        <v>9.8284238016343284E-2</v>
      </c>
      <c r="L87" s="479">
        <f>($C$11/$C$15)/(L$76*VLOOKUP($B87,'Token Specifications'!$B$38:$T$86,19,FALSE))</f>
        <v>8.8455814214708953E-2</v>
      </c>
      <c r="M87" s="479">
        <f>($C$11/$C$15)/(M$76*VLOOKUP($B87,'Token Specifications'!$B$38:$T$86,19,FALSE))</f>
        <v>8.0414376558826328E-2</v>
      </c>
      <c r="N87" s="479">
        <f>($C$11/$C$15)/(N$76*VLOOKUP($B87,'Token Specifications'!$B$38:$T$86,19,FALSE))</f>
        <v>7.3713178512257463E-2</v>
      </c>
      <c r="O87" s="479">
        <f>($C$11/$C$15)/(O$76*VLOOKUP($B87,'Token Specifications'!$B$38:$T$86,19,FALSE))</f>
        <v>6.8042934011314574E-2</v>
      </c>
      <c r="P87" s="479">
        <f>($C$11/$C$15)/(P$76*VLOOKUP($B87,'Token Specifications'!$B$38:$T$86,19,FALSE))</f>
        <v>6.3182724439077811E-2</v>
      </c>
      <c r="Q87" s="479">
        <f>($C$11/$C$15)/(Q$76*VLOOKUP($B87,'Token Specifications'!$B$38:$T$86,19,FALSE))</f>
        <v>5.8970542809805959E-2</v>
      </c>
      <c r="R87" s="479">
        <f>($C$11/$C$15)/(R$76*VLOOKUP($B87,'Token Specifications'!$B$38:$T$86,19,FALSE))</f>
        <v>5.5284883884193087E-2</v>
      </c>
      <c r="S87" s="479">
        <f>($C$11/$C$15)/(S$76*VLOOKUP($B87,'Token Specifications'!$B$38:$T$86,19,FALSE))</f>
        <v>5.203283189100525E-2</v>
      </c>
      <c r="T87" s="479">
        <f>($C$11/$C$15)/(T$76*VLOOKUP($B87,'Token Specifications'!$B$38:$T$86,19,FALSE))</f>
        <v>4.9142119008171628E-2</v>
      </c>
      <c r="U87" s="479">
        <f>($C$11/$C$15)/(U$76*VLOOKUP($B87,'Token Specifications'!$B$38:$T$86,19,FALSE))</f>
        <v>4.6555691691952068E-2</v>
      </c>
      <c r="V87" s="480">
        <f>($C$11/$C$15)/(V$76*VLOOKUP($B87,'Token Specifications'!$B$38:$T$86,19,FALSE))</f>
        <v>4.4227907107354462E-2</v>
      </c>
    </row>
    <row r="88" spans="2:22" ht="15.75" customHeight="1" x14ac:dyDescent="0.2">
      <c r="B88" s="474">
        <f t="shared" si="53"/>
        <v>45657</v>
      </c>
      <c r="C88" s="479">
        <f>($C$11/$C$15)/(C$76*VLOOKUP($B88,'Token Specifications'!$B$38:$T$86,19,FALSE))</f>
        <v>0.8044744100520993</v>
      </c>
      <c r="D88" s="479">
        <f>($C$11/$C$15)/(D$76*VLOOKUP($B88,'Token Specifications'!$B$38:$T$86,19,FALSE))</f>
        <v>0.40223720502604965</v>
      </c>
      <c r="E88" s="479">
        <f>($C$11/$C$15)/(E$76*VLOOKUP($B88,'Token Specifications'!$B$38:$T$86,19,FALSE))</f>
        <v>0.2681581366840331</v>
      </c>
      <c r="F88" s="479">
        <f>($C$11/$C$15)/(F$76*VLOOKUP($B88,'Token Specifications'!$B$38:$T$86,19,FALSE))</f>
        <v>0.20111860251302482</v>
      </c>
      <c r="G88" s="479">
        <f>($C$11/$C$15)/(G$76*VLOOKUP($B88,'Token Specifications'!$B$38:$T$86,19,FALSE))</f>
        <v>0.16089488201041988</v>
      </c>
      <c r="H88" s="479">
        <f>($C$11/$C$15)/(H$76*VLOOKUP($B88,'Token Specifications'!$B$38:$T$86,19,FALSE))</f>
        <v>0.13407906834201658</v>
      </c>
      <c r="I88" s="479">
        <f>($C$11/$C$15)/(I$76*VLOOKUP($B88,'Token Specifications'!$B$38:$T$86,19,FALSE))</f>
        <v>0.11492491572172847</v>
      </c>
      <c r="J88" s="479">
        <f>($C$11/$C$15)/(J$76*VLOOKUP($B88,'Token Specifications'!$B$38:$T$86,19,FALSE))</f>
        <v>0.10055930125651243</v>
      </c>
      <c r="K88" s="479">
        <f>($C$11/$C$15)/(K$76*VLOOKUP($B88,'Token Specifications'!$B$38:$T$86,19,FALSE))</f>
        <v>8.9386045561344371E-2</v>
      </c>
      <c r="L88" s="479">
        <f>($C$11/$C$15)/(L$76*VLOOKUP($B88,'Token Specifications'!$B$38:$T$86,19,FALSE))</f>
        <v>8.0447441005209952E-2</v>
      </c>
      <c r="M88" s="479">
        <f>($C$11/$C$15)/(M$76*VLOOKUP($B88,'Token Specifications'!$B$38:$T$86,19,FALSE))</f>
        <v>7.3134037277463593E-2</v>
      </c>
      <c r="N88" s="479">
        <f>($C$11/$C$15)/(N$76*VLOOKUP($B88,'Token Specifications'!$B$38:$T$86,19,FALSE))</f>
        <v>6.7039534171008289E-2</v>
      </c>
      <c r="O88" s="479">
        <f>($C$11/$C$15)/(O$76*VLOOKUP($B88,'Token Specifications'!$B$38:$T$86,19,FALSE))</f>
        <v>6.1882646927084561E-2</v>
      </c>
      <c r="P88" s="479">
        <f>($C$11/$C$15)/(P$76*VLOOKUP($B88,'Token Specifications'!$B$38:$T$86,19,FALSE))</f>
        <v>5.7462457860864236E-2</v>
      </c>
      <c r="Q88" s="479">
        <f>($C$11/$C$15)/(Q$76*VLOOKUP($B88,'Token Specifications'!$B$38:$T$86,19,FALSE))</f>
        <v>5.3631627336806618E-2</v>
      </c>
      <c r="R88" s="479">
        <f>($C$11/$C$15)/(R$76*VLOOKUP($B88,'Token Specifications'!$B$38:$T$86,19,FALSE))</f>
        <v>5.0279650628256199E-2</v>
      </c>
      <c r="S88" s="479">
        <f>($C$11/$C$15)/(S$76*VLOOKUP($B88,'Token Specifications'!$B$38:$T$86,19,FALSE))</f>
        <v>4.7322024120711716E-2</v>
      </c>
      <c r="T88" s="479">
        <f>($C$11/$C$15)/(T$76*VLOOKUP($B88,'Token Specifications'!$B$38:$T$86,19,FALSE))</f>
        <v>4.4693022780672179E-2</v>
      </c>
      <c r="U88" s="479">
        <f>($C$11/$C$15)/(U$76*VLOOKUP($B88,'Token Specifications'!$B$38:$T$86,19,FALSE))</f>
        <v>4.2340758423794693E-2</v>
      </c>
      <c r="V88" s="480">
        <f>($C$11/$C$15)/(V$76*VLOOKUP($B88,'Token Specifications'!$B$38:$T$86,19,FALSE))</f>
        <v>4.0223720502604955E-2</v>
      </c>
    </row>
    <row r="89" spans="2:22" ht="15.75" customHeight="1" x14ac:dyDescent="0.2">
      <c r="B89" s="474">
        <f t="shared" si="53"/>
        <v>45688</v>
      </c>
      <c r="C89" s="479">
        <f>($C$11/$C$15)/(C$76*VLOOKUP($B89,'Token Specifications'!$B$38:$T$86,19,FALSE))</f>
        <v>0.73768764197559777</v>
      </c>
      <c r="D89" s="479">
        <f>($C$11/$C$15)/(D$76*VLOOKUP($B89,'Token Specifications'!$B$38:$T$86,19,FALSE))</f>
        <v>0.36884382098779889</v>
      </c>
      <c r="E89" s="479">
        <f>($C$11/$C$15)/(E$76*VLOOKUP($B89,'Token Specifications'!$B$38:$T$86,19,FALSE))</f>
        <v>0.24589588065853257</v>
      </c>
      <c r="F89" s="479">
        <f>($C$11/$C$15)/(F$76*VLOOKUP($B89,'Token Specifications'!$B$38:$T$86,19,FALSE))</f>
        <v>0.18442191049389944</v>
      </c>
      <c r="G89" s="479">
        <f>($C$11/$C$15)/(G$76*VLOOKUP($B89,'Token Specifications'!$B$38:$T$86,19,FALSE))</f>
        <v>0.14753752839511955</v>
      </c>
      <c r="H89" s="479">
        <f>($C$11/$C$15)/(H$76*VLOOKUP($B89,'Token Specifications'!$B$38:$T$86,19,FALSE))</f>
        <v>0.1229479403292663</v>
      </c>
      <c r="I89" s="479">
        <f>($C$11/$C$15)/(I$76*VLOOKUP($B89,'Token Specifications'!$B$38:$T$86,19,FALSE))</f>
        <v>0.10538394885365683</v>
      </c>
      <c r="J89" s="479">
        <f>($C$11/$C$15)/(J$76*VLOOKUP($B89,'Token Specifications'!$B$38:$T$86,19,FALSE))</f>
        <v>9.2210955246949736E-2</v>
      </c>
      <c r="K89" s="479">
        <f>($C$11/$C$15)/(K$76*VLOOKUP($B89,'Token Specifications'!$B$38:$T$86,19,FALSE))</f>
        <v>8.1965293552844209E-2</v>
      </c>
      <c r="L89" s="479">
        <f>($C$11/$C$15)/(L$76*VLOOKUP($B89,'Token Specifications'!$B$38:$T$86,19,FALSE))</f>
        <v>7.3768764197559802E-2</v>
      </c>
      <c r="M89" s="479">
        <f>($C$11/$C$15)/(M$76*VLOOKUP($B89,'Token Specifications'!$B$38:$T$86,19,FALSE))</f>
        <v>6.706251290687254E-2</v>
      </c>
      <c r="N89" s="479">
        <f>($C$11/$C$15)/(N$76*VLOOKUP($B89,'Token Specifications'!$B$38:$T$86,19,FALSE))</f>
        <v>6.147397016463315E-2</v>
      </c>
      <c r="O89" s="479">
        <f>($C$11/$C$15)/(O$76*VLOOKUP($B89,'Token Specifications'!$B$38:$T$86,19,FALSE))</f>
        <v>5.6745203228892142E-2</v>
      </c>
      <c r="P89" s="479">
        <f>($C$11/$C$15)/(P$76*VLOOKUP($B89,'Token Specifications'!$B$38:$T$86,19,FALSE))</f>
        <v>5.2691974426828408E-2</v>
      </c>
      <c r="Q89" s="479">
        <f>($C$11/$C$15)/(Q$76*VLOOKUP($B89,'Token Specifications'!$B$38:$T$86,19,FALSE))</f>
        <v>4.9179176131706512E-2</v>
      </c>
      <c r="R89" s="479">
        <f>($C$11/$C$15)/(R$76*VLOOKUP($B89,'Token Specifications'!$B$38:$T$86,19,FALSE))</f>
        <v>4.6105477623474854E-2</v>
      </c>
      <c r="S89" s="479">
        <f>($C$11/$C$15)/(S$76*VLOOKUP($B89,'Token Specifications'!$B$38:$T$86,19,FALSE))</f>
        <v>4.3393390704446921E-2</v>
      </c>
      <c r="T89" s="479">
        <f>($C$11/$C$15)/(T$76*VLOOKUP($B89,'Token Specifications'!$B$38:$T$86,19,FALSE))</f>
        <v>4.0982646776422091E-2</v>
      </c>
      <c r="U89" s="479">
        <f>($C$11/$C$15)/(U$76*VLOOKUP($B89,'Token Specifications'!$B$38:$T$86,19,FALSE))</f>
        <v>3.8825665367136712E-2</v>
      </c>
      <c r="V89" s="480">
        <f>($C$11/$C$15)/(V$76*VLOOKUP($B89,'Token Specifications'!$B$38:$T$86,19,FALSE))</f>
        <v>3.688438209877988E-2</v>
      </c>
    </row>
    <row r="90" spans="2:22" ht="15.75" customHeight="1" x14ac:dyDescent="0.2">
      <c r="B90" s="474">
        <f t="shared" si="53"/>
        <v>45716</v>
      </c>
      <c r="C90" s="479">
        <f>($C$11/$C$15)/(C$76*VLOOKUP($B90,'Token Specifications'!$B$38:$T$86,19,FALSE))</f>
        <v>0.68113999048566376</v>
      </c>
      <c r="D90" s="479">
        <f>($C$11/$C$15)/(D$76*VLOOKUP($B90,'Token Specifications'!$B$38:$T$86,19,FALSE))</f>
        <v>0.34056999524283188</v>
      </c>
      <c r="E90" s="479">
        <f>($C$11/$C$15)/(E$76*VLOOKUP($B90,'Token Specifications'!$B$38:$T$86,19,FALSE))</f>
        <v>0.22704666349522121</v>
      </c>
      <c r="F90" s="479">
        <f>($C$11/$C$15)/(F$76*VLOOKUP($B90,'Token Specifications'!$B$38:$T$86,19,FALSE))</f>
        <v>0.17028499762141594</v>
      </c>
      <c r="G90" s="479">
        <f>($C$11/$C$15)/(G$76*VLOOKUP($B90,'Token Specifications'!$B$38:$T$86,19,FALSE))</f>
        <v>0.13622799809713274</v>
      </c>
      <c r="H90" s="479">
        <f>($C$11/$C$15)/(H$76*VLOOKUP($B90,'Token Specifications'!$B$38:$T$86,19,FALSE))</f>
        <v>0.11352333174761063</v>
      </c>
      <c r="I90" s="479">
        <f>($C$11/$C$15)/(I$76*VLOOKUP($B90,'Token Specifications'!$B$38:$T$86,19,FALSE))</f>
        <v>9.7305712926523402E-2</v>
      </c>
      <c r="J90" s="479">
        <f>($C$11/$C$15)/(J$76*VLOOKUP($B90,'Token Specifications'!$B$38:$T$86,19,FALSE))</f>
        <v>8.514249881070797E-2</v>
      </c>
      <c r="K90" s="479">
        <f>($C$11/$C$15)/(K$76*VLOOKUP($B90,'Token Specifications'!$B$38:$T$86,19,FALSE))</f>
        <v>7.5682221165073754E-2</v>
      </c>
      <c r="L90" s="479">
        <f>($C$11/$C$15)/(L$76*VLOOKUP($B90,'Token Specifications'!$B$38:$T$86,19,FALSE))</f>
        <v>6.8113999048566382E-2</v>
      </c>
      <c r="M90" s="479">
        <f>($C$11/$C$15)/(M$76*VLOOKUP($B90,'Token Specifications'!$B$38:$T$86,19,FALSE))</f>
        <v>6.1921817316878527E-2</v>
      </c>
      <c r="N90" s="479">
        <f>($C$11/$C$15)/(N$76*VLOOKUP($B90,'Token Specifications'!$B$38:$T$86,19,FALSE))</f>
        <v>5.6761665873805316E-2</v>
      </c>
      <c r="O90" s="479">
        <f>($C$11/$C$15)/(O$76*VLOOKUP($B90,'Token Specifications'!$B$38:$T$86,19,FALSE))</f>
        <v>5.2395383883512593E-2</v>
      </c>
      <c r="P90" s="479">
        <f>($C$11/$C$15)/(P$76*VLOOKUP($B90,'Token Specifications'!$B$38:$T$86,19,FALSE))</f>
        <v>4.8652856463261694E-2</v>
      </c>
      <c r="Q90" s="479">
        <f>($C$11/$C$15)/(Q$76*VLOOKUP($B90,'Token Specifications'!$B$38:$T$86,19,FALSE))</f>
        <v>4.5409332699044243E-2</v>
      </c>
      <c r="R90" s="479">
        <f>($C$11/$C$15)/(R$76*VLOOKUP($B90,'Token Specifications'!$B$38:$T$86,19,FALSE))</f>
        <v>4.2571249405353978E-2</v>
      </c>
      <c r="S90" s="479">
        <f>($C$11/$C$15)/(S$76*VLOOKUP($B90,'Token Specifications'!$B$38:$T$86,19,FALSE))</f>
        <v>4.0067058263862566E-2</v>
      </c>
      <c r="T90" s="479">
        <f>($C$11/$C$15)/(T$76*VLOOKUP($B90,'Token Specifications'!$B$38:$T$86,19,FALSE))</f>
        <v>3.7841110582536863E-2</v>
      </c>
      <c r="U90" s="479">
        <f>($C$11/$C$15)/(U$76*VLOOKUP($B90,'Token Specifications'!$B$38:$T$86,19,FALSE))</f>
        <v>3.5849473183455972E-2</v>
      </c>
      <c r="V90" s="480">
        <f>($C$11/$C$15)/(V$76*VLOOKUP($B90,'Token Specifications'!$B$38:$T$86,19,FALSE))</f>
        <v>3.4056999524283177E-2</v>
      </c>
    </row>
    <row r="91" spans="2:22" ht="15.75" customHeight="1" x14ac:dyDescent="0.2">
      <c r="B91" s="474">
        <f t="shared" si="53"/>
        <v>45747</v>
      </c>
      <c r="C91" s="479">
        <f>($C$11/$C$15)/(C$76*VLOOKUP($B91,'Token Specifications'!$B$38:$T$86,19,FALSE))</f>
        <v>0.632644453816955</v>
      </c>
      <c r="D91" s="479">
        <f>($C$11/$C$15)/(D$76*VLOOKUP($B91,'Token Specifications'!$B$38:$T$86,19,FALSE))</f>
        <v>0.3163222269084775</v>
      </c>
      <c r="E91" s="479">
        <f>($C$11/$C$15)/(E$76*VLOOKUP($B91,'Token Specifications'!$B$38:$T$86,19,FALSE))</f>
        <v>0.21088148460565165</v>
      </c>
      <c r="F91" s="479">
        <f>($C$11/$C$15)/(F$76*VLOOKUP($B91,'Token Specifications'!$B$38:$T$86,19,FALSE))</f>
        <v>0.15816111345423875</v>
      </c>
      <c r="G91" s="479">
        <f>($C$11/$C$15)/(G$76*VLOOKUP($B91,'Token Specifications'!$B$38:$T$86,19,FALSE))</f>
        <v>0.12652889076339099</v>
      </c>
      <c r="H91" s="479">
        <f>($C$11/$C$15)/(H$76*VLOOKUP($B91,'Token Specifications'!$B$38:$T$86,19,FALSE))</f>
        <v>0.10544074230282585</v>
      </c>
      <c r="I91" s="479">
        <f>($C$11/$C$15)/(I$76*VLOOKUP($B91,'Token Specifications'!$B$38:$T$86,19,FALSE))</f>
        <v>9.0377779116707871E-2</v>
      </c>
      <c r="J91" s="479">
        <f>($C$11/$C$15)/(J$76*VLOOKUP($B91,'Token Specifications'!$B$38:$T$86,19,FALSE))</f>
        <v>7.9080556727119389E-2</v>
      </c>
      <c r="K91" s="479">
        <f>($C$11/$C$15)/(K$76*VLOOKUP($B91,'Token Specifications'!$B$38:$T$86,19,FALSE))</f>
        <v>7.0293828201883901E-2</v>
      </c>
      <c r="L91" s="479">
        <f>($C$11/$C$15)/(L$76*VLOOKUP($B91,'Token Specifications'!$B$38:$T$86,19,FALSE))</f>
        <v>6.3264445381695511E-2</v>
      </c>
      <c r="M91" s="479">
        <f>($C$11/$C$15)/(M$76*VLOOKUP($B91,'Token Specifications'!$B$38:$T$86,19,FALSE))</f>
        <v>5.7513132165177741E-2</v>
      </c>
      <c r="N91" s="479">
        <f>($C$11/$C$15)/(N$76*VLOOKUP($B91,'Token Specifications'!$B$38:$T$86,19,FALSE))</f>
        <v>5.2720371151412926E-2</v>
      </c>
      <c r="O91" s="479">
        <f>($C$11/$C$15)/(O$76*VLOOKUP($B91,'Token Specifications'!$B$38:$T$86,19,FALSE))</f>
        <v>4.8664957985919612E-2</v>
      </c>
      <c r="P91" s="479">
        <f>($C$11/$C$15)/(P$76*VLOOKUP($B91,'Token Specifications'!$B$38:$T$86,19,FALSE))</f>
        <v>4.5188889558353922E-2</v>
      </c>
      <c r="Q91" s="479">
        <f>($C$11/$C$15)/(Q$76*VLOOKUP($B91,'Token Specifications'!$B$38:$T$86,19,FALSE))</f>
        <v>4.2176296921130327E-2</v>
      </c>
      <c r="R91" s="479">
        <f>($C$11/$C$15)/(R$76*VLOOKUP($B91,'Token Specifications'!$B$38:$T$86,19,FALSE))</f>
        <v>3.9540278363559681E-2</v>
      </c>
      <c r="S91" s="479">
        <f>($C$11/$C$15)/(S$76*VLOOKUP($B91,'Token Specifications'!$B$38:$T$86,19,FALSE))</f>
        <v>3.7214379636291463E-2</v>
      </c>
      <c r="T91" s="479">
        <f>($C$11/$C$15)/(T$76*VLOOKUP($B91,'Token Specifications'!$B$38:$T$86,19,FALSE))</f>
        <v>3.5146914100941937E-2</v>
      </c>
      <c r="U91" s="479">
        <f>($C$11/$C$15)/(U$76*VLOOKUP($B91,'Token Specifications'!$B$38:$T$86,19,FALSE))</f>
        <v>3.3297076516681831E-2</v>
      </c>
      <c r="V91" s="480">
        <f>($C$11/$C$15)/(V$76*VLOOKUP($B91,'Token Specifications'!$B$38:$T$86,19,FALSE))</f>
        <v>3.1632222690847749E-2</v>
      </c>
    </row>
    <row r="92" spans="2:22" ht="15.75" customHeight="1" x14ac:dyDescent="0.2">
      <c r="B92" s="474">
        <f t="shared" si="53"/>
        <v>45777</v>
      </c>
      <c r="C92" s="479">
        <f>($C$11/$C$15)/(C$76*VLOOKUP($B92,'Token Specifications'!$B$38:$T$86,19,FALSE))</f>
        <v>0.59059547022648884</v>
      </c>
      <c r="D92" s="479">
        <f>($C$11/$C$15)/(D$76*VLOOKUP($B92,'Token Specifications'!$B$38:$T$86,19,FALSE))</f>
        <v>0.29529773511324442</v>
      </c>
      <c r="E92" s="479">
        <f>($C$11/$C$15)/(E$76*VLOOKUP($B92,'Token Specifications'!$B$38:$T$86,19,FALSE))</f>
        <v>0.19686515674216293</v>
      </c>
      <c r="F92" s="479">
        <f>($C$11/$C$15)/(F$76*VLOOKUP($B92,'Token Specifications'!$B$38:$T$86,19,FALSE))</f>
        <v>0.14764886755662221</v>
      </c>
      <c r="G92" s="479">
        <f>($C$11/$C$15)/(G$76*VLOOKUP($B92,'Token Specifications'!$B$38:$T$86,19,FALSE))</f>
        <v>0.11811909404529777</v>
      </c>
      <c r="H92" s="479">
        <f>($C$11/$C$15)/(H$76*VLOOKUP($B92,'Token Specifications'!$B$38:$T$86,19,FALSE))</f>
        <v>9.8432578371081492E-2</v>
      </c>
      <c r="I92" s="479">
        <f>($C$11/$C$15)/(I$76*VLOOKUP($B92,'Token Specifications'!$B$38:$T$86,19,FALSE))</f>
        <v>8.4370781460926983E-2</v>
      </c>
      <c r="J92" s="479">
        <f>($C$11/$C$15)/(J$76*VLOOKUP($B92,'Token Specifications'!$B$38:$T$86,19,FALSE))</f>
        <v>7.3824433778311119E-2</v>
      </c>
      <c r="K92" s="479">
        <f>($C$11/$C$15)/(K$76*VLOOKUP($B92,'Token Specifications'!$B$38:$T$86,19,FALSE))</f>
        <v>6.5621718914054328E-2</v>
      </c>
      <c r="L92" s="479">
        <f>($C$11/$C$15)/(L$76*VLOOKUP($B92,'Token Specifications'!$B$38:$T$86,19,FALSE))</f>
        <v>5.9059547022648901E-2</v>
      </c>
      <c r="M92" s="479">
        <f>($C$11/$C$15)/(M$76*VLOOKUP($B92,'Token Specifications'!$B$38:$T$86,19,FALSE))</f>
        <v>5.369049729331718E-2</v>
      </c>
      <c r="N92" s="479">
        <f>($C$11/$C$15)/(N$76*VLOOKUP($B92,'Token Specifications'!$B$38:$T$86,19,FALSE))</f>
        <v>4.9216289185540746E-2</v>
      </c>
      <c r="O92" s="479">
        <f>($C$11/$C$15)/(O$76*VLOOKUP($B92,'Token Specifications'!$B$38:$T$86,19,FALSE))</f>
        <v>4.5430420786652985E-2</v>
      </c>
      <c r="P92" s="479">
        <f>($C$11/$C$15)/(P$76*VLOOKUP($B92,'Token Specifications'!$B$38:$T$86,19,FALSE))</f>
        <v>4.2185390730463485E-2</v>
      </c>
      <c r="Q92" s="479">
        <f>($C$11/$C$15)/(Q$76*VLOOKUP($B92,'Token Specifications'!$B$38:$T$86,19,FALSE))</f>
        <v>3.9373031348432584E-2</v>
      </c>
      <c r="R92" s="479">
        <f>($C$11/$C$15)/(R$76*VLOOKUP($B92,'Token Specifications'!$B$38:$T$86,19,FALSE))</f>
        <v>3.6912216889155552E-2</v>
      </c>
      <c r="S92" s="479">
        <f>($C$11/$C$15)/(S$76*VLOOKUP($B92,'Token Specifications'!$B$38:$T$86,19,FALSE))</f>
        <v>3.4740910013322863E-2</v>
      </c>
      <c r="T92" s="479">
        <f>($C$11/$C$15)/(T$76*VLOOKUP($B92,'Token Specifications'!$B$38:$T$86,19,FALSE))</f>
        <v>3.281085945702715E-2</v>
      </c>
      <c r="U92" s="479">
        <f>($C$11/$C$15)/(U$76*VLOOKUP($B92,'Token Specifications'!$B$38:$T$86,19,FALSE))</f>
        <v>3.1083972117183615E-2</v>
      </c>
      <c r="V92" s="480">
        <f>($C$11/$C$15)/(V$76*VLOOKUP($B92,'Token Specifications'!$B$38:$T$86,19,FALSE))</f>
        <v>2.952977351132444E-2</v>
      </c>
    </row>
    <row r="93" spans="2:22" ht="15.75" customHeight="1" x14ac:dyDescent="0.2">
      <c r="B93" s="474">
        <f t="shared" si="53"/>
        <v>45808</v>
      </c>
      <c r="C93" s="479">
        <f>($C$11/$C$15)/(C$76*VLOOKUP($B93,'Token Specifications'!$B$38:$T$86,19,FALSE))</f>
        <v>0.55378773228318789</v>
      </c>
      <c r="D93" s="479">
        <f>($C$11/$C$15)/(D$76*VLOOKUP($B93,'Token Specifications'!$B$38:$T$86,19,FALSE))</f>
        <v>0.27689386614159395</v>
      </c>
      <c r="E93" s="479">
        <f>($C$11/$C$15)/(E$76*VLOOKUP($B93,'Token Specifications'!$B$38:$T$86,19,FALSE))</f>
        <v>0.1845959107610626</v>
      </c>
      <c r="F93" s="479">
        <f>($C$11/$C$15)/(F$76*VLOOKUP($B93,'Token Specifications'!$B$38:$T$86,19,FALSE))</f>
        <v>0.13844693307079697</v>
      </c>
      <c r="G93" s="479">
        <f>($C$11/$C$15)/(G$76*VLOOKUP($B93,'Token Specifications'!$B$38:$T$86,19,FALSE))</f>
        <v>0.11075754645663759</v>
      </c>
      <c r="H93" s="479">
        <f>($C$11/$C$15)/(H$76*VLOOKUP($B93,'Token Specifications'!$B$38:$T$86,19,FALSE))</f>
        <v>9.2297955380531316E-2</v>
      </c>
      <c r="I93" s="479">
        <f>($C$11/$C$15)/(I$76*VLOOKUP($B93,'Token Specifications'!$B$38:$T$86,19,FALSE))</f>
        <v>7.9112533183312572E-2</v>
      </c>
      <c r="J93" s="479">
        <f>($C$11/$C$15)/(J$76*VLOOKUP($B93,'Token Specifications'!$B$38:$T$86,19,FALSE))</f>
        <v>6.9223466535398487E-2</v>
      </c>
      <c r="K93" s="479">
        <f>($C$11/$C$15)/(K$76*VLOOKUP($B93,'Token Specifications'!$B$38:$T$86,19,FALSE))</f>
        <v>6.1531970253687555E-2</v>
      </c>
      <c r="L93" s="479">
        <f>($C$11/$C$15)/(L$76*VLOOKUP($B93,'Token Specifications'!$B$38:$T$86,19,FALSE))</f>
        <v>5.5378773228318801E-2</v>
      </c>
      <c r="M93" s="479">
        <f>($C$11/$C$15)/(M$76*VLOOKUP($B93,'Token Specifications'!$B$38:$T$86,19,FALSE))</f>
        <v>5.0344339298471631E-2</v>
      </c>
      <c r="N93" s="479">
        <f>($C$11/$C$15)/(N$76*VLOOKUP($B93,'Token Specifications'!$B$38:$T$86,19,FALSE))</f>
        <v>4.6148977690265658E-2</v>
      </c>
      <c r="O93" s="479">
        <f>($C$11/$C$15)/(O$76*VLOOKUP($B93,'Token Specifications'!$B$38:$T$86,19,FALSE))</f>
        <v>4.2599056329475998E-2</v>
      </c>
      <c r="P93" s="479">
        <f>($C$11/$C$15)/(P$76*VLOOKUP($B93,'Token Specifications'!$B$38:$T$86,19,FALSE))</f>
        <v>3.9556266591656279E-2</v>
      </c>
      <c r="Q93" s="479">
        <f>($C$11/$C$15)/(Q$76*VLOOKUP($B93,'Token Specifications'!$B$38:$T$86,19,FALSE))</f>
        <v>3.6919182152212522E-2</v>
      </c>
      <c r="R93" s="479">
        <f>($C$11/$C$15)/(R$76*VLOOKUP($B93,'Token Specifications'!$B$38:$T$86,19,FALSE))</f>
        <v>3.4611733267699236E-2</v>
      </c>
      <c r="S93" s="479">
        <f>($C$11/$C$15)/(S$76*VLOOKUP($B93,'Token Specifications'!$B$38:$T$86,19,FALSE))</f>
        <v>3.257574895783457E-2</v>
      </c>
      <c r="T93" s="479">
        <f>($C$11/$C$15)/(T$76*VLOOKUP($B93,'Token Specifications'!$B$38:$T$86,19,FALSE))</f>
        <v>3.0765985126843767E-2</v>
      </c>
      <c r="U93" s="479">
        <f>($C$11/$C$15)/(U$76*VLOOKUP($B93,'Token Specifications'!$B$38:$T$86,19,FALSE))</f>
        <v>2.914672275174672E-2</v>
      </c>
      <c r="V93" s="480">
        <f>($C$11/$C$15)/(V$76*VLOOKUP($B93,'Token Specifications'!$B$38:$T$86,19,FALSE))</f>
        <v>2.768938661415939E-2</v>
      </c>
    </row>
    <row r="94" spans="2:22" ht="15.75" customHeight="1" x14ac:dyDescent="0.2">
      <c r="B94" s="474">
        <f t="shared" si="53"/>
        <v>45838</v>
      </c>
      <c r="C94" s="479">
        <f>($C$11/$C$15)/(C$76*VLOOKUP($B94,'Token Specifications'!$B$38:$T$86,19,FALSE))</f>
        <v>0.52129877867143304</v>
      </c>
      <c r="D94" s="479">
        <f>($C$11/$C$15)/(D$76*VLOOKUP($B94,'Token Specifications'!$B$38:$T$86,19,FALSE))</f>
        <v>0.26064938933571652</v>
      </c>
      <c r="E94" s="479">
        <f>($C$11/$C$15)/(E$76*VLOOKUP($B94,'Token Specifications'!$B$38:$T$86,19,FALSE))</f>
        <v>0.17376625955714434</v>
      </c>
      <c r="F94" s="479">
        <f>($C$11/$C$15)/(F$76*VLOOKUP($B94,'Token Specifications'!$B$38:$T$86,19,FALSE))</f>
        <v>0.13032469466785826</v>
      </c>
      <c r="G94" s="479">
        <f>($C$11/$C$15)/(G$76*VLOOKUP($B94,'Token Specifications'!$B$38:$T$86,19,FALSE))</f>
        <v>0.10425975573428661</v>
      </c>
      <c r="H94" s="479">
        <f>($C$11/$C$15)/(H$76*VLOOKUP($B94,'Token Specifications'!$B$38:$T$86,19,FALSE))</f>
        <v>8.6883129778572182E-2</v>
      </c>
      <c r="I94" s="479">
        <f>($C$11/$C$15)/(I$76*VLOOKUP($B94,'Token Specifications'!$B$38:$T$86,19,FALSE))</f>
        <v>7.4471254095919009E-2</v>
      </c>
      <c r="J94" s="479">
        <f>($C$11/$C$15)/(J$76*VLOOKUP($B94,'Token Specifications'!$B$38:$T$86,19,FALSE))</f>
        <v>6.516234733392913E-2</v>
      </c>
      <c r="K94" s="479">
        <f>($C$11/$C$15)/(K$76*VLOOKUP($B94,'Token Specifications'!$B$38:$T$86,19,FALSE))</f>
        <v>5.7922086519048128E-2</v>
      </c>
      <c r="L94" s="479">
        <f>($C$11/$C$15)/(L$76*VLOOKUP($B94,'Token Specifications'!$B$38:$T$86,19,FALSE))</f>
        <v>5.2129877867143314E-2</v>
      </c>
      <c r="M94" s="479">
        <f>($C$11/$C$15)/(M$76*VLOOKUP($B94,'Token Specifications'!$B$38:$T$86,19,FALSE))</f>
        <v>4.7390798061039373E-2</v>
      </c>
      <c r="N94" s="479">
        <f>($C$11/$C$15)/(N$76*VLOOKUP($B94,'Token Specifications'!$B$38:$T$86,19,FALSE))</f>
        <v>4.3441564889286091E-2</v>
      </c>
      <c r="O94" s="479">
        <f>($C$11/$C$15)/(O$76*VLOOKUP($B94,'Token Specifications'!$B$38:$T$86,19,FALSE))</f>
        <v>4.0099906051648697E-2</v>
      </c>
      <c r="P94" s="479">
        <f>($C$11/$C$15)/(P$76*VLOOKUP($B94,'Token Specifications'!$B$38:$T$86,19,FALSE))</f>
        <v>3.7235627047959505E-2</v>
      </c>
      <c r="Q94" s="479">
        <f>($C$11/$C$15)/(Q$76*VLOOKUP($B94,'Token Specifications'!$B$38:$T$86,19,FALSE))</f>
        <v>3.4753251911428862E-2</v>
      </c>
      <c r="R94" s="479">
        <f>($C$11/$C$15)/(R$76*VLOOKUP($B94,'Token Specifications'!$B$38:$T$86,19,FALSE))</f>
        <v>3.2581173666964558E-2</v>
      </c>
      <c r="S94" s="479">
        <f>($C$11/$C$15)/(S$76*VLOOKUP($B94,'Token Specifications'!$B$38:$T$86,19,FALSE))</f>
        <v>3.0664634039496055E-2</v>
      </c>
      <c r="T94" s="479">
        <f>($C$11/$C$15)/(T$76*VLOOKUP($B94,'Token Specifications'!$B$38:$T$86,19,FALSE))</f>
        <v>2.896104325952405E-2</v>
      </c>
      <c r="U94" s="479">
        <f>($C$11/$C$15)/(U$76*VLOOKUP($B94,'Token Specifications'!$B$38:$T$86,19,FALSE))</f>
        <v>2.7436777824812256E-2</v>
      </c>
      <c r="V94" s="480">
        <f>($C$11/$C$15)/(V$76*VLOOKUP($B94,'Token Specifications'!$B$38:$T$86,19,FALSE))</f>
        <v>2.606493893357165E-2</v>
      </c>
    </row>
    <row r="95" spans="2:22" ht="15.75" customHeight="1" x14ac:dyDescent="0.2">
      <c r="B95" s="474">
        <f t="shared" si="53"/>
        <v>45869</v>
      </c>
      <c r="C95" s="479">
        <f>($C$11/$C$15)/(C$76*VLOOKUP($B95,'Token Specifications'!$B$38:$T$86,19,FALSE))</f>
        <v>0.49241062356380255</v>
      </c>
      <c r="D95" s="479">
        <f>($C$11/$C$15)/(D$76*VLOOKUP($B95,'Token Specifications'!$B$38:$T$86,19,FALSE))</f>
        <v>0.24620531178190128</v>
      </c>
      <c r="E95" s="479">
        <f>($C$11/$C$15)/(E$76*VLOOKUP($B95,'Token Specifications'!$B$38:$T$86,19,FALSE))</f>
        <v>0.16413687452126752</v>
      </c>
      <c r="F95" s="479">
        <f>($C$11/$C$15)/(F$76*VLOOKUP($B95,'Token Specifications'!$B$38:$T$86,19,FALSE))</f>
        <v>0.12310265589095064</v>
      </c>
      <c r="G95" s="479">
        <f>($C$11/$C$15)/(G$76*VLOOKUP($B95,'Token Specifications'!$B$38:$T$86,19,FALSE))</f>
        <v>9.8482124712760521E-2</v>
      </c>
      <c r="H95" s="479">
        <f>($C$11/$C$15)/(H$76*VLOOKUP($B95,'Token Specifications'!$B$38:$T$86,19,FALSE))</f>
        <v>8.2068437260633773E-2</v>
      </c>
      <c r="I95" s="479">
        <f>($C$11/$C$15)/(I$76*VLOOKUP($B95,'Token Specifications'!$B$38:$T$86,19,FALSE))</f>
        <v>7.034437479482894E-2</v>
      </c>
      <c r="J95" s="479">
        <f>($C$11/$C$15)/(J$76*VLOOKUP($B95,'Token Specifications'!$B$38:$T$86,19,FALSE))</f>
        <v>6.1551327945475333E-2</v>
      </c>
      <c r="K95" s="479">
        <f>($C$11/$C$15)/(K$76*VLOOKUP($B95,'Token Specifications'!$B$38:$T$86,19,FALSE))</f>
        <v>5.4712291507089179E-2</v>
      </c>
      <c r="L95" s="479">
        <f>($C$11/$C$15)/(L$76*VLOOKUP($B95,'Token Specifications'!$B$38:$T$86,19,FALSE))</f>
        <v>4.9241062356380268E-2</v>
      </c>
      <c r="M95" s="479">
        <f>($C$11/$C$15)/(M$76*VLOOKUP($B95,'Token Specifications'!$B$38:$T$86,19,FALSE))</f>
        <v>4.4764602142163878E-2</v>
      </c>
      <c r="N95" s="479">
        <f>($C$11/$C$15)/(N$76*VLOOKUP($B95,'Token Specifications'!$B$38:$T$86,19,FALSE))</f>
        <v>4.1034218630316886E-2</v>
      </c>
      <c r="O95" s="479">
        <f>($C$11/$C$15)/(O$76*VLOOKUP($B95,'Token Specifications'!$B$38:$T$86,19,FALSE))</f>
        <v>3.7877740274138663E-2</v>
      </c>
      <c r="P95" s="479">
        <f>($C$11/$C$15)/(P$76*VLOOKUP($B95,'Token Specifications'!$B$38:$T$86,19,FALSE))</f>
        <v>3.5172187397414463E-2</v>
      </c>
      <c r="Q95" s="479">
        <f>($C$11/$C$15)/(Q$76*VLOOKUP($B95,'Token Specifications'!$B$38:$T$86,19,FALSE))</f>
        <v>3.2827374904253498E-2</v>
      </c>
      <c r="R95" s="479">
        <f>($C$11/$C$15)/(R$76*VLOOKUP($B95,'Token Specifications'!$B$38:$T$86,19,FALSE))</f>
        <v>3.0775663972737656E-2</v>
      </c>
      <c r="S95" s="479">
        <f>($C$11/$C$15)/(S$76*VLOOKUP($B95,'Token Specifications'!$B$38:$T$86,19,FALSE))</f>
        <v>2.8965330797870732E-2</v>
      </c>
      <c r="T95" s="479">
        <f>($C$11/$C$15)/(T$76*VLOOKUP($B95,'Token Specifications'!$B$38:$T$86,19,FALSE))</f>
        <v>2.7356145753544583E-2</v>
      </c>
      <c r="U95" s="479">
        <f>($C$11/$C$15)/(U$76*VLOOKUP($B95,'Token Specifications'!$B$38:$T$86,19,FALSE))</f>
        <v>2.5916348608621183E-2</v>
      </c>
      <c r="V95" s="480">
        <f>($C$11/$C$15)/(V$76*VLOOKUP($B95,'Token Specifications'!$B$38:$T$86,19,FALSE))</f>
        <v>2.4620531178190123E-2</v>
      </c>
    </row>
    <row r="96" spans="2:22" ht="15.75" customHeight="1" x14ac:dyDescent="0.2">
      <c r="B96" s="474">
        <f t="shared" si="53"/>
        <v>45900</v>
      </c>
      <c r="C96" s="479">
        <f>($C$11/$C$15)/(C$76*VLOOKUP($B96,'Token Specifications'!$B$38:$T$86,19,FALSE))</f>
        <v>0.46655607559689577</v>
      </c>
      <c r="D96" s="479">
        <f>($C$11/$C$15)/(D$76*VLOOKUP($B96,'Token Specifications'!$B$38:$T$86,19,FALSE))</f>
        <v>0.23327803779844788</v>
      </c>
      <c r="E96" s="479">
        <f>($C$11/$C$15)/(E$76*VLOOKUP($B96,'Token Specifications'!$B$38:$T$86,19,FALSE))</f>
        <v>0.15551869186563191</v>
      </c>
      <c r="F96" s="479">
        <f>($C$11/$C$15)/(F$76*VLOOKUP($B96,'Token Specifications'!$B$38:$T$86,19,FALSE))</f>
        <v>0.11663901889922394</v>
      </c>
      <c r="G96" s="479">
        <f>($C$11/$C$15)/(G$76*VLOOKUP($B96,'Token Specifications'!$B$38:$T$86,19,FALSE))</f>
        <v>9.3311215119379162E-2</v>
      </c>
      <c r="H96" s="479">
        <f>($C$11/$C$15)/(H$76*VLOOKUP($B96,'Token Specifications'!$B$38:$T$86,19,FALSE))</f>
        <v>7.7759345932815971E-2</v>
      </c>
      <c r="I96" s="479">
        <f>($C$11/$C$15)/(I$76*VLOOKUP($B96,'Token Specifications'!$B$38:$T$86,19,FALSE))</f>
        <v>6.6650867942413691E-2</v>
      </c>
      <c r="J96" s="479">
        <f>($C$11/$C$15)/(J$76*VLOOKUP($B96,'Token Specifications'!$B$38:$T$86,19,FALSE))</f>
        <v>5.8319509449611978E-2</v>
      </c>
      <c r="K96" s="479">
        <f>($C$11/$C$15)/(K$76*VLOOKUP($B96,'Token Specifications'!$B$38:$T$86,19,FALSE))</f>
        <v>5.1839563955210652E-2</v>
      </c>
      <c r="L96" s="479">
        <f>($C$11/$C$15)/(L$76*VLOOKUP($B96,'Token Specifications'!$B$38:$T$86,19,FALSE))</f>
        <v>4.6655607559689588E-2</v>
      </c>
      <c r="M96" s="479">
        <f>($C$11/$C$15)/(M$76*VLOOKUP($B96,'Token Specifications'!$B$38:$T$86,19,FALSE))</f>
        <v>4.2414188690626894E-2</v>
      </c>
      <c r="N96" s="479">
        <f>($C$11/$C$15)/(N$76*VLOOKUP($B96,'Token Specifications'!$B$38:$T$86,19,FALSE))</f>
        <v>3.8879672966407985E-2</v>
      </c>
      <c r="O96" s="479">
        <f>($C$11/$C$15)/(O$76*VLOOKUP($B96,'Token Specifications'!$B$38:$T$86,19,FALSE))</f>
        <v>3.5888928892068905E-2</v>
      </c>
      <c r="P96" s="479">
        <f>($C$11/$C$15)/(P$76*VLOOKUP($B96,'Token Specifications'!$B$38:$T$86,19,FALSE))</f>
        <v>3.3325433971206839E-2</v>
      </c>
      <c r="Q96" s="479">
        <f>($C$11/$C$15)/(Q$76*VLOOKUP($B96,'Token Specifications'!$B$38:$T$86,19,FALSE))</f>
        <v>3.1103738373126379E-2</v>
      </c>
      <c r="R96" s="479">
        <f>($C$11/$C$15)/(R$76*VLOOKUP($B96,'Token Specifications'!$B$38:$T$86,19,FALSE))</f>
        <v>2.9159754724805982E-2</v>
      </c>
      <c r="S96" s="479">
        <f>($C$11/$C$15)/(S$76*VLOOKUP($B96,'Token Specifications'!$B$38:$T$86,19,FALSE))</f>
        <v>2.744447503511151E-2</v>
      </c>
      <c r="T96" s="479">
        <f>($C$11/$C$15)/(T$76*VLOOKUP($B96,'Token Specifications'!$B$38:$T$86,19,FALSE))</f>
        <v>2.5919781977605312E-2</v>
      </c>
      <c r="U96" s="479">
        <f>($C$11/$C$15)/(U$76*VLOOKUP($B96,'Token Specifications'!$B$38:$T$86,19,FALSE))</f>
        <v>2.4555582926152404E-2</v>
      </c>
      <c r="V96" s="480">
        <f>($C$11/$C$15)/(V$76*VLOOKUP($B96,'Token Specifications'!$B$38:$T$86,19,FALSE))</f>
        <v>2.3327803779844784E-2</v>
      </c>
    </row>
    <row r="97" spans="2:22" ht="15.75" customHeight="1" x14ac:dyDescent="0.2">
      <c r="B97" s="474">
        <f t="shared" si="53"/>
        <v>45930</v>
      </c>
      <c r="C97" s="479">
        <f>($C$11/$C$15)/(C$76*VLOOKUP($B97,'Token Specifications'!$B$38:$T$86,19,FALSE))</f>
        <v>0.44328112466753938</v>
      </c>
      <c r="D97" s="479">
        <f>($C$11/$C$15)/(D$76*VLOOKUP($B97,'Token Specifications'!$B$38:$T$86,19,FALSE))</f>
        <v>0.22164056233376969</v>
      </c>
      <c r="E97" s="479">
        <f>($C$11/$C$15)/(E$76*VLOOKUP($B97,'Token Specifications'!$B$38:$T$86,19,FALSE))</f>
        <v>0.14776037488917979</v>
      </c>
      <c r="F97" s="479">
        <f>($C$11/$C$15)/(F$76*VLOOKUP($B97,'Token Specifications'!$B$38:$T$86,19,FALSE))</f>
        <v>0.11082028116688485</v>
      </c>
      <c r="G97" s="479">
        <f>($C$11/$C$15)/(G$76*VLOOKUP($B97,'Token Specifications'!$B$38:$T$86,19,FALSE))</f>
        <v>8.8656224933507888E-2</v>
      </c>
      <c r="H97" s="479">
        <f>($C$11/$C$15)/(H$76*VLOOKUP($B97,'Token Specifications'!$B$38:$T$86,19,FALSE))</f>
        <v>7.3880187444589893E-2</v>
      </c>
      <c r="I97" s="479">
        <f>($C$11/$C$15)/(I$76*VLOOKUP($B97,'Token Specifications'!$B$38:$T$86,19,FALSE))</f>
        <v>6.3325874952505634E-2</v>
      </c>
      <c r="J97" s="479">
        <f>($C$11/$C$15)/(J$76*VLOOKUP($B97,'Token Specifications'!$B$38:$T$86,19,FALSE))</f>
        <v>5.541014058344243E-2</v>
      </c>
      <c r="K97" s="479">
        <f>($C$11/$C$15)/(K$76*VLOOKUP($B97,'Token Specifications'!$B$38:$T$86,19,FALSE))</f>
        <v>4.9253458296393271E-2</v>
      </c>
      <c r="L97" s="479">
        <f>($C$11/$C$15)/(L$76*VLOOKUP($B97,'Token Specifications'!$B$38:$T$86,19,FALSE))</f>
        <v>4.4328112466753944E-2</v>
      </c>
      <c r="M97" s="479">
        <f>($C$11/$C$15)/(M$76*VLOOKUP($B97,'Token Specifications'!$B$38:$T$86,19,FALSE))</f>
        <v>4.0298284060685405E-2</v>
      </c>
      <c r="N97" s="479">
        <f>($C$11/$C$15)/(N$76*VLOOKUP($B97,'Token Specifications'!$B$38:$T$86,19,FALSE))</f>
        <v>3.6940093722294946E-2</v>
      </c>
      <c r="O97" s="479">
        <f>($C$11/$C$15)/(O$76*VLOOKUP($B97,'Token Specifications'!$B$38:$T$86,19,FALSE))</f>
        <v>3.4098548051349188E-2</v>
      </c>
      <c r="P97" s="479">
        <f>($C$11/$C$15)/(P$76*VLOOKUP($B97,'Token Specifications'!$B$38:$T$86,19,FALSE))</f>
        <v>3.166293747625281E-2</v>
      </c>
      <c r="Q97" s="479">
        <f>($C$11/$C$15)/(Q$76*VLOOKUP($B97,'Token Specifications'!$B$38:$T$86,19,FALSE))</f>
        <v>2.9552074977835956E-2</v>
      </c>
      <c r="R97" s="479">
        <f>($C$11/$C$15)/(R$76*VLOOKUP($B97,'Token Specifications'!$B$38:$T$86,19,FALSE))</f>
        <v>2.7705070291721205E-2</v>
      </c>
      <c r="S97" s="479">
        <f>($C$11/$C$15)/(S$76*VLOOKUP($B97,'Token Specifications'!$B$38:$T$86,19,FALSE))</f>
        <v>2.6075360274561137E-2</v>
      </c>
      <c r="T97" s="479">
        <f>($C$11/$C$15)/(T$76*VLOOKUP($B97,'Token Specifications'!$B$38:$T$86,19,FALSE))</f>
        <v>2.4626729148196629E-2</v>
      </c>
      <c r="U97" s="479">
        <f>($C$11/$C$15)/(U$76*VLOOKUP($B97,'Token Specifications'!$B$38:$T$86,19,FALSE))</f>
        <v>2.3330585508817857E-2</v>
      </c>
      <c r="V97" s="480">
        <f>($C$11/$C$15)/(V$76*VLOOKUP($B97,'Token Specifications'!$B$38:$T$86,19,FALSE))</f>
        <v>2.2164056233376965E-2</v>
      </c>
    </row>
    <row r="98" spans="2:22" ht="15.75" customHeight="1" x14ac:dyDescent="0.2">
      <c r="B98" s="474">
        <f t="shared" si="53"/>
        <v>45961</v>
      </c>
      <c r="C98" s="479">
        <f>($C$11/$C$15)/(C$76*VLOOKUP($B98,'Token Specifications'!$B$38:$T$86,19,FALSE))</f>
        <v>0.42221805216738623</v>
      </c>
      <c r="D98" s="479">
        <f>($C$11/$C$15)/(D$76*VLOOKUP($B98,'Token Specifications'!$B$38:$T$86,19,FALSE))</f>
        <v>0.21110902608369311</v>
      </c>
      <c r="E98" s="479">
        <f>($C$11/$C$15)/(E$76*VLOOKUP($B98,'Token Specifications'!$B$38:$T$86,19,FALSE))</f>
        <v>0.14073935072246208</v>
      </c>
      <c r="F98" s="479">
        <f>($C$11/$C$15)/(F$76*VLOOKUP($B98,'Token Specifications'!$B$38:$T$86,19,FALSE))</f>
        <v>0.10555451304184656</v>
      </c>
      <c r="G98" s="479">
        <f>($C$11/$C$15)/(G$76*VLOOKUP($B98,'Token Specifications'!$B$38:$T$86,19,FALSE))</f>
        <v>8.4443610433477256E-2</v>
      </c>
      <c r="H98" s="479">
        <f>($C$11/$C$15)/(H$76*VLOOKUP($B98,'Token Specifications'!$B$38:$T$86,19,FALSE))</f>
        <v>7.0369675361231052E-2</v>
      </c>
      <c r="I98" s="479">
        <f>($C$11/$C$15)/(I$76*VLOOKUP($B98,'Token Specifications'!$B$38:$T$86,19,FALSE))</f>
        <v>6.0316864595340906E-2</v>
      </c>
      <c r="J98" s="479">
        <f>($C$11/$C$15)/(J$76*VLOOKUP($B98,'Token Specifications'!$B$38:$T$86,19,FALSE))</f>
        <v>5.2777256520923285E-2</v>
      </c>
      <c r="K98" s="479">
        <f>($C$11/$C$15)/(K$76*VLOOKUP($B98,'Token Specifications'!$B$38:$T$86,19,FALSE))</f>
        <v>4.6913116907487368E-2</v>
      </c>
      <c r="L98" s="479">
        <f>($C$11/$C$15)/(L$76*VLOOKUP($B98,'Token Specifications'!$B$38:$T$86,19,FALSE))</f>
        <v>4.2221805216738628E-2</v>
      </c>
      <c r="M98" s="479">
        <f>($C$11/$C$15)/(M$76*VLOOKUP($B98,'Token Specifications'!$B$38:$T$86,19,FALSE))</f>
        <v>3.8383459287944212E-2</v>
      </c>
      <c r="N98" s="479">
        <f>($C$11/$C$15)/(N$76*VLOOKUP($B98,'Token Specifications'!$B$38:$T$86,19,FALSE))</f>
        <v>3.5184837680615526E-2</v>
      </c>
      <c r="O98" s="479">
        <f>($C$11/$C$15)/(O$76*VLOOKUP($B98,'Token Specifications'!$B$38:$T$86,19,FALSE))</f>
        <v>3.2478311705183553E-2</v>
      </c>
      <c r="P98" s="479">
        <f>($C$11/$C$15)/(P$76*VLOOKUP($B98,'Token Specifications'!$B$38:$T$86,19,FALSE))</f>
        <v>3.0158432297670446E-2</v>
      </c>
      <c r="Q98" s="479">
        <f>($C$11/$C$15)/(Q$76*VLOOKUP($B98,'Token Specifications'!$B$38:$T$86,19,FALSE))</f>
        <v>2.8147870144492413E-2</v>
      </c>
      <c r="R98" s="479">
        <f>($C$11/$C$15)/(R$76*VLOOKUP($B98,'Token Specifications'!$B$38:$T$86,19,FALSE))</f>
        <v>2.6388628260461639E-2</v>
      </c>
      <c r="S98" s="479">
        <f>($C$11/$C$15)/(S$76*VLOOKUP($B98,'Token Specifications'!$B$38:$T$86,19,FALSE))</f>
        <v>2.4836356009846246E-2</v>
      </c>
      <c r="T98" s="479">
        <f>($C$11/$C$15)/(T$76*VLOOKUP($B98,'Token Specifications'!$B$38:$T$86,19,FALSE))</f>
        <v>2.3456558453743673E-2</v>
      </c>
      <c r="U98" s="479">
        <f>($C$11/$C$15)/(U$76*VLOOKUP($B98,'Token Specifications'!$B$38:$T$86,19,FALSE))</f>
        <v>2.2222002745651902E-2</v>
      </c>
      <c r="V98" s="480">
        <f>($C$11/$C$15)/(V$76*VLOOKUP($B98,'Token Specifications'!$B$38:$T$86,19,FALSE))</f>
        <v>2.1110902608369307E-2</v>
      </c>
    </row>
    <row r="99" spans="2:22" ht="15.75" customHeight="1" x14ac:dyDescent="0.2">
      <c r="B99" s="474">
        <f t="shared" si="53"/>
        <v>45991</v>
      </c>
      <c r="C99" s="479">
        <f>($C$11/$C$15)/(C$76*VLOOKUP($B99,'Token Specifications'!$B$38:$T$86,19,FALSE))</f>
        <v>0.40306585968189812</v>
      </c>
      <c r="D99" s="479">
        <f>($C$11/$C$15)/(D$76*VLOOKUP($B99,'Token Specifications'!$B$38:$T$86,19,FALSE))</f>
        <v>0.20153292984094906</v>
      </c>
      <c r="E99" s="479">
        <f>($C$11/$C$15)/(E$76*VLOOKUP($B99,'Token Specifications'!$B$38:$T$86,19,FALSE))</f>
        <v>0.13435528656063267</v>
      </c>
      <c r="F99" s="479">
        <f>($C$11/$C$15)/(F$76*VLOOKUP($B99,'Token Specifications'!$B$38:$T$86,19,FALSE))</f>
        <v>0.10076646492047453</v>
      </c>
      <c r="G99" s="479">
        <f>($C$11/$C$15)/(G$76*VLOOKUP($B99,'Token Specifications'!$B$38:$T$86,19,FALSE))</f>
        <v>8.0613171936379624E-2</v>
      </c>
      <c r="H99" s="479">
        <f>($C$11/$C$15)/(H$76*VLOOKUP($B99,'Token Specifications'!$B$38:$T$86,19,FALSE))</f>
        <v>6.7177643280316349E-2</v>
      </c>
      <c r="I99" s="479">
        <f>($C$11/$C$15)/(I$76*VLOOKUP($B99,'Token Specifications'!$B$38:$T$86,19,FALSE))</f>
        <v>5.7580837097414017E-2</v>
      </c>
      <c r="J99" s="479">
        <f>($C$11/$C$15)/(J$76*VLOOKUP($B99,'Token Specifications'!$B$38:$T$86,19,FALSE))</f>
        <v>5.0383232460237272E-2</v>
      </c>
      <c r="K99" s="479">
        <f>($C$11/$C$15)/(K$76*VLOOKUP($B99,'Token Specifications'!$B$38:$T$86,19,FALSE))</f>
        <v>4.4785095520210906E-2</v>
      </c>
      <c r="L99" s="479">
        <f>($C$11/$C$15)/(L$76*VLOOKUP($B99,'Token Specifications'!$B$38:$T$86,19,FALSE))</f>
        <v>4.0306585968189819E-2</v>
      </c>
      <c r="M99" s="479">
        <f>($C$11/$C$15)/(M$76*VLOOKUP($B99,'Token Specifications'!$B$38:$T$86,19,FALSE))</f>
        <v>3.6642350880172564E-2</v>
      </c>
      <c r="N99" s="479">
        <f>($C$11/$C$15)/(N$76*VLOOKUP($B99,'Token Specifications'!$B$38:$T$86,19,FALSE))</f>
        <v>3.3588821640158174E-2</v>
      </c>
      <c r="O99" s="479">
        <f>($C$11/$C$15)/(O$76*VLOOKUP($B99,'Token Specifications'!$B$38:$T$86,19,FALSE))</f>
        <v>3.1005066129376778E-2</v>
      </c>
      <c r="P99" s="479">
        <f>($C$11/$C$15)/(P$76*VLOOKUP($B99,'Token Specifications'!$B$38:$T$86,19,FALSE))</f>
        <v>2.8790418548707005E-2</v>
      </c>
      <c r="Q99" s="479">
        <f>($C$11/$C$15)/(Q$76*VLOOKUP($B99,'Token Specifications'!$B$38:$T$86,19,FALSE))</f>
        <v>2.6871057312126537E-2</v>
      </c>
      <c r="R99" s="479">
        <f>($C$11/$C$15)/(R$76*VLOOKUP($B99,'Token Specifications'!$B$38:$T$86,19,FALSE))</f>
        <v>2.5191616230118629E-2</v>
      </c>
      <c r="S99" s="479">
        <f>($C$11/$C$15)/(S$76*VLOOKUP($B99,'Token Specifications'!$B$38:$T$86,19,FALSE))</f>
        <v>2.3709756451876354E-2</v>
      </c>
      <c r="T99" s="479">
        <f>($C$11/$C$15)/(T$76*VLOOKUP($B99,'Token Specifications'!$B$38:$T$86,19,FALSE))</f>
        <v>2.2392547760105446E-2</v>
      </c>
      <c r="U99" s="479">
        <f>($C$11/$C$15)/(U$76*VLOOKUP($B99,'Token Specifications'!$B$38:$T$86,19,FALSE))</f>
        <v>2.1213992614836738E-2</v>
      </c>
      <c r="V99" s="480">
        <f>($C$11/$C$15)/(V$76*VLOOKUP($B99,'Token Specifications'!$B$38:$T$86,19,FALSE))</f>
        <v>2.0153292984094903E-2</v>
      </c>
    </row>
    <row r="100" spans="2:22" ht="15.75" customHeight="1" x14ac:dyDescent="0.2">
      <c r="B100" s="474">
        <f t="shared" si="53"/>
        <v>46022</v>
      </c>
      <c r="C100" s="479">
        <f>($C$11/$C$15)/(C$76*VLOOKUP($B100,'Token Specifications'!$B$38:$T$86,19,FALSE))</f>
        <v>0.38557579318448909</v>
      </c>
      <c r="D100" s="479">
        <f>($C$11/$C$15)/(D$76*VLOOKUP($B100,'Token Specifications'!$B$38:$T$86,19,FALSE))</f>
        <v>0.19278789659224455</v>
      </c>
      <c r="E100" s="479">
        <f>($C$11/$C$15)/(E$76*VLOOKUP($B100,'Token Specifications'!$B$38:$T$86,19,FALSE))</f>
        <v>0.1285252643948297</v>
      </c>
      <c r="F100" s="479">
        <f>($C$11/$C$15)/(F$76*VLOOKUP($B100,'Token Specifications'!$B$38:$T$86,19,FALSE))</f>
        <v>9.6393948296122273E-2</v>
      </c>
      <c r="G100" s="479">
        <f>($C$11/$C$15)/(G$76*VLOOKUP($B100,'Token Specifications'!$B$38:$T$86,19,FALSE))</f>
        <v>7.7115158636897815E-2</v>
      </c>
      <c r="H100" s="479">
        <f>($C$11/$C$15)/(H$76*VLOOKUP($B100,'Token Specifications'!$B$38:$T$86,19,FALSE))</f>
        <v>6.4262632197414862E-2</v>
      </c>
      <c r="I100" s="479">
        <f>($C$11/$C$15)/(I$76*VLOOKUP($B100,'Token Specifications'!$B$38:$T$86,19,FALSE))</f>
        <v>5.508225616921273E-2</v>
      </c>
      <c r="J100" s="479">
        <f>($C$11/$C$15)/(J$76*VLOOKUP($B100,'Token Specifications'!$B$38:$T$86,19,FALSE))</f>
        <v>4.8196974148061143E-2</v>
      </c>
      <c r="K100" s="479">
        <f>($C$11/$C$15)/(K$76*VLOOKUP($B100,'Token Specifications'!$B$38:$T$86,19,FALSE))</f>
        <v>4.2841754798276566E-2</v>
      </c>
      <c r="L100" s="479">
        <f>($C$11/$C$15)/(L$76*VLOOKUP($B100,'Token Specifications'!$B$38:$T$86,19,FALSE))</f>
        <v>3.8557579318448915E-2</v>
      </c>
      <c r="M100" s="479">
        <f>($C$11/$C$15)/(M$76*VLOOKUP($B100,'Token Specifications'!$B$38:$T$86,19,FALSE))</f>
        <v>3.5052344834953557E-2</v>
      </c>
      <c r="N100" s="479">
        <f>($C$11/$C$15)/(N$76*VLOOKUP($B100,'Token Specifications'!$B$38:$T$86,19,FALSE))</f>
        <v>3.2131316098707431E-2</v>
      </c>
      <c r="O100" s="479">
        <f>($C$11/$C$15)/(O$76*VLOOKUP($B100,'Token Specifications'!$B$38:$T$86,19,FALSE))</f>
        <v>2.9659676398806852E-2</v>
      </c>
      <c r="P100" s="479">
        <f>($C$11/$C$15)/(P$76*VLOOKUP($B100,'Token Specifications'!$B$38:$T$86,19,FALSE))</f>
        <v>2.7541128084606362E-2</v>
      </c>
      <c r="Q100" s="479">
        <f>($C$11/$C$15)/(Q$76*VLOOKUP($B100,'Token Specifications'!$B$38:$T$86,19,FALSE))</f>
        <v>2.5705052878965937E-2</v>
      </c>
      <c r="R100" s="479">
        <f>($C$11/$C$15)/(R$76*VLOOKUP($B100,'Token Specifications'!$B$38:$T$86,19,FALSE))</f>
        <v>2.4098487074030565E-2</v>
      </c>
      <c r="S100" s="479">
        <f>($C$11/$C$15)/(S$76*VLOOKUP($B100,'Token Specifications'!$B$38:$T$86,19,FALSE))</f>
        <v>2.2680929010852297E-2</v>
      </c>
      <c r="T100" s="479">
        <f>($C$11/$C$15)/(T$76*VLOOKUP($B100,'Token Specifications'!$B$38:$T$86,19,FALSE))</f>
        <v>2.1420877399138276E-2</v>
      </c>
      <c r="U100" s="479">
        <f>($C$11/$C$15)/(U$76*VLOOKUP($B100,'Token Specifications'!$B$38:$T$86,19,FALSE))</f>
        <v>2.0293462799183631E-2</v>
      </c>
      <c r="V100" s="480">
        <f>($C$11/$C$15)/(V$76*VLOOKUP($B100,'Token Specifications'!$B$38:$T$86,19,FALSE))</f>
        <v>1.927878965922445E-2</v>
      </c>
    </row>
    <row r="101" spans="2:22" ht="15.75" customHeight="1" x14ac:dyDescent="0.2">
      <c r="B101" s="474">
        <f t="shared" si="53"/>
        <v>46053</v>
      </c>
      <c r="C101" s="479">
        <f>($C$11/$C$15)/(C$76*VLOOKUP($B101,'Token Specifications'!$B$38:$T$86,19,FALSE))</f>
        <v>0.37027023850105228</v>
      </c>
      <c r="D101" s="479">
        <f>($C$11/$C$15)/(D$76*VLOOKUP($B101,'Token Specifications'!$B$38:$T$86,19,FALSE))</f>
        <v>0.18513511925052614</v>
      </c>
      <c r="E101" s="479">
        <f>($C$11/$C$15)/(E$76*VLOOKUP($B101,'Token Specifications'!$B$38:$T$86,19,FALSE))</f>
        <v>0.12342341283368408</v>
      </c>
      <c r="F101" s="479">
        <f>($C$11/$C$15)/(F$76*VLOOKUP($B101,'Token Specifications'!$B$38:$T$86,19,FALSE))</f>
        <v>9.2567559625263071E-2</v>
      </c>
      <c r="G101" s="479">
        <f>($C$11/$C$15)/(G$76*VLOOKUP($B101,'Token Specifications'!$B$38:$T$86,19,FALSE))</f>
        <v>7.4054047700210457E-2</v>
      </c>
      <c r="H101" s="479">
        <f>($C$11/$C$15)/(H$76*VLOOKUP($B101,'Token Specifications'!$B$38:$T$86,19,FALSE))</f>
        <v>6.1711706416842052E-2</v>
      </c>
      <c r="I101" s="479">
        <f>($C$11/$C$15)/(I$76*VLOOKUP($B101,'Token Specifications'!$B$38:$T$86,19,FALSE))</f>
        <v>5.2895748357293181E-2</v>
      </c>
      <c r="J101" s="479">
        <f>($C$11/$C$15)/(J$76*VLOOKUP($B101,'Token Specifications'!$B$38:$T$86,19,FALSE))</f>
        <v>4.6283779812631543E-2</v>
      </c>
      <c r="K101" s="479">
        <f>($C$11/$C$15)/(K$76*VLOOKUP($B101,'Token Specifications'!$B$38:$T$86,19,FALSE))</f>
        <v>4.1141137611228035E-2</v>
      </c>
      <c r="L101" s="479">
        <f>($C$11/$C$15)/(L$76*VLOOKUP($B101,'Token Specifications'!$B$38:$T$86,19,FALSE))</f>
        <v>3.7027023850105235E-2</v>
      </c>
      <c r="M101" s="479">
        <f>($C$11/$C$15)/(M$76*VLOOKUP($B101,'Token Specifications'!$B$38:$T$86,19,FALSE))</f>
        <v>3.3660930772822936E-2</v>
      </c>
      <c r="N101" s="479">
        <f>($C$11/$C$15)/(N$76*VLOOKUP($B101,'Token Specifications'!$B$38:$T$86,19,FALSE))</f>
        <v>3.0855853208421026E-2</v>
      </c>
      <c r="O101" s="479">
        <f>($C$11/$C$15)/(O$76*VLOOKUP($B101,'Token Specifications'!$B$38:$T$86,19,FALSE))</f>
        <v>2.848232603854248E-2</v>
      </c>
      <c r="P101" s="479">
        <f>($C$11/$C$15)/(P$76*VLOOKUP($B101,'Token Specifications'!$B$38:$T$86,19,FALSE))</f>
        <v>2.6447874178646587E-2</v>
      </c>
      <c r="Q101" s="479">
        <f>($C$11/$C$15)/(Q$76*VLOOKUP($B101,'Token Specifications'!$B$38:$T$86,19,FALSE))</f>
        <v>2.4684682566736813E-2</v>
      </c>
      <c r="R101" s="479">
        <f>($C$11/$C$15)/(R$76*VLOOKUP($B101,'Token Specifications'!$B$38:$T$86,19,FALSE))</f>
        <v>2.3141889906315764E-2</v>
      </c>
      <c r="S101" s="479">
        <f>($C$11/$C$15)/(S$76*VLOOKUP($B101,'Token Specifications'!$B$38:$T$86,19,FALSE))</f>
        <v>2.1780602264767777E-2</v>
      </c>
      <c r="T101" s="479">
        <f>($C$11/$C$15)/(T$76*VLOOKUP($B101,'Token Specifications'!$B$38:$T$86,19,FALSE))</f>
        <v>2.0570568805614007E-2</v>
      </c>
      <c r="U101" s="479">
        <f>($C$11/$C$15)/(U$76*VLOOKUP($B101,'Token Specifications'!$B$38:$T$86,19,FALSE))</f>
        <v>1.9487907289529063E-2</v>
      </c>
      <c r="V101" s="480">
        <f>($C$11/$C$15)/(V$76*VLOOKUP($B101,'Token Specifications'!$B$38:$T$86,19,FALSE))</f>
        <v>1.8513511925052611E-2</v>
      </c>
    </row>
    <row r="102" spans="2:22" ht="15.75" customHeight="1" x14ac:dyDescent="0.2">
      <c r="B102" s="474">
        <f t="shared" si="53"/>
        <v>46081</v>
      </c>
      <c r="C102" s="479">
        <f>($C$11/$C$15)/(C$76*VLOOKUP($B102,'Token Specifications'!$B$38:$T$86,19,FALSE))</f>
        <v>0.35613340870548355</v>
      </c>
      <c r="D102" s="479">
        <f>($C$11/$C$15)/(D$76*VLOOKUP($B102,'Token Specifications'!$B$38:$T$86,19,FALSE))</f>
        <v>0.17806670435274177</v>
      </c>
      <c r="E102" s="479">
        <f>($C$11/$C$15)/(E$76*VLOOKUP($B102,'Token Specifications'!$B$38:$T$86,19,FALSE))</f>
        <v>0.11871113623516116</v>
      </c>
      <c r="F102" s="479">
        <f>($C$11/$C$15)/(F$76*VLOOKUP($B102,'Token Specifications'!$B$38:$T$86,19,FALSE))</f>
        <v>8.9033352176370886E-2</v>
      </c>
      <c r="G102" s="479">
        <f>($C$11/$C$15)/(G$76*VLOOKUP($B102,'Token Specifications'!$B$38:$T$86,19,FALSE))</f>
        <v>7.1226681741096712E-2</v>
      </c>
      <c r="H102" s="479">
        <f>($C$11/$C$15)/(H$76*VLOOKUP($B102,'Token Specifications'!$B$38:$T$86,19,FALSE))</f>
        <v>5.9355568117580595E-2</v>
      </c>
      <c r="I102" s="479">
        <f>($C$11/$C$15)/(I$76*VLOOKUP($B102,'Token Specifications'!$B$38:$T$86,19,FALSE))</f>
        <v>5.0876201243640506E-2</v>
      </c>
      <c r="J102" s="479">
        <f>($C$11/$C$15)/(J$76*VLOOKUP($B102,'Token Specifications'!$B$38:$T$86,19,FALSE))</f>
        <v>4.451667608818545E-2</v>
      </c>
      <c r="K102" s="479">
        <f>($C$11/$C$15)/(K$76*VLOOKUP($B102,'Token Specifications'!$B$38:$T$86,19,FALSE))</f>
        <v>3.957037874505373E-2</v>
      </c>
      <c r="L102" s="479">
        <f>($C$11/$C$15)/(L$76*VLOOKUP($B102,'Token Specifications'!$B$38:$T$86,19,FALSE))</f>
        <v>3.5613340870548363E-2</v>
      </c>
      <c r="M102" s="479">
        <f>($C$11/$C$15)/(M$76*VLOOKUP($B102,'Token Specifications'!$B$38:$T$86,19,FALSE))</f>
        <v>3.2375764427771236E-2</v>
      </c>
      <c r="N102" s="479">
        <f>($C$11/$C$15)/(N$76*VLOOKUP($B102,'Token Specifications'!$B$38:$T$86,19,FALSE))</f>
        <v>2.9677784058790298E-2</v>
      </c>
      <c r="O102" s="479">
        <f>($C$11/$C$15)/(O$76*VLOOKUP($B102,'Token Specifications'!$B$38:$T$86,19,FALSE))</f>
        <v>2.7394877592729499E-2</v>
      </c>
      <c r="P102" s="479">
        <f>($C$11/$C$15)/(P$76*VLOOKUP($B102,'Token Specifications'!$B$38:$T$86,19,FALSE))</f>
        <v>2.543810062182025E-2</v>
      </c>
      <c r="Q102" s="479">
        <f>($C$11/$C$15)/(Q$76*VLOOKUP($B102,'Token Specifications'!$B$38:$T$86,19,FALSE))</f>
        <v>2.3742227247032233E-2</v>
      </c>
      <c r="R102" s="479">
        <f>($C$11/$C$15)/(R$76*VLOOKUP($B102,'Token Specifications'!$B$38:$T$86,19,FALSE))</f>
        <v>2.2258338044092718E-2</v>
      </c>
      <c r="S102" s="479">
        <f>($C$11/$C$15)/(S$76*VLOOKUP($B102,'Token Specifications'!$B$38:$T$86,19,FALSE))</f>
        <v>2.0949024041499027E-2</v>
      </c>
      <c r="T102" s="479">
        <f>($C$11/$C$15)/(T$76*VLOOKUP($B102,'Token Specifications'!$B$38:$T$86,19,FALSE))</f>
        <v>1.9785189372526858E-2</v>
      </c>
      <c r="U102" s="479">
        <f>($C$11/$C$15)/(U$76*VLOOKUP($B102,'Token Specifications'!$B$38:$T$86,19,FALSE))</f>
        <v>1.8743863616078073E-2</v>
      </c>
      <c r="V102" s="480">
        <f>($C$11/$C$15)/(V$76*VLOOKUP($B102,'Token Specifications'!$B$38:$T$86,19,FALSE))</f>
        <v>1.7806670435274174E-2</v>
      </c>
    </row>
    <row r="103" spans="2:22" ht="15.75" customHeight="1" x14ac:dyDescent="0.2">
      <c r="B103" s="474">
        <f t="shared" si="53"/>
        <v>46112</v>
      </c>
      <c r="C103" s="479">
        <f>($C$11/$C$15)/(C$76*VLOOKUP($B103,'Token Specifications'!$B$38:$T$86,19,FALSE))</f>
        <v>0.34303636185435676</v>
      </c>
      <c r="D103" s="479">
        <f>($C$11/$C$15)/(D$76*VLOOKUP($B103,'Token Specifications'!$B$38:$T$86,19,FALSE))</f>
        <v>0.17151818092717838</v>
      </c>
      <c r="E103" s="479">
        <f>($C$11/$C$15)/(E$76*VLOOKUP($B103,'Token Specifications'!$B$38:$T$86,19,FALSE))</f>
        <v>0.11434545395145224</v>
      </c>
      <c r="F103" s="479">
        <f>($C$11/$C$15)/(F$76*VLOOKUP($B103,'Token Specifications'!$B$38:$T$86,19,FALSE))</f>
        <v>8.5759090463589191E-2</v>
      </c>
      <c r="G103" s="479">
        <f>($C$11/$C$15)/(G$76*VLOOKUP($B103,'Token Specifications'!$B$38:$T$86,19,FALSE))</f>
        <v>6.8607272370871344E-2</v>
      </c>
      <c r="H103" s="479">
        <f>($C$11/$C$15)/(H$76*VLOOKUP($B103,'Token Specifications'!$B$38:$T$86,19,FALSE))</f>
        <v>5.7172726975726132E-2</v>
      </c>
      <c r="I103" s="479">
        <f>($C$11/$C$15)/(I$76*VLOOKUP($B103,'Token Specifications'!$B$38:$T$86,19,FALSE))</f>
        <v>4.9005194550622397E-2</v>
      </c>
      <c r="J103" s="479">
        <f>($C$11/$C$15)/(J$76*VLOOKUP($B103,'Token Specifications'!$B$38:$T$86,19,FALSE))</f>
        <v>4.2879545231794595E-2</v>
      </c>
      <c r="K103" s="479">
        <f>($C$11/$C$15)/(K$76*VLOOKUP($B103,'Token Specifications'!$B$38:$T$86,19,FALSE))</f>
        <v>3.811515131715075E-2</v>
      </c>
      <c r="L103" s="479">
        <f>($C$11/$C$15)/(L$76*VLOOKUP($B103,'Token Specifications'!$B$38:$T$86,19,FALSE))</f>
        <v>3.4303636185435679E-2</v>
      </c>
      <c r="M103" s="479">
        <f>($C$11/$C$15)/(M$76*VLOOKUP($B103,'Token Specifications'!$B$38:$T$86,19,FALSE))</f>
        <v>3.1185123804941525E-2</v>
      </c>
      <c r="N103" s="479">
        <f>($C$11/$C$15)/(N$76*VLOOKUP($B103,'Token Specifications'!$B$38:$T$86,19,FALSE))</f>
        <v>2.8586363487863066E-2</v>
      </c>
      <c r="O103" s="479">
        <f>($C$11/$C$15)/(O$76*VLOOKUP($B103,'Token Specifications'!$B$38:$T$86,19,FALSE))</f>
        <v>2.6387412450335133E-2</v>
      </c>
      <c r="P103" s="479">
        <f>($C$11/$C$15)/(P$76*VLOOKUP($B103,'Token Specifications'!$B$38:$T$86,19,FALSE))</f>
        <v>2.4502597275311195E-2</v>
      </c>
      <c r="Q103" s="479">
        <f>($C$11/$C$15)/(Q$76*VLOOKUP($B103,'Token Specifications'!$B$38:$T$86,19,FALSE))</f>
        <v>2.2869090790290446E-2</v>
      </c>
      <c r="R103" s="479">
        <f>($C$11/$C$15)/(R$76*VLOOKUP($B103,'Token Specifications'!$B$38:$T$86,19,FALSE))</f>
        <v>2.1439772615897294E-2</v>
      </c>
      <c r="S103" s="479">
        <f>($C$11/$C$15)/(S$76*VLOOKUP($B103,'Token Specifications'!$B$38:$T$86,19,FALSE))</f>
        <v>2.017860952084451E-2</v>
      </c>
      <c r="T103" s="479">
        <f>($C$11/$C$15)/(T$76*VLOOKUP($B103,'Token Specifications'!$B$38:$T$86,19,FALSE))</f>
        <v>1.9057575658575368E-2</v>
      </c>
      <c r="U103" s="479">
        <f>($C$11/$C$15)/(U$76*VLOOKUP($B103,'Token Specifications'!$B$38:$T$86,19,FALSE))</f>
        <v>1.8054545360755615E-2</v>
      </c>
      <c r="V103" s="480">
        <f>($C$11/$C$15)/(V$76*VLOOKUP($B103,'Token Specifications'!$B$38:$T$86,19,FALSE))</f>
        <v>1.7151818092717833E-2</v>
      </c>
    </row>
    <row r="104" spans="2:22" ht="15.75" customHeight="1" x14ac:dyDescent="0.2">
      <c r="B104" s="474">
        <f t="shared" si="53"/>
        <v>46142</v>
      </c>
      <c r="C104" s="479">
        <f>($C$11/$C$15)/(C$76*VLOOKUP($B104,'Token Specifications'!$B$38:$T$86,19,FALSE))</f>
        <v>0.33086845090542433</v>
      </c>
      <c r="D104" s="479">
        <f>($C$11/$C$15)/(D$76*VLOOKUP($B104,'Token Specifications'!$B$38:$T$86,19,FALSE))</f>
        <v>0.16543422545271216</v>
      </c>
      <c r="E104" s="479">
        <f>($C$11/$C$15)/(E$76*VLOOKUP($B104,'Token Specifications'!$B$38:$T$86,19,FALSE))</f>
        <v>0.11028948363514142</v>
      </c>
      <c r="F104" s="479">
        <f>($C$11/$C$15)/(F$76*VLOOKUP($B104,'Token Specifications'!$B$38:$T$86,19,FALSE))</f>
        <v>8.2717112726356082E-2</v>
      </c>
      <c r="G104" s="479">
        <f>($C$11/$C$15)/(G$76*VLOOKUP($B104,'Token Specifications'!$B$38:$T$86,19,FALSE))</f>
        <v>6.6173690181084863E-2</v>
      </c>
      <c r="H104" s="479">
        <f>($C$11/$C$15)/(H$76*VLOOKUP($B104,'Token Specifications'!$B$38:$T$86,19,FALSE))</f>
        <v>5.5144741817570724E-2</v>
      </c>
      <c r="I104" s="479">
        <f>($C$11/$C$15)/(I$76*VLOOKUP($B104,'Token Specifications'!$B$38:$T$86,19,FALSE))</f>
        <v>4.7266921557917757E-2</v>
      </c>
      <c r="J104" s="479">
        <f>($C$11/$C$15)/(J$76*VLOOKUP($B104,'Token Specifications'!$B$38:$T$86,19,FALSE))</f>
        <v>4.1358556363178041E-2</v>
      </c>
      <c r="K104" s="479">
        <f>($C$11/$C$15)/(K$76*VLOOKUP($B104,'Token Specifications'!$B$38:$T$86,19,FALSE))</f>
        <v>3.6763161211713816E-2</v>
      </c>
      <c r="L104" s="479">
        <f>($C$11/$C$15)/(L$76*VLOOKUP($B104,'Token Specifications'!$B$38:$T$86,19,FALSE))</f>
        <v>3.3086845090542438E-2</v>
      </c>
      <c r="M104" s="479">
        <f>($C$11/$C$15)/(M$76*VLOOKUP($B104,'Token Specifications'!$B$38:$T$86,19,FALSE))</f>
        <v>3.0078950082311307E-2</v>
      </c>
      <c r="N104" s="479">
        <f>($C$11/$C$15)/(N$76*VLOOKUP($B104,'Token Specifications'!$B$38:$T$86,19,FALSE))</f>
        <v>2.7572370908785362E-2</v>
      </c>
      <c r="O104" s="479">
        <f>($C$11/$C$15)/(O$76*VLOOKUP($B104,'Token Specifications'!$B$38:$T$86,19,FALSE))</f>
        <v>2.5451419300417253E-2</v>
      </c>
      <c r="P104" s="479">
        <f>($C$11/$C$15)/(P$76*VLOOKUP($B104,'Token Specifications'!$B$38:$T$86,19,FALSE))</f>
        <v>2.3633460778958879E-2</v>
      </c>
      <c r="Q104" s="479">
        <f>($C$11/$C$15)/(Q$76*VLOOKUP($B104,'Token Specifications'!$B$38:$T$86,19,FALSE))</f>
        <v>2.2057896727028285E-2</v>
      </c>
      <c r="R104" s="479">
        <f>($C$11/$C$15)/(R$76*VLOOKUP($B104,'Token Specifications'!$B$38:$T$86,19,FALSE))</f>
        <v>2.0679278181589017E-2</v>
      </c>
      <c r="S104" s="479">
        <f>($C$11/$C$15)/(S$76*VLOOKUP($B104,'Token Specifications'!$B$38:$T$86,19,FALSE))</f>
        <v>1.9462850053260247E-2</v>
      </c>
      <c r="T104" s="479">
        <f>($C$11/$C$15)/(T$76*VLOOKUP($B104,'Token Specifications'!$B$38:$T$86,19,FALSE))</f>
        <v>1.8381580605856904E-2</v>
      </c>
      <c r="U104" s="479">
        <f>($C$11/$C$15)/(U$76*VLOOKUP($B104,'Token Specifications'!$B$38:$T$86,19,FALSE))</f>
        <v>1.7414128995022326E-2</v>
      </c>
      <c r="V104" s="480">
        <f>($C$11/$C$15)/(V$76*VLOOKUP($B104,'Token Specifications'!$B$38:$T$86,19,FALSE))</f>
        <v>1.6543422545271212E-2</v>
      </c>
    </row>
    <row r="105" spans="2:22" ht="15.75" customHeight="1" x14ac:dyDescent="0.2">
      <c r="B105" s="474">
        <f t="shared" si="53"/>
        <v>46173</v>
      </c>
      <c r="C105" s="479">
        <f>($C$11/$C$15)/(C$76*VLOOKUP($B105,'Token Specifications'!$B$38:$T$86,19,FALSE))</f>
        <v>0.31953419015834711</v>
      </c>
      <c r="D105" s="479">
        <f>($C$11/$C$15)/(D$76*VLOOKUP($B105,'Token Specifications'!$B$38:$T$86,19,FALSE))</f>
        <v>0.15976709507917355</v>
      </c>
      <c r="E105" s="479">
        <f>($C$11/$C$15)/(E$76*VLOOKUP($B105,'Token Specifications'!$B$38:$T$86,19,FALSE))</f>
        <v>0.10651139671944901</v>
      </c>
      <c r="F105" s="479">
        <f>($C$11/$C$15)/(F$76*VLOOKUP($B105,'Token Specifications'!$B$38:$T$86,19,FALSE))</f>
        <v>7.9883547539586777E-2</v>
      </c>
      <c r="G105" s="479">
        <f>($C$11/$C$15)/(G$76*VLOOKUP($B105,'Token Specifications'!$B$38:$T$86,19,FALSE))</f>
        <v>6.3906838031669425E-2</v>
      </c>
      <c r="H105" s="479">
        <f>($C$11/$C$15)/(H$76*VLOOKUP($B105,'Token Specifications'!$B$38:$T$86,19,FALSE))</f>
        <v>5.3255698359724518E-2</v>
      </c>
      <c r="I105" s="479">
        <f>($C$11/$C$15)/(I$76*VLOOKUP($B105,'Token Specifications'!$B$38:$T$86,19,FALSE))</f>
        <v>4.5647741451192443E-2</v>
      </c>
      <c r="J105" s="479">
        <f>($C$11/$C$15)/(J$76*VLOOKUP($B105,'Token Specifications'!$B$38:$T$86,19,FALSE))</f>
        <v>3.9941773769793389E-2</v>
      </c>
      <c r="K105" s="479">
        <f>($C$11/$C$15)/(K$76*VLOOKUP($B105,'Token Specifications'!$B$38:$T$86,19,FALSE))</f>
        <v>3.5503798906483017E-2</v>
      </c>
      <c r="L105" s="479">
        <f>($C$11/$C$15)/(L$76*VLOOKUP($B105,'Token Specifications'!$B$38:$T$86,19,FALSE))</f>
        <v>3.1953419015834719E-2</v>
      </c>
      <c r="M105" s="479">
        <f>($C$11/$C$15)/(M$76*VLOOKUP($B105,'Token Specifications'!$B$38:$T$86,19,FALSE))</f>
        <v>2.9048562741667918E-2</v>
      </c>
      <c r="N105" s="479">
        <f>($C$11/$C$15)/(N$76*VLOOKUP($B105,'Token Specifications'!$B$38:$T$86,19,FALSE))</f>
        <v>2.6627849179862259E-2</v>
      </c>
      <c r="O105" s="479">
        <f>($C$11/$C$15)/(O$76*VLOOKUP($B105,'Token Specifications'!$B$38:$T$86,19,FALSE))</f>
        <v>2.4579553089103624E-2</v>
      </c>
      <c r="P105" s="479">
        <f>($C$11/$C$15)/(P$76*VLOOKUP($B105,'Token Specifications'!$B$38:$T$86,19,FALSE))</f>
        <v>2.2823870725596218E-2</v>
      </c>
      <c r="Q105" s="479">
        <f>($C$11/$C$15)/(Q$76*VLOOKUP($B105,'Token Specifications'!$B$38:$T$86,19,FALSE))</f>
        <v>2.1302279343889802E-2</v>
      </c>
      <c r="R105" s="479">
        <f>($C$11/$C$15)/(R$76*VLOOKUP($B105,'Token Specifications'!$B$38:$T$86,19,FALSE))</f>
        <v>1.9970886884896691E-2</v>
      </c>
      <c r="S105" s="479">
        <f>($C$11/$C$15)/(S$76*VLOOKUP($B105,'Token Specifications'!$B$38:$T$86,19,FALSE))</f>
        <v>1.8796128832843942E-2</v>
      </c>
      <c r="T105" s="479">
        <f>($C$11/$C$15)/(T$76*VLOOKUP($B105,'Token Specifications'!$B$38:$T$86,19,FALSE))</f>
        <v>1.7751899453241501E-2</v>
      </c>
      <c r="U105" s="479">
        <f>($C$11/$C$15)/(U$76*VLOOKUP($B105,'Token Specifications'!$B$38:$T$86,19,FALSE))</f>
        <v>1.6817588955702473E-2</v>
      </c>
      <c r="V105" s="480">
        <f>($C$11/$C$15)/(V$76*VLOOKUP($B105,'Token Specifications'!$B$38:$T$86,19,FALSE))</f>
        <v>1.5976709507917353E-2</v>
      </c>
    </row>
    <row r="106" spans="2:22" ht="15.75" customHeight="1" x14ac:dyDescent="0.2">
      <c r="B106" s="474">
        <f t="shared" si="53"/>
        <v>46203</v>
      </c>
      <c r="C106" s="479">
        <f>($C$11/$C$15)/(C$76*VLOOKUP($B106,'Token Specifications'!$B$38:$T$86,19,FALSE))</f>
        <v>0.30895074442417481</v>
      </c>
      <c r="D106" s="479">
        <f>($C$11/$C$15)/(D$76*VLOOKUP($B106,'Token Specifications'!$B$38:$T$86,19,FALSE))</f>
        <v>0.1544753722120874</v>
      </c>
      <c r="E106" s="479">
        <f>($C$11/$C$15)/(E$76*VLOOKUP($B106,'Token Specifications'!$B$38:$T$86,19,FALSE))</f>
        <v>0.10298358147472492</v>
      </c>
      <c r="F106" s="479">
        <f>($C$11/$C$15)/(F$76*VLOOKUP($B106,'Token Specifications'!$B$38:$T$86,19,FALSE))</f>
        <v>7.7237686106043701E-2</v>
      </c>
      <c r="G106" s="479">
        <f>($C$11/$C$15)/(G$76*VLOOKUP($B106,'Token Specifications'!$B$38:$T$86,19,FALSE))</f>
        <v>6.1790148884834958E-2</v>
      </c>
      <c r="H106" s="479">
        <f>($C$11/$C$15)/(H$76*VLOOKUP($B106,'Token Specifications'!$B$38:$T$86,19,FALSE))</f>
        <v>5.1491790737362472E-2</v>
      </c>
      <c r="I106" s="479">
        <f>($C$11/$C$15)/(I$76*VLOOKUP($B106,'Token Specifications'!$B$38:$T$86,19,FALSE))</f>
        <v>4.4135820632024973E-2</v>
      </c>
      <c r="J106" s="479">
        <f>($C$11/$C$15)/(J$76*VLOOKUP($B106,'Token Specifications'!$B$38:$T$86,19,FALSE))</f>
        <v>3.8618843053021851E-2</v>
      </c>
      <c r="K106" s="479">
        <f>($C$11/$C$15)/(K$76*VLOOKUP($B106,'Token Specifications'!$B$38:$T$86,19,FALSE))</f>
        <v>3.4327860491574977E-2</v>
      </c>
      <c r="L106" s="479">
        <f>($C$11/$C$15)/(L$76*VLOOKUP($B106,'Token Specifications'!$B$38:$T$86,19,FALSE))</f>
        <v>3.0895074442417486E-2</v>
      </c>
      <c r="M106" s="479">
        <f>($C$11/$C$15)/(M$76*VLOOKUP($B106,'Token Specifications'!$B$38:$T$86,19,FALSE))</f>
        <v>2.8086431311288622E-2</v>
      </c>
      <c r="N106" s="479">
        <f>($C$11/$C$15)/(N$76*VLOOKUP($B106,'Token Specifications'!$B$38:$T$86,19,FALSE))</f>
        <v>2.5745895368681236E-2</v>
      </c>
      <c r="O106" s="479">
        <f>($C$11/$C$15)/(O$76*VLOOKUP($B106,'Token Specifications'!$B$38:$T$86,19,FALSE))</f>
        <v>2.3765441878782673E-2</v>
      </c>
      <c r="P106" s="479">
        <f>($C$11/$C$15)/(P$76*VLOOKUP($B106,'Token Specifications'!$B$38:$T$86,19,FALSE))</f>
        <v>2.2067910316012483E-2</v>
      </c>
      <c r="Q106" s="479">
        <f>($C$11/$C$15)/(Q$76*VLOOKUP($B106,'Token Specifications'!$B$38:$T$86,19,FALSE))</f>
        <v>2.0596716294944983E-2</v>
      </c>
      <c r="R106" s="479">
        <f>($C$11/$C$15)/(R$76*VLOOKUP($B106,'Token Specifications'!$B$38:$T$86,19,FALSE))</f>
        <v>1.9309421526510922E-2</v>
      </c>
      <c r="S106" s="479">
        <f>($C$11/$C$15)/(S$76*VLOOKUP($B106,'Token Specifications'!$B$38:$T$86,19,FALSE))</f>
        <v>1.8173573201422041E-2</v>
      </c>
      <c r="T106" s="479">
        <f>($C$11/$C$15)/(T$76*VLOOKUP($B106,'Token Specifications'!$B$38:$T$86,19,FALSE))</f>
        <v>1.7163930245787481E-2</v>
      </c>
      <c r="U106" s="479">
        <f>($C$11/$C$15)/(U$76*VLOOKUP($B106,'Token Specifications'!$B$38:$T$86,19,FALSE))</f>
        <v>1.6260565496009197E-2</v>
      </c>
      <c r="V106" s="480">
        <f>($C$11/$C$15)/(V$76*VLOOKUP($B106,'Token Specifications'!$B$38:$T$86,19,FALSE))</f>
        <v>1.5447537221208738E-2</v>
      </c>
    </row>
    <row r="107" spans="2:22" ht="15.75" customHeight="1" x14ac:dyDescent="0.2">
      <c r="B107" s="474">
        <f t="shared" si="53"/>
        <v>46234</v>
      </c>
      <c r="C107" s="479">
        <f>($C$11/$C$15)/(C$76*VLOOKUP($B107,'Token Specifications'!$B$38:$T$86,19,FALSE))</f>
        <v>0.29904590117244995</v>
      </c>
      <c r="D107" s="479">
        <f>($C$11/$C$15)/(D$76*VLOOKUP($B107,'Token Specifications'!$B$38:$T$86,19,FALSE))</f>
        <v>0.14952295058622497</v>
      </c>
      <c r="E107" s="479">
        <f>($C$11/$C$15)/(E$76*VLOOKUP($B107,'Token Specifications'!$B$38:$T$86,19,FALSE))</f>
        <v>9.9681967057483292E-2</v>
      </c>
      <c r="F107" s="479">
        <f>($C$11/$C$15)/(F$76*VLOOKUP($B107,'Token Specifications'!$B$38:$T$86,19,FALSE))</f>
        <v>7.4761475293112487E-2</v>
      </c>
      <c r="G107" s="479">
        <f>($C$11/$C$15)/(G$76*VLOOKUP($B107,'Token Specifications'!$B$38:$T$86,19,FALSE))</f>
        <v>5.9809180234489986E-2</v>
      </c>
      <c r="H107" s="479">
        <f>($C$11/$C$15)/(H$76*VLOOKUP($B107,'Token Specifications'!$B$38:$T$86,19,FALSE))</f>
        <v>4.984098352874166E-2</v>
      </c>
      <c r="I107" s="479">
        <f>($C$11/$C$15)/(I$76*VLOOKUP($B107,'Token Specifications'!$B$38:$T$86,19,FALSE))</f>
        <v>4.2720843024635705E-2</v>
      </c>
      <c r="J107" s="479">
        <f>($C$11/$C$15)/(J$76*VLOOKUP($B107,'Token Specifications'!$B$38:$T$86,19,FALSE))</f>
        <v>3.7380737646556243E-2</v>
      </c>
      <c r="K107" s="479">
        <f>($C$11/$C$15)/(K$76*VLOOKUP($B107,'Token Specifications'!$B$38:$T$86,19,FALSE))</f>
        <v>3.322732235249444E-2</v>
      </c>
      <c r="L107" s="479">
        <f>($C$11/$C$15)/(L$76*VLOOKUP($B107,'Token Specifications'!$B$38:$T$86,19,FALSE))</f>
        <v>2.9904590117244997E-2</v>
      </c>
      <c r="M107" s="479">
        <f>($C$11/$C$15)/(M$76*VLOOKUP($B107,'Token Specifications'!$B$38:$T$86,19,FALSE))</f>
        <v>2.7185991015677268E-2</v>
      </c>
      <c r="N107" s="479">
        <f>($C$11/$C$15)/(N$76*VLOOKUP($B107,'Token Specifications'!$B$38:$T$86,19,FALSE))</f>
        <v>2.492049176437083E-2</v>
      </c>
      <c r="O107" s="479">
        <f>($C$11/$C$15)/(O$76*VLOOKUP($B107,'Token Specifications'!$B$38:$T$86,19,FALSE))</f>
        <v>2.3003530859419224E-2</v>
      </c>
      <c r="P107" s="479">
        <f>($C$11/$C$15)/(P$76*VLOOKUP($B107,'Token Specifications'!$B$38:$T$86,19,FALSE))</f>
        <v>2.1360421512317849E-2</v>
      </c>
      <c r="Q107" s="479">
        <f>($C$11/$C$15)/(Q$76*VLOOKUP($B107,'Token Specifications'!$B$38:$T$86,19,FALSE))</f>
        <v>1.993639341149666E-2</v>
      </c>
      <c r="R107" s="479">
        <f>($C$11/$C$15)/(R$76*VLOOKUP($B107,'Token Specifications'!$B$38:$T$86,19,FALSE))</f>
        <v>1.8690368823278115E-2</v>
      </c>
      <c r="S107" s="479">
        <f>($C$11/$C$15)/(S$76*VLOOKUP($B107,'Token Specifications'!$B$38:$T$86,19,FALSE))</f>
        <v>1.7590935363085286E-2</v>
      </c>
      <c r="T107" s="479">
        <f>($C$11/$C$15)/(T$76*VLOOKUP($B107,'Token Specifications'!$B$38:$T$86,19,FALSE))</f>
        <v>1.6613661176247213E-2</v>
      </c>
      <c r="U107" s="479">
        <f>($C$11/$C$15)/(U$76*VLOOKUP($B107,'Token Specifications'!$B$38:$T$86,19,FALSE))</f>
        <v>1.5739257956444729E-2</v>
      </c>
      <c r="V107" s="480">
        <f>($C$11/$C$15)/(V$76*VLOOKUP($B107,'Token Specifications'!$B$38:$T$86,19,FALSE))</f>
        <v>1.4952295058622493E-2</v>
      </c>
    </row>
    <row r="108" spans="2:22" ht="15.75" customHeight="1" x14ac:dyDescent="0.2">
      <c r="B108" s="474">
        <f t="shared" si="53"/>
        <v>46265</v>
      </c>
      <c r="C108" s="479">
        <f>($C$11/$C$15)/(C$76*VLOOKUP($B108,'Token Specifications'!$B$38:$T$86,19,FALSE))</f>
        <v>0.28975642063433665</v>
      </c>
      <c r="D108" s="479">
        <f>($C$11/$C$15)/(D$76*VLOOKUP($B108,'Token Specifications'!$B$38:$T$86,19,FALSE))</f>
        <v>0.14487821031716833</v>
      </c>
      <c r="E108" s="479">
        <f>($C$11/$C$15)/(E$76*VLOOKUP($B108,'Token Specifications'!$B$38:$T$86,19,FALSE))</f>
        <v>9.658547354477888E-2</v>
      </c>
      <c r="F108" s="479">
        <f>($C$11/$C$15)/(F$76*VLOOKUP($B108,'Token Specifications'!$B$38:$T$86,19,FALSE))</f>
        <v>7.2439105158584163E-2</v>
      </c>
      <c r="G108" s="479">
        <f>($C$11/$C$15)/(G$76*VLOOKUP($B108,'Token Specifications'!$B$38:$T$86,19,FALSE))</f>
        <v>5.7951284126867342E-2</v>
      </c>
      <c r="H108" s="479">
        <f>($C$11/$C$15)/(H$76*VLOOKUP($B108,'Token Specifications'!$B$38:$T$86,19,FALSE))</f>
        <v>4.8292736772389454E-2</v>
      </c>
      <c r="I108" s="479">
        <f>($C$11/$C$15)/(I$76*VLOOKUP($B108,'Token Specifications'!$B$38:$T$86,19,FALSE))</f>
        <v>4.139377437633382E-2</v>
      </c>
      <c r="J108" s="479">
        <f>($C$11/$C$15)/(J$76*VLOOKUP($B108,'Token Specifications'!$B$38:$T$86,19,FALSE))</f>
        <v>3.6219552579292096E-2</v>
      </c>
      <c r="K108" s="479">
        <f>($C$11/$C$15)/(K$76*VLOOKUP($B108,'Token Specifications'!$B$38:$T$86,19,FALSE))</f>
        <v>3.2195157848259638E-2</v>
      </c>
      <c r="L108" s="479">
        <f>($C$11/$C$15)/(L$76*VLOOKUP($B108,'Token Specifications'!$B$38:$T$86,19,FALSE))</f>
        <v>2.8975642063433678E-2</v>
      </c>
      <c r="M108" s="479">
        <f>($C$11/$C$15)/(M$76*VLOOKUP($B108,'Token Specifications'!$B$38:$T$86,19,FALSE))</f>
        <v>2.6341492784939705E-2</v>
      </c>
      <c r="N108" s="479">
        <f>($C$11/$C$15)/(N$76*VLOOKUP($B108,'Token Specifications'!$B$38:$T$86,19,FALSE))</f>
        <v>2.4146368386194727E-2</v>
      </c>
      <c r="O108" s="479">
        <f>($C$11/$C$15)/(O$76*VLOOKUP($B108,'Token Specifications'!$B$38:$T$86,19,FALSE))</f>
        <v>2.2288955433410515E-2</v>
      </c>
      <c r="P108" s="479">
        <f>($C$11/$C$15)/(P$76*VLOOKUP($B108,'Token Specifications'!$B$38:$T$86,19,FALSE))</f>
        <v>2.0696887188166906E-2</v>
      </c>
      <c r="Q108" s="479">
        <f>($C$11/$C$15)/(Q$76*VLOOKUP($B108,'Token Specifications'!$B$38:$T$86,19,FALSE))</f>
        <v>1.9317094708955779E-2</v>
      </c>
      <c r="R108" s="479">
        <f>($C$11/$C$15)/(R$76*VLOOKUP($B108,'Token Specifications'!$B$38:$T$86,19,FALSE))</f>
        <v>1.8109776289646041E-2</v>
      </c>
      <c r="S108" s="479">
        <f>($C$11/$C$15)/(S$76*VLOOKUP($B108,'Token Specifications'!$B$38:$T$86,19,FALSE))</f>
        <v>1.7044495331431569E-2</v>
      </c>
      <c r="T108" s="479">
        <f>($C$11/$C$15)/(T$76*VLOOKUP($B108,'Token Specifications'!$B$38:$T$86,19,FALSE))</f>
        <v>1.6097578924129812E-2</v>
      </c>
      <c r="U108" s="479">
        <f>($C$11/$C$15)/(U$76*VLOOKUP($B108,'Token Specifications'!$B$38:$T$86,19,FALSE))</f>
        <v>1.5250337928122979E-2</v>
      </c>
      <c r="V108" s="480">
        <f>($C$11/$C$15)/(V$76*VLOOKUP($B108,'Token Specifications'!$B$38:$T$86,19,FALSE))</f>
        <v>1.4487821031716834E-2</v>
      </c>
    </row>
    <row r="109" spans="2:22" ht="15.75" customHeight="1" x14ac:dyDescent="0.2">
      <c r="B109" s="474">
        <f t="shared" si="53"/>
        <v>46295</v>
      </c>
      <c r="C109" s="479">
        <f>($C$11/$C$15)/(C$76*VLOOKUP($B109,'Token Specifications'!$B$38:$T$86,19,FALSE))</f>
        <v>0.28102668415277154</v>
      </c>
      <c r="D109" s="479">
        <f>($C$11/$C$15)/(D$76*VLOOKUP($B109,'Token Specifications'!$B$38:$T$86,19,FALSE))</f>
        <v>0.14051334207638577</v>
      </c>
      <c r="E109" s="479">
        <f>($C$11/$C$15)/(E$76*VLOOKUP($B109,'Token Specifications'!$B$38:$T$86,19,FALSE))</f>
        <v>9.3675561384257172E-2</v>
      </c>
      <c r="F109" s="479">
        <f>($C$11/$C$15)/(F$76*VLOOKUP($B109,'Token Specifications'!$B$38:$T$86,19,FALSE))</f>
        <v>7.0256671038192886E-2</v>
      </c>
      <c r="G109" s="479">
        <f>($C$11/$C$15)/(G$76*VLOOKUP($B109,'Token Specifications'!$B$38:$T$86,19,FALSE))</f>
        <v>5.6205336830554314E-2</v>
      </c>
      <c r="H109" s="479">
        <f>($C$11/$C$15)/(H$76*VLOOKUP($B109,'Token Specifications'!$B$38:$T$86,19,FALSE))</f>
        <v>4.68377806921286E-2</v>
      </c>
      <c r="I109" s="479">
        <f>($C$11/$C$15)/(I$76*VLOOKUP($B109,'Token Specifications'!$B$38:$T$86,19,FALSE))</f>
        <v>4.0146669164681653E-2</v>
      </c>
      <c r="J109" s="479">
        <f>($C$11/$C$15)/(J$76*VLOOKUP($B109,'Token Specifications'!$B$38:$T$86,19,FALSE))</f>
        <v>3.512833551909645E-2</v>
      </c>
      <c r="K109" s="479">
        <f>($C$11/$C$15)/(K$76*VLOOKUP($B109,'Token Specifications'!$B$38:$T$86,19,FALSE))</f>
        <v>3.1225187128085734E-2</v>
      </c>
      <c r="L109" s="479">
        <f>($C$11/$C$15)/(L$76*VLOOKUP($B109,'Token Specifications'!$B$38:$T$86,19,FALSE))</f>
        <v>2.8102668415277161E-2</v>
      </c>
      <c r="M109" s="479">
        <f>($C$11/$C$15)/(M$76*VLOOKUP($B109,'Token Specifications'!$B$38:$T$86,19,FALSE))</f>
        <v>2.5547880377524687E-2</v>
      </c>
      <c r="N109" s="479">
        <f>($C$11/$C$15)/(N$76*VLOOKUP($B109,'Token Specifications'!$B$38:$T$86,19,FALSE))</f>
        <v>2.34188903460643E-2</v>
      </c>
      <c r="O109" s="479">
        <f>($C$11/$C$15)/(O$76*VLOOKUP($B109,'Token Specifications'!$B$38:$T$86,19,FALSE))</f>
        <v>2.1617437242520889E-2</v>
      </c>
      <c r="P109" s="479">
        <f>($C$11/$C$15)/(P$76*VLOOKUP($B109,'Token Specifications'!$B$38:$T$86,19,FALSE))</f>
        <v>2.0073334582340823E-2</v>
      </c>
      <c r="Q109" s="479">
        <f>($C$11/$C$15)/(Q$76*VLOOKUP($B109,'Token Specifications'!$B$38:$T$86,19,FALSE))</f>
        <v>1.8735112276851436E-2</v>
      </c>
      <c r="R109" s="479">
        <f>($C$11/$C$15)/(R$76*VLOOKUP($B109,'Token Specifications'!$B$38:$T$86,19,FALSE))</f>
        <v>1.7564167759548222E-2</v>
      </c>
      <c r="S109" s="479">
        <f>($C$11/$C$15)/(S$76*VLOOKUP($B109,'Token Specifications'!$B$38:$T$86,19,FALSE))</f>
        <v>1.6530981420751264E-2</v>
      </c>
      <c r="T109" s="479">
        <f>($C$11/$C$15)/(T$76*VLOOKUP($B109,'Token Specifications'!$B$38:$T$86,19,FALSE))</f>
        <v>1.561259356404286E-2</v>
      </c>
      <c r="U109" s="479">
        <f>($C$11/$C$15)/(U$76*VLOOKUP($B109,'Token Specifications'!$B$38:$T$86,19,FALSE))</f>
        <v>1.4790878113303763E-2</v>
      </c>
      <c r="V109" s="480">
        <f>($C$11/$C$15)/(V$76*VLOOKUP($B109,'Token Specifications'!$B$38:$T$86,19,FALSE))</f>
        <v>1.4051334207638575E-2</v>
      </c>
    </row>
    <row r="110" spans="2:22" ht="15.75" customHeight="1" x14ac:dyDescent="0.2">
      <c r="B110" s="474">
        <f t="shared" si="53"/>
        <v>46326</v>
      </c>
      <c r="C110" s="479">
        <f>($C$11/$C$15)/(C$76*VLOOKUP($B110,'Token Specifications'!$B$38:$T$86,19,FALSE))</f>
        <v>0.27280757972043723</v>
      </c>
      <c r="D110" s="479">
        <f>($C$11/$C$15)/(D$76*VLOOKUP($B110,'Token Specifications'!$B$38:$T$86,19,FALSE))</f>
        <v>0.13640378986021862</v>
      </c>
      <c r="E110" s="479">
        <f>($C$11/$C$15)/(E$76*VLOOKUP($B110,'Token Specifications'!$B$38:$T$86,19,FALSE))</f>
        <v>9.0935859906812411E-2</v>
      </c>
      <c r="F110" s="479">
        <f>($C$11/$C$15)/(F$76*VLOOKUP($B110,'Token Specifications'!$B$38:$T$86,19,FALSE))</f>
        <v>6.8201894930109308E-2</v>
      </c>
      <c r="G110" s="479">
        <f>($C$11/$C$15)/(G$76*VLOOKUP($B110,'Token Specifications'!$B$38:$T$86,19,FALSE))</f>
        <v>5.4561515944087459E-2</v>
      </c>
      <c r="H110" s="479">
        <f>($C$11/$C$15)/(H$76*VLOOKUP($B110,'Token Specifications'!$B$38:$T$86,19,FALSE))</f>
        <v>4.5467929953406219E-2</v>
      </c>
      <c r="I110" s="479">
        <f>($C$11/$C$15)/(I$76*VLOOKUP($B110,'Token Specifications'!$B$38:$T$86,19,FALSE))</f>
        <v>3.8972511388633897E-2</v>
      </c>
      <c r="J110" s="479">
        <f>($C$11/$C$15)/(J$76*VLOOKUP($B110,'Token Specifications'!$B$38:$T$86,19,FALSE))</f>
        <v>3.4100947465054661E-2</v>
      </c>
      <c r="K110" s="479">
        <f>($C$11/$C$15)/(K$76*VLOOKUP($B110,'Token Specifications'!$B$38:$T$86,19,FALSE))</f>
        <v>3.0311953302270812E-2</v>
      </c>
      <c r="L110" s="479">
        <f>($C$11/$C$15)/(L$76*VLOOKUP($B110,'Token Specifications'!$B$38:$T$86,19,FALSE))</f>
        <v>2.7280757972043733E-2</v>
      </c>
      <c r="M110" s="479">
        <f>($C$11/$C$15)/(M$76*VLOOKUP($B110,'Token Specifications'!$B$38:$T$86,19,FALSE))</f>
        <v>2.4800689065494302E-2</v>
      </c>
      <c r="N110" s="479">
        <f>($C$11/$C$15)/(N$76*VLOOKUP($B110,'Token Specifications'!$B$38:$T$86,19,FALSE))</f>
        <v>2.273396497670311E-2</v>
      </c>
      <c r="O110" s="479">
        <f>($C$11/$C$15)/(O$76*VLOOKUP($B110,'Token Specifications'!$B$38:$T$86,19,FALSE))</f>
        <v>2.0985198440033635E-2</v>
      </c>
      <c r="P110" s="479">
        <f>($C$11/$C$15)/(P$76*VLOOKUP($B110,'Token Specifications'!$B$38:$T$86,19,FALSE))</f>
        <v>1.9486255694316945E-2</v>
      </c>
      <c r="Q110" s="479">
        <f>($C$11/$C$15)/(Q$76*VLOOKUP($B110,'Token Specifications'!$B$38:$T$86,19,FALSE))</f>
        <v>1.8187171981362483E-2</v>
      </c>
      <c r="R110" s="479">
        <f>($C$11/$C$15)/(R$76*VLOOKUP($B110,'Token Specifications'!$B$38:$T$86,19,FALSE))</f>
        <v>1.7050473732527327E-2</v>
      </c>
      <c r="S110" s="479">
        <f>($C$11/$C$15)/(S$76*VLOOKUP($B110,'Token Specifications'!$B$38:$T$86,19,FALSE))</f>
        <v>1.6047504689437483E-2</v>
      </c>
      <c r="T110" s="479">
        <f>($C$11/$C$15)/(T$76*VLOOKUP($B110,'Token Specifications'!$B$38:$T$86,19,FALSE))</f>
        <v>1.5155976651135399E-2</v>
      </c>
      <c r="U110" s="479">
        <f>($C$11/$C$15)/(U$76*VLOOKUP($B110,'Token Specifications'!$B$38:$T$86,19,FALSE))</f>
        <v>1.4358293669496695E-2</v>
      </c>
      <c r="V110" s="480">
        <f>($C$11/$C$15)/(V$76*VLOOKUP($B110,'Token Specifications'!$B$38:$T$86,19,FALSE))</f>
        <v>1.3640378986021861E-2</v>
      </c>
    </row>
    <row r="111" spans="2:22" ht="15.75" customHeight="1" x14ac:dyDescent="0.2">
      <c r="B111" s="474">
        <f t="shared" si="53"/>
        <v>46356</v>
      </c>
      <c r="C111" s="479">
        <f>($C$11/$C$15)/(C$76*VLOOKUP($B111,'Token Specifications'!$B$38:$T$86,19,FALSE))</f>
        <v>0.26505557752665287</v>
      </c>
      <c r="D111" s="479">
        <f>($C$11/$C$15)/(D$76*VLOOKUP($B111,'Token Specifications'!$B$38:$T$86,19,FALSE))</f>
        <v>0.13252778876332644</v>
      </c>
      <c r="E111" s="479">
        <f>($C$11/$C$15)/(E$76*VLOOKUP($B111,'Token Specifications'!$B$38:$T$86,19,FALSE))</f>
        <v>8.8351859175550954E-2</v>
      </c>
      <c r="F111" s="479">
        <f>($C$11/$C$15)/(F$76*VLOOKUP($B111,'Token Specifications'!$B$38:$T$86,19,FALSE))</f>
        <v>6.6263894381663219E-2</v>
      </c>
      <c r="G111" s="479">
        <f>($C$11/$C$15)/(G$76*VLOOKUP($B111,'Token Specifications'!$B$38:$T$86,19,FALSE))</f>
        <v>5.301111550533058E-2</v>
      </c>
      <c r="H111" s="479">
        <f>($C$11/$C$15)/(H$76*VLOOKUP($B111,'Token Specifications'!$B$38:$T$86,19,FALSE))</f>
        <v>4.4175929587775484E-2</v>
      </c>
      <c r="I111" s="479">
        <f>($C$11/$C$15)/(I$76*VLOOKUP($B111,'Token Specifications'!$B$38:$T$86,19,FALSE))</f>
        <v>3.7865082503807559E-2</v>
      </c>
      <c r="J111" s="479">
        <f>($C$11/$C$15)/(J$76*VLOOKUP($B111,'Token Specifications'!$B$38:$T$86,19,FALSE))</f>
        <v>3.3131947190831616E-2</v>
      </c>
      <c r="K111" s="479">
        <f>($C$11/$C$15)/(K$76*VLOOKUP($B111,'Token Specifications'!$B$38:$T$86,19,FALSE))</f>
        <v>2.945061972518366E-2</v>
      </c>
      <c r="L111" s="479">
        <f>($C$11/$C$15)/(L$76*VLOOKUP($B111,'Token Specifications'!$B$38:$T$86,19,FALSE))</f>
        <v>2.6505557752665294E-2</v>
      </c>
      <c r="M111" s="479">
        <f>($C$11/$C$15)/(M$76*VLOOKUP($B111,'Token Specifications'!$B$38:$T$86,19,FALSE))</f>
        <v>2.4095961593332087E-2</v>
      </c>
      <c r="N111" s="479">
        <f>($C$11/$C$15)/(N$76*VLOOKUP($B111,'Token Specifications'!$B$38:$T$86,19,FALSE))</f>
        <v>2.2087964793887742E-2</v>
      </c>
      <c r="O111" s="479">
        <f>($C$11/$C$15)/(O$76*VLOOKUP($B111,'Token Specifications'!$B$38:$T$86,19,FALSE))</f>
        <v>2.03888905789733E-2</v>
      </c>
      <c r="P111" s="479">
        <f>($C$11/$C$15)/(P$76*VLOOKUP($B111,'Token Specifications'!$B$38:$T$86,19,FALSE))</f>
        <v>1.8932541251903776E-2</v>
      </c>
      <c r="Q111" s="479">
        <f>($C$11/$C$15)/(Q$76*VLOOKUP($B111,'Token Specifications'!$B$38:$T$86,19,FALSE))</f>
        <v>1.767037183511019E-2</v>
      </c>
      <c r="R111" s="479">
        <f>($C$11/$C$15)/(R$76*VLOOKUP($B111,'Token Specifications'!$B$38:$T$86,19,FALSE))</f>
        <v>1.6565973595415805E-2</v>
      </c>
      <c r="S111" s="479">
        <f>($C$11/$C$15)/(S$76*VLOOKUP($B111,'Token Specifications'!$B$38:$T$86,19,FALSE))</f>
        <v>1.5591504560391344E-2</v>
      </c>
      <c r="T111" s="479">
        <f>($C$11/$C$15)/(T$76*VLOOKUP($B111,'Token Specifications'!$B$38:$T$86,19,FALSE))</f>
        <v>1.4725309862591825E-2</v>
      </c>
      <c r="U111" s="479">
        <f>($C$11/$C$15)/(U$76*VLOOKUP($B111,'Token Specifications'!$B$38:$T$86,19,FALSE))</f>
        <v>1.3950293554034357E-2</v>
      </c>
      <c r="V111" s="480">
        <f>($C$11/$C$15)/(V$76*VLOOKUP($B111,'Token Specifications'!$B$38:$T$86,19,FALSE))</f>
        <v>1.3252778876332643E-2</v>
      </c>
    </row>
    <row r="112" spans="2:22" ht="15.75" customHeight="1" x14ac:dyDescent="0.2">
      <c r="B112" s="474">
        <f t="shared" si="53"/>
        <v>46387</v>
      </c>
      <c r="C112" s="479">
        <f>($C$11/$C$15)/(C$76*VLOOKUP($B112,'Token Specifications'!$B$38:$T$86,19,FALSE))</f>
        <v>0.25773195876288663</v>
      </c>
      <c r="D112" s="479">
        <f>($C$11/$C$15)/(D$76*VLOOKUP($B112,'Token Specifications'!$B$38:$T$86,19,FALSE))</f>
        <v>0.12886597938144331</v>
      </c>
      <c r="E112" s="479">
        <f>($C$11/$C$15)/(E$76*VLOOKUP($B112,'Token Specifications'!$B$38:$T$86,19,FALSE))</f>
        <v>8.5910652920962213E-2</v>
      </c>
      <c r="F112" s="479">
        <f>($C$11/$C$15)/(F$76*VLOOKUP($B112,'Token Specifications'!$B$38:$T$86,19,FALSE))</f>
        <v>6.4432989690721656E-2</v>
      </c>
      <c r="G112" s="479">
        <f>($C$11/$C$15)/(G$76*VLOOKUP($B112,'Token Specifications'!$B$38:$T$86,19,FALSE))</f>
        <v>5.1546391752577338E-2</v>
      </c>
      <c r="H112" s="479">
        <f>($C$11/$C$15)/(H$76*VLOOKUP($B112,'Token Specifications'!$B$38:$T$86,19,FALSE))</f>
        <v>4.2955326460481114E-2</v>
      </c>
      <c r="I112" s="479">
        <f>($C$11/$C$15)/(I$76*VLOOKUP($B112,'Token Specifications'!$B$38:$T$86,19,FALSE))</f>
        <v>3.6818851251840957E-2</v>
      </c>
      <c r="J112" s="479">
        <f>($C$11/$C$15)/(J$76*VLOOKUP($B112,'Token Specifications'!$B$38:$T$86,19,FALSE))</f>
        <v>3.2216494845360835E-2</v>
      </c>
      <c r="K112" s="479">
        <f>($C$11/$C$15)/(K$76*VLOOKUP($B112,'Token Specifications'!$B$38:$T$86,19,FALSE))</f>
        <v>2.8636884306987409E-2</v>
      </c>
      <c r="L112" s="479">
        <f>($C$11/$C$15)/(L$76*VLOOKUP($B112,'Token Specifications'!$B$38:$T$86,19,FALSE))</f>
        <v>2.5773195876288672E-2</v>
      </c>
      <c r="M112" s="479">
        <f>($C$11/$C$15)/(M$76*VLOOKUP($B112,'Token Specifications'!$B$38:$T$86,19,FALSE))</f>
        <v>2.3430178069353338E-2</v>
      </c>
      <c r="N112" s="479">
        <f>($C$11/$C$15)/(N$76*VLOOKUP($B112,'Token Specifications'!$B$38:$T$86,19,FALSE))</f>
        <v>2.1477663230240557E-2</v>
      </c>
      <c r="O112" s="479">
        <f>($C$11/$C$15)/(O$76*VLOOKUP($B112,'Token Specifications'!$B$38:$T$86,19,FALSE))</f>
        <v>1.9825535289452821E-2</v>
      </c>
      <c r="P112" s="479">
        <f>($C$11/$C$15)/(P$76*VLOOKUP($B112,'Token Specifications'!$B$38:$T$86,19,FALSE))</f>
        <v>1.8409425625920475E-2</v>
      </c>
      <c r="Q112" s="479">
        <f>($C$11/$C$15)/(Q$76*VLOOKUP($B112,'Token Specifications'!$B$38:$T$86,19,FALSE))</f>
        <v>1.7182130584192445E-2</v>
      </c>
      <c r="R112" s="479">
        <f>($C$11/$C$15)/(R$76*VLOOKUP($B112,'Token Specifications'!$B$38:$T$86,19,FALSE))</f>
        <v>1.6108247422680414E-2</v>
      </c>
      <c r="S112" s="479">
        <f>($C$11/$C$15)/(S$76*VLOOKUP($B112,'Token Specifications'!$B$38:$T$86,19,FALSE))</f>
        <v>1.5160703456640388E-2</v>
      </c>
      <c r="T112" s="479">
        <f>($C$11/$C$15)/(T$76*VLOOKUP($B112,'Token Specifications'!$B$38:$T$86,19,FALSE))</f>
        <v>1.4318442153493699E-2</v>
      </c>
      <c r="U112" s="479">
        <f>($C$11/$C$15)/(U$76*VLOOKUP($B112,'Token Specifications'!$B$38:$T$86,19,FALSE))</f>
        <v>1.3564839934888768E-2</v>
      </c>
      <c r="V112" s="480">
        <f>($C$11/$C$15)/(V$76*VLOOKUP($B112,'Token Specifications'!$B$38:$T$86,19,FALSE))</f>
        <v>1.2886597938144333E-2</v>
      </c>
    </row>
    <row r="113" spans="2:22" ht="15.75" customHeight="1" x14ac:dyDescent="0.2">
      <c r="B113" s="474">
        <f t="shared" si="53"/>
        <v>46418</v>
      </c>
      <c r="C113" s="479">
        <f>($C$11/$C$15)/(C$76*VLOOKUP($B113,'Token Specifications'!$B$38:$T$86,19,FALSE))</f>
        <v>0.25706940874035994</v>
      </c>
      <c r="D113" s="479">
        <f>($C$11/$C$15)/(D$76*VLOOKUP($B113,'Token Specifications'!$B$38:$T$86,19,FALSE))</f>
        <v>0.12853470437017997</v>
      </c>
      <c r="E113" s="479">
        <f>($C$11/$C$15)/(E$76*VLOOKUP($B113,'Token Specifications'!$B$38:$T$86,19,FALSE))</f>
        <v>8.5689802913453308E-2</v>
      </c>
      <c r="F113" s="479">
        <f>($C$11/$C$15)/(F$76*VLOOKUP($B113,'Token Specifications'!$B$38:$T$86,19,FALSE))</f>
        <v>6.4267352185089985E-2</v>
      </c>
      <c r="G113" s="479">
        <f>($C$11/$C$15)/(G$76*VLOOKUP($B113,'Token Specifications'!$B$38:$T$86,19,FALSE))</f>
        <v>5.1413881748071995E-2</v>
      </c>
      <c r="H113" s="479">
        <f>($C$11/$C$15)/(H$76*VLOOKUP($B113,'Token Specifications'!$B$38:$T$86,19,FALSE))</f>
        <v>4.2844901456726668E-2</v>
      </c>
      <c r="I113" s="479">
        <f>($C$11/$C$15)/(I$76*VLOOKUP($B113,'Token Specifications'!$B$38:$T$86,19,FALSE))</f>
        <v>3.6724201248622856E-2</v>
      </c>
      <c r="J113" s="479">
        <f>($C$11/$C$15)/(J$76*VLOOKUP($B113,'Token Specifications'!$B$38:$T$86,19,FALSE))</f>
        <v>3.2133676092544999E-2</v>
      </c>
      <c r="K113" s="479">
        <f>($C$11/$C$15)/(K$76*VLOOKUP($B113,'Token Specifications'!$B$38:$T$86,19,FALSE))</f>
        <v>2.8563267637817778E-2</v>
      </c>
      <c r="L113" s="479">
        <f>($C$11/$C$15)/(L$76*VLOOKUP($B113,'Token Specifications'!$B$38:$T$86,19,FALSE))</f>
        <v>2.5706940874036001E-2</v>
      </c>
      <c r="M113" s="479">
        <f>($C$11/$C$15)/(M$76*VLOOKUP($B113,'Token Specifications'!$B$38:$T$86,19,FALSE))</f>
        <v>2.3369946249123637E-2</v>
      </c>
      <c r="N113" s="479">
        <f>($C$11/$C$15)/(N$76*VLOOKUP($B113,'Token Specifications'!$B$38:$T$86,19,FALSE))</f>
        <v>2.1422450728363334E-2</v>
      </c>
      <c r="O113" s="479">
        <f>($C$11/$C$15)/(O$76*VLOOKUP($B113,'Token Specifications'!$B$38:$T$86,19,FALSE))</f>
        <v>1.9774569903104611E-2</v>
      </c>
      <c r="P113" s="479">
        <f>($C$11/$C$15)/(P$76*VLOOKUP($B113,'Token Specifications'!$B$38:$T$86,19,FALSE))</f>
        <v>1.8362100624311425E-2</v>
      </c>
      <c r="Q113" s="479">
        <f>($C$11/$C$15)/(Q$76*VLOOKUP($B113,'Token Specifications'!$B$38:$T$86,19,FALSE))</f>
        <v>1.7137960582690664E-2</v>
      </c>
      <c r="R113" s="479">
        <f>($C$11/$C$15)/(R$76*VLOOKUP($B113,'Token Specifications'!$B$38:$T$86,19,FALSE))</f>
        <v>1.6066838046272496E-2</v>
      </c>
      <c r="S113" s="479">
        <f>($C$11/$C$15)/(S$76*VLOOKUP($B113,'Token Specifications'!$B$38:$T$86,19,FALSE))</f>
        <v>1.5121729925903523E-2</v>
      </c>
      <c r="T113" s="479">
        <f>($C$11/$C$15)/(T$76*VLOOKUP($B113,'Token Specifications'!$B$38:$T$86,19,FALSE))</f>
        <v>1.4281633818908884E-2</v>
      </c>
      <c r="U113" s="479">
        <f>($C$11/$C$15)/(U$76*VLOOKUP($B113,'Token Specifications'!$B$38:$T$86,19,FALSE))</f>
        <v>1.3529968881071573E-2</v>
      </c>
      <c r="V113" s="480">
        <f>($C$11/$C$15)/(V$76*VLOOKUP($B113,'Token Specifications'!$B$38:$T$86,19,FALSE))</f>
        <v>1.2853470437017997E-2</v>
      </c>
    </row>
    <row r="114" spans="2:22" ht="15.75" customHeight="1" x14ac:dyDescent="0.2">
      <c r="B114" s="474">
        <f t="shared" si="53"/>
        <v>46446</v>
      </c>
      <c r="C114" s="479">
        <f>($C$11/$C$15)/(C$76*VLOOKUP($B114,'Token Specifications'!$B$38:$T$86,19,FALSE))</f>
        <v>0.25641025641025644</v>
      </c>
      <c r="D114" s="479">
        <f>($C$11/$C$15)/(D$76*VLOOKUP($B114,'Token Specifications'!$B$38:$T$86,19,FALSE))</f>
        <v>0.12820512820512822</v>
      </c>
      <c r="E114" s="479">
        <f>($C$11/$C$15)/(E$76*VLOOKUP($B114,'Token Specifications'!$B$38:$T$86,19,FALSE))</f>
        <v>8.5470085470085486E-2</v>
      </c>
      <c r="F114" s="479">
        <f>($C$11/$C$15)/(F$76*VLOOKUP($B114,'Token Specifications'!$B$38:$T$86,19,FALSE))</f>
        <v>6.4102564102564111E-2</v>
      </c>
      <c r="G114" s="479">
        <f>($C$11/$C$15)/(G$76*VLOOKUP($B114,'Token Specifications'!$B$38:$T$86,19,FALSE))</f>
        <v>5.1282051282051301E-2</v>
      </c>
      <c r="H114" s="479">
        <f>($C$11/$C$15)/(H$76*VLOOKUP($B114,'Token Specifications'!$B$38:$T$86,19,FALSE))</f>
        <v>4.273504273504275E-2</v>
      </c>
      <c r="I114" s="479">
        <f>($C$11/$C$15)/(I$76*VLOOKUP($B114,'Token Specifications'!$B$38:$T$86,19,FALSE))</f>
        <v>3.6630036630036646E-2</v>
      </c>
      <c r="J114" s="479">
        <f>($C$11/$C$15)/(J$76*VLOOKUP($B114,'Token Specifications'!$B$38:$T$86,19,FALSE))</f>
        <v>3.2051282051282062E-2</v>
      </c>
      <c r="K114" s="479">
        <f>($C$11/$C$15)/(K$76*VLOOKUP($B114,'Token Specifications'!$B$38:$T$86,19,FALSE))</f>
        <v>2.8490028490028501E-2</v>
      </c>
      <c r="L114" s="479">
        <f>($C$11/$C$15)/(L$76*VLOOKUP($B114,'Token Specifications'!$B$38:$T$86,19,FALSE))</f>
        <v>2.5641025641025654E-2</v>
      </c>
      <c r="M114" s="479">
        <f>($C$11/$C$15)/(M$76*VLOOKUP($B114,'Token Specifications'!$B$38:$T$86,19,FALSE))</f>
        <v>2.3310023310023319E-2</v>
      </c>
      <c r="N114" s="479">
        <f>($C$11/$C$15)/(N$76*VLOOKUP($B114,'Token Specifications'!$B$38:$T$86,19,FALSE))</f>
        <v>2.1367521367521375E-2</v>
      </c>
      <c r="O114" s="479">
        <f>($C$11/$C$15)/(O$76*VLOOKUP($B114,'Token Specifications'!$B$38:$T$86,19,FALSE))</f>
        <v>1.9723865877712035E-2</v>
      </c>
      <c r="P114" s="479">
        <f>($C$11/$C$15)/(P$76*VLOOKUP($B114,'Token Specifications'!$B$38:$T$86,19,FALSE))</f>
        <v>1.8315018315018319E-2</v>
      </c>
      <c r="Q114" s="479">
        <f>($C$11/$C$15)/(Q$76*VLOOKUP($B114,'Token Specifications'!$B$38:$T$86,19,FALSE))</f>
        <v>1.7094017094017099E-2</v>
      </c>
      <c r="R114" s="479">
        <f>($C$11/$C$15)/(R$76*VLOOKUP($B114,'Token Specifications'!$B$38:$T$86,19,FALSE))</f>
        <v>1.6025641025641028E-2</v>
      </c>
      <c r="S114" s="479">
        <f>($C$11/$C$15)/(S$76*VLOOKUP($B114,'Token Specifications'!$B$38:$T$86,19,FALSE))</f>
        <v>1.5082956259426848E-2</v>
      </c>
      <c r="T114" s="479">
        <f>($C$11/$C$15)/(T$76*VLOOKUP($B114,'Token Specifications'!$B$38:$T$86,19,FALSE))</f>
        <v>1.4245014245014245E-2</v>
      </c>
      <c r="U114" s="479">
        <f>($C$11/$C$15)/(U$76*VLOOKUP($B114,'Token Specifications'!$B$38:$T$86,19,FALSE))</f>
        <v>1.3495276653171391E-2</v>
      </c>
      <c r="V114" s="480">
        <f>($C$11/$C$15)/(V$76*VLOOKUP($B114,'Token Specifications'!$B$38:$T$86,19,FALSE))</f>
        <v>1.2820512820512822E-2</v>
      </c>
    </row>
    <row r="115" spans="2:22" ht="15.75" customHeight="1" x14ac:dyDescent="0.2">
      <c r="B115" s="474">
        <f t="shared" si="53"/>
        <v>46477</v>
      </c>
      <c r="C115" s="479">
        <f>($C$11/$C$15)/(C$76*VLOOKUP($B115,'Token Specifications'!$B$38:$T$86,19,FALSE))</f>
        <v>0.25575447570332488</v>
      </c>
      <c r="D115" s="479">
        <f>($C$11/$C$15)/(D$76*VLOOKUP($B115,'Token Specifications'!$B$38:$T$86,19,FALSE))</f>
        <v>0.12787723785166244</v>
      </c>
      <c r="E115" s="479">
        <f>($C$11/$C$15)/(E$76*VLOOKUP($B115,'Token Specifications'!$B$38:$T$86,19,FALSE))</f>
        <v>8.5251491901108284E-2</v>
      </c>
      <c r="F115" s="479">
        <f>($C$11/$C$15)/(F$76*VLOOKUP($B115,'Token Specifications'!$B$38:$T$86,19,FALSE))</f>
        <v>6.393861892583122E-2</v>
      </c>
      <c r="G115" s="479">
        <f>($C$11/$C$15)/(G$76*VLOOKUP($B115,'Token Specifications'!$B$38:$T$86,19,FALSE))</f>
        <v>5.1150895140664975E-2</v>
      </c>
      <c r="H115" s="479">
        <f>($C$11/$C$15)/(H$76*VLOOKUP($B115,'Token Specifications'!$B$38:$T$86,19,FALSE))</f>
        <v>4.2625745950554149E-2</v>
      </c>
      <c r="I115" s="479">
        <f>($C$11/$C$15)/(I$76*VLOOKUP($B115,'Token Specifications'!$B$38:$T$86,19,FALSE))</f>
        <v>3.6536353671903561E-2</v>
      </c>
      <c r="J115" s="479">
        <f>($C$11/$C$15)/(J$76*VLOOKUP($B115,'Token Specifications'!$B$38:$T$86,19,FALSE))</f>
        <v>3.196930946291561E-2</v>
      </c>
      <c r="K115" s="479">
        <f>($C$11/$C$15)/(K$76*VLOOKUP($B115,'Token Specifications'!$B$38:$T$86,19,FALSE))</f>
        <v>2.8417163967036099E-2</v>
      </c>
      <c r="L115" s="479">
        <f>($C$11/$C$15)/(L$76*VLOOKUP($B115,'Token Specifications'!$B$38:$T$86,19,FALSE))</f>
        <v>2.5575447570332494E-2</v>
      </c>
      <c r="M115" s="479">
        <f>($C$11/$C$15)/(M$76*VLOOKUP($B115,'Token Specifications'!$B$38:$T$86,19,FALSE))</f>
        <v>2.3250406882120447E-2</v>
      </c>
      <c r="N115" s="479">
        <f>($C$11/$C$15)/(N$76*VLOOKUP($B115,'Token Specifications'!$B$38:$T$86,19,FALSE))</f>
        <v>2.1312872975277074E-2</v>
      </c>
      <c r="O115" s="479">
        <f>($C$11/$C$15)/(O$76*VLOOKUP($B115,'Token Specifications'!$B$38:$T$86,19,FALSE))</f>
        <v>1.9673421207948068E-2</v>
      </c>
      <c r="P115" s="479">
        <f>($C$11/$C$15)/(P$76*VLOOKUP($B115,'Token Specifications'!$B$38:$T$86,19,FALSE))</f>
        <v>1.8268176835951777E-2</v>
      </c>
      <c r="Q115" s="479">
        <f>($C$11/$C$15)/(Q$76*VLOOKUP($B115,'Token Specifications'!$B$38:$T$86,19,FALSE))</f>
        <v>1.7050298380221658E-2</v>
      </c>
      <c r="R115" s="479">
        <f>($C$11/$C$15)/(R$76*VLOOKUP($B115,'Token Specifications'!$B$38:$T$86,19,FALSE))</f>
        <v>1.5984654731457805E-2</v>
      </c>
      <c r="S115" s="479">
        <f>($C$11/$C$15)/(S$76*VLOOKUP($B115,'Token Specifications'!$B$38:$T$86,19,FALSE))</f>
        <v>1.5044380923724988E-2</v>
      </c>
      <c r="T115" s="479">
        <f>($C$11/$C$15)/(T$76*VLOOKUP($B115,'Token Specifications'!$B$38:$T$86,19,FALSE))</f>
        <v>1.4208581983518044E-2</v>
      </c>
      <c r="U115" s="479">
        <f>($C$11/$C$15)/(U$76*VLOOKUP($B115,'Token Specifications'!$B$38:$T$86,19,FALSE))</f>
        <v>1.3460761879122358E-2</v>
      </c>
      <c r="V115" s="480">
        <f>($C$11/$C$15)/(V$76*VLOOKUP($B115,'Token Specifications'!$B$38:$T$86,19,FALSE))</f>
        <v>1.2787723785166242E-2</v>
      </c>
    </row>
    <row r="116" spans="2:22" ht="15.75" customHeight="1" x14ac:dyDescent="0.2">
      <c r="B116" s="474">
        <f t="shared" si="53"/>
        <v>46507</v>
      </c>
      <c r="C116" s="479">
        <f>($C$11/$C$15)/(C$76*VLOOKUP($B116,'Token Specifications'!$B$38:$T$86,19,FALSE))</f>
        <v>0.25510204081632659</v>
      </c>
      <c r="D116" s="479">
        <f>($C$11/$C$15)/(D$76*VLOOKUP($B116,'Token Specifications'!$B$38:$T$86,19,FALSE))</f>
        <v>0.1275510204081633</v>
      </c>
      <c r="E116" s="479">
        <f>($C$11/$C$15)/(E$76*VLOOKUP($B116,'Token Specifications'!$B$38:$T$86,19,FALSE))</f>
        <v>8.5034013605442188E-2</v>
      </c>
      <c r="F116" s="479">
        <f>($C$11/$C$15)/(F$76*VLOOKUP($B116,'Token Specifications'!$B$38:$T$86,19,FALSE))</f>
        <v>6.3775510204081648E-2</v>
      </c>
      <c r="G116" s="479">
        <f>($C$11/$C$15)/(G$76*VLOOKUP($B116,'Token Specifications'!$B$38:$T$86,19,FALSE))</f>
        <v>5.1020408163265321E-2</v>
      </c>
      <c r="H116" s="479">
        <f>($C$11/$C$15)/(H$76*VLOOKUP($B116,'Token Specifications'!$B$38:$T$86,19,FALSE))</f>
        <v>4.2517006802721108E-2</v>
      </c>
      <c r="I116" s="479">
        <f>($C$11/$C$15)/(I$76*VLOOKUP($B116,'Token Specifications'!$B$38:$T$86,19,FALSE))</f>
        <v>3.6443148688046663E-2</v>
      </c>
      <c r="J116" s="479">
        <f>($C$11/$C$15)/(J$76*VLOOKUP($B116,'Token Specifications'!$B$38:$T$86,19,FALSE))</f>
        <v>3.1887755102040831E-2</v>
      </c>
      <c r="K116" s="479">
        <f>($C$11/$C$15)/(K$76*VLOOKUP($B116,'Token Specifications'!$B$38:$T$86,19,FALSE))</f>
        <v>2.8344671201814067E-2</v>
      </c>
      <c r="L116" s="479">
        <f>($C$11/$C$15)/(L$76*VLOOKUP($B116,'Token Specifications'!$B$38:$T$86,19,FALSE))</f>
        <v>2.5510204081632664E-2</v>
      </c>
      <c r="M116" s="479">
        <f>($C$11/$C$15)/(M$76*VLOOKUP($B116,'Token Specifications'!$B$38:$T$86,19,FALSE))</f>
        <v>2.3191094619666057E-2</v>
      </c>
      <c r="N116" s="479">
        <f>($C$11/$C$15)/(N$76*VLOOKUP($B116,'Token Specifications'!$B$38:$T$86,19,FALSE))</f>
        <v>2.1258503401360554E-2</v>
      </c>
      <c r="O116" s="479">
        <f>($C$11/$C$15)/(O$76*VLOOKUP($B116,'Token Specifications'!$B$38:$T$86,19,FALSE))</f>
        <v>1.9623233908948198E-2</v>
      </c>
      <c r="P116" s="479">
        <f>($C$11/$C$15)/(P$76*VLOOKUP($B116,'Token Specifications'!$B$38:$T$86,19,FALSE))</f>
        <v>1.8221574344023328E-2</v>
      </c>
      <c r="Q116" s="479">
        <f>($C$11/$C$15)/(Q$76*VLOOKUP($B116,'Token Specifications'!$B$38:$T$86,19,FALSE))</f>
        <v>1.700680272108844E-2</v>
      </c>
      <c r="R116" s="479">
        <f>($C$11/$C$15)/(R$76*VLOOKUP($B116,'Token Specifications'!$B$38:$T$86,19,FALSE))</f>
        <v>1.5943877551020412E-2</v>
      </c>
      <c r="S116" s="479">
        <f>($C$11/$C$15)/(S$76*VLOOKUP($B116,'Token Specifications'!$B$38:$T$86,19,FALSE))</f>
        <v>1.5006002400960384E-2</v>
      </c>
      <c r="T116" s="479">
        <f>($C$11/$C$15)/(T$76*VLOOKUP($B116,'Token Specifications'!$B$38:$T$86,19,FALSE))</f>
        <v>1.417233560090703E-2</v>
      </c>
      <c r="U116" s="479">
        <f>($C$11/$C$15)/(U$76*VLOOKUP($B116,'Token Specifications'!$B$38:$T$86,19,FALSE))</f>
        <v>1.3426423200859291E-2</v>
      </c>
      <c r="V116" s="480">
        <f>($C$11/$C$15)/(V$76*VLOOKUP($B116,'Token Specifications'!$B$38:$T$86,19,FALSE))</f>
        <v>1.2755102040816329E-2</v>
      </c>
    </row>
    <row r="117" spans="2:22" ht="15.75" customHeight="1" x14ac:dyDescent="0.2">
      <c r="B117" s="474">
        <f t="shared" si="53"/>
        <v>46538</v>
      </c>
      <c r="C117" s="479">
        <f>($C$11/$C$15)/(C$76*VLOOKUP($B117,'Token Specifications'!$B$38:$T$86,19,FALSE))</f>
        <v>0.25445292620865145</v>
      </c>
      <c r="D117" s="479">
        <f>($C$11/$C$15)/(D$76*VLOOKUP($B117,'Token Specifications'!$B$38:$T$86,19,FALSE))</f>
        <v>0.12722646310432573</v>
      </c>
      <c r="E117" s="479">
        <f>($C$11/$C$15)/(E$76*VLOOKUP($B117,'Token Specifications'!$B$38:$T$86,19,FALSE))</f>
        <v>8.4817642069550475E-2</v>
      </c>
      <c r="F117" s="479">
        <f>($C$11/$C$15)/(F$76*VLOOKUP($B117,'Token Specifications'!$B$38:$T$86,19,FALSE))</f>
        <v>6.3613231552162863E-2</v>
      </c>
      <c r="G117" s="479">
        <f>($C$11/$C$15)/(G$76*VLOOKUP($B117,'Token Specifications'!$B$38:$T$86,19,FALSE))</f>
        <v>5.0890585241730298E-2</v>
      </c>
      <c r="H117" s="479">
        <f>($C$11/$C$15)/(H$76*VLOOKUP($B117,'Token Specifications'!$B$38:$T$86,19,FALSE))</f>
        <v>4.2408821034775251E-2</v>
      </c>
      <c r="I117" s="479">
        <f>($C$11/$C$15)/(I$76*VLOOKUP($B117,'Token Specifications'!$B$38:$T$86,19,FALSE))</f>
        <v>3.635041802980736E-2</v>
      </c>
      <c r="J117" s="479">
        <f>($C$11/$C$15)/(J$76*VLOOKUP($B117,'Token Specifications'!$B$38:$T$86,19,FALSE))</f>
        <v>3.1806615776081439E-2</v>
      </c>
      <c r="K117" s="479">
        <f>($C$11/$C$15)/(K$76*VLOOKUP($B117,'Token Specifications'!$B$38:$T$86,19,FALSE))</f>
        <v>2.8272547356516832E-2</v>
      </c>
      <c r="L117" s="479">
        <f>($C$11/$C$15)/(L$76*VLOOKUP($B117,'Token Specifications'!$B$38:$T$86,19,FALSE))</f>
        <v>2.5445292620865152E-2</v>
      </c>
      <c r="M117" s="479">
        <f>($C$11/$C$15)/(M$76*VLOOKUP($B117,'Token Specifications'!$B$38:$T$86,19,FALSE))</f>
        <v>2.3132084200786499E-2</v>
      </c>
      <c r="N117" s="479">
        <f>($C$11/$C$15)/(N$76*VLOOKUP($B117,'Token Specifications'!$B$38:$T$86,19,FALSE))</f>
        <v>2.1204410517387626E-2</v>
      </c>
      <c r="O117" s="479">
        <f>($C$11/$C$15)/(O$76*VLOOKUP($B117,'Token Specifications'!$B$38:$T$86,19,FALSE))</f>
        <v>1.9573302016050113E-2</v>
      </c>
      <c r="P117" s="479">
        <f>($C$11/$C$15)/(P$76*VLOOKUP($B117,'Token Specifications'!$B$38:$T$86,19,FALSE))</f>
        <v>1.8175209014903677E-2</v>
      </c>
      <c r="Q117" s="479">
        <f>($C$11/$C$15)/(Q$76*VLOOKUP($B117,'Token Specifications'!$B$38:$T$86,19,FALSE))</f>
        <v>1.6963528413910096E-2</v>
      </c>
      <c r="R117" s="479">
        <f>($C$11/$C$15)/(R$76*VLOOKUP($B117,'Token Specifications'!$B$38:$T$86,19,FALSE))</f>
        <v>1.5903307888040716E-2</v>
      </c>
      <c r="S117" s="479">
        <f>($C$11/$C$15)/(S$76*VLOOKUP($B117,'Token Specifications'!$B$38:$T$86,19,FALSE))</f>
        <v>1.4967819188744199E-2</v>
      </c>
      <c r="T117" s="479">
        <f>($C$11/$C$15)/(T$76*VLOOKUP($B117,'Token Specifications'!$B$38:$T$86,19,FALSE))</f>
        <v>1.4136273678258411E-2</v>
      </c>
      <c r="U117" s="479">
        <f>($C$11/$C$15)/(U$76*VLOOKUP($B117,'Token Specifications'!$B$38:$T$86,19,FALSE))</f>
        <v>1.3392259274139548E-2</v>
      </c>
      <c r="V117" s="480">
        <f>($C$11/$C$15)/(V$76*VLOOKUP($B117,'Token Specifications'!$B$38:$T$86,19,FALSE))</f>
        <v>1.2722646310432573E-2</v>
      </c>
    </row>
    <row r="118" spans="2:22" ht="15.75" customHeight="1" x14ac:dyDescent="0.2">
      <c r="B118" s="474">
        <f t="shared" si="53"/>
        <v>46568</v>
      </c>
      <c r="C118" s="479">
        <f>($C$11/$C$15)/(C$76*VLOOKUP($B118,'Token Specifications'!$B$38:$T$86,19,FALSE))</f>
        <v>0.25380710659898481</v>
      </c>
      <c r="D118" s="479">
        <f>($C$11/$C$15)/(D$76*VLOOKUP($B118,'Token Specifications'!$B$38:$T$86,19,FALSE))</f>
        <v>0.12690355329949241</v>
      </c>
      <c r="E118" s="479">
        <f>($C$11/$C$15)/(E$76*VLOOKUP($B118,'Token Specifications'!$B$38:$T$86,19,FALSE))</f>
        <v>8.460236886632827E-2</v>
      </c>
      <c r="F118" s="479">
        <f>($C$11/$C$15)/(F$76*VLOOKUP($B118,'Token Specifications'!$B$38:$T$86,19,FALSE))</f>
        <v>6.3451776649746203E-2</v>
      </c>
      <c r="G118" s="479">
        <f>($C$11/$C$15)/(G$76*VLOOKUP($B118,'Token Specifications'!$B$38:$T$86,19,FALSE))</f>
        <v>5.0761421319796968E-2</v>
      </c>
      <c r="H118" s="479">
        <f>($C$11/$C$15)/(H$76*VLOOKUP($B118,'Token Specifications'!$B$38:$T$86,19,FALSE))</f>
        <v>4.2301184433164142E-2</v>
      </c>
      <c r="I118" s="479">
        <f>($C$11/$C$15)/(I$76*VLOOKUP($B118,'Token Specifications'!$B$38:$T$86,19,FALSE))</f>
        <v>3.6258158085569266E-2</v>
      </c>
      <c r="J118" s="479">
        <f>($C$11/$C$15)/(J$76*VLOOKUP($B118,'Token Specifications'!$B$38:$T$86,19,FALSE))</f>
        <v>3.1725888324873108E-2</v>
      </c>
      <c r="K118" s="479">
        <f>($C$11/$C$15)/(K$76*VLOOKUP($B118,'Token Specifications'!$B$38:$T$86,19,FALSE))</f>
        <v>2.8200789622109427E-2</v>
      </c>
      <c r="L118" s="479">
        <f>($C$11/$C$15)/(L$76*VLOOKUP($B118,'Token Specifications'!$B$38:$T$86,19,FALSE))</f>
        <v>2.5380710659898487E-2</v>
      </c>
      <c r="M118" s="479">
        <f>($C$11/$C$15)/(M$76*VLOOKUP($B118,'Token Specifications'!$B$38:$T$86,19,FALSE))</f>
        <v>2.3073373327180444E-2</v>
      </c>
      <c r="N118" s="479">
        <f>($C$11/$C$15)/(N$76*VLOOKUP($B118,'Token Specifications'!$B$38:$T$86,19,FALSE))</f>
        <v>2.1150592216582071E-2</v>
      </c>
      <c r="O118" s="479">
        <f>($C$11/$C$15)/(O$76*VLOOKUP($B118,'Token Specifications'!$B$38:$T$86,19,FALSE))</f>
        <v>1.9523623584537294E-2</v>
      </c>
      <c r="P118" s="479">
        <f>($C$11/$C$15)/(P$76*VLOOKUP($B118,'Token Specifications'!$B$38:$T$86,19,FALSE))</f>
        <v>1.8129079042784629E-2</v>
      </c>
      <c r="Q118" s="479">
        <f>($C$11/$C$15)/(Q$76*VLOOKUP($B118,'Token Specifications'!$B$38:$T$86,19,FALSE))</f>
        <v>1.6920473773265655E-2</v>
      </c>
      <c r="R118" s="479">
        <f>($C$11/$C$15)/(R$76*VLOOKUP($B118,'Token Specifications'!$B$38:$T$86,19,FALSE))</f>
        <v>1.5862944162436551E-2</v>
      </c>
      <c r="S118" s="479">
        <f>($C$11/$C$15)/(S$76*VLOOKUP($B118,'Token Specifications'!$B$38:$T$86,19,FALSE))</f>
        <v>1.4929829799940281E-2</v>
      </c>
      <c r="T118" s="479">
        <f>($C$11/$C$15)/(T$76*VLOOKUP($B118,'Token Specifications'!$B$38:$T$86,19,FALSE))</f>
        <v>1.410039481105471E-2</v>
      </c>
      <c r="U118" s="479">
        <f>($C$11/$C$15)/(U$76*VLOOKUP($B118,'Token Specifications'!$B$38:$T$86,19,FALSE))</f>
        <v>1.3358268768367619E-2</v>
      </c>
      <c r="V118" s="480">
        <f>($C$11/$C$15)/(V$76*VLOOKUP($B118,'Token Specifications'!$B$38:$T$86,19,FALSE))</f>
        <v>1.269035532994924E-2</v>
      </c>
    </row>
    <row r="119" spans="2:22" ht="15.75" customHeight="1" x14ac:dyDescent="0.2">
      <c r="B119" s="474">
        <f t="shared" si="53"/>
        <v>46599</v>
      </c>
      <c r="C119" s="479">
        <f>($C$11/$C$15)/(C$76*VLOOKUP($B119,'Token Specifications'!$B$38:$T$86,19,FALSE))</f>
        <v>0.25316455696202539</v>
      </c>
      <c r="D119" s="479">
        <f>($C$11/$C$15)/(D$76*VLOOKUP($B119,'Token Specifications'!$B$38:$T$86,19,FALSE))</f>
        <v>0.12658227848101269</v>
      </c>
      <c r="E119" s="479">
        <f>($C$11/$C$15)/(E$76*VLOOKUP($B119,'Token Specifications'!$B$38:$T$86,19,FALSE))</f>
        <v>8.4388185654008449E-2</v>
      </c>
      <c r="F119" s="479">
        <f>($C$11/$C$15)/(F$76*VLOOKUP($B119,'Token Specifications'!$B$38:$T$86,19,FALSE))</f>
        <v>6.3291139240506347E-2</v>
      </c>
      <c r="G119" s="479">
        <f>($C$11/$C$15)/(G$76*VLOOKUP($B119,'Token Specifications'!$B$38:$T$86,19,FALSE))</f>
        <v>5.0632911392405076E-2</v>
      </c>
      <c r="H119" s="479">
        <f>($C$11/$C$15)/(H$76*VLOOKUP($B119,'Token Specifications'!$B$38:$T$86,19,FALSE))</f>
        <v>4.2194092827004238E-2</v>
      </c>
      <c r="I119" s="479">
        <f>($C$11/$C$15)/(I$76*VLOOKUP($B119,'Token Specifications'!$B$38:$T$86,19,FALSE))</f>
        <v>3.6166365280289346E-2</v>
      </c>
      <c r="J119" s="479">
        <f>($C$11/$C$15)/(J$76*VLOOKUP($B119,'Token Specifications'!$B$38:$T$86,19,FALSE))</f>
        <v>3.1645569620253174E-2</v>
      </c>
      <c r="K119" s="479">
        <f>($C$11/$C$15)/(K$76*VLOOKUP($B119,'Token Specifications'!$B$38:$T$86,19,FALSE))</f>
        <v>2.8129395218002822E-2</v>
      </c>
      <c r="L119" s="479">
        <f>($C$11/$C$15)/(L$76*VLOOKUP($B119,'Token Specifications'!$B$38:$T$86,19,FALSE))</f>
        <v>2.5316455696202542E-2</v>
      </c>
      <c r="M119" s="479">
        <f>($C$11/$C$15)/(M$76*VLOOKUP($B119,'Token Specifications'!$B$38:$T$86,19,FALSE))</f>
        <v>2.3014959723820491E-2</v>
      </c>
      <c r="N119" s="479">
        <f>($C$11/$C$15)/(N$76*VLOOKUP($B119,'Token Specifications'!$B$38:$T$86,19,FALSE))</f>
        <v>2.1097046413502119E-2</v>
      </c>
      <c r="O119" s="479">
        <f>($C$11/$C$15)/(O$76*VLOOKUP($B119,'Token Specifications'!$B$38:$T$86,19,FALSE))</f>
        <v>1.9474196689386568E-2</v>
      </c>
      <c r="P119" s="479">
        <f>($C$11/$C$15)/(P$76*VLOOKUP($B119,'Token Specifications'!$B$38:$T$86,19,FALSE))</f>
        <v>1.808318264014467E-2</v>
      </c>
      <c r="Q119" s="479">
        <f>($C$11/$C$15)/(Q$76*VLOOKUP($B119,'Token Specifications'!$B$38:$T$86,19,FALSE))</f>
        <v>1.687763713080169E-2</v>
      </c>
      <c r="R119" s="479">
        <f>($C$11/$C$15)/(R$76*VLOOKUP($B119,'Token Specifications'!$B$38:$T$86,19,FALSE))</f>
        <v>1.5822784810126587E-2</v>
      </c>
      <c r="S119" s="479">
        <f>($C$11/$C$15)/(S$76*VLOOKUP($B119,'Token Specifications'!$B$38:$T$86,19,FALSE))</f>
        <v>1.4892032762472078E-2</v>
      </c>
      <c r="T119" s="479">
        <f>($C$11/$C$15)/(T$76*VLOOKUP($B119,'Token Specifications'!$B$38:$T$86,19,FALSE))</f>
        <v>1.4064697609001406E-2</v>
      </c>
      <c r="U119" s="479">
        <f>($C$11/$C$15)/(U$76*VLOOKUP($B119,'Token Specifications'!$B$38:$T$86,19,FALSE))</f>
        <v>1.3324450366422385E-2</v>
      </c>
      <c r="V119" s="480">
        <f>($C$11/$C$15)/(V$76*VLOOKUP($B119,'Token Specifications'!$B$38:$T$86,19,FALSE))</f>
        <v>1.2658227848101267E-2</v>
      </c>
    </row>
    <row r="120" spans="2:22" ht="15.75" customHeight="1" x14ac:dyDescent="0.2">
      <c r="B120" s="474">
        <f t="shared" si="53"/>
        <v>46630</v>
      </c>
      <c r="C120" s="479">
        <f>($C$11/$C$15)/(C$76*VLOOKUP($B120,'Token Specifications'!$B$38:$T$86,19,FALSE))</f>
        <v>0.2525252525252526</v>
      </c>
      <c r="D120" s="479">
        <f>($C$11/$C$15)/(D$76*VLOOKUP($B120,'Token Specifications'!$B$38:$T$86,19,FALSE))</f>
        <v>0.1262626262626263</v>
      </c>
      <c r="E120" s="479">
        <f>($C$11/$C$15)/(E$76*VLOOKUP($B120,'Token Specifications'!$B$38:$T$86,19,FALSE))</f>
        <v>8.4175084175084181E-2</v>
      </c>
      <c r="F120" s="479">
        <f>($C$11/$C$15)/(F$76*VLOOKUP($B120,'Token Specifications'!$B$38:$T$86,19,FALSE))</f>
        <v>6.3131313131313149E-2</v>
      </c>
      <c r="G120" s="479">
        <f>($C$11/$C$15)/(G$76*VLOOKUP($B120,'Token Specifications'!$B$38:$T$86,19,FALSE))</f>
        <v>5.0505050505050518E-2</v>
      </c>
      <c r="H120" s="479">
        <f>($C$11/$C$15)/(H$76*VLOOKUP($B120,'Token Specifications'!$B$38:$T$86,19,FALSE))</f>
        <v>4.2087542087542104E-2</v>
      </c>
      <c r="I120" s="479">
        <f>($C$11/$C$15)/(I$76*VLOOKUP($B120,'Token Specifications'!$B$38:$T$86,19,FALSE))</f>
        <v>3.6075036075036093E-2</v>
      </c>
      <c r="J120" s="479">
        <f>($C$11/$C$15)/(J$76*VLOOKUP($B120,'Token Specifications'!$B$38:$T$86,19,FALSE))</f>
        <v>3.1565656565656575E-2</v>
      </c>
      <c r="K120" s="479">
        <f>($C$11/$C$15)/(K$76*VLOOKUP($B120,'Token Specifications'!$B$38:$T$86,19,FALSE))</f>
        <v>2.8058361391694736E-2</v>
      </c>
      <c r="L120" s="479">
        <f>($C$11/$C$15)/(L$76*VLOOKUP($B120,'Token Specifications'!$B$38:$T$86,19,FALSE))</f>
        <v>2.5252525252525262E-2</v>
      </c>
      <c r="M120" s="479">
        <f>($C$11/$C$15)/(M$76*VLOOKUP($B120,'Token Specifications'!$B$38:$T$86,19,FALSE))</f>
        <v>2.2956841138659329E-2</v>
      </c>
      <c r="N120" s="479">
        <f>($C$11/$C$15)/(N$76*VLOOKUP($B120,'Token Specifications'!$B$38:$T$86,19,FALSE))</f>
        <v>2.1043771043771052E-2</v>
      </c>
      <c r="O120" s="479">
        <f>($C$11/$C$15)/(O$76*VLOOKUP($B120,'Token Specifications'!$B$38:$T$86,19,FALSE))</f>
        <v>1.9425019425019431E-2</v>
      </c>
      <c r="P120" s="479">
        <f>($C$11/$C$15)/(P$76*VLOOKUP($B120,'Token Specifications'!$B$38:$T$86,19,FALSE))</f>
        <v>1.803751803751804E-2</v>
      </c>
      <c r="Q120" s="479">
        <f>($C$11/$C$15)/(Q$76*VLOOKUP($B120,'Token Specifications'!$B$38:$T$86,19,FALSE))</f>
        <v>1.6835016835016838E-2</v>
      </c>
      <c r="R120" s="479">
        <f>($C$11/$C$15)/(R$76*VLOOKUP($B120,'Token Specifications'!$B$38:$T$86,19,FALSE))</f>
        <v>1.5782828282828287E-2</v>
      </c>
      <c r="S120" s="479">
        <f>($C$11/$C$15)/(S$76*VLOOKUP($B120,'Token Specifications'!$B$38:$T$86,19,FALSE))</f>
        <v>1.4854426619132501E-2</v>
      </c>
      <c r="T120" s="479">
        <f>($C$11/$C$15)/(T$76*VLOOKUP($B120,'Token Specifications'!$B$38:$T$86,19,FALSE))</f>
        <v>1.4029180695847363E-2</v>
      </c>
      <c r="U120" s="479">
        <f>($C$11/$C$15)/(U$76*VLOOKUP($B120,'Token Specifications'!$B$38:$T$86,19,FALSE))</f>
        <v>1.3290802764486975E-2</v>
      </c>
      <c r="V120" s="480">
        <f>($C$11/$C$15)/(V$76*VLOOKUP($B120,'Token Specifications'!$B$38:$T$86,19,FALSE))</f>
        <v>1.2626262626262628E-2</v>
      </c>
    </row>
    <row r="121" spans="2:22" ht="15.75" customHeight="1" x14ac:dyDescent="0.2">
      <c r="B121" s="474">
        <f t="shared" si="53"/>
        <v>46660</v>
      </c>
      <c r="C121" s="479">
        <f>($C$11/$C$15)/(C$76*VLOOKUP($B121,'Token Specifications'!$B$38:$T$86,19,FALSE))</f>
        <v>0.25188916876574313</v>
      </c>
      <c r="D121" s="479">
        <f>($C$11/$C$15)/(D$76*VLOOKUP($B121,'Token Specifications'!$B$38:$T$86,19,FALSE))</f>
        <v>0.12594458438287157</v>
      </c>
      <c r="E121" s="479">
        <f>($C$11/$C$15)/(E$76*VLOOKUP($B121,'Token Specifications'!$B$38:$T$86,19,FALSE))</f>
        <v>8.3963056255247706E-2</v>
      </c>
      <c r="F121" s="479">
        <f>($C$11/$C$15)/(F$76*VLOOKUP($B121,'Token Specifications'!$B$38:$T$86,19,FALSE))</f>
        <v>6.2972292191435783E-2</v>
      </c>
      <c r="G121" s="479">
        <f>($C$11/$C$15)/(G$76*VLOOKUP($B121,'Token Specifications'!$B$38:$T$86,19,FALSE))</f>
        <v>5.0377833753148631E-2</v>
      </c>
      <c r="H121" s="479">
        <f>($C$11/$C$15)/(H$76*VLOOKUP($B121,'Token Specifications'!$B$38:$T$86,19,FALSE))</f>
        <v>4.198152812762386E-2</v>
      </c>
      <c r="I121" s="479">
        <f>($C$11/$C$15)/(I$76*VLOOKUP($B121,'Token Specifications'!$B$38:$T$86,19,FALSE))</f>
        <v>3.5984166966534739E-2</v>
      </c>
      <c r="J121" s="479">
        <f>($C$11/$C$15)/(J$76*VLOOKUP($B121,'Token Specifications'!$B$38:$T$86,19,FALSE))</f>
        <v>3.1486146095717898E-2</v>
      </c>
      <c r="K121" s="479">
        <f>($C$11/$C$15)/(K$76*VLOOKUP($B121,'Token Specifications'!$B$38:$T$86,19,FALSE))</f>
        <v>2.7987685418415908E-2</v>
      </c>
      <c r="L121" s="479">
        <f>($C$11/$C$15)/(L$76*VLOOKUP($B121,'Token Specifications'!$B$38:$T$86,19,FALSE))</f>
        <v>2.5188916876574319E-2</v>
      </c>
      <c r="M121" s="479">
        <f>($C$11/$C$15)/(M$76*VLOOKUP($B121,'Token Specifications'!$B$38:$T$86,19,FALSE))</f>
        <v>2.289901534234029E-2</v>
      </c>
      <c r="N121" s="479">
        <f>($C$11/$C$15)/(N$76*VLOOKUP($B121,'Token Specifications'!$B$38:$T$86,19,FALSE))</f>
        <v>2.099076406381193E-2</v>
      </c>
      <c r="O121" s="479">
        <f>($C$11/$C$15)/(O$76*VLOOKUP($B121,'Token Specifications'!$B$38:$T$86,19,FALSE))</f>
        <v>1.9376089905057164E-2</v>
      </c>
      <c r="P121" s="479">
        <f>($C$11/$C$15)/(P$76*VLOOKUP($B121,'Token Specifications'!$B$38:$T$86,19,FALSE))</f>
        <v>1.7992083483267366E-2</v>
      </c>
      <c r="Q121" s="479">
        <f>($C$11/$C$15)/(Q$76*VLOOKUP($B121,'Token Specifications'!$B$38:$T$86,19,FALSE))</f>
        <v>1.6792611251049541E-2</v>
      </c>
      <c r="R121" s="479">
        <f>($C$11/$C$15)/(R$76*VLOOKUP($B121,'Token Specifications'!$B$38:$T$86,19,FALSE))</f>
        <v>1.5743073047858946E-2</v>
      </c>
      <c r="S121" s="479">
        <f>($C$11/$C$15)/(S$76*VLOOKUP($B121,'Token Specifications'!$B$38:$T$86,19,FALSE))</f>
        <v>1.4817009927396652E-2</v>
      </c>
      <c r="T121" s="479">
        <f>($C$11/$C$15)/(T$76*VLOOKUP($B121,'Token Specifications'!$B$38:$T$86,19,FALSE))</f>
        <v>1.3993842709207949E-2</v>
      </c>
      <c r="U121" s="479">
        <f>($C$11/$C$15)/(U$76*VLOOKUP($B121,'Token Specifications'!$B$38:$T$86,19,FALSE))</f>
        <v>1.3257324671881215E-2</v>
      </c>
      <c r="V121" s="480">
        <f>($C$11/$C$15)/(V$76*VLOOKUP($B121,'Token Specifications'!$B$38:$T$86,19,FALSE))</f>
        <v>1.2594458438287156E-2</v>
      </c>
    </row>
    <row r="122" spans="2:22" ht="15.75" customHeight="1" x14ac:dyDescent="0.2">
      <c r="B122" s="474">
        <f t="shared" si="53"/>
        <v>46691</v>
      </c>
      <c r="C122" s="479">
        <f>($C$11/$C$15)/(C$76*VLOOKUP($B122,'Token Specifications'!$B$38:$T$86,19,FALSE))</f>
        <v>0.25125628140703521</v>
      </c>
      <c r="D122" s="479">
        <f>($C$11/$C$15)/(D$76*VLOOKUP($B122,'Token Specifications'!$B$38:$T$86,19,FALSE))</f>
        <v>0.1256281407035176</v>
      </c>
      <c r="E122" s="479">
        <f>($C$11/$C$15)/(E$76*VLOOKUP($B122,'Token Specifications'!$B$38:$T$86,19,FALSE))</f>
        <v>8.3752093802345065E-2</v>
      </c>
      <c r="F122" s="479">
        <f>($C$11/$C$15)/(F$76*VLOOKUP($B122,'Token Specifications'!$B$38:$T$86,19,FALSE))</f>
        <v>6.2814070351758802E-2</v>
      </c>
      <c r="G122" s="479">
        <f>($C$11/$C$15)/(G$76*VLOOKUP($B122,'Token Specifications'!$B$38:$T$86,19,FALSE))</f>
        <v>5.0251256281407052E-2</v>
      </c>
      <c r="H122" s="479">
        <f>($C$11/$C$15)/(H$76*VLOOKUP($B122,'Token Specifications'!$B$38:$T$86,19,FALSE))</f>
        <v>4.1876046901172546E-2</v>
      </c>
      <c r="I122" s="479">
        <f>($C$11/$C$15)/(I$76*VLOOKUP($B122,'Token Specifications'!$B$38:$T$86,19,FALSE))</f>
        <v>3.5893754486719325E-2</v>
      </c>
      <c r="J122" s="479">
        <f>($C$11/$C$15)/(J$76*VLOOKUP($B122,'Token Specifications'!$B$38:$T$86,19,FALSE))</f>
        <v>3.1407035175879408E-2</v>
      </c>
      <c r="K122" s="479">
        <f>($C$11/$C$15)/(K$76*VLOOKUP($B122,'Token Specifications'!$B$38:$T$86,19,FALSE))</f>
        <v>2.7917364600781695E-2</v>
      </c>
      <c r="L122" s="479">
        <f>($C$11/$C$15)/(L$76*VLOOKUP($B122,'Token Specifications'!$B$38:$T$86,19,FALSE))</f>
        <v>2.5125628140703529E-2</v>
      </c>
      <c r="M122" s="479">
        <f>($C$11/$C$15)/(M$76*VLOOKUP($B122,'Token Specifications'!$B$38:$T$86,19,FALSE))</f>
        <v>2.28414801279123E-2</v>
      </c>
      <c r="N122" s="479">
        <f>($C$11/$C$15)/(N$76*VLOOKUP($B122,'Token Specifications'!$B$38:$T$86,19,FALSE))</f>
        <v>2.0938023450586273E-2</v>
      </c>
      <c r="O122" s="479">
        <f>($C$11/$C$15)/(O$76*VLOOKUP($B122,'Token Specifications'!$B$38:$T$86,19,FALSE))</f>
        <v>1.9327406262079634E-2</v>
      </c>
      <c r="P122" s="479">
        <f>($C$11/$C$15)/(P$76*VLOOKUP($B122,'Token Specifications'!$B$38:$T$86,19,FALSE))</f>
        <v>1.7946877243359659E-2</v>
      </c>
      <c r="Q122" s="479">
        <f>($C$11/$C$15)/(Q$76*VLOOKUP($B122,'Token Specifications'!$B$38:$T$86,19,FALSE))</f>
        <v>1.6750418760469014E-2</v>
      </c>
      <c r="R122" s="479">
        <f>($C$11/$C$15)/(R$76*VLOOKUP($B122,'Token Specifications'!$B$38:$T$86,19,FALSE))</f>
        <v>1.5703517587939701E-2</v>
      </c>
      <c r="S122" s="479">
        <f>($C$11/$C$15)/(S$76*VLOOKUP($B122,'Token Specifications'!$B$38:$T$86,19,FALSE))</f>
        <v>1.4779781259237363E-2</v>
      </c>
      <c r="T122" s="479">
        <f>($C$11/$C$15)/(T$76*VLOOKUP($B122,'Token Specifications'!$B$38:$T$86,19,FALSE))</f>
        <v>1.3958682300390842E-2</v>
      </c>
      <c r="U122" s="479">
        <f>($C$11/$C$15)/(U$76*VLOOKUP($B122,'Token Specifications'!$B$38:$T$86,19,FALSE))</f>
        <v>1.3224014810896589E-2</v>
      </c>
      <c r="V122" s="480">
        <f>($C$11/$C$15)/(V$76*VLOOKUP($B122,'Token Specifications'!$B$38:$T$86,19,FALSE))</f>
        <v>1.2562814070351761E-2</v>
      </c>
    </row>
    <row r="123" spans="2:22" ht="15.75" customHeight="1" x14ac:dyDescent="0.2">
      <c r="B123" s="474">
        <f t="shared" si="53"/>
        <v>46721</v>
      </c>
      <c r="C123" s="479">
        <f>($C$11/$C$15)/(C$76*VLOOKUP($B123,'Token Specifications'!$B$38:$T$86,19,FALSE))</f>
        <v>0.25062656641604014</v>
      </c>
      <c r="D123" s="479">
        <f>($C$11/$C$15)/(D$76*VLOOKUP($B123,'Token Specifications'!$B$38:$T$86,19,FALSE))</f>
        <v>0.12531328320802007</v>
      </c>
      <c r="E123" s="479">
        <f>($C$11/$C$15)/(E$76*VLOOKUP($B123,'Token Specifications'!$B$38:$T$86,19,FALSE))</f>
        <v>8.3542188805346709E-2</v>
      </c>
      <c r="F123" s="479">
        <f>($C$11/$C$15)/(F$76*VLOOKUP($B123,'Token Specifications'!$B$38:$T$86,19,FALSE))</f>
        <v>6.2656641604010035E-2</v>
      </c>
      <c r="G123" s="479">
        <f>($C$11/$C$15)/(G$76*VLOOKUP($B123,'Token Specifications'!$B$38:$T$86,19,FALSE))</f>
        <v>5.0125313283208038E-2</v>
      </c>
      <c r="H123" s="479">
        <f>($C$11/$C$15)/(H$76*VLOOKUP($B123,'Token Specifications'!$B$38:$T$86,19,FALSE))</f>
        <v>4.1771094402673369E-2</v>
      </c>
      <c r="I123" s="479">
        <f>($C$11/$C$15)/(I$76*VLOOKUP($B123,'Token Specifications'!$B$38:$T$86,19,FALSE))</f>
        <v>3.5803795202291461E-2</v>
      </c>
      <c r="J123" s="479">
        <f>($C$11/$C$15)/(J$76*VLOOKUP($B123,'Token Specifications'!$B$38:$T$86,19,FALSE))</f>
        <v>3.1328320802005025E-2</v>
      </c>
      <c r="K123" s="479">
        <f>($C$11/$C$15)/(K$76*VLOOKUP($B123,'Token Specifications'!$B$38:$T$86,19,FALSE))</f>
        <v>2.7847396268448909E-2</v>
      </c>
      <c r="L123" s="479">
        <f>($C$11/$C$15)/(L$76*VLOOKUP($B123,'Token Specifications'!$B$38:$T$86,19,FALSE))</f>
        <v>2.5062656641604023E-2</v>
      </c>
      <c r="M123" s="479">
        <f>($C$11/$C$15)/(M$76*VLOOKUP($B123,'Token Specifications'!$B$38:$T$86,19,FALSE))</f>
        <v>2.2784233310549108E-2</v>
      </c>
      <c r="N123" s="479">
        <f>($C$11/$C$15)/(N$76*VLOOKUP($B123,'Token Specifications'!$B$38:$T$86,19,FALSE))</f>
        <v>2.0885547201336684E-2</v>
      </c>
      <c r="O123" s="479">
        <f>($C$11/$C$15)/(O$76*VLOOKUP($B123,'Token Specifications'!$B$38:$T$86,19,FALSE))</f>
        <v>1.9278966647387704E-2</v>
      </c>
      <c r="P123" s="479">
        <f>($C$11/$C$15)/(P$76*VLOOKUP($B123,'Token Specifications'!$B$38:$T$86,19,FALSE))</f>
        <v>1.7901897601145727E-2</v>
      </c>
      <c r="Q123" s="479">
        <f>($C$11/$C$15)/(Q$76*VLOOKUP($B123,'Token Specifications'!$B$38:$T$86,19,FALSE))</f>
        <v>1.6708437761069343E-2</v>
      </c>
      <c r="R123" s="479">
        <f>($C$11/$C$15)/(R$76*VLOOKUP($B123,'Token Specifications'!$B$38:$T$86,19,FALSE))</f>
        <v>1.5664160401002509E-2</v>
      </c>
      <c r="S123" s="479">
        <f>($C$11/$C$15)/(S$76*VLOOKUP($B123,'Token Specifications'!$B$38:$T$86,19,FALSE))</f>
        <v>1.4742739200943536E-2</v>
      </c>
      <c r="T123" s="479">
        <f>($C$11/$C$15)/(T$76*VLOOKUP($B123,'Token Specifications'!$B$38:$T$86,19,FALSE))</f>
        <v>1.3923698134224449E-2</v>
      </c>
      <c r="U123" s="479">
        <f>($C$11/$C$15)/(U$76*VLOOKUP($B123,'Token Specifications'!$B$38:$T$86,19,FALSE))</f>
        <v>1.3190871916633689E-2</v>
      </c>
      <c r="V123" s="480">
        <f>($C$11/$C$15)/(V$76*VLOOKUP($B123,'Token Specifications'!$B$38:$T$86,19,FALSE))</f>
        <v>1.2531328320802006E-2</v>
      </c>
    </row>
    <row r="124" spans="2:22" ht="15.75" customHeight="1" x14ac:dyDescent="0.2">
      <c r="B124" s="481">
        <f t="shared" si="53"/>
        <v>46752</v>
      </c>
      <c r="C124" s="486">
        <f>($C$11/$C$15)/(C$76*VLOOKUP($B124,'Token Specifications'!$B$38:$T$86,19,FALSE))</f>
        <v>0.25000000000000006</v>
      </c>
      <c r="D124" s="486">
        <f>($C$11/$C$15)/(D$76*VLOOKUP($B124,'Token Specifications'!$B$38:$T$86,19,FALSE))</f>
        <v>0.12500000000000003</v>
      </c>
      <c r="E124" s="486">
        <f>($C$11/$C$15)/(E$76*VLOOKUP($B124,'Token Specifications'!$B$38:$T$86,19,FALSE))</f>
        <v>8.3333333333333343E-2</v>
      </c>
      <c r="F124" s="486">
        <f>($C$11/$C$15)/(F$76*VLOOKUP($B124,'Token Specifications'!$B$38:$T$86,19,FALSE))</f>
        <v>6.2500000000000014E-2</v>
      </c>
      <c r="G124" s="486">
        <f>($C$11/$C$15)/(G$76*VLOOKUP($B124,'Token Specifications'!$B$38:$T$86,19,FALSE))</f>
        <v>5.0000000000000017E-2</v>
      </c>
      <c r="H124" s="486">
        <f>($C$11/$C$15)/(H$76*VLOOKUP($B124,'Token Specifications'!$B$38:$T$86,19,FALSE))</f>
        <v>4.1666666666666685E-2</v>
      </c>
      <c r="I124" s="486">
        <f>($C$11/$C$15)/(I$76*VLOOKUP($B124,'Token Specifications'!$B$38:$T$86,19,FALSE))</f>
        <v>3.5714285714285726E-2</v>
      </c>
      <c r="J124" s="486">
        <f>($C$11/$C$15)/(J$76*VLOOKUP($B124,'Token Specifications'!$B$38:$T$86,19,FALSE))</f>
        <v>3.1250000000000014E-2</v>
      </c>
      <c r="K124" s="486">
        <f>($C$11/$C$15)/(K$76*VLOOKUP($B124,'Token Specifications'!$B$38:$T$86,19,FALSE))</f>
        <v>2.7777777777777787E-2</v>
      </c>
      <c r="L124" s="486">
        <f>($C$11/$C$15)/(L$76*VLOOKUP($B124,'Token Specifications'!$B$38:$T$86,19,FALSE))</f>
        <v>2.5000000000000012E-2</v>
      </c>
      <c r="M124" s="486">
        <f>($C$11/$C$15)/(M$76*VLOOKUP($B124,'Token Specifications'!$B$38:$T$86,19,FALSE))</f>
        <v>2.2727272727272735E-2</v>
      </c>
      <c r="N124" s="486">
        <f>($C$11/$C$15)/(N$76*VLOOKUP($B124,'Token Specifications'!$B$38:$T$86,19,FALSE))</f>
        <v>2.0833333333333343E-2</v>
      </c>
      <c r="O124" s="486">
        <f>($C$11/$C$15)/(O$76*VLOOKUP($B124,'Token Specifications'!$B$38:$T$86,19,FALSE))</f>
        <v>1.9230769230769235E-2</v>
      </c>
      <c r="P124" s="486">
        <f>($C$11/$C$15)/(P$76*VLOOKUP($B124,'Token Specifications'!$B$38:$T$86,19,FALSE))</f>
        <v>1.785714285714286E-2</v>
      </c>
      <c r="Q124" s="486">
        <f>($C$11/$C$15)/(Q$76*VLOOKUP($B124,'Token Specifications'!$B$38:$T$86,19,FALSE))</f>
        <v>1.666666666666667E-2</v>
      </c>
      <c r="R124" s="486">
        <f>($C$11/$C$15)/(R$76*VLOOKUP($B124,'Token Specifications'!$B$38:$T$86,19,FALSE))</f>
        <v>1.5625000000000003E-2</v>
      </c>
      <c r="S124" s="486">
        <f>($C$11/$C$15)/(S$76*VLOOKUP($B124,'Token Specifications'!$B$38:$T$86,19,FALSE))</f>
        <v>1.4705882352941176E-2</v>
      </c>
      <c r="T124" s="486">
        <f>($C$11/$C$15)/(T$76*VLOOKUP($B124,'Token Specifications'!$B$38:$T$86,19,FALSE))</f>
        <v>1.3888888888888888E-2</v>
      </c>
      <c r="U124" s="486">
        <f>($C$11/$C$15)/(U$76*VLOOKUP($B124,'Token Specifications'!$B$38:$T$86,19,FALSE))</f>
        <v>1.3157894736842105E-2</v>
      </c>
      <c r="V124" s="487">
        <f>($C$11/$C$15)/(V$76*VLOOKUP($B124,'Token Specifications'!$B$38:$T$86,19,FALSE))</f>
        <v>1.2500000000000002E-2</v>
      </c>
    </row>
    <row r="125" spans="2:22" ht="15.75" customHeight="1" x14ac:dyDescent="0.2"/>
    <row r="126" spans="2:22" ht="15.75" customHeight="1" x14ac:dyDescent="0.2"/>
    <row r="127" spans="2:22" ht="15.75" customHeight="1" x14ac:dyDescent="0.2"/>
    <row r="128" spans="2:22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6">
    <mergeCell ref="B75:V75"/>
    <mergeCell ref="E3:G3"/>
    <mergeCell ref="B20:E20"/>
    <mergeCell ref="Z20:AC20"/>
    <mergeCell ref="E21:X21"/>
    <mergeCell ref="Z21:AS21"/>
  </mergeCells>
  <dataValidations count="1">
    <dataValidation type="list" allowBlank="1" showErrorMessage="1" sqref="C5" xr:uid="{00000000-0002-0000-0C00-000000000000}">
      <formula1>sw_1</formula1>
    </dataValidation>
  </dataValidations>
  <pageMargins left="0.7" right="0.7" top="0.75" bottom="0.75" header="0" footer="0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D9E2F3"/>
  </sheetPr>
  <dimension ref="A1:Z1000"/>
  <sheetViews>
    <sheetView showGridLines="0" workbookViewId="0"/>
  </sheetViews>
  <sheetFormatPr baseColWidth="10" defaultColWidth="14.5" defaultRowHeight="15" customHeight="1" x14ac:dyDescent="0.2"/>
  <cols>
    <col min="1" max="1" width="8.6640625" customWidth="1"/>
    <col min="2" max="2" width="20.33203125" customWidth="1"/>
    <col min="3" max="3" width="10.6640625" customWidth="1"/>
    <col min="4" max="4" width="8.6640625" customWidth="1"/>
    <col min="5" max="5" width="23.5" customWidth="1"/>
    <col min="6" max="6" width="8.6640625" customWidth="1"/>
    <col min="7" max="14" width="12.6640625" customWidth="1"/>
    <col min="15" max="26" width="8.6640625" customWidth="1"/>
  </cols>
  <sheetData>
    <row r="1" spans="1:26" ht="39" customHeight="1" x14ac:dyDescent="0.2">
      <c r="A1" s="25"/>
      <c r="B1" s="26" t="s">
        <v>200</v>
      </c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3" spans="1:26" x14ac:dyDescent="0.2">
      <c r="B3" s="489" t="s">
        <v>201</v>
      </c>
      <c r="C3" s="490">
        <v>6</v>
      </c>
    </row>
    <row r="4" spans="1:26" x14ac:dyDescent="0.2">
      <c r="B4" s="491" t="s">
        <v>202</v>
      </c>
      <c r="C4" s="492">
        <v>3</v>
      </c>
    </row>
    <row r="5" spans="1:26" x14ac:dyDescent="0.2">
      <c r="B5" s="491" t="s">
        <v>203</v>
      </c>
      <c r="C5" s="493">
        <v>1</v>
      </c>
    </row>
    <row r="6" spans="1:26" x14ac:dyDescent="0.2">
      <c r="B6" s="494" t="s">
        <v>204</v>
      </c>
      <c r="C6" s="495">
        <v>0.01</v>
      </c>
    </row>
    <row r="8" spans="1:26" ht="24" customHeight="1" x14ac:dyDescent="0.2">
      <c r="B8" s="496" t="s">
        <v>205</v>
      </c>
      <c r="C8" s="254"/>
      <c r="D8" s="254"/>
      <c r="E8" s="254"/>
      <c r="F8" s="254"/>
      <c r="G8" s="254"/>
      <c r="H8" s="254"/>
      <c r="I8" s="254"/>
      <c r="J8" s="254"/>
      <c r="K8" s="254"/>
      <c r="L8" s="254"/>
      <c r="M8" s="497"/>
    </row>
    <row r="9" spans="1:26" ht="18" customHeight="1" x14ac:dyDescent="0.2">
      <c r="B9" s="256" t="s">
        <v>206</v>
      </c>
      <c r="C9" s="200"/>
      <c r="D9" s="200">
        <v>1</v>
      </c>
      <c r="E9" s="200">
        <v>2</v>
      </c>
      <c r="F9" s="200">
        <v>3</v>
      </c>
      <c r="G9" s="200">
        <v>4</v>
      </c>
      <c r="H9" s="200">
        <v>5</v>
      </c>
      <c r="I9" s="200">
        <v>6</v>
      </c>
      <c r="J9" s="200">
        <v>7</v>
      </c>
      <c r="K9" s="200">
        <v>8</v>
      </c>
      <c r="L9" s="200">
        <v>9</v>
      </c>
      <c r="M9" s="201">
        <v>10</v>
      </c>
    </row>
    <row r="10" spans="1:26" x14ac:dyDescent="0.2">
      <c r="B10" s="131" t="s">
        <v>207</v>
      </c>
      <c r="C10" s="498">
        <v>0</v>
      </c>
      <c r="D10" s="499">
        <f t="shared" ref="D10:D14" si="0">+$C$6</f>
        <v>0.01</v>
      </c>
      <c r="E10" s="499">
        <f t="shared" ref="E10:M10" si="1">IF(E9=MAX($D$9:$W$9),$C$5,IF(D$10&lt;&gt;"",MIN((E9-1)/(MAX($D$9:$W$9)-1)*($C$5-$C$6),($C$5-$C$6))+$C$6,""))</f>
        <v>0.11999999999999998</v>
      </c>
      <c r="F10" s="499">
        <f t="shared" si="1"/>
        <v>0.22999999999999998</v>
      </c>
      <c r="G10" s="499">
        <f t="shared" si="1"/>
        <v>0.33999999999999997</v>
      </c>
      <c r="H10" s="499">
        <f t="shared" si="1"/>
        <v>0.44999999999999996</v>
      </c>
      <c r="I10" s="499">
        <f t="shared" si="1"/>
        <v>0.56000000000000005</v>
      </c>
      <c r="J10" s="499">
        <f t="shared" si="1"/>
        <v>0.66999999999999993</v>
      </c>
      <c r="K10" s="499">
        <f t="shared" si="1"/>
        <v>0.78</v>
      </c>
      <c r="L10" s="499">
        <f t="shared" si="1"/>
        <v>0.8899999999999999</v>
      </c>
      <c r="M10" s="500">
        <f t="shared" si="1"/>
        <v>1</v>
      </c>
    </row>
    <row r="11" spans="1:26" x14ac:dyDescent="0.2">
      <c r="B11" s="131" t="s">
        <v>208</v>
      </c>
      <c r="C11" s="501">
        <v>0</v>
      </c>
      <c r="D11" s="502">
        <f t="shared" si="0"/>
        <v>0.01</v>
      </c>
      <c r="E11" s="502">
        <f t="shared" ref="E11:M11" si="2">IF(E9=MAX($D$9:$W$9),$C$5,IF(E$9&lt;&gt;"",MIN(2^E9/2^(MAX($D$9:$W$9))*($C$5-$C$6),($C$5-$C$6))+$C$6,""))</f>
        <v>1.3867187499999999E-2</v>
      </c>
      <c r="F11" s="502">
        <f t="shared" si="2"/>
        <v>1.7734375E-2</v>
      </c>
      <c r="G11" s="502">
        <f t="shared" si="2"/>
        <v>2.5468749999999998E-2</v>
      </c>
      <c r="H11" s="502">
        <f t="shared" si="2"/>
        <v>4.0937500000000002E-2</v>
      </c>
      <c r="I11" s="502">
        <f t="shared" si="2"/>
        <v>7.1874999999999994E-2</v>
      </c>
      <c r="J11" s="502">
        <f t="shared" si="2"/>
        <v>0.13375000000000001</v>
      </c>
      <c r="K11" s="502">
        <f t="shared" si="2"/>
        <v>0.25750000000000001</v>
      </c>
      <c r="L11" s="502">
        <f t="shared" si="2"/>
        <v>0.505</v>
      </c>
      <c r="M11" s="503">
        <f t="shared" si="2"/>
        <v>1</v>
      </c>
    </row>
    <row r="12" spans="1:26" x14ac:dyDescent="0.2">
      <c r="B12" s="131" t="s">
        <v>209</v>
      </c>
      <c r="C12" s="501">
        <v>0</v>
      </c>
      <c r="D12" s="502">
        <f t="shared" si="0"/>
        <v>0.01</v>
      </c>
      <c r="E12" s="502">
        <f t="shared" ref="E12:M12" si="3">MIN(IF(E9=MAX($D$9:$W$9),$C$5,IF(E$9&lt;&gt;"",-MIN(2^(MAX($D$9:$W$9)+1-E9)/2^(MAX($D$9:$W$9))*($C$5-$C$6),($C$5-$C$6))+1,"")),$C$5)</f>
        <v>0.505</v>
      </c>
      <c r="F12" s="502">
        <f t="shared" si="3"/>
        <v>0.75249999999999995</v>
      </c>
      <c r="G12" s="502">
        <f t="shared" si="3"/>
        <v>0.87624999999999997</v>
      </c>
      <c r="H12" s="502">
        <f t="shared" si="3"/>
        <v>0.93812499999999999</v>
      </c>
      <c r="I12" s="502">
        <f t="shared" si="3"/>
        <v>0.96906250000000005</v>
      </c>
      <c r="J12" s="502">
        <f t="shared" si="3"/>
        <v>0.98453124999999997</v>
      </c>
      <c r="K12" s="502">
        <f t="shared" si="3"/>
        <v>0.99226562500000004</v>
      </c>
      <c r="L12" s="502">
        <f t="shared" si="3"/>
        <v>0.99613281249999996</v>
      </c>
      <c r="M12" s="503">
        <f t="shared" si="3"/>
        <v>1</v>
      </c>
      <c r="N12" s="504"/>
    </row>
    <row r="13" spans="1:26" x14ac:dyDescent="0.2">
      <c r="B13" s="131" t="s">
        <v>210</v>
      </c>
      <c r="C13" s="501">
        <v>0</v>
      </c>
      <c r="D13" s="502">
        <f t="shared" si="0"/>
        <v>0.01</v>
      </c>
      <c r="E13" s="502">
        <f t="shared" ref="E13:M13" si="4">IF(E9=MAX($D$9:$W$9),$C$5,IF(E$9&lt;&gt;"",1/(1+EXP(-(10/$C$3*(E9-$C$4))))*($C$5-$C$6)+$C$6,""))</f>
        <v>0.16728041383210601</v>
      </c>
      <c r="F13" s="502">
        <f t="shared" si="4"/>
        <v>0.505</v>
      </c>
      <c r="G13" s="502">
        <f t="shared" si="4"/>
        <v>0.842719586167894</v>
      </c>
      <c r="H13" s="502">
        <f t="shared" si="4"/>
        <v>0.96589925629045104</v>
      </c>
      <c r="I13" s="502">
        <f t="shared" si="4"/>
        <v>0.9933740775849581</v>
      </c>
      <c r="J13" s="502">
        <f t="shared" si="4"/>
        <v>0.99874169389954948</v>
      </c>
      <c r="K13" s="502">
        <f t="shared" si="4"/>
        <v>0.99976209140430927</v>
      </c>
      <c r="L13" s="502">
        <f t="shared" si="4"/>
        <v>0.99995505610998459</v>
      </c>
      <c r="M13" s="503">
        <f t="shared" si="4"/>
        <v>1</v>
      </c>
      <c r="N13" s="27"/>
    </row>
    <row r="14" spans="1:26" x14ac:dyDescent="0.2">
      <c r="B14" s="131" t="s">
        <v>211</v>
      </c>
      <c r="C14" s="505">
        <v>1</v>
      </c>
      <c r="D14" s="506">
        <f t="shared" si="0"/>
        <v>0.01</v>
      </c>
      <c r="E14" s="506">
        <f t="shared" ref="E14:M14" si="5">IF(E9=MAX($D$9:$W$9),$C$5,IF(E$9&lt;&gt;"",($C$5-$C$6)/(1+POWER(100,($C$4+($C$3-$C$4)/2-E9)/($C$3-$C$4)))+$C$6,""))</f>
        <v>3.0879077346014513E-2</v>
      </c>
      <c r="F14" s="506">
        <f t="shared" si="5"/>
        <v>9.9999999999999992E-2</v>
      </c>
      <c r="G14" s="506">
        <f t="shared" si="5"/>
        <v>0.32384387292228056</v>
      </c>
      <c r="H14" s="506">
        <f t="shared" si="5"/>
        <v>0.68615612707771945</v>
      </c>
      <c r="I14" s="506">
        <f t="shared" si="5"/>
        <v>0.90999999999999992</v>
      </c>
      <c r="J14" s="506">
        <f t="shared" si="5"/>
        <v>0.97912092265398543</v>
      </c>
      <c r="K14" s="506">
        <f t="shared" si="5"/>
        <v>0.99542605741554879</v>
      </c>
      <c r="L14" s="506">
        <f t="shared" si="5"/>
        <v>0.99901098901098917</v>
      </c>
      <c r="M14" s="507">
        <f t="shared" si="5"/>
        <v>1</v>
      </c>
    </row>
    <row r="15" spans="1:26" x14ac:dyDescent="0.2">
      <c r="B15" s="508" t="s">
        <v>212</v>
      </c>
      <c r="C15" s="509"/>
      <c r="D15" s="510">
        <f>SUMPRODUCT($C$10:$C$14,D10:D14)</f>
        <v>0.01</v>
      </c>
      <c r="E15" s="510">
        <f t="shared" ref="E15:M15" si="6">IF(E$9&lt;&gt;"",SUMPRODUCT($C$10:$C$14,E10:E14)/SUMPRODUCT($C$10:$C$14*1),"")</f>
        <v>3.0879077346014513E-2</v>
      </c>
      <c r="F15" s="510">
        <f t="shared" si="6"/>
        <v>9.9999999999999992E-2</v>
      </c>
      <c r="G15" s="510">
        <f t="shared" si="6"/>
        <v>0.32384387292228056</v>
      </c>
      <c r="H15" s="510">
        <f t="shared" si="6"/>
        <v>0.68615612707771945</v>
      </c>
      <c r="I15" s="510">
        <f t="shared" si="6"/>
        <v>0.90999999999999992</v>
      </c>
      <c r="J15" s="510">
        <f t="shared" si="6"/>
        <v>0.97912092265398543</v>
      </c>
      <c r="K15" s="510">
        <f t="shared" si="6"/>
        <v>0.99542605741554879</v>
      </c>
      <c r="L15" s="510">
        <f t="shared" si="6"/>
        <v>0.99901098901098917</v>
      </c>
      <c r="M15" s="511">
        <f t="shared" si="6"/>
        <v>1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1000"/>
  <sheetViews>
    <sheetView workbookViewId="0"/>
  </sheetViews>
  <sheetFormatPr baseColWidth="10" defaultColWidth="14.5" defaultRowHeight="15" customHeight="1" x14ac:dyDescent="0.2"/>
  <cols>
    <col min="1" max="26" width="8.6640625" customWidth="1"/>
  </cols>
  <sheetData>
    <row r="1" spans="1:1" x14ac:dyDescent="0.2">
      <c r="A1" s="356" t="s">
        <v>213</v>
      </c>
    </row>
    <row r="2" spans="1:1" x14ac:dyDescent="0.2">
      <c r="A2" s="356" t="s">
        <v>176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Token - Fixed Supply w Reserves</vt:lpstr>
      <vt:lpstr>Token Specifications</vt:lpstr>
      <vt:lpstr>Token v2 - Dynamic Supply  Stab</vt:lpstr>
      <vt:lpstr>Token v3 - Fixed Supply w Reser</vt:lpstr>
      <vt:lpstr>Token v4 - Dynamic Supply  Stab</vt:lpstr>
      <vt:lpstr>Economic Models &gt;</vt:lpstr>
      <vt:lpstr>P&amp;L Simulation</vt:lpstr>
      <vt:lpstr>Token Supply</vt:lpstr>
      <vt:lpstr>Token Valuation</vt:lpstr>
      <vt:lpstr>Staking Model</vt:lpstr>
      <vt:lpstr>Statistics</vt:lpstr>
      <vt:lpstr>Translation Tables</vt:lpstr>
      <vt:lpstr>sw_1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 Pletikos</dc:creator>
  <cp:lastModifiedBy>YEVGEN OCHERETYUK</cp:lastModifiedBy>
  <dcterms:created xsi:type="dcterms:W3CDTF">2022-10-27T12:09:58Z</dcterms:created>
  <dcterms:modified xsi:type="dcterms:W3CDTF">2023-09-13T19:31:26Z</dcterms:modified>
</cp:coreProperties>
</file>