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\\octopi\share\MPMD-AutoBedLevel-Cal\advanced\"/>
    </mc:Choice>
  </mc:AlternateContent>
  <xr:revisionPtr revIDLastSave="0" documentId="13_ncr:1_{7C52FEBB-86AB-43CC-9601-9C2201700D05}" xr6:coauthVersionLast="45" xr6:coauthVersionMax="45" xr10:uidLastSave="{00000000-0000-0000-0000-000000000000}"/>
  <bookViews>
    <workbookView xWindow="5100" yWindow="945" windowWidth="21810" windowHeight="12150" firstSheet="1" activeTab="1" xr2:uid="{00000000-000D-0000-FFFF-FFFF00000000}"/>
  </bookViews>
  <sheets>
    <sheet name="Sheet1" sheetId="1" r:id="rId1"/>
    <sheet name="CarbonPaper" sheetId="3" r:id="rId2"/>
    <sheet name="ArmLength" sheetId="2" r:id="rId3"/>
    <sheet name="Extrusion" sheetId="4" r:id="rId4"/>
    <sheet name="P5 Factory - P5 Double Tap Data" sheetId="5" r:id="rId5"/>
    <sheet name="MPMD_Marlin_Odyssey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8" i="3" l="1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J3" i="8" s="1"/>
  <c r="B44" i="8"/>
  <c r="D43" i="8"/>
  <c r="C43" i="8"/>
  <c r="B43" i="8"/>
  <c r="Q10" i="8" s="1"/>
  <c r="D42" i="8"/>
  <c r="C42" i="8"/>
  <c r="B42" i="8"/>
  <c r="P10" i="8" s="1"/>
  <c r="D41" i="8"/>
  <c r="C41" i="8"/>
  <c r="B41" i="8"/>
  <c r="O10" i="8" s="1"/>
  <c r="D40" i="8"/>
  <c r="C40" i="8"/>
  <c r="B40" i="8"/>
  <c r="D39" i="8"/>
  <c r="C39" i="8"/>
  <c r="B39" i="8"/>
  <c r="D38" i="8"/>
  <c r="C38" i="8"/>
  <c r="B38" i="8"/>
  <c r="D37" i="8"/>
  <c r="C37" i="8"/>
  <c r="J4" i="8" s="1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J5" i="8" s="1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J6" i="8" s="1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J7" i="8" s="1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N10" i="8" s="1"/>
  <c r="D11" i="8"/>
  <c r="C11" i="8"/>
  <c r="B11" i="8"/>
  <c r="D10" i="8"/>
  <c r="C10" i="8"/>
  <c r="B10" i="8"/>
  <c r="D9" i="8"/>
  <c r="C9" i="8"/>
  <c r="J8" i="8" s="1"/>
  <c r="B9" i="8"/>
  <c r="K10" i="8" s="1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M10" i="8" s="1"/>
  <c r="D3" i="8"/>
  <c r="C3" i="8"/>
  <c r="B3" i="8"/>
  <c r="L10" i="8" s="1"/>
  <c r="D2" i="8"/>
  <c r="C2" i="8"/>
  <c r="J9" i="8" s="1"/>
  <c r="B2" i="8"/>
  <c r="D3" i="5"/>
  <c r="I3" i="3"/>
  <c r="I2" i="3"/>
  <c r="E23" i="5"/>
  <c r="D23" i="5"/>
  <c r="F23" i="5" s="1"/>
  <c r="E22" i="5"/>
  <c r="D22" i="5"/>
  <c r="E21" i="5"/>
  <c r="D21" i="5"/>
  <c r="E20" i="5"/>
  <c r="D20" i="5"/>
  <c r="E19" i="5"/>
  <c r="D19" i="5"/>
  <c r="F19" i="5" s="1"/>
  <c r="E18" i="5"/>
  <c r="D18" i="5"/>
  <c r="E17" i="5"/>
  <c r="D17" i="5"/>
  <c r="F17" i="5" s="1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F10" i="5" s="1"/>
  <c r="E9" i="5"/>
  <c r="G9" i="5" s="1"/>
  <c r="D9" i="5"/>
  <c r="E8" i="5"/>
  <c r="D8" i="5"/>
  <c r="E7" i="5"/>
  <c r="D7" i="5"/>
  <c r="E6" i="5"/>
  <c r="G6" i="5" s="1"/>
  <c r="D6" i="5"/>
  <c r="E5" i="5"/>
  <c r="G5" i="5" s="1"/>
  <c r="D5" i="5"/>
  <c r="E4" i="5"/>
  <c r="G4" i="5" s="1"/>
  <c r="D4" i="5"/>
  <c r="E3" i="5"/>
  <c r="S23" i="4"/>
  <c r="R26" i="4" s="1"/>
  <c r="C19" i="4"/>
  <c r="C22" i="4" s="1"/>
  <c r="J6" i="4"/>
  <c r="G13" i="5" l="1"/>
  <c r="G15" i="5"/>
  <c r="G19" i="5"/>
  <c r="F5" i="5"/>
  <c r="F7" i="5"/>
  <c r="F9" i="5"/>
  <c r="G20" i="5"/>
  <c r="G22" i="5"/>
  <c r="H2" i="8"/>
  <c r="T5" i="8" s="1"/>
  <c r="G2" i="8"/>
  <c r="T4" i="8" s="1"/>
  <c r="G17" i="5"/>
  <c r="G10" i="5"/>
  <c r="G21" i="5"/>
  <c r="G23" i="5"/>
  <c r="F6" i="5"/>
  <c r="F11" i="5"/>
  <c r="F13" i="5"/>
  <c r="F15" i="5"/>
  <c r="G16" i="5"/>
  <c r="F16" i="5"/>
  <c r="F20" i="5"/>
  <c r="F22" i="5"/>
  <c r="F3" i="5"/>
  <c r="F4" i="5"/>
  <c r="F2" i="8"/>
  <c r="G3" i="5"/>
  <c r="G18" i="5"/>
  <c r="F18" i="5"/>
  <c r="F14" i="5"/>
  <c r="G14" i="5"/>
  <c r="F8" i="5"/>
  <c r="G8" i="5"/>
  <c r="G11" i="5"/>
  <c r="G7" i="5"/>
  <c r="G12" i="5"/>
  <c r="F12" i="5"/>
  <c r="F21" i="5"/>
  <c r="E2" i="8" l="1"/>
  <c r="K9" i="8" s="1"/>
  <c r="T3" i="8"/>
  <c r="E50" i="8"/>
  <c r="Q3" i="8" s="1"/>
  <c r="E18" i="8"/>
  <c r="M7" i="8" s="1"/>
  <c r="E31" i="8"/>
  <c r="L5" i="8" s="1"/>
  <c r="E45" i="8"/>
  <c r="L3" i="8" s="1"/>
  <c r="E40" i="8"/>
  <c r="N4" i="8" s="1"/>
  <c r="E8" i="8"/>
  <c r="Q9" i="8" s="1"/>
  <c r="E46" i="8"/>
  <c r="M3" i="8" s="1"/>
  <c r="E14" i="8"/>
  <c r="P8" i="8" s="1"/>
  <c r="E27" i="8"/>
  <c r="O6" i="8" s="1"/>
  <c r="E41" i="8"/>
  <c r="O4" i="8" s="1"/>
  <c r="E36" i="8"/>
  <c r="Q5" i="8" s="1"/>
  <c r="E4" i="8"/>
  <c r="M9" i="8" s="1"/>
  <c r="E42" i="8"/>
  <c r="P4" i="8" s="1"/>
  <c r="E26" i="8"/>
  <c r="N6" i="8" s="1"/>
  <c r="E10" i="8"/>
  <c r="L8" i="8" s="1"/>
  <c r="E39" i="8"/>
  <c r="M4" i="8" s="1"/>
  <c r="E23" i="8"/>
  <c r="K6" i="8" s="1"/>
  <c r="E7" i="8"/>
  <c r="P9" i="8" s="1"/>
  <c r="E33" i="8"/>
  <c r="N5" i="8" s="1"/>
  <c r="E48" i="8"/>
  <c r="O3" i="8" s="1"/>
  <c r="E32" i="8"/>
  <c r="M5" i="8" s="1"/>
  <c r="E16" i="8"/>
  <c r="K7" i="8" s="1"/>
  <c r="E49" i="8"/>
  <c r="P3" i="8" s="1"/>
  <c r="E13" i="8"/>
  <c r="O8" i="8" s="1"/>
  <c r="E34" i="8"/>
  <c r="O5" i="8" s="1"/>
  <c r="E47" i="8"/>
  <c r="N3" i="8" s="1"/>
  <c r="E15" i="8"/>
  <c r="Q8" i="8" s="1"/>
  <c r="E17" i="8"/>
  <c r="L7" i="8" s="1"/>
  <c r="E24" i="8"/>
  <c r="L6" i="8" s="1"/>
  <c r="E29" i="8"/>
  <c r="Q6" i="8" s="1"/>
  <c r="E30" i="8"/>
  <c r="K5" i="8" s="1"/>
  <c r="E43" i="8"/>
  <c r="Q4" i="8" s="1"/>
  <c r="E11" i="8"/>
  <c r="M8" i="8" s="1"/>
  <c r="E9" i="8"/>
  <c r="K8" i="8" s="1"/>
  <c r="E20" i="8"/>
  <c r="O7" i="8" s="1"/>
  <c r="E21" i="8"/>
  <c r="P7" i="8" s="1"/>
  <c r="E38" i="8"/>
  <c r="L4" i="8" s="1"/>
  <c r="E22" i="8"/>
  <c r="Q7" i="8" s="1"/>
  <c r="E6" i="8"/>
  <c r="O9" i="8" s="1"/>
  <c r="E35" i="8"/>
  <c r="P5" i="8" s="1"/>
  <c r="E19" i="8"/>
  <c r="N7" i="8" s="1"/>
  <c r="E3" i="8"/>
  <c r="L9" i="8" s="1"/>
  <c r="E25" i="8"/>
  <c r="M6" i="8" s="1"/>
  <c r="E44" i="8"/>
  <c r="K3" i="8" s="1"/>
  <c r="E28" i="8"/>
  <c r="P6" i="8" s="1"/>
  <c r="E12" i="8"/>
  <c r="N8" i="8" s="1"/>
  <c r="E37" i="8"/>
  <c r="K4" i="8" s="1"/>
  <c r="E5" i="8"/>
  <c r="N9" i="8" s="1"/>
  <c r="F26" i="5"/>
  <c r="H14" i="5" s="1"/>
  <c r="U9" i="5" s="1"/>
  <c r="H21" i="5" l="1"/>
  <c r="O3" i="5" s="1"/>
  <c r="H12" i="5"/>
  <c r="O9" i="5" s="1"/>
  <c r="H8" i="5"/>
  <c r="R12" i="5" s="1"/>
  <c r="H3" i="5"/>
  <c r="O15" i="5" s="1"/>
  <c r="H7" i="5"/>
  <c r="U12" i="5" s="1"/>
  <c r="H4" i="5"/>
  <c r="R15" i="5" s="1"/>
  <c r="H11" i="5"/>
  <c r="L9" i="5" s="1"/>
  <c r="H20" i="5"/>
  <c r="L6" i="5" s="1"/>
  <c r="H13" i="5"/>
  <c r="R9" i="5" s="1"/>
  <c r="S9" i="5" s="1"/>
  <c r="H9" i="5"/>
  <c r="O12" i="5" s="1"/>
  <c r="H5" i="5"/>
  <c r="U15" i="5" s="1"/>
  <c r="H10" i="5"/>
  <c r="L12" i="5" s="1"/>
  <c r="H23" i="5"/>
  <c r="U3" i="5" s="1"/>
  <c r="H16" i="5"/>
  <c r="X6" i="5" s="1"/>
  <c r="H15" i="5"/>
  <c r="X9" i="5" s="1"/>
  <c r="H22" i="5"/>
  <c r="R3" i="5" s="1"/>
  <c r="H17" i="5"/>
  <c r="U6" i="5" s="1"/>
  <c r="U7" i="5" s="1"/>
  <c r="U8" i="5" s="1"/>
  <c r="H19" i="5"/>
  <c r="O6" i="5" s="1"/>
  <c r="H6" i="5"/>
  <c r="X12" i="5" s="1"/>
  <c r="H18" i="5"/>
  <c r="R6" i="5" s="1"/>
  <c r="T6" i="5" l="1"/>
  <c r="P6" i="5"/>
  <c r="R4" i="5"/>
  <c r="R5" i="5" s="1"/>
  <c r="AI23" i="5"/>
  <c r="N12" i="5"/>
  <c r="L10" i="5"/>
  <c r="N14" i="5"/>
  <c r="M13" i="5"/>
  <c r="O13" i="5"/>
  <c r="Q15" i="5"/>
  <c r="X11" i="5"/>
  <c r="V9" i="5"/>
  <c r="X7" i="5"/>
  <c r="X8" i="5" s="1"/>
  <c r="U13" i="5"/>
  <c r="W13" i="5"/>
  <c r="S15" i="5"/>
  <c r="L7" i="5"/>
  <c r="L8" i="5" s="1"/>
  <c r="L11" i="5"/>
  <c r="N9" i="5"/>
  <c r="P12" i="5"/>
  <c r="R14" i="5"/>
  <c r="T12" i="5"/>
  <c r="R10" i="5"/>
  <c r="AE20" i="5"/>
  <c r="T3" i="5"/>
  <c r="P3" i="5"/>
  <c r="AM23" i="5"/>
  <c r="N6" i="5"/>
  <c r="N4" i="5"/>
  <c r="AK23" i="5"/>
  <c r="V12" i="5"/>
  <c r="X10" i="5"/>
  <c r="V14" i="5"/>
  <c r="O4" i="5"/>
  <c r="O5" i="5" s="1"/>
  <c r="M6" i="5"/>
  <c r="Q6" i="5"/>
  <c r="V6" i="5"/>
  <c r="V4" i="5"/>
  <c r="O14" i="5"/>
  <c r="M12" i="5"/>
  <c r="Q12" i="5"/>
  <c r="O10" i="5"/>
  <c r="T15" i="5"/>
  <c r="P15" i="5"/>
  <c r="P13" i="5" s="1"/>
  <c r="R13" i="5"/>
  <c r="O11" i="5"/>
  <c r="Q9" i="5"/>
  <c r="O7" i="5"/>
  <c r="O8" i="5" s="1"/>
  <c r="M9" i="5"/>
  <c r="W9" i="5"/>
  <c r="W6" i="5"/>
  <c r="S6" i="5"/>
  <c r="U4" i="5"/>
  <c r="W5" i="5"/>
  <c r="S3" i="5"/>
  <c r="R11" i="5"/>
  <c r="T9" i="5"/>
  <c r="P9" i="5"/>
  <c r="R7" i="5"/>
  <c r="R8" i="5" s="1"/>
  <c r="U14" i="5"/>
  <c r="W12" i="5"/>
  <c r="S12" i="5"/>
  <c r="S11" i="5" s="1"/>
  <c r="U10" i="5"/>
  <c r="M5" i="5"/>
  <c r="Q3" i="5"/>
  <c r="U11" i="5"/>
  <c r="E7" i="2"/>
  <c r="F7" i="2" s="1"/>
  <c r="G7" i="2" s="1"/>
  <c r="E6" i="2"/>
  <c r="F6" i="2" s="1"/>
  <c r="G6" i="2" s="1"/>
  <c r="F5" i="2"/>
  <c r="G5" i="2" s="1"/>
  <c r="E5" i="2"/>
  <c r="E4" i="2"/>
  <c r="F4" i="2" s="1"/>
  <c r="G4" i="2" s="1"/>
  <c r="E3" i="2"/>
  <c r="F3" i="2" s="1"/>
  <c r="G3" i="2" s="1"/>
  <c r="G2" i="2"/>
  <c r="F2" i="2"/>
  <c r="W10" i="5" l="1"/>
  <c r="V10" i="5"/>
  <c r="M10" i="5"/>
  <c r="T13" i="5"/>
  <c r="N13" i="5"/>
  <c r="P4" i="5"/>
  <c r="P5" i="5" s="1"/>
  <c r="P11" i="5"/>
  <c r="P7" i="5"/>
  <c r="P8" i="5" s="1"/>
  <c r="Q11" i="5"/>
  <c r="Q7" i="5"/>
  <c r="Q8" i="5" s="1"/>
  <c r="T7" i="5"/>
  <c r="T8" i="5" s="1"/>
  <c r="T11" i="5"/>
  <c r="W7" i="5"/>
  <c r="W8" i="5" s="1"/>
  <c r="W11" i="5"/>
  <c r="Z19" i="5" s="1"/>
  <c r="N5" i="5"/>
  <c r="P14" i="5"/>
  <c r="P10" i="5"/>
  <c r="S13" i="5"/>
  <c r="V11" i="5"/>
  <c r="V7" i="5"/>
  <c r="V8" i="5" s="1"/>
  <c r="N10" i="5"/>
  <c r="T4" i="5"/>
  <c r="T5" i="5" s="1"/>
  <c r="V13" i="5"/>
  <c r="U5" i="5"/>
  <c r="V5" i="5"/>
  <c r="M11" i="5"/>
  <c r="Z18" i="5" s="1"/>
  <c r="M7" i="5"/>
  <c r="M8" i="5" s="1"/>
  <c r="Q14" i="5"/>
  <c r="Q10" i="5"/>
  <c r="N11" i="5"/>
  <c r="N7" i="5"/>
  <c r="N8" i="5" s="1"/>
  <c r="S14" i="5"/>
  <c r="S10" i="5"/>
  <c r="S4" i="5"/>
  <c r="S5" i="5" s="1"/>
  <c r="Q4" i="5"/>
  <c r="Q5" i="5" s="1"/>
  <c r="T14" i="5"/>
  <c r="T10" i="5"/>
  <c r="Q13" i="5"/>
  <c r="S7" i="5"/>
  <c r="S8" i="5" s="1"/>
  <c r="AE19" i="5" s="1"/>
  <c r="AK25" i="5" s="1"/>
  <c r="AI25" i="5" s="1"/>
  <c r="AC9" i="5" l="1"/>
  <c r="AC11" i="5" s="1"/>
  <c r="AC10" i="5"/>
  <c r="AA7" i="5"/>
  <c r="AA13" i="5" s="1"/>
  <c r="AB8" i="5"/>
  <c r="AB12" i="5" s="1"/>
  <c r="Z20" i="5"/>
  <c r="Z21" i="5" s="1"/>
  <c r="AI24" i="5" s="1"/>
  <c r="AM24" i="5" l="1"/>
  <c r="AK24" i="5"/>
</calcChain>
</file>

<file path=xl/sharedStrings.xml><?xml version="1.0" encoding="utf-8"?>
<sst xmlns="http://schemas.openxmlformats.org/spreadsheetml/2006/main" count="344" uniqueCount="279">
  <si>
    <t>Arm #</t>
  </si>
  <si>
    <t>Length 1</t>
  </si>
  <si>
    <t>Length 2</t>
  </si>
  <si>
    <t>Offset</t>
  </si>
  <si>
    <t>Result</t>
  </si>
  <si>
    <t>Deviation</t>
  </si>
  <si>
    <t>REF</t>
  </si>
  <si>
    <t>Measurements</t>
  </si>
  <si>
    <t>R Old</t>
  </si>
  <si>
    <t>R New</t>
  </si>
  <si>
    <t>L Old</t>
  </si>
  <si>
    <t>L New</t>
  </si>
  <si>
    <t xml:space="preserve">Use this with </t>
  </si>
  <si>
    <t>M666 X0 Y0 Z0</t>
  </si>
  <si>
    <t>M92 E Calibration - Extruder Steps per mm</t>
  </si>
  <si>
    <t>Filament Diameter Measurements</t>
  </si>
  <si>
    <t>Flow Rate Calibration</t>
  </si>
  <si>
    <t xml:space="preserve">Starting M92 E: </t>
  </si>
  <si>
    <t xml:space="preserve">(just for notetaking, </t>
  </si>
  <si>
    <t>Measure your filament with a caliper in several places</t>
  </si>
  <si>
    <t xml:space="preserve">Checklist: </t>
  </si>
  <si>
    <t>send M503 to get it)</t>
  </si>
  <si>
    <t>and enter the values, one per cell, in the column</t>
  </si>
  <si>
    <t>Make sure your filament is fresh, dry, and of good (not brittle) quality.</t>
  </si>
  <si>
    <t>Remove the Bowden tube from</t>
  </si>
  <si>
    <t>to the left.</t>
  </si>
  <si>
    <t>Make sure your nozzle isn't even partially clogged.</t>
  </si>
  <si>
    <t>either the extruder or the hotend</t>
  </si>
  <si>
    <t>New Filament Diameter for Slicer Settings (average):</t>
  </si>
  <si>
    <t>Make sure your PID is okay.</t>
  </si>
  <si>
    <t>(whichever is easier) and measure</t>
  </si>
  <si>
    <t>&lt;--- Do not edit this cell</t>
  </si>
  <si>
    <t>Make sure you know the temperature at which you plan on printing</t>
  </si>
  <si>
    <t>that is extruded out into the air.</t>
  </si>
  <si>
    <t xml:space="preserve">Instructions: </t>
  </si>
  <si>
    <t xml:space="preserve">Heat the extruder, or else the </t>
  </si>
  <si>
    <t>Personally, I usually skip this step and just use the advertised</t>
  </si>
  <si>
    <t xml:space="preserve">1. Print a simple shape with 0% Infill Density, 0 top layers, 2 bottom layers, </t>
  </si>
  <si>
    <t>extruder may not move due to</t>
  </si>
  <si>
    <t xml:space="preserve">diameter because I don't trust myself not to squeeze the </t>
  </si>
  <si>
    <t xml:space="preserve">and a number of walls equal to how many you plan on printing. You may </t>
  </si>
  <si>
    <t>the firmware's configuration.</t>
  </si>
  <si>
    <t>calipers too hard.</t>
  </si>
  <si>
    <t>need to enable "Print Thin Walls" if you plan on only doing one wall.</t>
  </si>
  <si>
    <t>1)</t>
  </si>
  <si>
    <t xml:space="preserve">Gcode Commands: </t>
  </si>
  <si>
    <t>2. How many walls are you printing?</t>
  </si>
  <si>
    <t>M83 ; put extruder in relative mode.</t>
  </si>
  <si>
    <t>G1 E100 F100 ;extrude 100 mm of filament.</t>
  </si>
  <si>
    <t>3. What is your Flow Rate?</t>
  </si>
  <si>
    <t>2)</t>
  </si>
  <si>
    <t>Insert Current M92 E:</t>
  </si>
  <si>
    <t>4. What is your Line Width?</t>
  </si>
  <si>
    <t xml:space="preserve">Measure the Filament: </t>
  </si>
  <si>
    <t>mm</t>
  </si>
  <si>
    <t>5. Print the object.</t>
  </si>
  <si>
    <t>New M92 E to try:</t>
  </si>
  <si>
    <t>Measurements (mm)</t>
  </si>
  <si>
    <t>6. Measure the wall widths near the top of the print</t>
  </si>
  <si>
    <t>3)</t>
  </si>
  <si>
    <t xml:space="preserve">Save your new e value by sending: </t>
  </si>
  <si>
    <t xml:space="preserve">and enter them to the right (in the yellow): </t>
  </si>
  <si>
    <t>Measure at least one per wall.</t>
  </si>
  <si>
    <t>Average =</t>
  </si>
  <si>
    <t>4)</t>
  </si>
  <si>
    <t>If on stock firmware, send M500 to save the value and then</t>
  </si>
  <si>
    <t>power cycle the machine (i.e., turn it off and then back on).</t>
  </si>
  <si>
    <t xml:space="preserve">7. This is your newly calibrated Flow Rate: </t>
  </si>
  <si>
    <t>5)</t>
  </si>
  <si>
    <t xml:space="preserve">If you're not "close enough" for your liking, </t>
  </si>
  <si>
    <t>go back to (1).</t>
  </si>
  <si>
    <t>8. Repeat until you're happy with your results.</t>
  </si>
  <si>
    <t xml:space="preserve">I'd recommend repeating this process at least </t>
  </si>
  <si>
    <t xml:space="preserve">This spreadsheet was made to accompany this tutorial for the </t>
  </si>
  <si>
    <t>one more time with the new flow rate.</t>
  </si>
  <si>
    <t xml:space="preserve">Monoprice Mini Delta 3D Printer Bowden Extruder/Extrusion Calibration: </t>
  </si>
  <si>
    <t xml:space="preserve">If you're getting something crazy high, </t>
  </si>
  <si>
    <t>https://www.thingiverse.com/thing:3892011</t>
  </si>
  <si>
    <t>then you may have a partial nozzle clog or</t>
  </si>
  <si>
    <t>incorrect filament diameter set in your slicer.</t>
  </si>
  <si>
    <t xml:space="preserve">Feel free to add a fudge factor (e.g. +5%), </t>
  </si>
  <si>
    <t>if you care more about print quality than dimensional</t>
  </si>
  <si>
    <t>accuracy of the walls. Personally, I would rather</t>
  </si>
  <si>
    <t>slightly overextrude than underextrude.</t>
  </si>
  <si>
    <t xml:space="preserve">Notes: </t>
  </si>
  <si>
    <t>Initial Layer Flow: Set &gt;= 100% to help with first layer adhesion.</t>
  </si>
  <si>
    <t>Skirt/Brim Flow: Same as Initial Layer Flow.</t>
  </si>
  <si>
    <t>Wall Flow: Set to value calibrated by measuring the walls with calipers.</t>
  </si>
  <si>
    <t>Infill Flow: Same as Wall Flow.</t>
  </si>
  <si>
    <t>Support Flow: Set less than the calibrated wall flow, but don't go too low</t>
  </si>
  <si>
    <t>or else the supports may fail.</t>
  </si>
  <si>
    <t>Top/Bottom Flow: Keep this higher to avoid holes in your print.</t>
  </si>
  <si>
    <t>e.g., maybe somewhere between 95-105%.</t>
  </si>
  <si>
    <t>Tutorial:</t>
  </si>
  <si>
    <t>https://www.thingiverse.com/thing:4242878</t>
  </si>
  <si>
    <t>PASTE G29 P5 V4 DATA in cell A2 BELOW: 
First line should read G29 Auto Bed Leveling</t>
  </si>
  <si>
    <t>P5 Double Tap Data (From G29 P5 V4)</t>
  </si>
  <si>
    <t>X</t>
  </si>
  <si>
    <t>Y</t>
  </si>
  <si>
    <t>Z1</t>
  </si>
  <si>
    <t>Z2</t>
  </si>
  <si>
    <t>Z avg</t>
  </si>
  <si>
    <t>Tap diff</t>
  </si>
  <si>
    <t>Z diff</t>
  </si>
  <si>
    <t>G29 P5 Contour Map (from median)</t>
  </si>
  <si>
    <t>TZ</t>
  </si>
  <si>
    <t>Z Range &amp; Flatness Stats</t>
  </si>
  <si>
    <t>User Notes:</t>
  </si>
  <si>
    <t>Y50</t>
  </si>
  <si>
    <t>&gt;0.35</t>
  </si>
  <si>
    <t>Enter notes about your setup conditions here, like the ones below for my machine.
Machine with V41 firmware.  
Belt tension tuned.  
Glass bed.  
Bed shimmed.  
Bed hold down clips installed &amp; adjusted to 0.25mm above bed switch contact point.   
Y tower slightly different than Z and X towers, so lower right is not quite even.</t>
  </si>
  <si>
    <t>&gt;0.30</t>
  </si>
  <si>
    <t>&gt;0.25</t>
  </si>
  <si>
    <t>TY</t>
  </si>
  <si>
    <t>Y25</t>
  </si>
  <si>
    <t>&gt;0.20</t>
  </si>
  <si>
    <t>&gt;0.15</t>
  </si>
  <si>
    <t>&gt;0.10</t>
  </si>
  <si>
    <t>Y0</t>
  </si>
  <si>
    <t>&gt;0.05</t>
  </si>
  <si>
    <t>Mcode</t>
  </si>
  <si>
    <t>Final Parameters</t>
  </si>
  <si>
    <t>TX</t>
  </si>
  <si>
    <t>0</t>
  </si>
  <si>
    <t>M666</t>
  </si>
  <si>
    <t>Z</t>
  </si>
  <si>
    <t>&lt;-0.05</t>
  </si>
  <si>
    <t>M665</t>
  </si>
  <si>
    <t>L</t>
  </si>
  <si>
    <t>R</t>
  </si>
  <si>
    <t>Y-25</t>
  </si>
  <si>
    <t>&lt;-0.10</t>
  </si>
  <si>
    <t>M92</t>
  </si>
  <si>
    <t>&lt;-0.15</t>
  </si>
  <si>
    <t>&lt;-0.20</t>
  </si>
  <si>
    <t>M666 M665 Parameter Tuning</t>
  </si>
  <si>
    <t>Y-50</t>
  </si>
  <si>
    <t>&lt;-0.25</t>
  </si>
  <si>
    <t>Pass 0 Parameter Values</t>
  </si>
  <si>
    <t>X-50</t>
  </si>
  <si>
    <t>X-25</t>
  </si>
  <si>
    <t>X0</t>
  </si>
  <si>
    <t>X25</t>
  </si>
  <si>
    <t>X50</t>
  </si>
  <si>
    <t>&lt;-0.30</t>
  </si>
  <si>
    <t>Highest Tower</t>
  </si>
  <si>
    <r>
      <rPr>
        <sz val="11"/>
        <rFont val="Helvetica Neue"/>
      </rPr>
      <t xml:space="preserve">Three outlined cells are closest to bed switches  
X Tower is Lower </t>
    </r>
    <r>
      <rPr>
        <i/>
        <sz val="11"/>
        <rFont val="Helvetica Neue"/>
      </rPr>
      <t>Left</t>
    </r>
    <r>
      <rPr>
        <sz val="11"/>
        <rFont val="Helvetica Neue"/>
      </rPr>
      <t xml:space="preserve">          Z Tower is Top </t>
    </r>
    <r>
      <rPr>
        <i/>
        <sz val="11"/>
        <rFont val="Helvetica Neue"/>
      </rPr>
      <t>Center</t>
    </r>
    <r>
      <rPr>
        <sz val="11"/>
        <rFont val="Helvetica Neue"/>
      </rPr>
      <t xml:space="preserve">          Y Tower is Lower </t>
    </r>
    <r>
      <rPr>
        <i/>
        <sz val="11"/>
        <rFont val="Helvetica Neue"/>
      </rPr>
      <t>Right</t>
    </r>
    <r>
      <rPr>
        <sz val="11"/>
        <rFont val="Helvetica Neue"/>
      </rPr>
      <t xml:space="preserve">
Green is the -0.10 to +0.10 range.  This is the ideal goal.
</t>
    </r>
    <r>
      <rPr>
        <sz val="11"/>
        <rFont val="Helvetica Neue"/>
      </rPr>
      <t xml:space="preserve">Keep anything over -0.15 to +0.15 at edges.
</t>
    </r>
    <r>
      <rPr>
        <sz val="11"/>
        <rFont val="Helvetica Neue"/>
      </rPr>
      <t>G29 P5 Probe point cells display Z values.  Other cells are linearly interpolated.</t>
    </r>
    <r>
      <rPr>
        <sz val="11"/>
        <rFont val="Helvetica Neue"/>
      </rPr>
      <t xml:space="preserve">
</t>
    </r>
    <r>
      <rPr>
        <sz val="10"/>
        <color rgb="FFB45F06"/>
        <rFont val="Helvetica Neue"/>
      </rPr>
      <t>CAUTION: ONLY ENTER DATA INTO WHITE CELLS</t>
    </r>
  </si>
  <si>
    <t>Tilt Stats</t>
  </si>
  <si>
    <t>&lt;-0.35</t>
  </si>
  <si>
    <t>TX*</t>
  </si>
  <si>
    <t>Bowl Stats</t>
  </si>
  <si>
    <t>Calibrate X,Y First</t>
  </si>
  <si>
    <t>TY*</t>
  </si>
  <si>
    <t>Center*</t>
  </si>
  <si>
    <t>Previous Parameter Values</t>
  </si>
  <si>
    <t>TZ*</t>
  </si>
  <si>
    <t>Outside Ring*</t>
  </si>
  <si>
    <t>High</t>
  </si>
  <si>
    <t>*Zone Avg</t>
  </si>
  <si>
    <r>
      <rPr>
        <b/>
        <sz val="10"/>
        <rFont val="Helvetica Neue"/>
      </rPr>
      <t xml:space="preserve">Instructions using Repetier-Host (Pronterface/Printrun are similar)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rFont val="Helvetica Neue"/>
      </rPr>
      <t>0)  Copy</t>
    </r>
    <r>
      <rPr>
        <sz val="11"/>
        <color theme="1"/>
        <rFont val="Calibri"/>
        <family val="2"/>
        <scheme val="minor"/>
      </rPr>
      <t xml:space="preserve"> Pass 0 Parameters to Previous Prameters, </t>
    </r>
    <r>
      <rPr>
        <b/>
        <sz val="10"/>
        <rFont val="Helvetica Neue"/>
      </rPr>
      <t>Set</t>
    </r>
    <r>
      <rPr>
        <sz val="11"/>
        <color theme="1"/>
        <rFont val="Calibri"/>
        <family val="2"/>
        <scheme val="minor"/>
      </rPr>
      <t xml:space="preserve"> Pass# to 0
     </t>
    </r>
    <r>
      <rPr>
        <b/>
        <sz val="10"/>
        <rFont val="Helvetica Neue"/>
      </rPr>
      <t>Send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0"/>
        <rFont val="Helvetica Neue"/>
      </rPr>
      <t>M666 X0 Y0 Z0</t>
    </r>
    <r>
      <rPr>
        <sz val="11"/>
        <color theme="1"/>
        <rFont val="Calibri"/>
        <family val="2"/>
        <scheme val="minor"/>
      </rPr>
      <t xml:space="preserve">, then </t>
    </r>
    <r>
      <rPr>
        <b/>
        <sz val="10"/>
        <rFont val="Helvetica Neue"/>
      </rPr>
      <t>M665 L,R parameters</t>
    </r>
    <r>
      <rPr>
        <sz val="11"/>
        <color theme="1"/>
        <rFont val="Calibri"/>
        <family val="2"/>
        <scheme val="minor"/>
      </rPr>
      <t xml:space="preserve"> gcode to </t>
    </r>
    <r>
      <rPr>
        <b/>
        <sz val="10"/>
        <rFont val="Helvetica Neue"/>
      </rPr>
      <t>MPMD</t>
    </r>
    <r>
      <rPr>
        <sz val="11"/>
        <color theme="1"/>
        <rFont val="Calibri"/>
        <family val="2"/>
        <scheme val="minor"/>
      </rPr>
      <t xml:space="preserve"> over </t>
    </r>
    <r>
      <rPr>
        <b/>
        <sz val="10"/>
        <rFont val="Helvetica Neue"/>
      </rPr>
      <t>USB</t>
    </r>
    <r>
      <rPr>
        <sz val="11"/>
        <color theme="1"/>
        <rFont val="Calibri"/>
        <family val="2"/>
        <scheme val="minor"/>
      </rPr>
      <t xml:space="preserve"> connection
</t>
    </r>
    <r>
      <rPr>
        <b/>
        <sz val="10"/>
        <rFont val="Helvetica Neue"/>
      </rPr>
      <t xml:space="preserve">1)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Helvetica Neue"/>
      </rPr>
      <t>Send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0"/>
        <rFont val="Helvetica Neue"/>
      </rPr>
      <t>G28</t>
    </r>
    <r>
      <rPr>
        <sz val="11"/>
        <color theme="1"/>
        <rFont val="Calibri"/>
        <family val="2"/>
        <scheme val="minor"/>
      </rPr>
      <t xml:space="preserve">, then </t>
    </r>
    <r>
      <rPr>
        <b/>
        <i/>
        <sz val="10"/>
        <rFont val="Helvetica Neue"/>
      </rPr>
      <t>G29 P5 V4</t>
    </r>
    <r>
      <rPr>
        <sz val="11"/>
        <color theme="1"/>
        <rFont val="Calibri"/>
        <family val="2"/>
        <scheme val="minor"/>
      </rPr>
      <t xml:space="preserve"> gcode to </t>
    </r>
    <r>
      <rPr>
        <b/>
        <sz val="10"/>
        <rFont val="Helvetica Neue"/>
      </rPr>
      <t>MPMD</t>
    </r>
    <r>
      <rPr>
        <sz val="11"/>
        <color theme="1"/>
        <rFont val="Calibri"/>
        <family val="2"/>
        <scheme val="minor"/>
      </rPr>
      <t xml:space="preserve"> over </t>
    </r>
    <r>
      <rPr>
        <b/>
        <sz val="10"/>
        <rFont val="Helvetica Neue"/>
      </rPr>
      <t>USB</t>
    </r>
    <r>
      <rPr>
        <sz val="11"/>
        <color theme="1"/>
        <rFont val="Calibri"/>
        <family val="2"/>
        <scheme val="minor"/>
      </rPr>
      <t xml:space="preserve"> connection
</t>
    </r>
    <r>
      <rPr>
        <b/>
        <sz val="10"/>
        <rFont val="Helvetica Neue"/>
      </rPr>
      <t>2)  Copy</t>
    </r>
    <r>
      <rPr>
        <sz val="11"/>
        <color theme="1"/>
        <rFont val="Calibri"/>
        <family val="2"/>
        <scheme val="minor"/>
      </rPr>
      <t xml:space="preserve"> all displayed text lines starting with </t>
    </r>
    <r>
      <rPr>
        <b/>
        <sz val="10"/>
        <rFont val="Helvetica Neue"/>
      </rPr>
      <t>"G29 Auto Bed Leveling"</t>
    </r>
    <r>
      <rPr>
        <sz val="11"/>
        <color theme="1"/>
        <rFont val="Calibri"/>
        <family val="2"/>
        <scheme val="minor"/>
      </rPr>
      <t xml:space="preserve"> to end
</t>
    </r>
    <r>
      <rPr>
        <b/>
        <sz val="10"/>
        <rFont val="Helvetica Neue"/>
      </rPr>
      <t>3)  Click</t>
    </r>
    <r>
      <rPr>
        <sz val="11"/>
        <color theme="1"/>
        <rFont val="Calibri"/>
        <family val="2"/>
        <scheme val="minor"/>
      </rPr>
      <t xml:space="preserve"> on Cell </t>
    </r>
    <r>
      <rPr>
        <b/>
        <sz val="10"/>
        <rFont val="Helvetica Neue"/>
      </rPr>
      <t>A2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0"/>
        <rFont val="Helvetica Neue"/>
      </rPr>
      <t>Paste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rFont val="Helvetica Neue"/>
      </rPr>
      <t>4)  Transfer</t>
    </r>
    <r>
      <rPr>
        <sz val="11"/>
        <color theme="1"/>
        <rFont val="Calibri"/>
        <family val="2"/>
        <scheme val="minor"/>
      </rPr>
      <t xml:space="preserve"> marked (orange) Highest Tower in Next Parameters to Highest Tower in Pass 0 Parameters
</t>
    </r>
    <r>
      <rPr>
        <b/>
        <sz val="10"/>
        <rFont val="Helvetica Neue"/>
      </rPr>
      <t>5)  Take screenshot</t>
    </r>
    <r>
      <rPr>
        <sz val="11"/>
        <color theme="1"/>
        <rFont val="Calibri"/>
        <family val="2"/>
        <scheme val="minor"/>
      </rPr>
      <t xml:space="preserve"> of this chart for reference
</t>
    </r>
    <r>
      <rPr>
        <b/>
        <sz val="10"/>
        <rFont val="Helvetica Neue"/>
      </rPr>
      <t>6)  Send</t>
    </r>
    <r>
      <rPr>
        <sz val="11"/>
        <color theme="1"/>
        <rFont val="Calibri"/>
        <family val="2"/>
        <scheme val="minor"/>
      </rPr>
      <t xml:space="preserve"> suggested (orange) Next </t>
    </r>
    <r>
      <rPr>
        <b/>
        <i/>
        <sz val="10"/>
        <rFont val="Helvetica Neue"/>
      </rPr>
      <t>M666</t>
    </r>
    <r>
      <rPr>
        <sz val="11"/>
        <color theme="1"/>
        <rFont val="Calibri"/>
        <family val="2"/>
        <scheme val="minor"/>
      </rPr>
      <t xml:space="preserve"> and/or </t>
    </r>
    <r>
      <rPr>
        <b/>
        <i/>
        <sz val="10"/>
        <rFont val="Helvetica Neue"/>
      </rPr>
      <t>M665</t>
    </r>
    <r>
      <rPr>
        <sz val="11"/>
        <color theme="1"/>
        <rFont val="Calibri"/>
        <family val="2"/>
        <scheme val="minor"/>
      </rPr>
      <t xml:space="preserve"> commands to try for improvements to heat map
</t>
    </r>
    <r>
      <rPr>
        <b/>
        <sz val="10"/>
        <rFont val="Helvetica Neue"/>
      </rPr>
      <t xml:space="preserve">7)  Copy </t>
    </r>
    <r>
      <rPr>
        <b/>
        <i/>
        <sz val="10"/>
        <rFont val="Helvetica Neue"/>
      </rPr>
      <t>M666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0"/>
        <rFont val="Helvetica Neue"/>
      </rPr>
      <t>M665</t>
    </r>
    <r>
      <rPr>
        <sz val="11"/>
        <color theme="1"/>
        <rFont val="Calibri"/>
        <family val="2"/>
        <scheme val="minor"/>
      </rPr>
      <t xml:space="preserve"> Next Parameters to Previous Parameters,  </t>
    </r>
    <r>
      <rPr>
        <b/>
        <sz val="10"/>
        <rFont val="Helvetica Neue"/>
      </rPr>
      <t>Increment Pass#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rFont val="Helvetica Neue"/>
      </rPr>
      <t>8)  Goto Step 1</t>
    </r>
    <r>
      <rPr>
        <sz val="11"/>
        <color theme="1"/>
        <rFont val="Calibri"/>
        <family val="2"/>
        <scheme val="minor"/>
      </rPr>
      <t xml:space="preserve"> until no more changes (orange values) or satisfied with results.</t>
    </r>
  </si>
  <si>
    <t>Next Parameter Values</t>
  </si>
  <si>
    <t>Median Reference—&gt;</t>
  </si>
  <si>
    <t>Pass #</t>
  </si>
  <si>
    <t>&lt; 5:36:04 PM: 10.320 10.235 10.152 10.479 10.674</t>
  </si>
  <si>
    <t>&lt; 5:36:04 PM: 10.302 10.320 10.285 10.338 10.443</t>
  </si>
  <si>
    <t>&lt; 5:36:04 PM: 10.284 10.406 10.319 10.336 10.213</t>
  </si>
  <si>
    <t>&lt; 5:36:04 PM: 10.159 10.334 10.374 10.212 10.055</t>
  </si>
  <si>
    <t>&lt; 5:36:04 PM: 10.246 10.281 10.315 10.298 10.106</t>
  </si>
  <si>
    <t>&lt; 9:43:11 PM: Bed X: 10.000 Y: 50.000 Z: 10.333</t>
  </si>
  <si>
    <t>&lt; 9:43:11 PM: 10.142 10.134 10.127 10.217 10.272 0.000</t>
  </si>
  <si>
    <t>&lt; 9:43:11 PM: 10.196 10.304 10.296 10.328 10.383 10.333</t>
  </si>
  <si>
    <t>&lt; 9:43:11 PM: 10.274 10.382 10.372 10.352 10.337 10.288</t>
  </si>
  <si>
    <t>&lt; 9:43:11 PM: 10.236 10.321 10.370 10.333 10.260 10.169</t>
  </si>
  <si>
    <t>&lt; 9:43:11 PM: 10.183 10.268 10.376 10.339 10.184 10.094</t>
  </si>
  <si>
    <t>&lt; 9:43:11 PM: 0.000 10.205 10.313 10.333 10.178 0.000</t>
  </si>
  <si>
    <t>Location</t>
  </si>
  <si>
    <t xml:space="preserve">In order for this to make sense with future bed leveling calibrations, </t>
  </si>
  <si>
    <t xml:space="preserve">you must use it with the following equation: </t>
  </si>
  <si>
    <t>G1 X-43.3 Y-25 Z10</t>
  </si>
  <si>
    <t>G1 X0 Y50 Z10</t>
  </si>
  <si>
    <t>G1 X43.3 Y-25 Z10</t>
  </si>
  <si>
    <t>https://www.reddit.com/r/mpminidelta/comments/bzm1s2/updated_mpmd_calibration_guide_and_faq/</t>
  </si>
  <si>
    <t xml:space="preserve">Full Calibration Guide Document, Explanations, and Videos: </t>
  </si>
  <si>
    <t>For a Monoprice Mini Delta 3D Printer with roughly stock arm lengths,</t>
  </si>
  <si>
    <t>a ratio value of 1.5 seems to work well based on Dennis's experimentation.</t>
  </si>
  <si>
    <t>If you plan on using the Python script or Dennis's spreadsheet, this equation is done for you.</t>
  </si>
  <si>
    <t xml:space="preserve">Otherwise, if you plan on using G33 or something similar, you might have to run it </t>
  </si>
  <si>
    <t>iteratively as you adjust L for dimensional accuracy.</t>
  </si>
  <si>
    <t>bed leveling calibrations.</t>
  </si>
  <si>
    <t xml:space="preserve">I.E., this equation is used to MAINTAIN existing dimensional accuracy as R is tweaked in the </t>
  </si>
  <si>
    <t>Z Diff</t>
  </si>
  <si>
    <t>Median</t>
  </si>
  <si>
    <t>&lt; 01:02:03 PM: G29 Auto Bed Leveling</t>
  </si>
  <si>
    <t>L_run</t>
  </si>
  <si>
    <t>R_start</t>
  </si>
  <si>
    <t>R_end</t>
  </si>
  <si>
    <t>L_new</t>
  </si>
  <si>
    <t>Trial #</t>
  </si>
  <si>
    <t>Mean</t>
  </si>
  <si>
    <t>Std Dev</t>
  </si>
  <si>
    <t>Copy-Paste M503 G29 Data Here</t>
  </si>
  <si>
    <t>&lt; 01:02:03 PM: Bed X: -25.000 Y: -50.000 Z: -0.140</t>
  </si>
  <si>
    <t>&lt; 01:02:03 PM: Bed X: -25.000 Y: -50.000 Z: -0.120</t>
  </si>
  <si>
    <t>&lt; 01:02:03 PM: Bed X: 0.000 Y: -50.000 Z: -0.240</t>
  </si>
  <si>
    <t>&lt; 01:02:03 PM: Bed X: 25.000 Y: -50.000 Z: 0.030</t>
  </si>
  <si>
    <t>&lt; 01:02:03 PM: Bed X: 25.000 Y: -50.000 Z: 0.040</t>
  </si>
  <si>
    <t>&lt; 01:02:03 PM: Bed X: 50.000 Y: -25.000 Z: 0.060</t>
  </si>
  <si>
    <t>&lt; 01:02:03 PM: Bed X: 50.000 Y: -25.000 Z: 0.050</t>
  </si>
  <si>
    <t>&lt; 01:02:03 PM: Bed X: 25.000 Y: -25.000 Z: -0.300</t>
  </si>
  <si>
    <t>&lt; 01:02:03 PM: Bed X: 25.000 Y: -25.000 Z: -0.290</t>
  </si>
  <si>
    <t>&lt; 01:02:03 PM: Bed X: 0.000 Y: -25.000 Z: -0.170</t>
  </si>
  <si>
    <t>&lt; 01:02:03 PM: Bed X: -25.000 Y: -25.000 Z: -0.100</t>
  </si>
  <si>
    <t>&lt; 01:02:03 PM: Bed X: -50.000 Y: -25.000 Z: 0.050</t>
  </si>
  <si>
    <t>&lt; 01:02:03 PM: Bed X: -50.000 Y: 0.000 Z: -0.210</t>
  </si>
  <si>
    <t>&lt; 01:02:03 PM: Bed X: -50.000 Y: 0.000 Z: -0.200</t>
  </si>
  <si>
    <t>&lt; 01:02:03 PM: Bed X: -25.000 Y: 0.000 Z: -0.130</t>
  </si>
  <si>
    <t>&lt; 01:02:03 PM: Bed X: 0.000 Y: 0.000 Z: -0.030</t>
  </si>
  <si>
    <t>&lt; 01:02:03 PM: Bed X: 25.000 Y: 0.000 Z: 0.010</t>
  </si>
  <si>
    <t>&lt; 01:02:03 PM: Bed X: 50.000 Y: 0.000 Z: -0.090</t>
  </si>
  <si>
    <t>&lt; 01:02:03 PM: Bed X: 50.000 Y: 0.000 Z: -0.100</t>
  </si>
  <si>
    <t>&lt; 01:02:03 PM: Bed X: 50.000 Y: 25.000 Z: -0.140</t>
  </si>
  <si>
    <t>&lt; 01:02:03 PM: Bed X: 50.000 Y: 25.000 Z: -0.130</t>
  </si>
  <si>
    <t>&lt; 01:02:03 PM: Bed X: 25.000 Y: 25.000 Z: -0.350</t>
  </si>
  <si>
    <t>&lt; 01:02:03 PM: Bed X: 0.000 Y: 25.000 Z: -0.030</t>
  </si>
  <si>
    <t>&lt; 01:02:03 PM: Bed X: -25.000 Y: 25.000 Z: -0.230</t>
  </si>
  <si>
    <t>&lt; 01:02:03 PM: Bed X: -50.000 Y: 25.000 Z: -0.060</t>
  </si>
  <si>
    <t>&lt; 01:02:03 PM: Bed X: -25.000 Y: 50.000 Z: -0.050</t>
  </si>
  <si>
    <t>&lt; 01:02:03 PM: Bed X: 0.000 Y: 50.000 Z: -0.020</t>
  </si>
  <si>
    <t>&lt; 01:02:03 PM: Bed X: 25.000 Y: 50.000 Z: 0.130</t>
  </si>
  <si>
    <t>StdDev</t>
  </si>
  <si>
    <t>echo:  G29 W I0 J0 Z0.13756  ; X-55.00 Y-55.00</t>
  </si>
  <si>
    <t>echo:  G29 W I1 J0 Z0.13445  ; X-37.00 Y-55.00</t>
  </si>
  <si>
    <t>echo:  G29 W I2 J0 Z0.13116  ; X-18.00 Y-55.00</t>
  </si>
  <si>
    <t>echo:  G29 W I3 J0 Z0.12804  ; X0.00 Y-55.00</t>
  </si>
  <si>
    <t>echo:  G29 W I4 J0 Z0.12493  ; X18.00 Y-55.00</t>
  </si>
  <si>
    <t>echo:  G29 W I5 J0 Z0.12164  ; X37.00 Y-55.00</t>
  </si>
  <si>
    <t>echo:  G29 W I6 J0 Z0.11853  ; X55.00 Y-55.00</t>
  </si>
  <si>
    <t>echo:  G29 W I0 J1 Z0.13663  ; X-55.00 Y-37.00</t>
  </si>
  <si>
    <t>echo:  G29 W I1 J1 Z0.13351  ; X-37.00 Y-37.00</t>
  </si>
  <si>
    <t>echo:  G29 W I2 J1 Z0.13022  ; X-18.00 Y-37.00</t>
  </si>
  <si>
    <t>echo:  G29 W I3 J1 Z0.12711  ; X0.00 Y-37.00</t>
  </si>
  <si>
    <t>echo:  G29 W I4 J1 Z0.12399  ; X18.00 Y-37.00</t>
  </si>
  <si>
    <t>echo:  G29 W I5 J1 Z0.12070  ; X37.00 Y-37.00</t>
  </si>
  <si>
    <t>echo:  G29 W I6 J1 Z0.11759  ; X55.00 Y-37.00</t>
  </si>
  <si>
    <t>echo:  G29 W I0 J2 Z0.13564  ; X-55.00 Y-18.00</t>
  </si>
  <si>
    <t>echo:  G29 W I1 J2 Z0.13252  ; X-37.00 Y-18.00</t>
  </si>
  <si>
    <t>echo:  G29 W I2 J2 Z0.12923  ; X-18.00 Y-18.00</t>
  </si>
  <si>
    <t>echo:  G29 W I3 J2 Z0.12612  ; X0.00 Y-18.00</t>
  </si>
  <si>
    <t>echo:  G29 W I4 J2 Z0.12300  ; X18.00 Y-18.00</t>
  </si>
  <si>
    <t>echo:  G29 W I5 J2 Z0.11971  ; X37.00 Y-18.00</t>
  </si>
  <si>
    <t>echo:  G29 W I6 J2 Z0.11660  ; X55.00 Y-18.00</t>
  </si>
  <si>
    <t>echo:  G29 W I0 J3 Z0.13470  ; X-55.00 Y0.00</t>
  </si>
  <si>
    <t>echo:  G29 W I1 J3 Z0.13158  ; X-37.00 Y0.00</t>
  </si>
  <si>
    <t>echo:  G29 W I2 J3 Z0.12829  ; X-18.00 Y0.00</t>
  </si>
  <si>
    <t>echo:  G29 W I3 J3 Z0.12518  ; X0.00 Y0.00</t>
  </si>
  <si>
    <t>echo:  G29 W I4 J3 Z0.12206  ; X18.00 Y0.00</t>
  </si>
  <si>
    <t>echo:  G29 W I5 J3 Z0.11877  ; X37.00 Y0.00</t>
  </si>
  <si>
    <t>echo:  G29 W I6 J3 Z0.11566  ; X55.00 Y0.00</t>
  </si>
  <si>
    <t>echo:  G29 W I0 J4 Z0.13376  ; X-55.00 Y18.00</t>
  </si>
  <si>
    <t>echo:  G29 W I1 J4 Z0.13064  ; X-37.00 Y18.00</t>
  </si>
  <si>
    <t>echo:  G29 W I2 J4 Z0.12736  ; X-18.00 Y18.00</t>
  </si>
  <si>
    <t>echo:  G29 W I3 J4 Z0.12424  ; X0.00 Y18.00</t>
  </si>
  <si>
    <t>echo:  G29 W I4 J4 Z0.12112  ; X18.00 Y18.00</t>
  </si>
  <si>
    <t>echo:  G29 W I5 J4 Z0.11784  ; X37.00 Y18.00</t>
  </si>
  <si>
    <t>echo:  G29 W I6 J4 Z0.11472  ; X55.00 Y18.00</t>
  </si>
  <si>
    <t>echo:  G29 W I0 J5 Z0.13277  ; X-55.00 Y37.00</t>
  </si>
  <si>
    <t>echo:  G29 W I1 J5 Z0.12965  ; X-37.00 Y37.00</t>
  </si>
  <si>
    <t>echo:  G29 W I2 J5 Z0.12637  ; X-18.00 Y37.00</t>
  </si>
  <si>
    <t>echo:  G29 W I3 J5 Z0.12325  ; X0.00 Y37.00</t>
  </si>
  <si>
    <t>echo:  G29 W I4 J5 Z0.12013  ; X18.00 Y37.00</t>
  </si>
  <si>
    <t>echo:  G29 W I5 J5 Z0.11685  ; X37.00 Y37.00</t>
  </si>
  <si>
    <t>echo:  G29 W I6 J5 Z0.11373  ; X55.00 Y37.00</t>
  </si>
  <si>
    <t>echo:  G29 W I0 J6 Z0.13183  ; X-55.00 Y55.00</t>
  </si>
  <si>
    <t>echo:  G29 W I1 J6 Z0.12872  ; X-37.00 Y55.00</t>
  </si>
  <si>
    <t>echo:  G29 W I2 J6 Z0.12543  ; X-18.00 Y55.00</t>
  </si>
  <si>
    <t>echo:  G29 W I3 J6 Z0.12231  ; X0.00 Y55.00</t>
  </si>
  <si>
    <t>echo:  G29 W I4 J6 Z0.11920  ; X18.00 Y55.00</t>
  </si>
  <si>
    <t>echo:  G29 W I5 J6 Z0.11591  ; X37.00 Y55.00</t>
  </si>
  <si>
    <t>echo:  G29 W I6 J6 Z0.11279  ; X55.00 Y55.00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</si>
</sst>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b/>
      <sz val="12"/>
      <color rgb="FF000000"/>
      <name val="Helvetica Neue"/>
    </font>
    <font>
      <sz val="10"/>
      <name val="Helvetica Neue"/>
    </font>
    <font>
      <sz val="10"/>
      <color rgb="FFCCCCCC"/>
      <name val="Helvetica"/>
    </font>
    <font>
      <b/>
      <sz val="10"/>
      <color rgb="FFCC0000"/>
      <name val="Helvetica Neue"/>
    </font>
    <font>
      <sz val="6"/>
      <color rgb="FF000000"/>
      <name val="Helvetica Neue"/>
    </font>
    <font>
      <b/>
      <sz val="11"/>
      <color rgb="FF000000"/>
      <name val="Helvetica Neue"/>
    </font>
    <font>
      <b/>
      <sz val="13"/>
      <color rgb="FF000000"/>
      <name val="Helvetica Neue"/>
    </font>
    <font>
      <sz val="8"/>
      <color rgb="FFCCCCCC"/>
      <name val="Helvetica"/>
    </font>
    <font>
      <sz val="1"/>
      <color rgb="FF000000"/>
      <name val="Helvetica Neue"/>
    </font>
    <font>
      <b/>
      <sz val="9"/>
      <color rgb="FF000000"/>
      <name val="Helvetica Neue"/>
    </font>
    <font>
      <b/>
      <sz val="6"/>
      <color rgb="FF000000"/>
      <name val="Helvetica Neue"/>
    </font>
    <font>
      <sz val="14"/>
      <color rgb="FF000000"/>
      <name val="Helvetica Neue"/>
    </font>
    <font>
      <b/>
      <sz val="14"/>
      <color rgb="FF000000"/>
      <name val="Helvetica Neue"/>
    </font>
    <font>
      <sz val="11"/>
      <name val="Helvetica Neue"/>
    </font>
    <font>
      <i/>
      <sz val="11"/>
      <name val="Helvetica Neue"/>
    </font>
    <font>
      <sz val="10"/>
      <color rgb="FFB45F06"/>
      <name val="Helvetica Neue"/>
    </font>
    <font>
      <sz val="8"/>
      <color rgb="FF000000"/>
      <name val="Helvetica Neue"/>
    </font>
    <font>
      <b/>
      <sz val="10"/>
      <name val="Helvetica Neue"/>
    </font>
    <font>
      <b/>
      <i/>
      <sz val="10"/>
      <name val="Helvetica Neue"/>
    </font>
    <font>
      <b/>
      <sz val="18"/>
      <color rgb="FF000000"/>
      <name val="Helvetica Neue"/>
    </font>
    <font>
      <i/>
      <sz val="11"/>
      <color rgb="FF000000"/>
      <name val="Helvetica Neue"/>
    </font>
    <font>
      <sz val="8"/>
      <name val="Helvetica Neue"/>
    </font>
    <font>
      <b/>
      <sz val="14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DC0BF"/>
        <bgColor rgb="FFBDC0B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D5D5D5"/>
        <bgColor rgb="FFD5D5D5"/>
      </patternFill>
    </fill>
    <fill>
      <patternFill patternType="solid">
        <fgColor rgb="FFC9F0F9"/>
        <bgColor rgb="FFC9F0F9"/>
      </patternFill>
    </fill>
    <fill>
      <patternFill patternType="solid">
        <fgColor rgb="FFFF5302"/>
        <bgColor rgb="FFFF5302"/>
      </patternFill>
    </fill>
    <fill>
      <patternFill patternType="solid">
        <fgColor rgb="FFFF7500"/>
        <bgColor rgb="FFFF7500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BC00"/>
        <bgColor rgb="FFFFBC00"/>
      </patternFill>
    </fill>
    <fill>
      <patternFill patternType="solid">
        <fgColor rgb="FFFFDF00"/>
        <bgColor rgb="FFFFDF00"/>
      </patternFill>
    </fill>
    <fill>
      <patternFill patternType="solid">
        <fgColor rgb="FFF8FD00"/>
        <bgColor rgb="FFF8FD00"/>
      </patternFill>
    </fill>
    <fill>
      <patternFill patternType="solid">
        <fgColor rgb="FFB9FF00"/>
        <bgColor rgb="FFB9FF00"/>
      </patternFill>
    </fill>
    <fill>
      <patternFill patternType="solid">
        <fgColor rgb="FF6FFF00"/>
        <bgColor rgb="FF6FFF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00F7F9"/>
        <bgColor rgb="FF00F7F9"/>
      </patternFill>
    </fill>
    <fill>
      <patternFill patternType="solid">
        <fgColor rgb="FF00D8FF"/>
        <bgColor rgb="FF00D8FF"/>
      </patternFill>
    </fill>
    <fill>
      <patternFill patternType="solid">
        <fgColor rgb="FF00B0FF"/>
        <bgColor rgb="FF00B0FF"/>
      </patternFill>
    </fill>
    <fill>
      <patternFill patternType="solid">
        <fgColor rgb="FF008CFF"/>
        <bgColor rgb="FF008CFF"/>
      </patternFill>
    </fill>
    <fill>
      <patternFill patternType="solid">
        <fgColor rgb="FF0E63FF"/>
        <bgColor rgb="FF0E63FF"/>
      </patternFill>
    </fill>
    <fill>
      <patternFill patternType="solid">
        <fgColor rgb="FF1B34FF"/>
        <bgColor rgb="FF1B34FF"/>
      </patternFill>
    </fill>
    <fill>
      <patternFill patternType="solid">
        <fgColor rgb="FF56C1FE"/>
        <bgColor rgb="FF56C1FE"/>
      </patternFill>
    </fill>
    <fill>
      <patternFill patternType="solid">
        <fgColor theme="0" tint="-0.14999847407452621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FEFFFF"/>
      </right>
      <top style="thin">
        <color rgb="FF000000"/>
      </top>
      <bottom style="thin">
        <color rgb="FF000000"/>
      </bottom>
      <diagonal/>
    </border>
    <border>
      <left style="thin">
        <color rgb="FFFEFFFF"/>
      </left>
      <right style="thin">
        <color rgb="FFFEFFFF"/>
      </right>
      <top style="thin">
        <color rgb="FF000000"/>
      </top>
      <bottom style="thin">
        <color rgb="FF000000"/>
      </bottom>
      <diagonal/>
    </border>
    <border>
      <left style="thin">
        <color rgb="FFFEFFFF"/>
      </left>
      <right/>
      <top style="thin">
        <color rgb="FF000000"/>
      </top>
      <bottom style="thin">
        <color rgb="FFA5A5A5"/>
      </bottom>
      <diagonal/>
    </border>
    <border>
      <left/>
      <right style="thin">
        <color rgb="FFA5A5A5"/>
      </right>
      <top style="thin">
        <color rgb="FF000000"/>
      </top>
      <bottom style="thin">
        <color rgb="FFA5A5A5"/>
      </bottom>
      <diagonal/>
    </border>
    <border>
      <left style="thin">
        <color rgb="FFA5A5A5"/>
      </left>
      <right/>
      <top style="thin">
        <color rgb="FF000000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 style="thin">
        <color rgb="FFA5A5A5"/>
      </left>
      <right style="thin">
        <color rgb="FFFEFFFF"/>
      </right>
      <top style="thin">
        <color rgb="FF000000"/>
      </top>
      <bottom style="thin">
        <color rgb="FFA5A5A5"/>
      </bottom>
      <diagonal/>
    </border>
    <border>
      <left style="thin">
        <color rgb="FFFEFFFF"/>
      </left>
      <right style="thin">
        <color rgb="FFFEFFFF"/>
      </right>
      <top style="thin">
        <color rgb="FF000000"/>
      </top>
      <bottom style="thin">
        <color rgb="FFFEFFFF"/>
      </bottom>
      <diagonal/>
    </border>
    <border>
      <left style="thin">
        <color rgb="FFFEFFFF"/>
      </left>
      <right style="thin">
        <color rgb="FF000000"/>
      </right>
      <top style="thin">
        <color rgb="FF000000"/>
      </top>
      <bottom style="thin">
        <color rgb="FFFEFFFF"/>
      </bottom>
      <diagonal/>
    </border>
    <border>
      <left/>
      <right/>
      <top/>
      <bottom style="thin">
        <color rgb="FFFEFFFF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FEFFFF"/>
      </bottom>
      <diagonal/>
    </border>
    <border>
      <left/>
      <right style="thin">
        <color rgb="FFFEFFFF"/>
      </right>
      <top/>
      <bottom style="thin">
        <color rgb="FFFEFFFF"/>
      </bottom>
      <diagonal/>
    </border>
    <border>
      <left style="thin">
        <color rgb="FFFEFFFF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FEFFFF"/>
      </right>
      <top style="thin">
        <color rgb="FFFEFFFF"/>
      </top>
      <bottom style="thin">
        <color rgb="FFA5A5A5"/>
      </bottom>
      <diagonal/>
    </border>
    <border>
      <left style="thin">
        <color rgb="FFFEFFFF"/>
      </left>
      <right style="thin">
        <color rgb="FF000000"/>
      </right>
      <top style="thin">
        <color rgb="FFFEFFFF"/>
      </top>
      <bottom/>
      <diagonal/>
    </border>
    <border>
      <left/>
      <right/>
      <top style="thin">
        <color rgb="FFFEFFFF"/>
      </top>
      <bottom style="thin">
        <color rgb="FFFEFFFF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FEFFFF"/>
      </top>
      <bottom/>
      <diagonal/>
    </border>
    <border>
      <left/>
      <right style="thin">
        <color rgb="FFA5A5A5"/>
      </right>
      <top style="thin">
        <color rgb="FFFEFFFF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FEFFFF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FEFFFF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000000"/>
      </right>
      <top style="thin">
        <color rgb="FFA5A5A5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A5A5A5"/>
      </right>
      <top/>
      <bottom style="thin">
        <color rgb="FFFEFFFF"/>
      </bottom>
      <diagonal/>
    </border>
    <border>
      <left style="thin">
        <color rgb="FFA5A5A5"/>
      </left>
      <right style="thin">
        <color rgb="FF000000"/>
      </right>
      <top/>
      <bottom style="thin">
        <color rgb="FFFEFFF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 style="thin">
        <color rgb="FFFEFFFF"/>
      </bottom>
      <diagonal/>
    </border>
    <border>
      <left style="thin">
        <color rgb="FF000000"/>
      </left>
      <right style="thin">
        <color rgb="FF000000"/>
      </right>
      <top/>
      <bottom style="thin">
        <color rgb="FFFEFFFF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/>
      <right/>
      <top style="thin">
        <color rgb="FFA5A5A5"/>
      </top>
      <bottom/>
      <diagonal/>
    </border>
    <border>
      <left style="thin">
        <color rgb="FFFEFFFF"/>
      </left>
      <right/>
      <top style="thin">
        <color rgb="FFFEFFFF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n">
        <color rgb="FFFEFFFF"/>
      </right>
      <top/>
      <bottom/>
      <diagonal/>
    </border>
    <border>
      <left style="thin">
        <color rgb="FFFEFFFF"/>
      </left>
      <right/>
      <top/>
      <bottom/>
      <diagonal/>
    </border>
    <border>
      <left/>
      <right style="thin">
        <color rgb="FFFEFFFF"/>
      </right>
      <top style="thin">
        <color rgb="FF000000"/>
      </top>
      <bottom/>
      <diagonal/>
    </border>
    <border>
      <left style="thin">
        <color rgb="FFFEFF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EFFFF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49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3" fillId="0" borderId="2" xfId="0" applyFont="1" applyBorder="1"/>
    <xf numFmtId="0" fontId="0" fillId="0" borderId="4" xfId="0" applyBorder="1"/>
    <xf numFmtId="0" fontId="1" fillId="0" borderId="0" xfId="0" applyFont="1"/>
    <xf numFmtId="2" fontId="0" fillId="2" borderId="5" xfId="0" applyNumberFormat="1" applyFill="1" applyBorder="1"/>
    <xf numFmtId="0" fontId="0" fillId="0" borderId="6" xfId="0" applyBorder="1"/>
    <xf numFmtId="0" fontId="0" fillId="2" borderId="5" xfId="0" applyFill="1" applyBorder="1"/>
    <xf numFmtId="0" fontId="0" fillId="3" borderId="5" xfId="0" applyFill="1" applyBorder="1"/>
    <xf numFmtId="0" fontId="4" fillId="2" borderId="0" xfId="0" applyFont="1" applyFill="1"/>
    <xf numFmtId="10" fontId="0" fillId="2" borderId="0" xfId="0" applyNumberFormat="1" applyFill="1"/>
    <xf numFmtId="0" fontId="4" fillId="2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4" fillId="3" borderId="5" xfId="0" applyFont="1" applyFill="1" applyBorder="1"/>
    <xf numFmtId="0" fontId="4" fillId="3" borderId="0" xfId="0" applyFont="1" applyFill="1"/>
    <xf numFmtId="10" fontId="0" fillId="3" borderId="0" xfId="0" applyNumberFormat="1" applyFill="1"/>
    <xf numFmtId="0" fontId="2" fillId="0" borderId="0" xfId="1"/>
    <xf numFmtId="0" fontId="6" fillId="4" borderId="0" xfId="2" applyFont="1" applyFill="1" applyAlignment="1">
      <alignment horizontal="left" vertical="center" wrapText="1"/>
    </xf>
    <xf numFmtId="0" fontId="5" fillId="0" borderId="0" xfId="2" applyAlignment="1">
      <alignment vertical="top" wrapText="1"/>
    </xf>
    <xf numFmtId="0" fontId="9" fillId="5" borderId="13" xfId="2" applyFont="1" applyFill="1" applyBorder="1" applyAlignment="1">
      <alignment horizontal="left" vertical="center" wrapText="1"/>
    </xf>
    <xf numFmtId="49" fontId="6" fillId="6" borderId="12" xfId="2" applyNumberFormat="1" applyFont="1" applyFill="1" applyBorder="1" applyAlignment="1">
      <alignment horizontal="center" vertical="center"/>
    </xf>
    <xf numFmtId="49" fontId="6" fillId="6" borderId="14" xfId="2" applyNumberFormat="1" applyFont="1" applyFill="1" applyBorder="1" applyAlignment="1">
      <alignment horizontal="center" vertical="center"/>
    </xf>
    <xf numFmtId="164" fontId="6" fillId="6" borderId="14" xfId="2" applyNumberFormat="1" applyFont="1" applyFill="1" applyBorder="1" applyAlignment="1">
      <alignment horizontal="center" vertical="center"/>
    </xf>
    <xf numFmtId="0" fontId="10" fillId="0" borderId="15" xfId="2" applyFont="1" applyBorder="1" applyAlignment="1">
      <alignment horizontal="left" vertical="center" wrapText="1"/>
    </xf>
    <xf numFmtId="0" fontId="11" fillId="0" borderId="16" xfId="2" applyFont="1" applyBorder="1" applyAlignment="1">
      <alignment horizontal="center" vertical="center" wrapText="1"/>
    </xf>
    <xf numFmtId="49" fontId="10" fillId="0" borderId="16" xfId="2" applyNumberFormat="1" applyFont="1" applyBorder="1" applyAlignment="1">
      <alignment horizontal="center" wrapText="1"/>
    </xf>
    <xf numFmtId="49" fontId="7" fillId="0" borderId="16" xfId="2" applyNumberFormat="1" applyFont="1" applyBorder="1" applyAlignment="1">
      <alignment horizontal="center" vertical="center" wrapText="1"/>
    </xf>
    <xf numFmtId="0" fontId="14" fillId="8" borderId="0" xfId="2" applyFont="1" applyFill="1" applyAlignment="1">
      <alignment horizontal="left" vertical="center" wrapText="1"/>
    </xf>
    <xf numFmtId="3" fontId="6" fillId="9" borderId="14" xfId="2" applyNumberFormat="1" applyFont="1" applyFill="1" applyBorder="1" applyAlignment="1">
      <alignment horizontal="center" vertical="center"/>
    </xf>
    <xf numFmtId="165" fontId="5" fillId="9" borderId="14" xfId="2" applyNumberFormat="1" applyFill="1" applyBorder="1" applyAlignment="1">
      <alignment horizontal="center" vertical="center" wrapText="1"/>
    </xf>
    <xf numFmtId="165" fontId="5" fillId="10" borderId="14" xfId="2" applyNumberFormat="1" applyFill="1" applyBorder="1" applyAlignment="1">
      <alignment horizontal="center" vertical="center"/>
    </xf>
    <xf numFmtId="165" fontId="5" fillId="0" borderId="14" xfId="2" applyNumberFormat="1" applyBorder="1" applyAlignment="1">
      <alignment horizontal="center" vertical="center" wrapText="1"/>
    </xf>
    <xf numFmtId="4" fontId="5" fillId="0" borderId="14" xfId="2" applyNumberFormat="1" applyBorder="1" applyAlignment="1">
      <alignment horizontal="center" vertical="center" wrapText="1"/>
    </xf>
    <xf numFmtId="0" fontId="10" fillId="0" borderId="20" xfId="2" applyFont="1" applyBorder="1" applyAlignment="1">
      <alignment horizontal="left" vertical="center" wrapText="1"/>
    </xf>
    <xf numFmtId="0" fontId="11" fillId="0" borderId="0" xfId="2" applyFont="1" applyAlignment="1">
      <alignment horizontal="center" vertical="center" wrapText="1"/>
    </xf>
    <xf numFmtId="49" fontId="6" fillId="0" borderId="12" xfId="2" applyNumberFormat="1" applyFont="1" applyBorder="1" applyAlignment="1">
      <alignment horizontal="center" vertical="center" wrapText="1"/>
    </xf>
    <xf numFmtId="2" fontId="5" fillId="0" borderId="21" xfId="2" applyNumberFormat="1" applyBorder="1" applyAlignment="1">
      <alignment horizontal="center" vertical="center" wrapText="1"/>
    </xf>
    <xf numFmtId="2" fontId="5" fillId="0" borderId="22" xfId="2" applyNumberFormat="1" applyBorder="1" applyAlignment="1">
      <alignment horizontal="center" vertical="center" wrapText="1"/>
    </xf>
    <xf numFmtId="2" fontId="5" fillId="0" borderId="23" xfId="2" applyNumberFormat="1" applyBorder="1" applyAlignment="1">
      <alignment horizontal="center" vertical="center" wrapText="1"/>
    </xf>
    <xf numFmtId="4" fontId="6" fillId="0" borderId="16" xfId="2" applyNumberFormat="1" applyFont="1" applyBorder="1" applyAlignment="1">
      <alignment horizontal="center" vertical="center" wrapText="1"/>
    </xf>
    <xf numFmtId="4" fontId="15" fillId="0" borderId="24" xfId="2" applyNumberFormat="1" applyFont="1" applyBorder="1" applyAlignment="1">
      <alignment horizontal="center" vertical="center" wrapText="1"/>
    </xf>
    <xf numFmtId="4" fontId="15" fillId="0" borderId="25" xfId="2" applyNumberFormat="1" applyFont="1" applyBorder="1" applyAlignment="1">
      <alignment horizontal="center" vertical="center" wrapText="1"/>
    </xf>
    <xf numFmtId="4" fontId="6" fillId="0" borderId="13" xfId="2" applyNumberFormat="1" applyFont="1" applyBorder="1" applyAlignment="1">
      <alignment horizontal="center" vertical="center" wrapText="1"/>
    </xf>
    <xf numFmtId="4" fontId="15" fillId="0" borderId="26" xfId="2" applyNumberFormat="1" applyFont="1" applyBorder="1" applyAlignment="1">
      <alignment horizontal="center" vertical="center" wrapText="1"/>
    </xf>
    <xf numFmtId="4" fontId="6" fillId="0" borderId="26" xfId="2" applyNumberFormat="1" applyFont="1" applyBorder="1" applyAlignment="1">
      <alignment horizontal="center" vertical="center" wrapText="1"/>
    </xf>
    <xf numFmtId="2" fontId="5" fillId="0" borderId="27" xfId="2" applyNumberFormat="1" applyBorder="1" applyAlignment="1">
      <alignment horizontal="center" vertical="center" wrapText="1"/>
    </xf>
    <xf numFmtId="2" fontId="5" fillId="0" borderId="28" xfId="2" applyNumberFormat="1" applyBorder="1" applyAlignment="1">
      <alignment horizontal="center" vertical="center" wrapText="1"/>
    </xf>
    <xf numFmtId="2" fontId="5" fillId="0" borderId="29" xfId="2" applyNumberFormat="1" applyBorder="1" applyAlignment="1">
      <alignment horizontal="center" vertical="center" wrapText="1"/>
    </xf>
    <xf numFmtId="0" fontId="5" fillId="0" borderId="30" xfId="2" applyBorder="1" applyAlignment="1">
      <alignment horizontal="center" vertical="center" wrapText="1"/>
    </xf>
    <xf numFmtId="0" fontId="5" fillId="0" borderId="0" xfId="2" applyAlignment="1">
      <alignment horizontal="center" vertical="center" wrapText="1"/>
    </xf>
    <xf numFmtId="0" fontId="15" fillId="11" borderId="14" xfId="2" applyFont="1" applyFill="1" applyBorder="1" applyAlignment="1">
      <alignment horizontal="center" vertical="center" wrapText="1"/>
    </xf>
    <xf numFmtId="49" fontId="16" fillId="0" borderId="31" xfId="2" applyNumberFormat="1" applyFont="1" applyBorder="1" applyAlignment="1">
      <alignment horizontal="center" vertical="center" wrapText="1"/>
    </xf>
    <xf numFmtId="49" fontId="16" fillId="0" borderId="0" xfId="2" applyNumberFormat="1" applyFont="1" applyAlignment="1">
      <alignment horizontal="center" vertical="center" wrapText="1"/>
    </xf>
    <xf numFmtId="0" fontId="6" fillId="0" borderId="34" xfId="2" applyFont="1" applyBorder="1" applyAlignment="1">
      <alignment horizontal="center" vertical="center" wrapText="1"/>
    </xf>
    <xf numFmtId="2" fontId="5" fillId="0" borderId="35" xfId="2" applyNumberFormat="1" applyBorder="1" applyAlignment="1">
      <alignment horizontal="center" vertical="center" wrapText="1"/>
    </xf>
    <xf numFmtId="2" fontId="5" fillId="0" borderId="36" xfId="2" applyNumberFormat="1" applyBorder="1" applyAlignment="1">
      <alignment horizontal="center" vertical="center" wrapText="1"/>
    </xf>
    <xf numFmtId="4" fontId="15" fillId="0" borderId="37" xfId="2" applyNumberFormat="1" applyFont="1" applyBorder="1" applyAlignment="1">
      <alignment horizontal="center" vertical="center" wrapText="1"/>
    </xf>
    <xf numFmtId="4" fontId="15" fillId="0" borderId="38" xfId="2" applyNumberFormat="1" applyFont="1" applyBorder="1" applyAlignment="1">
      <alignment horizontal="center" vertical="center" wrapText="1"/>
    </xf>
    <xf numFmtId="2" fontId="5" fillId="0" borderId="39" xfId="2" applyNumberFormat="1" applyBorder="1" applyAlignment="1">
      <alignment horizontal="center" vertical="center" wrapText="1"/>
    </xf>
    <xf numFmtId="2" fontId="5" fillId="0" borderId="40" xfId="2" applyNumberFormat="1" applyBorder="1" applyAlignment="1">
      <alignment horizontal="center" vertical="center" wrapText="1"/>
    </xf>
    <xf numFmtId="0" fontId="5" fillId="0" borderId="41" xfId="2" applyBorder="1" applyAlignment="1">
      <alignment horizontal="center" vertical="center" wrapText="1"/>
    </xf>
    <xf numFmtId="0" fontId="15" fillId="12" borderId="14" xfId="2" applyFont="1" applyFill="1" applyBorder="1" applyAlignment="1">
      <alignment horizontal="center" vertical="center" wrapText="1"/>
    </xf>
    <xf numFmtId="4" fontId="5" fillId="0" borderId="44" xfId="2" applyNumberFormat="1" applyBorder="1" applyAlignment="1">
      <alignment horizontal="center" vertical="center" wrapText="1"/>
    </xf>
    <xf numFmtId="0" fontId="6" fillId="0" borderId="45" xfId="2" applyFont="1" applyBorder="1" applyAlignment="1">
      <alignment horizontal="center" vertical="center" wrapText="1"/>
    </xf>
    <xf numFmtId="2" fontId="5" fillId="0" borderId="46" xfId="2" applyNumberFormat="1" applyBorder="1" applyAlignment="1">
      <alignment horizontal="center" vertical="center" wrapText="1"/>
    </xf>
    <xf numFmtId="2" fontId="5" fillId="0" borderId="47" xfId="2" applyNumberFormat="1" applyBorder="1" applyAlignment="1">
      <alignment horizontal="center" vertical="center" wrapText="1"/>
    </xf>
    <xf numFmtId="0" fontId="15" fillId="13" borderId="14" xfId="2" applyFont="1" applyFill="1" applyBorder="1" applyAlignment="1">
      <alignment horizontal="center" vertical="center" wrapText="1"/>
    </xf>
    <xf numFmtId="165" fontId="5" fillId="0" borderId="10" xfId="2" applyNumberFormat="1" applyBorder="1" applyAlignment="1">
      <alignment horizontal="center" vertical="center" wrapText="1"/>
    </xf>
    <xf numFmtId="0" fontId="10" fillId="14" borderId="14" xfId="2" applyFont="1" applyFill="1" applyBorder="1" applyAlignment="1">
      <alignment horizontal="left" vertical="center" wrapText="1"/>
    </xf>
    <xf numFmtId="0" fontId="17" fillId="0" borderId="0" xfId="2" applyFont="1" applyAlignment="1">
      <alignment horizontal="center" vertical="center" wrapText="1"/>
    </xf>
    <xf numFmtId="49" fontId="6" fillId="0" borderId="11" xfId="2" applyNumberFormat="1" applyFont="1" applyBorder="1" applyAlignment="1">
      <alignment horizontal="center" vertical="center" wrapText="1"/>
    </xf>
    <xf numFmtId="4" fontId="6" fillId="0" borderId="48" xfId="2" applyNumberFormat="1" applyFont="1" applyBorder="1" applyAlignment="1">
      <alignment horizontal="center" vertical="center" wrapText="1"/>
    </xf>
    <xf numFmtId="4" fontId="6" fillId="0" borderId="37" xfId="2" applyNumberFormat="1" applyFont="1" applyBorder="1" applyAlignment="1">
      <alignment horizontal="center" vertical="center" wrapText="1"/>
    </xf>
    <xf numFmtId="4" fontId="6" fillId="0" borderId="49" xfId="2" applyNumberFormat="1" applyFont="1" applyBorder="1" applyAlignment="1">
      <alignment horizontal="center" vertical="center" wrapText="1"/>
    </xf>
    <xf numFmtId="0" fontId="6" fillId="0" borderId="41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15" fillId="15" borderId="44" xfId="2" applyFont="1" applyFill="1" applyBorder="1" applyAlignment="1">
      <alignment horizontal="center" vertical="center" wrapText="1"/>
    </xf>
    <xf numFmtId="4" fontId="5" fillId="0" borderId="50" xfId="2" applyNumberForma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wrapText="1"/>
    </xf>
    <xf numFmtId="4" fontId="15" fillId="0" borderId="48" xfId="2" applyNumberFormat="1" applyFont="1" applyBorder="1" applyAlignment="1">
      <alignment horizontal="center" vertical="center" wrapText="1"/>
    </xf>
    <xf numFmtId="4" fontId="15" fillId="0" borderId="49" xfId="2" applyNumberFormat="1" applyFont="1" applyBorder="1" applyAlignment="1">
      <alignment horizontal="center" vertical="center" wrapText="1"/>
    </xf>
    <xf numFmtId="0" fontId="15" fillId="0" borderId="41" xfId="2" applyFont="1" applyBorder="1" applyAlignment="1">
      <alignment horizontal="center" vertical="center" wrapText="1"/>
    </xf>
    <xf numFmtId="9" fontId="18" fillId="16" borderId="15" xfId="2" applyNumberFormat="1" applyFont="1" applyFill="1" applyBorder="1" applyAlignment="1">
      <alignment horizontal="left" vertical="center" wrapText="1"/>
    </xf>
    <xf numFmtId="0" fontId="6" fillId="0" borderId="51" xfId="2" applyFont="1" applyBorder="1" applyAlignment="1">
      <alignment horizontal="center" vertical="center" wrapText="1"/>
    </xf>
    <xf numFmtId="9" fontId="18" fillId="17" borderId="20" xfId="2" applyNumberFormat="1" applyFont="1" applyFill="1" applyBorder="1" applyAlignment="1">
      <alignment horizontal="left" vertical="center" wrapText="1"/>
    </xf>
    <xf numFmtId="9" fontId="18" fillId="17" borderId="15" xfId="2" applyNumberFormat="1" applyFont="1" applyFill="1" applyBorder="1" applyAlignment="1">
      <alignment horizontal="left" vertical="center" wrapText="1"/>
    </xf>
    <xf numFmtId="9" fontId="18" fillId="18" borderId="20" xfId="2" applyNumberFormat="1" applyFont="1" applyFill="1" applyBorder="1" applyAlignment="1">
      <alignment horizontal="center" vertical="center" wrapText="1"/>
    </xf>
    <xf numFmtId="9" fontId="18" fillId="18" borderId="56" xfId="2" applyNumberFormat="1" applyFont="1" applyFill="1" applyBorder="1" applyAlignment="1">
      <alignment horizontal="center" vertical="center" wrapText="1"/>
    </xf>
    <xf numFmtId="49" fontId="6" fillId="4" borderId="53" xfId="2" applyNumberFormat="1" applyFont="1" applyFill="1" applyBorder="1" applyAlignment="1">
      <alignment horizontal="center" vertical="center" wrapText="1"/>
    </xf>
    <xf numFmtId="9" fontId="6" fillId="5" borderId="0" xfId="2" applyNumberFormat="1" applyFont="1" applyFill="1" applyAlignment="1">
      <alignment horizontal="right" vertical="center" wrapText="1"/>
    </xf>
    <xf numFmtId="9" fontId="18" fillId="19" borderId="20" xfId="2" applyNumberFormat="1" applyFont="1" applyFill="1" applyBorder="1" applyAlignment="1">
      <alignment horizontal="right" vertical="center" wrapText="1"/>
    </xf>
    <xf numFmtId="9" fontId="18" fillId="19" borderId="42" xfId="2" applyNumberFormat="1" applyFont="1" applyFill="1" applyBorder="1" applyAlignment="1">
      <alignment horizontal="right" vertical="center" wrapText="1"/>
    </xf>
    <xf numFmtId="49" fontId="6" fillId="20" borderId="59" xfId="2" applyNumberFormat="1" applyFont="1" applyFill="1" applyBorder="1" applyAlignment="1">
      <alignment horizontal="center" vertical="center" wrapText="1"/>
    </xf>
    <xf numFmtId="49" fontId="6" fillId="20" borderId="10" xfId="2" applyNumberFormat="1" applyFont="1" applyFill="1" applyBorder="1" applyAlignment="1">
      <alignment horizontal="right" vertical="center" wrapText="1"/>
    </xf>
    <xf numFmtId="4" fontId="6" fillId="0" borderId="12" xfId="2" applyNumberFormat="1" applyFont="1" applyBorder="1" applyAlignment="1">
      <alignment horizontal="left" vertical="center" wrapText="1"/>
    </xf>
    <xf numFmtId="49" fontId="6" fillId="20" borderId="11" xfId="2" applyNumberFormat="1" applyFont="1" applyFill="1" applyBorder="1" applyAlignment="1">
      <alignment horizontal="right" vertical="center" wrapText="1"/>
    </xf>
    <xf numFmtId="4" fontId="6" fillId="0" borderId="60" xfId="2" applyNumberFormat="1" applyFont="1" applyBorder="1" applyAlignment="1">
      <alignment horizontal="left" vertical="center" wrapText="1"/>
    </xf>
    <xf numFmtId="4" fontId="15" fillId="0" borderId="61" xfId="2" applyNumberFormat="1" applyFont="1" applyBorder="1" applyAlignment="1">
      <alignment horizontal="center" vertical="center" wrapText="1"/>
    </xf>
    <xf numFmtId="4" fontId="15" fillId="0" borderId="62" xfId="2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 wrapText="1"/>
    </xf>
    <xf numFmtId="9" fontId="18" fillId="21" borderId="20" xfId="2" applyNumberFormat="1" applyFont="1" applyFill="1" applyBorder="1" applyAlignment="1">
      <alignment horizontal="center" vertical="center" wrapText="1"/>
    </xf>
    <xf numFmtId="9" fontId="18" fillId="21" borderId="63" xfId="2" applyNumberFormat="1" applyFont="1" applyFill="1" applyBorder="1" applyAlignment="1">
      <alignment horizontal="center" vertical="center" wrapText="1"/>
    </xf>
    <xf numFmtId="49" fontId="6" fillId="20" borderId="66" xfId="2" applyNumberFormat="1" applyFont="1" applyFill="1" applyBorder="1" applyAlignment="1">
      <alignment horizontal="right" vertical="center" wrapText="1"/>
    </xf>
    <xf numFmtId="4" fontId="6" fillId="0" borderId="67" xfId="2" applyNumberFormat="1" applyFont="1" applyBorder="1" applyAlignment="1">
      <alignment horizontal="left" vertical="center" wrapText="1"/>
    </xf>
    <xf numFmtId="49" fontId="6" fillId="20" borderId="54" xfId="2" applyNumberFormat="1" applyFont="1" applyFill="1" applyBorder="1" applyAlignment="1">
      <alignment horizontal="right" vertical="center" wrapText="1"/>
    </xf>
    <xf numFmtId="49" fontId="6" fillId="20" borderId="55" xfId="2" applyNumberFormat="1" applyFont="1" applyFill="1" applyBorder="1" applyAlignment="1">
      <alignment horizontal="right" vertical="center" wrapText="1"/>
    </xf>
    <xf numFmtId="4" fontId="15" fillId="0" borderId="68" xfId="2" applyNumberFormat="1" applyFont="1" applyBorder="1" applyAlignment="1">
      <alignment horizontal="center" vertical="center" wrapText="1"/>
    </xf>
    <xf numFmtId="4" fontId="15" fillId="0" borderId="69" xfId="2" applyNumberFormat="1" applyFont="1" applyBorder="1" applyAlignment="1">
      <alignment horizontal="center" vertical="center" wrapText="1"/>
    </xf>
    <xf numFmtId="9" fontId="18" fillId="22" borderId="20" xfId="2" applyNumberFormat="1" applyFont="1" applyFill="1" applyBorder="1" applyAlignment="1">
      <alignment horizontal="center" vertical="center" wrapText="1"/>
    </xf>
    <xf numFmtId="9" fontId="18" fillId="22" borderId="66" xfId="2" applyNumberFormat="1" applyFont="1" applyFill="1" applyBorder="1" applyAlignment="1">
      <alignment horizontal="center" vertical="center" wrapText="1"/>
    </xf>
    <xf numFmtId="49" fontId="6" fillId="20" borderId="70" xfId="2" applyNumberFormat="1" applyFont="1" applyFill="1" applyBorder="1" applyAlignment="1">
      <alignment horizontal="center" vertical="center" wrapText="1"/>
    </xf>
    <xf numFmtId="49" fontId="6" fillId="20" borderId="71" xfId="2" applyNumberFormat="1" applyFont="1" applyFill="1" applyBorder="1" applyAlignment="1">
      <alignment horizontal="right" vertical="center" wrapText="1"/>
    </xf>
    <xf numFmtId="4" fontId="6" fillId="0" borderId="65" xfId="2" applyNumberFormat="1" applyFont="1" applyBorder="1" applyAlignment="1">
      <alignment horizontal="left" vertical="center" wrapText="1"/>
    </xf>
    <xf numFmtId="49" fontId="6" fillId="20" borderId="64" xfId="2" applyNumberFormat="1" applyFont="1" applyFill="1" applyBorder="1" applyAlignment="1">
      <alignment horizontal="right" vertical="center" wrapText="1"/>
    </xf>
    <xf numFmtId="4" fontId="6" fillId="0" borderId="72" xfId="2" applyNumberFormat="1" applyFont="1" applyBorder="1" applyAlignment="1">
      <alignment horizontal="left" vertical="center" wrapText="1"/>
    </xf>
    <xf numFmtId="0" fontId="10" fillId="0" borderId="20" xfId="2" applyFont="1" applyBorder="1" applyAlignment="1">
      <alignment horizontal="left" vertical="top" wrapText="1"/>
    </xf>
    <xf numFmtId="0" fontId="11" fillId="0" borderId="0" xfId="2" applyFont="1" applyAlignment="1">
      <alignment vertical="top" wrapText="1"/>
    </xf>
    <xf numFmtId="2" fontId="10" fillId="0" borderId="73" xfId="2" applyNumberFormat="1" applyFont="1" applyBorder="1" applyAlignment="1">
      <alignment horizontal="center" vertical="top" wrapText="1"/>
    </xf>
    <xf numFmtId="2" fontId="10" fillId="0" borderId="74" xfId="2" applyNumberFormat="1" applyFont="1" applyBorder="1" applyAlignment="1">
      <alignment horizontal="center" vertical="top" wrapText="1"/>
    </xf>
    <xf numFmtId="9" fontId="18" fillId="23" borderId="66" xfId="2" applyNumberFormat="1" applyFont="1" applyFill="1" applyBorder="1" applyAlignment="1">
      <alignment horizontal="center" vertical="center" wrapText="1"/>
    </xf>
    <xf numFmtId="2" fontId="6" fillId="0" borderId="50" xfId="2" applyNumberFormat="1" applyFont="1" applyBorder="1" applyAlignment="1">
      <alignment horizontal="center" vertical="center" wrapText="1"/>
    </xf>
    <xf numFmtId="2" fontId="5" fillId="0" borderId="76" xfId="2" applyNumberFormat="1" applyBorder="1" applyAlignment="1">
      <alignment vertical="top" wrapText="1"/>
    </xf>
    <xf numFmtId="2" fontId="5" fillId="0" borderId="77" xfId="2" applyNumberFormat="1" applyBorder="1" applyAlignment="1">
      <alignment horizontal="center" vertical="center" wrapText="1"/>
    </xf>
    <xf numFmtId="2" fontId="6" fillId="0" borderId="78" xfId="2" applyNumberFormat="1" applyFont="1" applyBorder="1" applyAlignment="1">
      <alignment horizontal="center" vertical="center" wrapText="1"/>
    </xf>
    <xf numFmtId="0" fontId="15" fillId="24" borderId="50" xfId="2" applyFont="1" applyFill="1" applyBorder="1" applyAlignment="1">
      <alignment horizontal="center" vertical="center" wrapText="1"/>
    </xf>
    <xf numFmtId="2" fontId="5" fillId="0" borderId="14" xfId="2" applyNumberFormat="1" applyBorder="1" applyAlignment="1">
      <alignment vertical="top" wrapText="1"/>
    </xf>
    <xf numFmtId="2" fontId="6" fillId="0" borderId="11" xfId="2" applyNumberFormat="1" applyFont="1" applyBorder="1" applyAlignment="1">
      <alignment horizontal="center" vertical="center" wrapText="1"/>
    </xf>
    <xf numFmtId="2" fontId="6" fillId="0" borderId="80" xfId="2" applyNumberFormat="1" applyFont="1" applyBorder="1" applyAlignment="1">
      <alignment horizontal="center" vertical="center" wrapText="1"/>
    </xf>
    <xf numFmtId="4" fontId="6" fillId="0" borderId="81" xfId="2" applyNumberFormat="1" applyFont="1" applyBorder="1" applyAlignment="1">
      <alignment horizontal="center" vertical="center" wrapText="1"/>
    </xf>
    <xf numFmtId="4" fontId="15" fillId="0" borderId="81" xfId="2" applyNumberFormat="1" applyFont="1" applyBorder="1" applyAlignment="1">
      <alignment horizontal="center" vertical="center" wrapText="1"/>
    </xf>
    <xf numFmtId="2" fontId="6" fillId="0" borderId="82" xfId="2" applyNumberFormat="1" applyFont="1" applyBorder="1" applyAlignment="1">
      <alignment horizontal="center" vertical="center" wrapText="1"/>
    </xf>
    <xf numFmtId="2" fontId="5" fillId="0" borderId="83" xfId="2" applyNumberFormat="1" applyBorder="1" applyAlignment="1">
      <alignment horizontal="center" vertical="center" wrapText="1"/>
    </xf>
    <xf numFmtId="2" fontId="6" fillId="0" borderId="84" xfId="2" applyNumberFormat="1" applyFont="1" applyBorder="1" applyAlignment="1">
      <alignment horizontal="center" vertical="center" wrapText="1"/>
    </xf>
    <xf numFmtId="0" fontId="15" fillId="25" borderId="14" xfId="2" applyFont="1" applyFill="1" applyBorder="1" applyAlignment="1">
      <alignment horizontal="center" vertical="center" wrapText="1"/>
    </xf>
    <xf numFmtId="49" fontId="6" fillId="4" borderId="85" xfId="2" applyNumberFormat="1" applyFont="1" applyFill="1" applyBorder="1" applyAlignment="1">
      <alignment horizontal="center" vertical="center" wrapText="1"/>
    </xf>
    <xf numFmtId="49" fontId="6" fillId="4" borderId="86" xfId="2" applyNumberFormat="1" applyFont="1" applyFill="1" applyBorder="1" applyAlignment="1">
      <alignment horizontal="center" vertical="center" wrapText="1"/>
    </xf>
    <xf numFmtId="49" fontId="6" fillId="0" borderId="78" xfId="2" applyNumberFormat="1" applyFont="1" applyBorder="1" applyAlignment="1">
      <alignment horizontal="center" vertical="center" wrapText="1"/>
    </xf>
    <xf numFmtId="0" fontId="6" fillId="0" borderId="89" xfId="2" applyFont="1" applyBorder="1" applyAlignment="1">
      <alignment horizontal="center" vertical="center" wrapText="1"/>
    </xf>
    <xf numFmtId="0" fontId="6" fillId="0" borderId="90" xfId="2" applyFont="1" applyBorder="1" applyAlignment="1">
      <alignment horizontal="center" vertical="center" wrapText="1"/>
    </xf>
    <xf numFmtId="49" fontId="6" fillId="0" borderId="84" xfId="2" applyNumberFormat="1" applyFont="1" applyBorder="1" applyAlignment="1">
      <alignment horizontal="center" vertical="center" wrapText="1"/>
    </xf>
    <xf numFmtId="0" fontId="6" fillId="0" borderId="91" xfId="2" applyFont="1" applyBorder="1" applyAlignment="1">
      <alignment horizontal="center" vertical="center" wrapText="1"/>
    </xf>
    <xf numFmtId="0" fontId="6" fillId="0" borderId="92" xfId="2" applyFont="1" applyBorder="1" applyAlignment="1">
      <alignment horizontal="center" vertical="center" wrapText="1"/>
    </xf>
    <xf numFmtId="49" fontId="6" fillId="0" borderId="93" xfId="2" applyNumberFormat="1" applyFont="1" applyBorder="1" applyAlignment="1">
      <alignment horizontal="center" vertical="center" wrapText="1"/>
    </xf>
    <xf numFmtId="0" fontId="5" fillId="0" borderId="51" xfId="2" applyBorder="1" applyAlignment="1">
      <alignment horizontal="center" vertical="center" wrapText="1"/>
    </xf>
    <xf numFmtId="0" fontId="15" fillId="26" borderId="14" xfId="2" applyFont="1" applyFill="1" applyBorder="1" applyAlignment="1">
      <alignment horizontal="center" vertical="center" wrapText="1"/>
    </xf>
    <xf numFmtId="3" fontId="6" fillId="0" borderId="12" xfId="2" applyNumberFormat="1" applyFont="1" applyBorder="1" applyAlignment="1">
      <alignment horizontal="center" vertical="center" wrapText="1"/>
    </xf>
    <xf numFmtId="3" fontId="6" fillId="0" borderId="60" xfId="2" applyNumberFormat="1" applyFont="1" applyBorder="1" applyAlignment="1">
      <alignment horizontal="center" vertical="center" wrapText="1"/>
    </xf>
    <xf numFmtId="49" fontId="6" fillId="0" borderId="0" xfId="2" applyNumberFormat="1" applyFont="1" applyAlignment="1">
      <alignment horizontal="center" vertical="center" wrapText="1"/>
    </xf>
    <xf numFmtId="0" fontId="15" fillId="27" borderId="14" xfId="2" applyFont="1" applyFill="1" applyBorder="1" applyAlignment="1">
      <alignment horizontal="center" vertical="center" wrapText="1"/>
    </xf>
    <xf numFmtId="4" fontId="6" fillId="20" borderId="12" xfId="2" applyNumberFormat="1" applyFont="1" applyFill="1" applyBorder="1" applyAlignment="1">
      <alignment horizontal="left" vertical="center" wrapText="1"/>
    </xf>
    <xf numFmtId="4" fontId="6" fillId="20" borderId="60" xfId="2" applyNumberFormat="1" applyFont="1" applyFill="1" applyBorder="1" applyAlignment="1">
      <alignment horizontal="left" vertical="center" wrapText="1"/>
    </xf>
    <xf numFmtId="49" fontId="6" fillId="20" borderId="14" xfId="2" applyNumberFormat="1" applyFont="1" applyFill="1" applyBorder="1" applyAlignment="1">
      <alignment horizontal="center" vertical="center" wrapText="1"/>
    </xf>
    <xf numFmtId="49" fontId="6" fillId="20" borderId="94" xfId="2" applyNumberFormat="1" applyFont="1" applyFill="1" applyBorder="1" applyAlignment="1">
      <alignment horizontal="center" vertical="center" wrapText="1"/>
    </xf>
    <xf numFmtId="49" fontId="6" fillId="20" borderId="95" xfId="2" applyNumberFormat="1" applyFont="1" applyFill="1" applyBorder="1" applyAlignment="1">
      <alignment horizontal="right" vertical="center" wrapText="1"/>
    </xf>
    <xf numFmtId="4" fontId="6" fillId="0" borderId="96" xfId="2" applyNumberFormat="1" applyFont="1" applyBorder="1" applyAlignment="1">
      <alignment horizontal="left" vertical="center" wrapText="1"/>
    </xf>
    <xf numFmtId="2" fontId="6" fillId="0" borderId="14" xfId="2" applyNumberFormat="1" applyFont="1" applyBorder="1" applyAlignment="1">
      <alignment horizontal="left" vertical="center" wrapText="1"/>
    </xf>
    <xf numFmtId="4" fontId="6" fillId="5" borderId="12" xfId="2" applyNumberFormat="1" applyFont="1" applyFill="1" applyBorder="1" applyAlignment="1">
      <alignment horizontal="left" vertical="center" wrapText="1"/>
    </xf>
    <xf numFmtId="49" fontId="6" fillId="5" borderId="0" xfId="2" applyNumberFormat="1" applyFont="1" applyFill="1" applyAlignment="1">
      <alignment horizontal="left" vertical="center" wrapText="1"/>
    </xf>
    <xf numFmtId="49" fontId="23" fillId="5" borderId="0" xfId="2" applyNumberFormat="1" applyFont="1" applyFill="1" applyAlignment="1">
      <alignment horizontal="right" vertical="top" wrapText="1"/>
    </xf>
    <xf numFmtId="49" fontId="6" fillId="5" borderId="0" xfId="2" applyNumberFormat="1" applyFont="1" applyFill="1" applyAlignment="1">
      <alignment horizontal="right" vertical="top" wrapText="1"/>
    </xf>
    <xf numFmtId="49" fontId="6" fillId="20" borderId="97" xfId="2" applyNumberFormat="1" applyFont="1" applyFill="1" applyBorder="1" applyAlignment="1">
      <alignment horizontal="right" vertical="center" wrapText="1"/>
    </xf>
    <xf numFmtId="49" fontId="6" fillId="20" borderId="98" xfId="2" applyNumberFormat="1" applyFont="1" applyFill="1" applyBorder="1" applyAlignment="1">
      <alignment horizontal="left" vertical="center" wrapText="1"/>
    </xf>
    <xf numFmtId="3" fontId="6" fillId="20" borderId="12" xfId="2" applyNumberFormat="1" applyFont="1" applyFill="1" applyBorder="1" applyAlignment="1">
      <alignment horizontal="center" vertical="center" wrapText="1"/>
    </xf>
    <xf numFmtId="3" fontId="6" fillId="20" borderId="60" xfId="2" applyNumberFormat="1" applyFont="1" applyFill="1" applyBorder="1" applyAlignment="1">
      <alignment horizontal="center" vertical="center" wrapText="1"/>
    </xf>
    <xf numFmtId="4" fontId="6" fillId="18" borderId="12" xfId="2" applyNumberFormat="1" applyFont="1" applyFill="1" applyBorder="1" applyAlignment="1">
      <alignment horizontal="left" vertical="center" wrapText="1"/>
    </xf>
    <xf numFmtId="4" fontId="6" fillId="18" borderId="60" xfId="2" applyNumberFormat="1" applyFont="1" applyFill="1" applyBorder="1" applyAlignment="1">
      <alignment horizontal="left" vertical="center" wrapText="1"/>
    </xf>
    <xf numFmtId="4" fontId="6" fillId="18" borderId="96" xfId="2" applyNumberFormat="1" applyFont="1" applyFill="1" applyBorder="1" applyAlignment="1">
      <alignment horizontal="left" vertical="center" wrapText="1"/>
    </xf>
    <xf numFmtId="165" fontId="6" fillId="28" borderId="100" xfId="2" applyNumberFormat="1" applyFont="1" applyFill="1" applyBorder="1" applyAlignment="1">
      <alignment horizontal="center" vertical="center"/>
    </xf>
    <xf numFmtId="0" fontId="10" fillId="0" borderId="66" xfId="2" applyFont="1" applyBorder="1" applyAlignment="1">
      <alignment horizontal="left" vertical="center" wrapText="1"/>
    </xf>
    <xf numFmtId="0" fontId="17" fillId="0" borderId="54" xfId="2" applyFont="1" applyBorder="1" applyAlignment="1">
      <alignment horizontal="center" vertical="center" wrapText="1"/>
    </xf>
    <xf numFmtId="0" fontId="6" fillId="0" borderId="54" xfId="2" applyFont="1" applyBorder="1" applyAlignment="1">
      <alignment vertical="top" wrapText="1"/>
    </xf>
    <xf numFmtId="0" fontId="7" fillId="12" borderId="102" xfId="2" applyFont="1" applyFill="1" applyBorder="1" applyAlignment="1">
      <alignment horizontal="center" vertical="center" wrapText="1"/>
    </xf>
    <xf numFmtId="164" fontId="5" fillId="0" borderId="0" xfId="2" applyNumberFormat="1" applyAlignment="1">
      <alignment vertical="top" wrapText="1"/>
    </xf>
    <xf numFmtId="0" fontId="27" fillId="0" borderId="0" xfId="2" applyFont="1" applyAlignment="1">
      <alignment vertical="top" wrapText="1"/>
    </xf>
    <xf numFmtId="0" fontId="14" fillId="5" borderId="0" xfId="2" applyFont="1" applyFill="1" applyAlignment="1">
      <alignment horizontal="left" vertical="center" wrapText="1"/>
    </xf>
    <xf numFmtId="0" fontId="2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 wrapText="1"/>
    </xf>
    <xf numFmtId="0" fontId="0" fillId="0" borderId="0" xfId="0" applyBorder="1"/>
    <xf numFmtId="0" fontId="0" fillId="29" borderId="0" xfId="0" applyFill="1" applyBorder="1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29" fillId="0" borderId="0" xfId="0" applyFont="1" applyFill="1"/>
    <xf numFmtId="0" fontId="6" fillId="9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vertical="top" wrapText="1"/>
    </xf>
    <xf numFmtId="0" fontId="8" fillId="0" borderId="52" xfId="2" applyFont="1" applyBorder="1" applyAlignment="1">
      <alignment vertical="top" wrapText="1"/>
    </xf>
    <xf numFmtId="0" fontId="6" fillId="9" borderId="20" xfId="2" applyFont="1" applyFill="1" applyBorder="1" applyAlignment="1">
      <alignment horizontal="center" vertical="center" wrapText="1"/>
    </xf>
    <xf numFmtId="0" fontId="8" fillId="0" borderId="0" xfId="2" applyFont="1" applyAlignment="1">
      <alignment vertical="top" wrapText="1"/>
    </xf>
    <xf numFmtId="0" fontId="8" fillId="0" borderId="75" xfId="2" applyFont="1" applyBorder="1" applyAlignment="1">
      <alignment vertical="top" wrapText="1"/>
    </xf>
    <xf numFmtId="49" fontId="6" fillId="9" borderId="66" xfId="2" applyNumberFormat="1" applyFont="1" applyFill="1" applyBorder="1" applyAlignment="1">
      <alignment horizontal="right" vertical="center"/>
    </xf>
    <xf numFmtId="0" fontId="8" fillId="0" borderId="54" xfId="2" applyFont="1" applyBorder="1" applyAlignment="1">
      <alignment vertical="top" wrapText="1"/>
    </xf>
    <xf numFmtId="0" fontId="8" fillId="0" borderId="99" xfId="2" applyFont="1" applyBorder="1" applyAlignment="1">
      <alignment vertical="top" wrapText="1"/>
    </xf>
    <xf numFmtId="0" fontId="6" fillId="9" borderId="101" xfId="2" applyFont="1" applyFill="1" applyBorder="1" applyAlignment="1">
      <alignment horizontal="left" vertical="center"/>
    </xf>
    <xf numFmtId="0" fontId="8" fillId="0" borderId="67" xfId="2" applyFont="1" applyBorder="1" applyAlignment="1">
      <alignment vertical="top" wrapText="1"/>
    </xf>
    <xf numFmtId="0" fontId="26" fillId="0" borderId="63" xfId="2" applyFont="1" applyBorder="1" applyAlignment="1">
      <alignment horizontal="center" vertical="center" wrapText="1"/>
    </xf>
    <xf numFmtId="0" fontId="8" fillId="0" borderId="64" xfId="2" applyFont="1" applyBorder="1" applyAlignment="1">
      <alignment vertical="top" wrapText="1"/>
    </xf>
    <xf numFmtId="0" fontId="8" fillId="0" borderId="72" xfId="2" applyFont="1" applyBorder="1" applyAlignment="1">
      <alignment vertical="top" wrapText="1"/>
    </xf>
    <xf numFmtId="49" fontId="6" fillId="4" borderId="86" xfId="2" applyNumberFormat="1" applyFont="1" applyFill="1" applyBorder="1" applyAlignment="1">
      <alignment horizontal="center" vertical="center" wrapText="1"/>
    </xf>
    <xf numFmtId="0" fontId="8" fillId="0" borderId="87" xfId="2" applyFont="1" applyBorder="1" applyAlignment="1">
      <alignment vertical="top" wrapText="1"/>
    </xf>
    <xf numFmtId="0" fontId="8" fillId="0" borderId="88" xfId="2" applyFont="1" applyBorder="1" applyAlignment="1">
      <alignment vertical="top" wrapText="1"/>
    </xf>
    <xf numFmtId="49" fontId="12" fillId="18" borderId="56" xfId="2" applyNumberFormat="1" applyFont="1" applyFill="1" applyBorder="1" applyAlignment="1">
      <alignment horizontal="center" vertical="center" wrapText="1"/>
    </xf>
    <xf numFmtId="0" fontId="8" fillId="0" borderId="57" xfId="2" applyFont="1" applyBorder="1" applyAlignment="1">
      <alignment vertical="top" wrapText="1"/>
    </xf>
    <xf numFmtId="0" fontId="8" fillId="0" borderId="79" xfId="2" applyFont="1" applyBorder="1" applyAlignment="1">
      <alignment vertical="top" wrapText="1"/>
    </xf>
    <xf numFmtId="49" fontId="6" fillId="4" borderId="87" xfId="2" applyNumberFormat="1" applyFont="1" applyFill="1" applyBorder="1" applyAlignment="1">
      <alignment horizontal="center" vertical="center" wrapText="1"/>
    </xf>
    <xf numFmtId="49" fontId="6" fillId="0" borderId="0" xfId="2" applyNumberFormat="1" applyFont="1" applyAlignment="1">
      <alignment horizontal="center" vertical="center" wrapText="1"/>
    </xf>
    <xf numFmtId="0" fontId="5" fillId="0" borderId="0" xfId="2" applyAlignment="1">
      <alignment vertical="top" wrapText="1"/>
    </xf>
    <xf numFmtId="49" fontId="6" fillId="0" borderId="0" xfId="2" applyNumberFormat="1" applyFont="1" applyAlignment="1">
      <alignment horizontal="center" wrapText="1"/>
    </xf>
    <xf numFmtId="2" fontId="6" fillId="0" borderId="10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vertical="top" wrapText="1"/>
    </xf>
    <xf numFmtId="0" fontId="8" fillId="0" borderId="12" xfId="2" applyFont="1" applyBorder="1" applyAlignment="1">
      <alignment vertical="top" wrapText="1"/>
    </xf>
    <xf numFmtId="2" fontId="6" fillId="0" borderId="0" xfId="2" applyNumberFormat="1" applyFont="1" applyAlignment="1">
      <alignment horizontal="center" wrapText="1"/>
    </xf>
    <xf numFmtId="49" fontId="6" fillId="20" borderId="97" xfId="2" applyNumberFormat="1" applyFont="1" applyFill="1" applyBorder="1" applyAlignment="1">
      <alignment horizontal="left" vertical="center" wrapText="1"/>
    </xf>
    <xf numFmtId="0" fontId="8" fillId="0" borderId="98" xfId="2" applyFont="1" applyBorder="1" applyAlignment="1">
      <alignment vertical="top" wrapText="1"/>
    </xf>
    <xf numFmtId="49" fontId="6" fillId="20" borderId="10" xfId="2" applyNumberFormat="1" applyFont="1" applyFill="1" applyBorder="1" applyAlignment="1">
      <alignment horizontal="center" vertical="center" wrapText="1"/>
    </xf>
    <xf numFmtId="4" fontId="23" fillId="5" borderId="0" xfId="2" applyNumberFormat="1" applyFont="1" applyFill="1" applyAlignment="1">
      <alignment horizontal="center" vertical="top" wrapText="1"/>
    </xf>
    <xf numFmtId="49" fontId="6" fillId="5" borderId="0" xfId="2" applyNumberFormat="1" applyFont="1" applyFill="1" applyAlignment="1">
      <alignment horizontal="right" vertical="top" wrapText="1"/>
    </xf>
    <xf numFmtId="49" fontId="5" fillId="14" borderId="0" xfId="2" applyNumberFormat="1" applyFill="1" applyAlignment="1">
      <alignment horizontal="left" vertical="top" wrapText="1"/>
    </xf>
    <xf numFmtId="9" fontId="18" fillId="23" borderId="11" xfId="2" applyNumberFormat="1" applyFont="1" applyFill="1" applyBorder="1" applyAlignment="1">
      <alignment horizontal="left" vertical="center" wrapText="1"/>
    </xf>
    <xf numFmtId="0" fontId="7" fillId="4" borderId="10" xfId="2" applyFont="1" applyFill="1" applyBorder="1" applyAlignment="1">
      <alignment horizontal="left" vertical="center"/>
    </xf>
    <xf numFmtId="49" fontId="7" fillId="0" borderId="16" xfId="2" applyNumberFormat="1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49" fontId="13" fillId="7" borderId="17" xfId="2" applyNumberFormat="1" applyFont="1" applyFill="1" applyBorder="1" applyAlignment="1">
      <alignment horizontal="center" vertical="center" wrapText="1"/>
    </xf>
    <xf numFmtId="0" fontId="8" fillId="0" borderId="18" xfId="2" applyFont="1" applyBorder="1" applyAlignment="1">
      <alignment vertical="top" wrapText="1"/>
    </xf>
    <xf numFmtId="0" fontId="8" fillId="0" borderId="19" xfId="2" applyFont="1" applyBorder="1" applyAlignment="1">
      <alignment vertical="top" wrapText="1"/>
    </xf>
    <xf numFmtId="49" fontId="6" fillId="0" borderId="32" xfId="2" applyNumberFormat="1" applyFont="1" applyBorder="1" applyAlignment="1">
      <alignment horizontal="left" vertical="top" wrapText="1"/>
    </xf>
    <xf numFmtId="0" fontId="8" fillId="0" borderId="33" xfId="2" applyFont="1" applyBorder="1" applyAlignment="1">
      <alignment vertical="top" wrapText="1"/>
    </xf>
    <xf numFmtId="0" fontId="8" fillId="0" borderId="42" xfId="2" applyFont="1" applyBorder="1" applyAlignment="1">
      <alignment vertical="top" wrapText="1"/>
    </xf>
    <xf numFmtId="0" fontId="8" fillId="0" borderId="43" xfId="2" applyFont="1" applyBorder="1" applyAlignment="1">
      <alignment vertical="top" wrapText="1"/>
    </xf>
    <xf numFmtId="0" fontId="8" fillId="0" borderId="53" xfId="2" applyFont="1" applyBorder="1" applyAlignment="1">
      <alignment vertical="top" wrapText="1"/>
    </xf>
    <xf numFmtId="0" fontId="8" fillId="0" borderId="55" xfId="2" applyFont="1" applyBorder="1" applyAlignment="1">
      <alignment vertical="top" wrapText="1"/>
    </xf>
    <xf numFmtId="9" fontId="18" fillId="16" borderId="11" xfId="2" applyNumberFormat="1" applyFont="1" applyFill="1" applyBorder="1" applyAlignment="1">
      <alignment horizontal="left" vertical="center" wrapText="1"/>
    </xf>
    <xf numFmtId="9" fontId="18" fillId="17" borderId="16" xfId="2" applyNumberFormat="1" applyFont="1" applyFill="1" applyBorder="1" applyAlignment="1">
      <alignment horizontal="left" vertical="center" wrapText="1"/>
    </xf>
    <xf numFmtId="9" fontId="19" fillId="18" borderId="57" xfId="2" applyNumberFormat="1" applyFont="1" applyFill="1" applyBorder="1" applyAlignment="1">
      <alignment horizontal="left" vertical="center" wrapText="1"/>
    </xf>
    <xf numFmtId="0" fontId="8" fillId="0" borderId="58" xfId="2" applyFont="1" applyBorder="1" applyAlignment="1">
      <alignment vertical="top" wrapText="1"/>
    </xf>
    <xf numFmtId="49" fontId="6" fillId="4" borderId="15" xfId="2" applyNumberFormat="1" applyFont="1" applyFill="1" applyBorder="1" applyAlignment="1">
      <alignment horizontal="center" vertical="center" wrapText="1"/>
    </xf>
    <xf numFmtId="9" fontId="18" fillId="19" borderId="10" xfId="2" applyNumberFormat="1" applyFont="1" applyFill="1" applyBorder="1" applyAlignment="1">
      <alignment horizontal="center" vertical="center" wrapText="1"/>
    </xf>
    <xf numFmtId="9" fontId="19" fillId="21" borderId="64" xfId="2" applyNumberFormat="1" applyFont="1" applyFill="1" applyBorder="1" applyAlignment="1">
      <alignment horizontal="left" vertical="center" wrapText="1"/>
    </xf>
    <xf numFmtId="0" fontId="8" fillId="0" borderId="65" xfId="2" applyFont="1" applyBorder="1" applyAlignment="1">
      <alignment vertical="top" wrapText="1"/>
    </xf>
    <xf numFmtId="9" fontId="18" fillId="22" borderId="54" xfId="2" applyNumberFormat="1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E9EBCF-8ADC-4275-B7F8-B21F4B58BA5A}"/>
  </cellStyles>
  <dxfs count="31"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ont>
        <color rgb="FFFEFFFF"/>
      </font>
      <fill>
        <patternFill patternType="solid">
          <fgColor rgb="FF1B34FF"/>
          <bgColor rgb="FF1B34FF"/>
        </patternFill>
      </fill>
    </dxf>
    <dxf>
      <font>
        <color rgb="FFFEFFFF"/>
      </font>
      <fill>
        <patternFill patternType="solid">
          <fgColor rgb="FF0E63FF"/>
          <bgColor rgb="FF0E63FF"/>
        </patternFill>
      </fill>
    </dxf>
    <dxf>
      <font>
        <color rgb="FFFEFFFF"/>
      </font>
      <fill>
        <patternFill patternType="solid">
          <fgColor rgb="FF008CFF"/>
          <bgColor rgb="FF008CFF"/>
        </patternFill>
      </fill>
    </dxf>
    <dxf>
      <font>
        <color rgb="FF000000"/>
      </font>
      <fill>
        <patternFill patternType="solid">
          <fgColor rgb="FF00B0FF"/>
          <bgColor rgb="FF00B0FF"/>
        </patternFill>
      </fill>
    </dxf>
    <dxf>
      <font>
        <color rgb="FF000000"/>
      </font>
      <fill>
        <patternFill patternType="solid">
          <fgColor rgb="FF00D8FF"/>
          <bgColor rgb="FF00D8FF"/>
        </patternFill>
      </fill>
    </dxf>
    <dxf>
      <font>
        <color rgb="FF000000"/>
      </font>
      <fill>
        <patternFill patternType="solid">
          <fgColor rgb="FF00F7F9"/>
          <bgColor rgb="FF00F7F9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6FFF00"/>
          <bgColor rgb="FF6FFF00"/>
        </patternFill>
      </fill>
    </dxf>
    <dxf>
      <font>
        <color rgb="FF000000"/>
      </font>
      <fill>
        <patternFill patternType="solid">
          <fgColor rgb="FFB9FF00"/>
          <bgColor rgb="FFB9FF00"/>
        </patternFill>
      </fill>
    </dxf>
    <dxf>
      <font>
        <color rgb="FF000000"/>
      </font>
      <fill>
        <patternFill patternType="solid">
          <fgColor rgb="FFF8FD00"/>
          <bgColor rgb="FFF8FD00"/>
        </patternFill>
      </fill>
    </dxf>
    <dxf>
      <font>
        <color rgb="FF000000"/>
      </font>
      <fill>
        <patternFill patternType="solid">
          <fgColor rgb="FFFFDF00"/>
          <bgColor rgb="FFFFDF00"/>
        </patternFill>
      </fill>
    </dxf>
    <dxf>
      <font>
        <color rgb="FF000000"/>
      </font>
      <fill>
        <patternFill patternType="solid">
          <fgColor rgb="FFFFBC00"/>
          <bgColor rgb="FFFFBC00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ont>
        <color rgb="FF000000"/>
      </font>
      <fill>
        <patternFill patternType="solid">
          <fgColor rgb="FFFF7500"/>
          <bgColor rgb="FFFF7500"/>
        </patternFill>
      </fill>
    </dxf>
    <dxf>
      <font>
        <color rgb="FF000000"/>
      </font>
      <fill>
        <patternFill patternType="solid">
          <fgColor rgb="FFFF5302"/>
          <bgColor rgb="FFFF5302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8FD00"/>
          <bgColor rgb="FFF8FD00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4</xdr:row>
      <xdr:rowOff>76200</xdr:rowOff>
    </xdr:from>
    <xdr:to>
      <xdr:col>9</xdr:col>
      <xdr:colOff>409575</xdr:colOff>
      <xdr:row>22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C0B7CF-07EA-4C6D-86BB-5D842B13F95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838200"/>
          <a:ext cx="5943600" cy="34639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152401</xdr:colOff>
      <xdr:row>26</xdr:row>
      <xdr:rowOff>85726</xdr:rowOff>
    </xdr:from>
    <xdr:to>
      <xdr:col>4</xdr:col>
      <xdr:colOff>676275</xdr:colOff>
      <xdr:row>28</xdr:row>
      <xdr:rowOff>149381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C85596-BA0B-478C-90A2-335DFE6D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5048251"/>
          <a:ext cx="3238499" cy="444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177800</xdr:colOff>
      <xdr:row>5</xdr:row>
      <xdr:rowOff>6350</xdr:rowOff>
    </xdr:from>
    <xdr:ext cx="164423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DB283F-DF87-4F20-A665-CC7BCF8C5AEC}"/>
                </a:ext>
              </a:extLst>
            </xdr:cNvPr>
            <xdr:cNvSpPr txBox="1"/>
          </xdr:nvSpPr>
          <xdr:spPr>
            <a:xfrm>
              <a:off x="2759075" y="1035050"/>
              <a:ext cx="164423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𝑜𝑙𝑑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𝑒𝑥𝑝𝑒𝑐𝑡𝑒𝑑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𝑚𝑒𝑎𝑠𝑢𝑟𝑒𝑑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DB283F-DF87-4F20-A665-CC7BCF8C5AEC}"/>
                </a:ext>
              </a:extLst>
            </xdr:cNvPr>
            <xdr:cNvSpPr txBox="1"/>
          </xdr:nvSpPr>
          <xdr:spPr>
            <a:xfrm>
              <a:off x="2759075" y="1035050"/>
              <a:ext cx="164423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𝐸_𝑛𝑒𝑤=(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𝐸_𝑜𝑙𝑑 )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𝐿_𝑒𝑥𝑝𝑒𝑐𝑡𝑒𝑑/𝐿_𝑚𝑒𝑎𝑠𝑢𝑟𝑒𝑑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104009</xdr:colOff>
      <xdr:row>13</xdr:row>
      <xdr:rowOff>26056</xdr:rowOff>
    </xdr:from>
    <xdr:ext cx="2463799" cy="545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D13553-8FB5-4D98-BA56-EEE5918A19EE}"/>
                </a:ext>
              </a:extLst>
            </xdr:cNvPr>
            <xdr:cNvSpPr txBox="1"/>
          </xdr:nvSpPr>
          <xdr:spPr>
            <a:xfrm>
              <a:off x="12534134" y="2588281"/>
              <a:ext cx="2463799" cy="545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𝑁𝑒𝑤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𝐹𝑙𝑜𝑤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%=</m:t>
                    </m:r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𝐷𝑒𝑠𝑖𝑟𝑒𝑑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𝑇h𝑖𝑐𝑘𝑛𝑒𝑠𝑠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𝐴𝑐𝑡𝑢𝑎𝑙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𝑇h𝑖𝑐𝑘𝑛𝑒𝑠𝑠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𝐹𝑙𝑜𝑤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%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D13553-8FB5-4D98-BA56-EEE5918A19EE}"/>
                </a:ext>
              </a:extLst>
            </xdr:cNvPr>
            <xdr:cNvSpPr txBox="1"/>
          </xdr:nvSpPr>
          <xdr:spPr>
            <a:xfrm>
              <a:off x="12534134" y="2588281"/>
              <a:ext cx="2463799" cy="545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𝑁𝑒𝑤 𝐹𝑙𝑜𝑤 𝑅𝑎𝑡𝑒 %=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𝐷𝑒𝑠𝑖𝑟𝑒𝑑 𝑇ℎ𝑖𝑐𝑘𝑛𝑒𝑠𝑠)/(𝐴𝑐𝑡𝑢𝑎𝑙 𝑇ℎ𝑖𝑐𝑘𝑛𝑒𝑠𝑠))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𝐹𝑙𝑜𝑤 𝑅𝑎𝑡𝑒 %)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ddit.com/r/mpminidelta/comments/bzm1s2/updated_mpmd_calibration_guide_and_faq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ingiverse.com/thing:424287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ingiverse.com/thing:389201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D25" sqref="D25"/>
    </sheetView>
  </sheetViews>
  <sheetFormatPr defaultRowHeight="15"/>
  <sheetData>
    <row r="1" spans="1:2">
      <c r="A1" t="s">
        <v>182</v>
      </c>
    </row>
    <row r="2" spans="1:2">
      <c r="B2" s="25" t="s">
        <v>181</v>
      </c>
    </row>
  </sheetData>
  <hyperlinks>
    <hyperlink ref="B2" r:id="rId1" xr:uid="{26BA4003-B486-443B-9443-243A35974F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8438-7858-446B-9E9E-EA45D4CBBA7E}">
  <dimension ref="A1:N36"/>
  <sheetViews>
    <sheetView tabSelected="1" topLeftCell="A9" workbookViewId="0">
      <selection activeCell="K38" sqref="K38"/>
    </sheetView>
  </sheetViews>
  <sheetFormatPr defaultRowHeight="15"/>
  <cols>
    <col min="1" max="1" width="13.28515625" bestFit="1" customWidth="1"/>
    <col min="5" max="5" width="14.42578125" bestFit="1" customWidth="1"/>
    <col min="6" max="6" width="16.85546875" bestFit="1" customWidth="1"/>
  </cols>
  <sheetData>
    <row r="1" spans="1:10">
      <c r="A1" s="5"/>
      <c r="B1" s="3"/>
      <c r="C1" s="3"/>
      <c r="D1" s="3"/>
      <c r="E1" s="3" t="s">
        <v>7</v>
      </c>
      <c r="F1" s="3" t="s">
        <v>175</v>
      </c>
      <c r="G1" s="3"/>
      <c r="H1" s="3"/>
      <c r="I1" s="3"/>
      <c r="J1" s="4"/>
    </row>
    <row r="2" spans="1:10">
      <c r="A2" s="7" t="s">
        <v>8</v>
      </c>
      <c r="B2" s="186">
        <v>63.67</v>
      </c>
      <c r="C2" s="186"/>
      <c r="D2" s="186" t="s">
        <v>122</v>
      </c>
      <c r="E2" s="186">
        <v>100.5</v>
      </c>
      <c r="F2" s="187" t="s">
        <v>178</v>
      </c>
      <c r="G2" s="186"/>
      <c r="H2" s="186" t="s">
        <v>9</v>
      </c>
      <c r="I2" s="186">
        <f>(100-AVERAGE(E:E))*0.57+B2</f>
        <v>63.660499999999999</v>
      </c>
      <c r="J2" s="10"/>
    </row>
    <row r="3" spans="1:10">
      <c r="A3" s="7" t="s">
        <v>10</v>
      </c>
      <c r="B3" s="186">
        <v>123</v>
      </c>
      <c r="C3" s="186"/>
      <c r="D3" s="186" t="s">
        <v>113</v>
      </c>
      <c r="E3" s="186">
        <v>99.8</v>
      </c>
      <c r="F3" s="187" t="s">
        <v>180</v>
      </c>
      <c r="G3" s="186"/>
      <c r="H3" s="186" t="s">
        <v>11</v>
      </c>
      <c r="I3" s="186">
        <f>B3</f>
        <v>123</v>
      </c>
      <c r="J3" s="10"/>
    </row>
    <row r="4" spans="1:10">
      <c r="A4" s="7"/>
      <c r="B4" s="186"/>
      <c r="C4" s="186"/>
      <c r="D4" s="186" t="s">
        <v>105</v>
      </c>
      <c r="E4" s="186">
        <v>99.75</v>
      </c>
      <c r="F4" s="187" t="s">
        <v>179</v>
      </c>
      <c r="G4" s="186"/>
      <c r="H4" s="186"/>
      <c r="I4" s="186"/>
      <c r="J4" s="10"/>
    </row>
    <row r="5" spans="1:10">
      <c r="A5" s="7"/>
      <c r="B5" s="186"/>
      <c r="C5" s="186"/>
      <c r="D5" s="186"/>
      <c r="E5" s="186"/>
      <c r="F5" s="186"/>
      <c r="G5" s="186"/>
      <c r="H5" s="186"/>
      <c r="I5" s="186"/>
      <c r="J5" s="10"/>
    </row>
    <row r="6" spans="1:10">
      <c r="A6" s="7" t="s">
        <v>12</v>
      </c>
      <c r="B6" s="186"/>
      <c r="C6" s="186"/>
      <c r="D6" s="186"/>
      <c r="E6" s="186"/>
      <c r="F6" s="186"/>
      <c r="G6" s="186"/>
      <c r="H6" s="186"/>
      <c r="I6" s="186"/>
      <c r="J6" s="10"/>
    </row>
    <row r="7" spans="1:10">
      <c r="A7" s="7" t="s">
        <v>13</v>
      </c>
      <c r="B7" s="186"/>
      <c r="C7" s="186"/>
      <c r="D7" s="186"/>
      <c r="E7" s="186"/>
      <c r="F7" s="186"/>
      <c r="G7" s="186"/>
      <c r="H7" s="186"/>
      <c r="I7" s="186"/>
      <c r="J7" s="10"/>
    </row>
    <row r="8" spans="1:10">
      <c r="A8" s="7"/>
      <c r="B8" s="186"/>
      <c r="C8" s="186"/>
      <c r="D8" s="186"/>
      <c r="E8" s="186"/>
      <c r="F8" s="186"/>
      <c r="G8" s="186"/>
      <c r="H8" s="186"/>
      <c r="I8" s="186"/>
      <c r="J8" s="10"/>
    </row>
    <row r="9" spans="1:10">
      <c r="A9" s="7"/>
      <c r="B9" s="186"/>
      <c r="C9" s="186"/>
      <c r="D9" s="186"/>
      <c r="E9" s="186"/>
      <c r="F9" s="186"/>
      <c r="G9" s="186"/>
      <c r="H9" s="186"/>
      <c r="I9" s="186"/>
      <c r="J9" s="10"/>
    </row>
    <row r="10" spans="1:10">
      <c r="A10" s="7"/>
      <c r="B10" s="186"/>
      <c r="C10" s="186"/>
      <c r="D10" s="186"/>
      <c r="E10" s="186"/>
      <c r="F10" s="186"/>
      <c r="G10" s="186"/>
      <c r="H10" s="186"/>
      <c r="I10" s="186"/>
      <c r="J10" s="10"/>
    </row>
    <row r="11" spans="1:10">
      <c r="A11" s="7"/>
      <c r="B11" s="186"/>
      <c r="C11" s="186"/>
      <c r="D11" s="186"/>
      <c r="E11" s="186"/>
      <c r="F11" s="186"/>
      <c r="G11" s="186"/>
      <c r="H11" s="186"/>
      <c r="I11" s="186"/>
      <c r="J11" s="10"/>
    </row>
    <row r="12" spans="1:10">
      <c r="A12" s="7"/>
      <c r="B12" s="186"/>
      <c r="C12" s="186"/>
      <c r="D12" s="186"/>
      <c r="E12" s="186"/>
      <c r="F12" s="186"/>
      <c r="G12" s="186"/>
      <c r="H12" s="186"/>
      <c r="I12" s="186"/>
      <c r="J12" s="10"/>
    </row>
    <row r="13" spans="1:10">
      <c r="A13" s="7"/>
      <c r="B13" s="186"/>
      <c r="C13" s="186"/>
      <c r="D13" s="186"/>
      <c r="E13" s="186"/>
      <c r="F13" s="186"/>
      <c r="G13" s="186"/>
      <c r="H13" s="186"/>
      <c r="I13" s="186"/>
      <c r="J13" s="10"/>
    </row>
    <row r="14" spans="1:10">
      <c r="A14" s="7"/>
      <c r="B14" s="186"/>
      <c r="C14" s="186"/>
      <c r="D14" s="186"/>
      <c r="E14" s="186"/>
      <c r="F14" s="186"/>
      <c r="G14" s="186"/>
      <c r="H14" s="186"/>
      <c r="I14" s="186"/>
      <c r="J14" s="10"/>
    </row>
    <row r="15" spans="1:10">
      <c r="A15" s="7"/>
      <c r="B15" s="186"/>
      <c r="C15" s="186"/>
      <c r="D15" s="186"/>
      <c r="E15" s="186"/>
      <c r="F15" s="186"/>
      <c r="G15" s="186"/>
      <c r="H15" s="186"/>
      <c r="I15" s="186"/>
      <c r="J15" s="10"/>
    </row>
    <row r="16" spans="1:10">
      <c r="A16" s="7"/>
      <c r="B16" s="186"/>
      <c r="C16" s="186"/>
      <c r="D16" s="186"/>
      <c r="E16" s="186"/>
      <c r="F16" s="186"/>
      <c r="G16" s="186"/>
      <c r="H16" s="186"/>
      <c r="I16" s="186"/>
      <c r="J16" s="10"/>
    </row>
    <row r="17" spans="1:14">
      <c r="A17" s="7"/>
      <c r="B17" s="186"/>
      <c r="C17" s="186"/>
      <c r="D17" s="186"/>
      <c r="E17" s="186"/>
      <c r="F17" s="186"/>
      <c r="G17" s="186"/>
      <c r="H17" s="186"/>
      <c r="I17" s="186"/>
      <c r="J17" s="10"/>
    </row>
    <row r="18" spans="1:14">
      <c r="A18" s="7"/>
      <c r="B18" s="186"/>
      <c r="C18" s="186"/>
      <c r="D18" s="186"/>
      <c r="E18" s="186"/>
      <c r="F18" s="186"/>
      <c r="G18" s="186"/>
      <c r="H18" s="186"/>
      <c r="I18" s="186"/>
      <c r="J18" s="10"/>
    </row>
    <row r="19" spans="1:14">
      <c r="A19" s="7"/>
      <c r="B19" s="186"/>
      <c r="C19" s="186"/>
      <c r="D19" s="186"/>
      <c r="E19" s="186"/>
      <c r="F19" s="186"/>
      <c r="G19" s="186"/>
      <c r="H19" s="186"/>
      <c r="I19" s="186"/>
      <c r="J19" s="10"/>
    </row>
    <row r="20" spans="1:14">
      <c r="A20" s="7"/>
      <c r="B20" s="186"/>
      <c r="C20" s="186"/>
      <c r="D20" s="186"/>
      <c r="E20" s="186"/>
      <c r="F20" s="186"/>
      <c r="G20" s="186"/>
      <c r="H20" s="186"/>
      <c r="I20" s="186"/>
      <c r="J20" s="10"/>
    </row>
    <row r="21" spans="1:14">
      <c r="A21" s="7"/>
      <c r="B21" s="186"/>
      <c r="C21" s="186"/>
      <c r="D21" s="186"/>
      <c r="E21" s="186"/>
      <c r="F21" s="186"/>
      <c r="G21" s="186"/>
      <c r="H21" s="186"/>
      <c r="I21" s="186"/>
      <c r="J21" s="10"/>
    </row>
    <row r="22" spans="1:14">
      <c r="A22" s="7"/>
      <c r="B22" s="186"/>
      <c r="C22" s="186"/>
      <c r="D22" s="186"/>
      <c r="E22" s="186"/>
      <c r="F22" s="186"/>
      <c r="G22" s="186"/>
      <c r="H22" s="186"/>
      <c r="I22" s="186"/>
      <c r="J22" s="10"/>
    </row>
    <row r="23" spans="1:14" ht="15.75" thickBot="1">
      <c r="A23" s="16"/>
      <c r="B23" s="17"/>
      <c r="C23" s="17"/>
      <c r="D23" s="17"/>
      <c r="E23" s="17"/>
      <c r="F23" s="17"/>
      <c r="G23" s="17"/>
      <c r="H23" s="17"/>
      <c r="I23" s="17"/>
      <c r="J23" s="18"/>
    </row>
    <row r="25" spans="1:14">
      <c r="A25" t="s">
        <v>176</v>
      </c>
    </row>
    <row r="26" spans="1:14">
      <c r="A26" t="s">
        <v>177</v>
      </c>
    </row>
    <row r="27" spans="1:14">
      <c r="J27" t="s">
        <v>197</v>
      </c>
      <c r="K27" t="s">
        <v>194</v>
      </c>
      <c r="L27" t="s">
        <v>193</v>
      </c>
      <c r="M27" t="s">
        <v>195</v>
      </c>
      <c r="N27" t="s">
        <v>196</v>
      </c>
    </row>
    <row r="28" spans="1:14">
      <c r="J28">
        <v>1</v>
      </c>
      <c r="K28">
        <v>62.393500000000003</v>
      </c>
      <c r="L28">
        <v>120.8</v>
      </c>
      <c r="M28">
        <v>62.4</v>
      </c>
      <c r="N28">
        <f>L28+1.5*(M28-K28)</f>
        <v>120.80974999999999</v>
      </c>
    </row>
    <row r="30" spans="1:14">
      <c r="A30" t="s">
        <v>183</v>
      </c>
    </row>
    <row r="31" spans="1:14">
      <c r="A31" t="s">
        <v>184</v>
      </c>
    </row>
    <row r="32" spans="1:14">
      <c r="A32" t="s">
        <v>185</v>
      </c>
    </row>
    <row r="33" spans="1:1">
      <c r="A33" t="s">
        <v>186</v>
      </c>
    </row>
    <row r="34" spans="1:1">
      <c r="A34" t="s">
        <v>187</v>
      </c>
    </row>
    <row r="35" spans="1:1">
      <c r="A35" t="s">
        <v>189</v>
      </c>
    </row>
    <row r="36" spans="1:1">
      <c r="A36" t="s">
        <v>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1F4-0470-4DFF-8A9E-0E0DB54283FF}">
  <dimension ref="A1:G9"/>
  <sheetViews>
    <sheetView zoomScale="265" zoomScaleNormal="265" workbookViewId="0">
      <selection activeCell="B12" sqref="B12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1</v>
      </c>
      <c r="C2" s="1">
        <v>102.2</v>
      </c>
      <c r="D2" s="1">
        <v>103.66</v>
      </c>
      <c r="E2" s="1">
        <v>18</v>
      </c>
      <c r="F2" s="1">
        <f t="shared" ref="F2:F7" si="0">AVERAGE(C2:D2)+E2</f>
        <v>120.93</v>
      </c>
      <c r="G2" s="1">
        <f t="shared" ref="G2:G7" si="1">F2-$F$2</f>
        <v>0</v>
      </c>
    </row>
    <row r="3" spans="1:7">
      <c r="B3">
        <v>2</v>
      </c>
      <c r="C3" s="1">
        <v>102.15</v>
      </c>
      <c r="D3" s="1">
        <v>103.75</v>
      </c>
      <c r="E3" s="1">
        <f>$E$2</f>
        <v>18</v>
      </c>
      <c r="F3" s="1">
        <f t="shared" si="0"/>
        <v>120.95</v>
      </c>
      <c r="G3" s="1">
        <f t="shared" si="1"/>
        <v>1.9999999999996021E-2</v>
      </c>
    </row>
    <row r="4" spans="1:7">
      <c r="B4">
        <v>3</v>
      </c>
      <c r="C4" s="1">
        <v>102.2</v>
      </c>
      <c r="D4" s="1">
        <v>103.64</v>
      </c>
      <c r="E4" s="1">
        <f>$E$2</f>
        <v>18</v>
      </c>
      <c r="F4" s="1">
        <f t="shared" si="0"/>
        <v>120.92</v>
      </c>
      <c r="G4" s="1">
        <f t="shared" si="1"/>
        <v>-1.0000000000005116E-2</v>
      </c>
    </row>
    <row r="5" spans="1:7">
      <c r="B5">
        <v>4</v>
      </c>
      <c r="C5" s="1">
        <v>102.34</v>
      </c>
      <c r="D5" s="1">
        <v>103.59</v>
      </c>
      <c r="E5" s="1">
        <f>$E$2</f>
        <v>18</v>
      </c>
      <c r="F5" s="1">
        <f t="shared" si="0"/>
        <v>120.965</v>
      </c>
      <c r="G5" s="1">
        <f t="shared" si="1"/>
        <v>3.4999999999996589E-2</v>
      </c>
    </row>
    <row r="6" spans="1:7">
      <c r="B6">
        <v>5</v>
      </c>
      <c r="C6" s="1">
        <v>102.05</v>
      </c>
      <c r="D6" s="1">
        <v>103.82</v>
      </c>
      <c r="E6" s="1">
        <f>$E$2</f>
        <v>18</v>
      </c>
      <c r="F6" s="1">
        <f t="shared" si="0"/>
        <v>120.935</v>
      </c>
      <c r="G6" s="1">
        <f t="shared" si="1"/>
        <v>4.9999999999954525E-3</v>
      </c>
    </row>
    <row r="7" spans="1:7">
      <c r="B7">
        <v>6</v>
      </c>
      <c r="C7" s="1">
        <v>102.16</v>
      </c>
      <c r="D7" s="1">
        <v>103.67</v>
      </c>
      <c r="E7" s="1">
        <f>$E$2</f>
        <v>18</v>
      </c>
      <c r="F7" s="1">
        <f t="shared" si="0"/>
        <v>120.91499999999999</v>
      </c>
      <c r="G7" s="1">
        <f t="shared" si="1"/>
        <v>-1.5000000000014779E-2</v>
      </c>
    </row>
    <row r="9" spans="1:7">
      <c r="A9" t="s">
        <v>93</v>
      </c>
      <c r="B9" s="25" t="s">
        <v>94</v>
      </c>
    </row>
  </sheetData>
  <hyperlinks>
    <hyperlink ref="B9" r:id="rId1" xr:uid="{9469B110-A328-4392-91A9-028E3DE57BC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6101-6E5F-4DD4-B6BB-02E7C4FBB696}">
  <dimension ref="A1:W47"/>
  <sheetViews>
    <sheetView zoomScale="175" zoomScaleNormal="175" workbookViewId="0">
      <selection activeCell="C19" sqref="C19"/>
    </sheetView>
  </sheetViews>
  <sheetFormatPr defaultRowHeight="15"/>
  <cols>
    <col min="1" max="1" width="8.7109375" customWidth="1"/>
    <col min="2" max="2" width="20.85546875" customWidth="1"/>
    <col min="6" max="6" width="10.5703125" customWidth="1"/>
    <col min="8" max="8" width="9.5703125" customWidth="1"/>
    <col min="10" max="10" width="8.7109375" customWidth="1"/>
    <col min="21" max="21" width="12.5703125" customWidth="1"/>
  </cols>
  <sheetData>
    <row r="1" spans="1:23" ht="21">
      <c r="A1" s="2" t="s">
        <v>14</v>
      </c>
      <c r="B1" s="3"/>
      <c r="C1" s="3"/>
      <c r="D1" s="3"/>
      <c r="E1" s="3"/>
      <c r="F1" s="4"/>
      <c r="G1" s="5"/>
      <c r="H1" s="6" t="s">
        <v>15</v>
      </c>
      <c r="I1" s="3"/>
      <c r="J1" s="3"/>
      <c r="K1" s="3"/>
      <c r="L1" s="3"/>
      <c r="M1" s="3"/>
      <c r="N1" s="3"/>
      <c r="O1" s="5"/>
      <c r="P1" s="6" t="s">
        <v>16</v>
      </c>
      <c r="Q1" s="3"/>
      <c r="R1" s="3"/>
      <c r="S1" s="3"/>
      <c r="T1" s="3"/>
      <c r="U1" s="3"/>
      <c r="V1" s="3"/>
      <c r="W1" s="4"/>
    </row>
    <row r="2" spans="1:23">
      <c r="A2" s="7"/>
      <c r="B2" s="8" t="s">
        <v>17</v>
      </c>
      <c r="C2" s="9">
        <v>97</v>
      </c>
      <c r="D2" t="s">
        <v>18</v>
      </c>
      <c r="F2" s="10"/>
      <c r="G2" s="7"/>
      <c r="H2" s="11">
        <v>1.75</v>
      </c>
      <c r="I2" t="s">
        <v>19</v>
      </c>
      <c r="O2" s="7"/>
      <c r="P2" t="s">
        <v>20</v>
      </c>
      <c r="W2" s="10"/>
    </row>
    <row r="3" spans="1:23">
      <c r="A3" s="7"/>
      <c r="D3" t="s">
        <v>21</v>
      </c>
      <c r="F3" s="10"/>
      <c r="G3" s="7"/>
      <c r="H3" s="11"/>
      <c r="I3" t="s">
        <v>22</v>
      </c>
      <c r="O3" s="7"/>
      <c r="Q3" t="s">
        <v>23</v>
      </c>
      <c r="W3" s="10"/>
    </row>
    <row r="4" spans="1:23">
      <c r="A4" s="7"/>
      <c r="B4" t="s">
        <v>24</v>
      </c>
      <c r="F4" s="10"/>
      <c r="G4" s="7"/>
      <c r="H4" s="11"/>
      <c r="I4" t="s">
        <v>25</v>
      </c>
      <c r="O4" s="7"/>
      <c r="Q4" t="s">
        <v>26</v>
      </c>
      <c r="W4" s="10"/>
    </row>
    <row r="5" spans="1:23">
      <c r="A5" s="7"/>
      <c r="B5" t="s">
        <v>27</v>
      </c>
      <c r="F5" s="10"/>
      <c r="G5" s="7"/>
      <c r="H5" s="11"/>
      <c r="I5" t="s">
        <v>28</v>
      </c>
      <c r="O5" s="7"/>
      <c r="Q5" t="s">
        <v>29</v>
      </c>
      <c r="W5" s="10"/>
    </row>
    <row r="6" spans="1:23">
      <c r="A6" s="7"/>
      <c r="B6" t="s">
        <v>30</v>
      </c>
      <c r="F6" s="10"/>
      <c r="G6" s="7"/>
      <c r="H6" s="11"/>
      <c r="J6" s="12">
        <f>AVERAGE(H:H)</f>
        <v>1.75</v>
      </c>
      <c r="K6" t="s">
        <v>31</v>
      </c>
      <c r="O6" s="7"/>
      <c r="Q6" t="s">
        <v>32</v>
      </c>
      <c r="W6" s="10"/>
    </row>
    <row r="7" spans="1:23">
      <c r="A7" s="7"/>
      <c r="B7" t="s">
        <v>33</v>
      </c>
      <c r="F7" s="10"/>
      <c r="G7" s="7"/>
      <c r="H7" s="11"/>
      <c r="O7" s="7"/>
      <c r="P7" t="s">
        <v>34</v>
      </c>
      <c r="W7" s="10"/>
    </row>
    <row r="8" spans="1:23">
      <c r="A8" s="7"/>
      <c r="B8" t="s">
        <v>35</v>
      </c>
      <c r="F8" s="10"/>
      <c r="G8" s="7"/>
      <c r="H8" s="11"/>
      <c r="I8" t="s">
        <v>36</v>
      </c>
      <c r="O8" s="7"/>
      <c r="Q8" t="s">
        <v>37</v>
      </c>
      <c r="W8" s="10"/>
    </row>
    <row r="9" spans="1:23">
      <c r="A9" s="7"/>
      <c r="B9" t="s">
        <v>38</v>
      </c>
      <c r="F9" s="10"/>
      <c r="G9" s="7"/>
      <c r="H9" s="11"/>
      <c r="I9" t="s">
        <v>39</v>
      </c>
      <c r="O9" s="7"/>
      <c r="Q9" t="s">
        <v>40</v>
      </c>
      <c r="W9" s="10"/>
    </row>
    <row r="10" spans="1:23">
      <c r="A10" s="7"/>
      <c r="B10" t="s">
        <v>41</v>
      </c>
      <c r="F10" s="10"/>
      <c r="G10" s="7"/>
      <c r="H10" s="11"/>
      <c r="I10" t="s">
        <v>42</v>
      </c>
      <c r="O10" s="7"/>
      <c r="Q10" t="s">
        <v>43</v>
      </c>
      <c r="W10" s="10"/>
    </row>
    <row r="11" spans="1:23">
      <c r="A11" s="7"/>
      <c r="F11" s="10"/>
      <c r="G11" s="7"/>
      <c r="H11" s="11"/>
      <c r="O11" s="7"/>
      <c r="W11" s="10"/>
    </row>
    <row r="12" spans="1:23">
      <c r="A12" s="7" t="s">
        <v>44</v>
      </c>
      <c r="B12" s="8" t="s">
        <v>45</v>
      </c>
      <c r="F12" s="10"/>
      <c r="G12" s="7"/>
      <c r="H12" s="11"/>
      <c r="O12" s="7"/>
      <c r="Q12" t="s">
        <v>46</v>
      </c>
      <c r="W12" s="10"/>
    </row>
    <row r="13" spans="1:23" ht="15.75" thickBot="1">
      <c r="A13" s="7"/>
      <c r="C13" t="s">
        <v>47</v>
      </c>
      <c r="F13" s="10"/>
      <c r="G13" s="7"/>
      <c r="H13" s="11"/>
      <c r="O13" s="7"/>
      <c r="R13" s="13">
        <v>2</v>
      </c>
      <c r="W13" s="10"/>
    </row>
    <row r="14" spans="1:23">
      <c r="A14" s="7"/>
      <c r="C14" t="s">
        <v>48</v>
      </c>
      <c r="F14" s="10"/>
      <c r="G14" s="7"/>
      <c r="H14" s="11"/>
      <c r="O14" s="7"/>
      <c r="Q14" t="s">
        <v>49</v>
      </c>
      <c r="T14" s="5"/>
      <c r="U14" s="3"/>
      <c r="V14" s="3"/>
      <c r="W14" s="4"/>
    </row>
    <row r="15" spans="1:23">
      <c r="A15" s="7"/>
      <c r="F15" s="10"/>
      <c r="G15" s="7"/>
      <c r="H15" s="11"/>
      <c r="O15" s="7"/>
      <c r="R15" s="14">
        <v>1</v>
      </c>
      <c r="T15" s="7"/>
      <c r="W15" s="10"/>
    </row>
    <row r="16" spans="1:23" ht="15.75" thickBot="1">
      <c r="A16" s="7" t="s">
        <v>50</v>
      </c>
      <c r="B16" s="8" t="s">
        <v>51</v>
      </c>
      <c r="C16" s="15">
        <v>101.5707</v>
      </c>
      <c r="F16" s="10"/>
      <c r="G16" s="7"/>
      <c r="H16" s="11"/>
      <c r="O16" s="7"/>
      <c r="Q16" t="s">
        <v>52</v>
      </c>
      <c r="T16" s="16"/>
      <c r="U16" s="17"/>
      <c r="V16" s="17"/>
      <c r="W16" s="18"/>
    </row>
    <row r="17" spans="1:23">
      <c r="A17" s="7"/>
      <c r="B17" s="8" t="s">
        <v>53</v>
      </c>
      <c r="C17" s="15">
        <v>99</v>
      </c>
      <c r="D17" t="s">
        <v>54</v>
      </c>
      <c r="F17" s="10"/>
      <c r="G17" s="7"/>
      <c r="H17" s="11"/>
      <c r="O17" s="7"/>
      <c r="R17" s="19">
        <v>0.35</v>
      </c>
      <c r="W17" s="10"/>
    </row>
    <row r="18" spans="1:23">
      <c r="A18" s="7"/>
      <c r="F18" s="10"/>
      <c r="G18" s="7"/>
      <c r="H18" s="11"/>
      <c r="O18" s="7"/>
      <c r="Q18" t="s">
        <v>55</v>
      </c>
      <c r="W18" s="10"/>
    </row>
    <row r="19" spans="1:23">
      <c r="A19" s="7"/>
      <c r="B19" s="20" t="s">
        <v>56</v>
      </c>
      <c r="C19" s="12">
        <f>C16*(100/C17)</f>
        <v>102.59666666666668</v>
      </c>
      <c r="D19" t="s">
        <v>31</v>
      </c>
      <c r="F19" s="10"/>
      <c r="G19" s="7"/>
      <c r="H19" s="11"/>
      <c r="O19" s="7"/>
      <c r="V19" s="21" t="s">
        <v>57</v>
      </c>
      <c r="W19" s="10"/>
    </row>
    <row r="20" spans="1:23">
      <c r="A20" s="7"/>
      <c r="F20" s="10"/>
      <c r="G20" s="7"/>
      <c r="H20" s="11"/>
      <c r="O20" s="7"/>
      <c r="Q20" t="s">
        <v>58</v>
      </c>
      <c r="V20" s="19"/>
      <c r="W20" s="10"/>
    </row>
    <row r="21" spans="1:23">
      <c r="A21" s="7" t="s">
        <v>59</v>
      </c>
      <c r="B21" t="s">
        <v>60</v>
      </c>
      <c r="F21" s="10"/>
      <c r="G21" s="7"/>
      <c r="H21" s="11"/>
      <c r="O21" s="7"/>
      <c r="Q21" t="s">
        <v>61</v>
      </c>
      <c r="V21" s="19"/>
      <c r="W21" s="10"/>
    </row>
    <row r="22" spans="1:23">
      <c r="A22" s="7"/>
      <c r="C22" s="22" t="str">
        <f>"M92 E" &amp;C19</f>
        <v>M92 E102.596666666667</v>
      </c>
      <c r="D22" t="s">
        <v>31</v>
      </c>
      <c r="F22" s="10"/>
      <c r="G22" s="7"/>
      <c r="H22" s="11"/>
      <c r="O22" s="7"/>
      <c r="Q22" t="s">
        <v>62</v>
      </c>
      <c r="V22" s="19"/>
      <c r="W22" s="10"/>
    </row>
    <row r="23" spans="1:23">
      <c r="A23" s="7"/>
      <c r="F23" s="10"/>
      <c r="G23" s="7"/>
      <c r="H23" s="11"/>
      <c r="O23" s="7"/>
      <c r="R23" t="s">
        <v>63</v>
      </c>
      <c r="S23" s="23" t="e">
        <f>AVERAGE(V20:V34)</f>
        <v>#DIV/0!</v>
      </c>
      <c r="T23" t="s">
        <v>31</v>
      </c>
      <c r="V23" s="19"/>
      <c r="W23" s="10"/>
    </row>
    <row r="24" spans="1:23">
      <c r="A24" s="7" t="s">
        <v>64</v>
      </c>
      <c r="B24" t="s">
        <v>65</v>
      </c>
      <c r="F24" s="10"/>
      <c r="G24" s="7"/>
      <c r="H24" s="11"/>
      <c r="O24" s="7"/>
      <c r="V24" s="19"/>
      <c r="W24" s="10"/>
    </row>
    <row r="25" spans="1:23">
      <c r="A25" s="7"/>
      <c r="B25" t="s">
        <v>66</v>
      </c>
      <c r="F25" s="10"/>
      <c r="G25" s="7"/>
      <c r="H25" s="11"/>
      <c r="O25" s="7"/>
      <c r="Q25" t="s">
        <v>67</v>
      </c>
      <c r="V25" s="19"/>
      <c r="W25" s="10"/>
    </row>
    <row r="26" spans="1:23">
      <c r="A26" s="7"/>
      <c r="F26" s="10"/>
      <c r="G26" s="7"/>
      <c r="H26" s="11"/>
      <c r="O26" s="7"/>
      <c r="R26" s="24" t="e">
        <f>((R17*R13)/S23)*R15</f>
        <v>#DIV/0!</v>
      </c>
      <c r="S26" t="s">
        <v>31</v>
      </c>
      <c r="V26" s="19"/>
      <c r="W26" s="10"/>
    </row>
    <row r="27" spans="1:23" ht="15.75" thickBot="1">
      <c r="A27" s="7" t="s">
        <v>68</v>
      </c>
      <c r="B27" t="s">
        <v>69</v>
      </c>
      <c r="F27" s="10"/>
      <c r="G27" s="16"/>
      <c r="H27" s="11"/>
      <c r="I27" s="17"/>
      <c r="J27" s="17"/>
      <c r="K27" s="17"/>
      <c r="L27" s="17"/>
      <c r="M27" s="17"/>
      <c r="N27" s="17"/>
      <c r="O27" s="7"/>
      <c r="V27" s="19"/>
      <c r="W27" s="10"/>
    </row>
    <row r="28" spans="1:23">
      <c r="A28" s="7"/>
      <c r="B28" t="s">
        <v>70</v>
      </c>
      <c r="F28" s="10"/>
      <c r="O28" s="7"/>
      <c r="Q28" t="s">
        <v>71</v>
      </c>
      <c r="V28" s="19"/>
      <c r="W28" s="10"/>
    </row>
    <row r="29" spans="1:23" ht="15.75" thickBot="1">
      <c r="A29" s="16"/>
      <c r="B29" s="17"/>
      <c r="C29" s="17"/>
      <c r="D29" s="17"/>
      <c r="E29" s="17"/>
      <c r="F29" s="18"/>
      <c r="O29" s="7"/>
      <c r="Q29" t="s">
        <v>72</v>
      </c>
      <c r="V29" s="19"/>
      <c r="W29" s="10"/>
    </row>
    <row r="30" spans="1:23">
      <c r="A30" t="s">
        <v>73</v>
      </c>
      <c r="O30" s="7"/>
      <c r="Q30" t="s">
        <v>74</v>
      </c>
      <c r="V30" s="19"/>
      <c r="W30" s="10"/>
    </row>
    <row r="31" spans="1:23">
      <c r="A31" t="s">
        <v>75</v>
      </c>
      <c r="O31" s="7"/>
      <c r="Q31" t="s">
        <v>76</v>
      </c>
      <c r="V31" s="19"/>
      <c r="W31" s="10"/>
    </row>
    <row r="32" spans="1:23">
      <c r="A32" s="25" t="s">
        <v>77</v>
      </c>
      <c r="O32" s="7"/>
      <c r="Q32" t="s">
        <v>78</v>
      </c>
      <c r="V32" s="19"/>
      <c r="W32" s="10"/>
    </row>
    <row r="33" spans="15:23">
      <c r="O33" s="7"/>
      <c r="Q33" t="s">
        <v>79</v>
      </c>
      <c r="V33" s="19"/>
      <c r="W33" s="10"/>
    </row>
    <row r="34" spans="15:23">
      <c r="O34" s="7"/>
      <c r="Q34" t="s">
        <v>80</v>
      </c>
      <c r="V34" s="19"/>
      <c r="W34" s="10"/>
    </row>
    <row r="35" spans="15:23">
      <c r="O35" s="7"/>
      <c r="Q35" t="s">
        <v>81</v>
      </c>
      <c r="W35" s="10"/>
    </row>
    <row r="36" spans="15:23">
      <c r="O36" s="7"/>
      <c r="Q36" t="s">
        <v>82</v>
      </c>
      <c r="W36" s="10"/>
    </row>
    <row r="37" spans="15:23">
      <c r="O37" s="7"/>
      <c r="Q37" t="s">
        <v>83</v>
      </c>
      <c r="W37" s="10"/>
    </row>
    <row r="38" spans="15:23">
      <c r="O38" s="7"/>
      <c r="W38" s="10"/>
    </row>
    <row r="39" spans="15:23">
      <c r="O39" s="7"/>
      <c r="Q39" t="s">
        <v>84</v>
      </c>
      <c r="W39" s="10"/>
    </row>
    <row r="40" spans="15:23">
      <c r="O40" s="7"/>
      <c r="Q40" t="s">
        <v>85</v>
      </c>
      <c r="W40" s="10"/>
    </row>
    <row r="41" spans="15:23">
      <c r="O41" s="7"/>
      <c r="Q41" t="s">
        <v>86</v>
      </c>
      <c r="W41" s="10"/>
    </row>
    <row r="42" spans="15:23">
      <c r="O42" s="7"/>
      <c r="Q42" t="s">
        <v>87</v>
      </c>
      <c r="W42" s="10"/>
    </row>
    <row r="43" spans="15:23">
      <c r="O43" s="7"/>
      <c r="Q43" t="s">
        <v>88</v>
      </c>
      <c r="W43" s="10"/>
    </row>
    <row r="44" spans="15:23">
      <c r="O44" s="7"/>
      <c r="Q44" t="s">
        <v>89</v>
      </c>
      <c r="W44" s="10"/>
    </row>
    <row r="45" spans="15:23">
      <c r="O45" s="7"/>
      <c r="R45" t="s">
        <v>90</v>
      </c>
      <c r="W45" s="10"/>
    </row>
    <row r="46" spans="15:23">
      <c r="O46" s="7"/>
      <c r="Q46" t="s">
        <v>91</v>
      </c>
      <c r="W46" s="10"/>
    </row>
    <row r="47" spans="15:23" ht="15.75" thickBot="1">
      <c r="O47" s="16"/>
      <c r="P47" s="17"/>
      <c r="Q47" s="17"/>
      <c r="R47" s="17" t="s">
        <v>92</v>
      </c>
      <c r="S47" s="17"/>
      <c r="T47" s="17"/>
      <c r="U47" s="17"/>
      <c r="V47" s="17"/>
      <c r="W47" s="18"/>
    </row>
  </sheetData>
  <hyperlinks>
    <hyperlink ref="A32" r:id="rId1" xr:uid="{BB1F18C8-E026-4293-8F34-31544EECCB44}"/>
  </hyperlinks>
  <pageMargins left="0.7" right="0.7" top="0.75" bottom="0.75" header="0.3" footer="0.3"/>
  <pageSetup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BF13-1F2C-4967-965B-A9F90C915BB4}">
  <sheetPr>
    <pageSetUpPr fitToPage="1"/>
  </sheetPr>
  <dimension ref="A1:AM1000"/>
  <sheetViews>
    <sheetView showGridLines="0" topLeftCell="E1" workbookViewId="0">
      <selection activeCell="A2" sqref="A2:A44"/>
    </sheetView>
  </sheetViews>
  <sheetFormatPr defaultColWidth="14.42578125" defaultRowHeight="15" customHeight="1"/>
  <cols>
    <col min="1" max="1" width="40.5703125" style="27" customWidth="1"/>
    <col min="2" max="3" width="5.7109375" style="27" customWidth="1"/>
    <col min="4" max="5" width="7.28515625" style="27" customWidth="1"/>
    <col min="6" max="6" width="7.85546875" style="27" customWidth="1"/>
    <col min="7" max="7" width="7" style="27" customWidth="1"/>
    <col min="8" max="8" width="5.42578125" style="27" customWidth="1"/>
    <col min="9" max="9" width="4.140625" style="27" customWidth="1"/>
    <col min="10" max="10" width="2.28515625" style="27" customWidth="1"/>
    <col min="11" max="24" width="5.7109375" style="27" customWidth="1"/>
    <col min="25" max="25" width="5.28515625" style="27" customWidth="1"/>
    <col min="26" max="27" width="1.85546875" style="27" customWidth="1"/>
    <col min="28" max="28" width="2.140625" style="27" customWidth="1"/>
    <col min="29" max="30" width="5.7109375" style="27" customWidth="1"/>
    <col min="31" max="31" width="6.28515625" style="27" customWidth="1"/>
    <col min="32" max="32" width="2.85546875" style="27" customWidth="1"/>
    <col min="33" max="33" width="8.42578125" style="27" customWidth="1"/>
    <col min="34" max="34" width="2.42578125" style="27" customWidth="1"/>
    <col min="35" max="35" width="8.140625" style="27" customWidth="1"/>
    <col min="36" max="36" width="2.42578125" style="27" customWidth="1"/>
    <col min="37" max="37" width="8.140625" style="27" customWidth="1"/>
    <col min="38" max="38" width="2.42578125" style="27" customWidth="1"/>
    <col min="39" max="39" width="8.140625" style="27" customWidth="1"/>
    <col min="40" max="40" width="5" style="27" customWidth="1"/>
    <col min="41" max="49" width="16.28515625" style="27" customWidth="1"/>
    <col min="50" max="16384" width="14.42578125" style="27"/>
  </cols>
  <sheetData>
    <row r="1" spans="1:39" ht="28.5" customHeight="1" thickBot="1">
      <c r="A1" s="26" t="s">
        <v>95</v>
      </c>
      <c r="B1" s="228" t="s">
        <v>96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9"/>
    </row>
    <row r="2" spans="1:39" ht="30.75" customHeight="1" thickTop="1" thickBot="1">
      <c r="A2" s="28" t="s">
        <v>192</v>
      </c>
      <c r="B2" s="29" t="s">
        <v>97</v>
      </c>
      <c r="C2" s="30" t="s">
        <v>98</v>
      </c>
      <c r="D2" s="31" t="s">
        <v>99</v>
      </c>
      <c r="E2" s="31" t="s">
        <v>100</v>
      </c>
      <c r="F2" s="30" t="s">
        <v>101</v>
      </c>
      <c r="G2" s="30" t="s">
        <v>102</v>
      </c>
      <c r="H2" s="30" t="s">
        <v>103</v>
      </c>
      <c r="I2" s="32"/>
      <c r="J2" s="33"/>
      <c r="K2" s="229" t="s">
        <v>104</v>
      </c>
      <c r="L2" s="194"/>
      <c r="M2" s="194"/>
      <c r="N2" s="194"/>
      <c r="O2" s="194"/>
      <c r="P2" s="194"/>
      <c r="Q2" s="194"/>
      <c r="R2" s="34" t="s">
        <v>105</v>
      </c>
      <c r="S2" s="35"/>
      <c r="T2" s="35"/>
      <c r="U2" s="35"/>
      <c r="V2" s="35"/>
      <c r="W2" s="35"/>
      <c r="X2" s="35"/>
      <c r="Y2" s="230" t="s">
        <v>106</v>
      </c>
      <c r="Z2" s="194"/>
      <c r="AA2" s="194"/>
      <c r="AB2" s="194"/>
      <c r="AC2" s="194"/>
      <c r="AD2" s="194"/>
      <c r="AE2" s="194"/>
      <c r="AF2" s="194"/>
      <c r="AG2" s="231" t="s">
        <v>107</v>
      </c>
      <c r="AH2" s="232"/>
      <c r="AI2" s="232"/>
      <c r="AJ2" s="232"/>
      <c r="AK2" s="232"/>
      <c r="AL2" s="232"/>
      <c r="AM2" s="233"/>
    </row>
    <row r="3" spans="1:39" ht="30.75" customHeight="1" thickTop="1" thickBot="1">
      <c r="A3" s="36" t="s">
        <v>201</v>
      </c>
      <c r="B3" s="37">
        <v>-25</v>
      </c>
      <c r="C3" s="37">
        <v>-50</v>
      </c>
      <c r="D3" s="38">
        <f>VALUE(RIGHT(A3,(((LEN(A3))-(FIND("Z: ",A3)))-2)))</f>
        <v>-0.14000000000000001</v>
      </c>
      <c r="E3" s="38">
        <f>VALUE(RIGHT(A4,(((LEN(A4))-(FIND("Z: ",A4)))-2)))</f>
        <v>-0.12</v>
      </c>
      <c r="F3" s="39">
        <f t="shared" ref="F3:F23" si="0">AVERAGE(D3:E3)</f>
        <v>-0.13</v>
      </c>
      <c r="G3" s="40">
        <f t="shared" ref="G3:G23" si="1">E3-D3</f>
        <v>2.0000000000000018E-2</v>
      </c>
      <c r="H3" s="41">
        <f t="shared" ref="H3:H23" si="2">F3-F$26</f>
        <v>-3.5000000000000003E-2</v>
      </c>
      <c r="I3" s="42"/>
      <c r="J3" s="43"/>
      <c r="K3" s="44" t="s">
        <v>108</v>
      </c>
      <c r="L3" s="45"/>
      <c r="M3" s="46"/>
      <c r="N3" s="47"/>
      <c r="O3" s="48">
        <f>H21</f>
        <v>4.4999999999999998E-2</v>
      </c>
      <c r="P3" s="49">
        <f>(R3-O3)/3+O3</f>
        <v>5.5E-2</v>
      </c>
      <c r="Q3" s="50">
        <f>(O3-R3)/3+R3</f>
        <v>6.5000000000000002E-2</v>
      </c>
      <c r="R3" s="51">
        <f>H22</f>
        <v>7.4999999999999997E-2</v>
      </c>
      <c r="S3" s="49">
        <f>(U3-R3)/3+R3</f>
        <v>0.125</v>
      </c>
      <c r="T3" s="52">
        <f>(R3-U3)/3+U3</f>
        <v>0.17499999999999999</v>
      </c>
      <c r="U3" s="53">
        <f>H23</f>
        <v>0.22500000000000001</v>
      </c>
      <c r="V3" s="54"/>
      <c r="W3" s="55"/>
      <c r="X3" s="56"/>
      <c r="Y3" s="57"/>
      <c r="Z3" s="58"/>
      <c r="AA3" s="58"/>
      <c r="AB3" s="58"/>
      <c r="AC3" s="58"/>
      <c r="AD3" s="59"/>
      <c r="AE3" s="60" t="s">
        <v>109</v>
      </c>
      <c r="AF3" s="61"/>
      <c r="AG3" s="234" t="s">
        <v>110</v>
      </c>
      <c r="AH3" s="194"/>
      <c r="AI3" s="194"/>
      <c r="AJ3" s="194"/>
      <c r="AK3" s="194"/>
      <c r="AL3" s="194"/>
      <c r="AM3" s="235"/>
    </row>
    <row r="4" spans="1:39" ht="30.75" customHeight="1" thickTop="1">
      <c r="A4" s="36" t="s">
        <v>202</v>
      </c>
      <c r="B4" s="37">
        <v>0</v>
      </c>
      <c r="C4" s="37">
        <v>-50</v>
      </c>
      <c r="D4" s="38">
        <f>VALUE(RIGHT(A5,(((LEN(A5))-(FIND("Z: ",A5)))-2)))</f>
        <v>-0.24</v>
      </c>
      <c r="E4" s="38">
        <f>VALUE(RIGHT(A6,(((LEN(A6))-(FIND("Z: ",A6)))-2)))</f>
        <v>-0.24</v>
      </c>
      <c r="F4" s="39">
        <f t="shared" si="0"/>
        <v>-0.24</v>
      </c>
      <c r="G4" s="40">
        <f t="shared" si="1"/>
        <v>0</v>
      </c>
      <c r="H4" s="41">
        <f t="shared" si="2"/>
        <v>-0.14499999999999999</v>
      </c>
      <c r="I4" s="42"/>
      <c r="J4" s="43"/>
      <c r="K4" s="62"/>
      <c r="L4" s="63"/>
      <c r="M4" s="64"/>
      <c r="N4" s="65">
        <f>(L6-O3)/3+O3</f>
        <v>4.1666666666666664E-2</v>
      </c>
      <c r="O4" s="66">
        <f t="shared" ref="O4:U4" si="3">(O6-O3)/3+O3</f>
        <v>-1.4999999999999999E-2</v>
      </c>
      <c r="P4" s="65">
        <f t="shared" si="3"/>
        <v>1.3888888888888881E-2</v>
      </c>
      <c r="Q4" s="65">
        <f t="shared" si="3"/>
        <v>4.2777777777777776E-2</v>
      </c>
      <c r="R4" s="66">
        <f t="shared" si="3"/>
        <v>7.166666666666667E-2</v>
      </c>
      <c r="S4" s="65">
        <f t="shared" si="3"/>
        <v>6.9444444444444448E-2</v>
      </c>
      <c r="T4" s="65">
        <f t="shared" si="3"/>
        <v>6.7222222222222225E-2</v>
      </c>
      <c r="U4" s="65">
        <f t="shared" si="3"/>
        <v>6.5000000000000002E-2</v>
      </c>
      <c r="V4" s="65">
        <f>(X6-U3)/3+U3</f>
        <v>0.13666666666666666</v>
      </c>
      <c r="W4" s="67"/>
      <c r="X4" s="68"/>
      <c r="Y4" s="69"/>
      <c r="Z4" s="58"/>
      <c r="AA4" s="58"/>
      <c r="AB4" s="58"/>
      <c r="AC4" s="58"/>
      <c r="AD4" s="70"/>
      <c r="AE4" s="60" t="s">
        <v>111</v>
      </c>
      <c r="AF4" s="61"/>
      <c r="AG4" s="236"/>
      <c r="AH4" s="215"/>
      <c r="AI4" s="215"/>
      <c r="AJ4" s="215"/>
      <c r="AK4" s="215"/>
      <c r="AL4" s="215"/>
      <c r="AM4" s="237"/>
    </row>
    <row r="5" spans="1:39" ht="30.75" customHeight="1">
      <c r="A5" s="36" t="s">
        <v>203</v>
      </c>
      <c r="B5" s="37">
        <v>25</v>
      </c>
      <c r="C5" s="37">
        <v>-50</v>
      </c>
      <c r="D5" s="38">
        <f>VALUE(RIGHT(A7,(((LEN(A7))-(FIND("Z: ",A7)))-2)))</f>
        <v>0.03</v>
      </c>
      <c r="E5" s="38">
        <f>VALUE(RIGHT(A8,(((LEN(A8))-(FIND("Z: ",A8)))-2)))</f>
        <v>0.04</v>
      </c>
      <c r="F5" s="39">
        <f t="shared" si="0"/>
        <v>3.5000000000000003E-2</v>
      </c>
      <c r="G5" s="40">
        <f t="shared" si="1"/>
        <v>1.0000000000000002E-2</v>
      </c>
      <c r="H5" s="71">
        <f t="shared" si="2"/>
        <v>0.13</v>
      </c>
      <c r="I5" s="42"/>
      <c r="J5" s="43"/>
      <c r="K5" s="72"/>
      <c r="L5" s="73"/>
      <c r="M5" s="65">
        <f>(O3-L6)/3+L6</f>
        <v>3.8333333333333337E-2</v>
      </c>
      <c r="N5" s="65">
        <f>(O5+N6)/2</f>
        <v>-8.666666666666667E-2</v>
      </c>
      <c r="O5" s="65">
        <f t="shared" ref="O5:U5" si="4">(O4-O6)/3+O6</f>
        <v>-9.5000000000000001E-2</v>
      </c>
      <c r="P5" s="65">
        <f t="shared" si="4"/>
        <v>-4.0925925925925935E-2</v>
      </c>
      <c r="Q5" s="65">
        <f t="shared" si="4"/>
        <v>1.314814814814815E-2</v>
      </c>
      <c r="R5" s="65">
        <f t="shared" si="4"/>
        <v>6.7222222222222225E-2</v>
      </c>
      <c r="S5" s="65">
        <f t="shared" si="4"/>
        <v>-4.6296296296296294E-3</v>
      </c>
      <c r="T5" s="65">
        <f t="shared" si="4"/>
        <v>-7.648148148148147E-2</v>
      </c>
      <c r="U5" s="65">
        <f t="shared" si="4"/>
        <v>-0.14833333333333332</v>
      </c>
      <c r="V5" s="65">
        <f>(U4+W6)/2</f>
        <v>-2.3333333333333338E-2</v>
      </c>
      <c r="W5" s="65">
        <f>(U3-X6)/3+X6</f>
        <v>4.8333333333333325E-2</v>
      </c>
      <c r="X5" s="74"/>
      <c r="Y5" s="69"/>
      <c r="Z5" s="58"/>
      <c r="AA5" s="58"/>
      <c r="AB5" s="58"/>
      <c r="AC5" s="58"/>
      <c r="AD5" s="75"/>
      <c r="AE5" s="60" t="s">
        <v>112</v>
      </c>
      <c r="AF5" s="61"/>
      <c r="AG5" s="236"/>
      <c r="AH5" s="215"/>
      <c r="AI5" s="215"/>
      <c r="AJ5" s="215"/>
      <c r="AK5" s="215"/>
      <c r="AL5" s="215"/>
      <c r="AM5" s="237"/>
    </row>
    <row r="6" spans="1:39" ht="30.75" customHeight="1">
      <c r="A6" s="36" t="s">
        <v>203</v>
      </c>
      <c r="B6" s="37">
        <v>50</v>
      </c>
      <c r="C6" s="37">
        <v>-25</v>
      </c>
      <c r="D6" s="38">
        <f>VALUE(RIGHT(A9,(((LEN(A9))-(FIND("Z: ",A9)))-2)))</f>
        <v>0.06</v>
      </c>
      <c r="E6" s="38">
        <f>VALUE(RIGHT(A10,(((LEN(A10))-(FIND("Z: ",A10)))-2)))</f>
        <v>0.05</v>
      </c>
      <c r="F6" s="39">
        <f t="shared" si="0"/>
        <v>5.5E-2</v>
      </c>
      <c r="G6" s="76">
        <f t="shared" si="1"/>
        <v>-9.999999999999995E-3</v>
      </c>
      <c r="H6" s="41">
        <f t="shared" si="2"/>
        <v>0.15</v>
      </c>
      <c r="I6" s="77" t="s">
        <v>113</v>
      </c>
      <c r="J6" s="78"/>
      <c r="K6" s="79" t="s">
        <v>114</v>
      </c>
      <c r="L6" s="80">
        <f>H20</f>
        <v>3.5000000000000003E-2</v>
      </c>
      <c r="M6" s="65">
        <f>(O6-L6)/3+L6</f>
        <v>-2.1666666666666667E-2</v>
      </c>
      <c r="N6" s="65">
        <f>(L6-O6)/3+O6</f>
        <v>-7.8333333333333338E-2</v>
      </c>
      <c r="O6" s="81">
        <f>H19</f>
        <v>-0.13500000000000001</v>
      </c>
      <c r="P6" s="65">
        <f>(R6-O6)/3+O6</f>
        <v>-6.8333333333333343E-2</v>
      </c>
      <c r="Q6" s="65">
        <f>(O6-R6)/3+R6</f>
        <v>-1.6666666666666635E-3</v>
      </c>
      <c r="R6" s="81">
        <f>H18</f>
        <v>6.5000000000000002E-2</v>
      </c>
      <c r="S6" s="65">
        <f>(U6-R6)/3+R6</f>
        <v>-4.1666666666666671E-2</v>
      </c>
      <c r="T6" s="65">
        <f>(R6-U6)/3+U6</f>
        <v>-0.14833333333333332</v>
      </c>
      <c r="U6" s="81">
        <f>H17</f>
        <v>-0.255</v>
      </c>
      <c r="V6" s="65">
        <f>(X6-U6)/3+U6</f>
        <v>-0.18333333333333335</v>
      </c>
      <c r="W6" s="65">
        <f>(U6-X6)/3+X6</f>
        <v>-0.11166666666666668</v>
      </c>
      <c r="X6" s="82">
        <f>H16</f>
        <v>-4.0000000000000008E-2</v>
      </c>
      <c r="Y6" s="83"/>
      <c r="Z6" s="84"/>
      <c r="AA6" s="84"/>
      <c r="AB6" s="84"/>
      <c r="AC6" s="84"/>
      <c r="AD6" s="85"/>
      <c r="AE6" s="60" t="s">
        <v>115</v>
      </c>
      <c r="AF6" s="61"/>
      <c r="AG6" s="236"/>
      <c r="AH6" s="215"/>
      <c r="AI6" s="215"/>
      <c r="AJ6" s="215"/>
      <c r="AK6" s="215"/>
      <c r="AL6" s="215"/>
      <c r="AM6" s="237"/>
    </row>
    <row r="7" spans="1:39" ht="30.75" customHeight="1">
      <c r="A7" s="36" t="s">
        <v>204</v>
      </c>
      <c r="B7" s="37">
        <v>25</v>
      </c>
      <c r="C7" s="37">
        <v>-25</v>
      </c>
      <c r="D7" s="38">
        <f>VALUE(RIGHT(A11,(((LEN(A11))-(FIND("Z: ",A11)))-2)))</f>
        <v>-0.3</v>
      </c>
      <c r="E7" s="38">
        <f>VALUE(RIGHT(A12,(((LEN(A12))-(FIND("Z: ",A12)))-2)))</f>
        <v>-0.28999999999999998</v>
      </c>
      <c r="F7" s="39">
        <f t="shared" si="0"/>
        <v>-0.29499999999999998</v>
      </c>
      <c r="G7" s="40">
        <f t="shared" si="1"/>
        <v>1.0000000000000009E-2</v>
      </c>
      <c r="H7" s="86">
        <f t="shared" si="2"/>
        <v>-0.19999999999999998</v>
      </c>
      <c r="I7" s="42"/>
      <c r="J7" s="43"/>
      <c r="K7" s="87"/>
      <c r="L7" s="88">
        <f t="shared" ref="L7:X7" si="5">(L9-L6)/3+L6</f>
        <v>-1.3333333333333336E-2</v>
      </c>
      <c r="M7" s="65">
        <f t="shared" si="5"/>
        <v>-4.2777777777777776E-2</v>
      </c>
      <c r="N7" s="65">
        <f t="shared" si="5"/>
        <v>-7.2222222222222229E-2</v>
      </c>
      <c r="O7" s="65">
        <f t="shared" si="5"/>
        <v>-0.10166666666666668</v>
      </c>
      <c r="P7" s="65">
        <f t="shared" si="5"/>
        <v>-4.6111111111111117E-2</v>
      </c>
      <c r="Q7" s="65">
        <f t="shared" si="5"/>
        <v>9.444444444444448E-3</v>
      </c>
      <c r="R7" s="65">
        <f t="shared" si="5"/>
        <v>6.5000000000000002E-2</v>
      </c>
      <c r="S7" s="65">
        <f t="shared" si="5"/>
        <v>-1.6666666666666705E-3</v>
      </c>
      <c r="T7" s="65">
        <f t="shared" si="5"/>
        <v>-6.8333333333333315E-2</v>
      </c>
      <c r="U7" s="65">
        <f t="shared" si="5"/>
        <v>-0.13500000000000001</v>
      </c>
      <c r="V7" s="65">
        <f t="shared" si="5"/>
        <v>-9.8888888888888901E-2</v>
      </c>
      <c r="W7" s="65">
        <f t="shared" si="5"/>
        <v>-6.2777777777777793E-2</v>
      </c>
      <c r="X7" s="89">
        <f t="shared" si="5"/>
        <v>-2.6666666666666672E-2</v>
      </c>
      <c r="Y7" s="90"/>
      <c r="Z7" s="91"/>
      <c r="AA7" s="240">
        <f>0+(145-(COUNTIF($L$3:$X$15,"&gt;0.20")+COUNTIF($L$3:$X$15,"&lt;-0.20")))/145</f>
        <v>0.98620689655172411</v>
      </c>
      <c r="AB7" s="218"/>
      <c r="AC7" s="218"/>
      <c r="AD7" s="219"/>
      <c r="AE7" s="60" t="s">
        <v>116</v>
      </c>
      <c r="AF7" s="61"/>
      <c r="AG7" s="236"/>
      <c r="AH7" s="215"/>
      <c r="AI7" s="215"/>
      <c r="AJ7" s="215"/>
      <c r="AK7" s="215"/>
      <c r="AL7" s="215"/>
      <c r="AM7" s="237"/>
    </row>
    <row r="8" spans="1:39" ht="30.75" customHeight="1" thickBot="1">
      <c r="A8" s="36" t="s">
        <v>205</v>
      </c>
      <c r="B8" s="37">
        <v>0</v>
      </c>
      <c r="C8" s="37">
        <v>-25</v>
      </c>
      <c r="D8" s="38">
        <f>VALUE(RIGHT(A13,(((LEN(A13))-(FIND("Z: ",A13)))-2)))</f>
        <v>-0.17</v>
      </c>
      <c r="E8" s="38">
        <f>VALUE(RIGHT(A14,(((LEN(A14))-(FIND("Z: ",A14)))-2)))</f>
        <v>-0.17</v>
      </c>
      <c r="F8" s="39">
        <f t="shared" si="0"/>
        <v>-0.17</v>
      </c>
      <c r="G8" s="40">
        <f t="shared" si="1"/>
        <v>0</v>
      </c>
      <c r="H8" s="41">
        <f t="shared" si="2"/>
        <v>-7.5000000000000011E-2</v>
      </c>
      <c r="I8" s="42"/>
      <c r="J8" s="43"/>
      <c r="K8" s="92"/>
      <c r="L8" s="88">
        <f t="shared" ref="L8:X8" si="6">(L7-L9)/3+L9</f>
        <v>-7.7777777777777779E-2</v>
      </c>
      <c r="M8" s="65">
        <f t="shared" si="6"/>
        <v>-7.0925925925925934E-2</v>
      </c>
      <c r="N8" s="65">
        <f t="shared" si="6"/>
        <v>-6.4074074074074089E-2</v>
      </c>
      <c r="O8" s="65">
        <f t="shared" si="6"/>
        <v>-5.722222222222223E-2</v>
      </c>
      <c r="P8" s="65">
        <f t="shared" si="6"/>
        <v>-1.6481481481481486E-2</v>
      </c>
      <c r="Q8" s="65">
        <f t="shared" si="6"/>
        <v>2.4259259259259262E-2</v>
      </c>
      <c r="R8" s="65">
        <f t="shared" si="6"/>
        <v>6.5000000000000002E-2</v>
      </c>
      <c r="S8" s="65">
        <f t="shared" si="6"/>
        <v>5.1666666666666666E-2</v>
      </c>
      <c r="T8" s="65">
        <f t="shared" si="6"/>
        <v>3.8333333333333337E-2</v>
      </c>
      <c r="U8" s="65">
        <f t="shared" si="6"/>
        <v>2.4999999999999994E-2</v>
      </c>
      <c r="V8" s="65">
        <f t="shared" si="6"/>
        <v>1.3703703703703697E-2</v>
      </c>
      <c r="W8" s="65">
        <f t="shared" si="6"/>
        <v>2.4074074074073998E-3</v>
      </c>
      <c r="X8" s="89">
        <f t="shared" si="6"/>
        <v>-8.8888888888888906E-3</v>
      </c>
      <c r="Y8" s="90"/>
      <c r="Z8" s="93"/>
      <c r="AA8" s="94"/>
      <c r="AB8" s="241">
        <f>0+(145-(COUNTIF($L$3:$X$15,"&gt;0.15")+COUNTIF($L$3:$X$15,"&lt;-0.15")))/145</f>
        <v>0.95862068965517244</v>
      </c>
      <c r="AC8" s="194"/>
      <c r="AD8" s="195"/>
      <c r="AE8" s="60" t="s">
        <v>117</v>
      </c>
      <c r="AF8" s="61"/>
      <c r="AG8" s="238"/>
      <c r="AH8" s="200"/>
      <c r="AI8" s="200"/>
      <c r="AJ8" s="200"/>
      <c r="AK8" s="200"/>
      <c r="AL8" s="200"/>
      <c r="AM8" s="239"/>
    </row>
    <row r="9" spans="1:39" ht="30.75" customHeight="1" thickTop="1">
      <c r="A9" s="36" t="s">
        <v>206</v>
      </c>
      <c r="B9" s="37">
        <v>-25</v>
      </c>
      <c r="C9" s="37">
        <v>-25</v>
      </c>
      <c r="D9" s="38">
        <f>VALUE(RIGHT(A15,(((LEN(A15))-(FIND("Z: ",A15)))-2)))</f>
        <v>-0.1</v>
      </c>
      <c r="E9" s="38">
        <f>VALUE(RIGHT(A16,(((LEN(A16))-(FIND("Z: ",A16)))-2)))</f>
        <v>-0.1</v>
      </c>
      <c r="F9" s="39">
        <f t="shared" si="0"/>
        <v>-0.1</v>
      </c>
      <c r="G9" s="40">
        <f t="shared" si="1"/>
        <v>0</v>
      </c>
      <c r="H9" s="71">
        <f t="shared" si="2"/>
        <v>-5.0000000000000044E-3</v>
      </c>
      <c r="I9" s="42"/>
      <c r="J9" s="78"/>
      <c r="K9" s="79" t="s">
        <v>118</v>
      </c>
      <c r="L9" s="80">
        <f>H11</f>
        <v>-0.11000000000000001</v>
      </c>
      <c r="M9" s="65">
        <f>(O9-L9)/3+L9</f>
        <v>-8.5000000000000006E-2</v>
      </c>
      <c r="N9" s="65">
        <f>(L9-O9)/3+O9</f>
        <v>-6.0000000000000012E-2</v>
      </c>
      <c r="O9" s="81">
        <f>H12</f>
        <v>-3.5000000000000003E-2</v>
      </c>
      <c r="P9" s="65">
        <f>(R9-O9)/3+O9</f>
        <v>-1.6666666666666705E-3</v>
      </c>
      <c r="Q9" s="65">
        <f>(O9-R9)/3+R9</f>
        <v>3.1666666666666669E-2</v>
      </c>
      <c r="R9" s="81">
        <f>H13</f>
        <v>6.5000000000000002E-2</v>
      </c>
      <c r="S9" s="65">
        <f>(U9-R9)/3+R9</f>
        <v>7.8333333333333338E-2</v>
      </c>
      <c r="T9" s="65">
        <f>(R9-U9)/3+U9</f>
        <v>9.166666666666666E-2</v>
      </c>
      <c r="U9" s="81">
        <f>H14</f>
        <v>0.105</v>
      </c>
      <c r="V9" s="65">
        <f>(X9-U9)/3+U9</f>
        <v>7.0000000000000007E-2</v>
      </c>
      <c r="W9" s="65">
        <f>(U9-X9)/3+X9</f>
        <v>3.4999999999999996E-2</v>
      </c>
      <c r="X9" s="82">
        <f>H15</f>
        <v>0</v>
      </c>
      <c r="Y9" s="92"/>
      <c r="Z9" s="95"/>
      <c r="AA9" s="95"/>
      <c r="AB9" s="96"/>
      <c r="AC9" s="242">
        <f>0+(145-(COUNTIF($L$3:$X$15,"&gt;0.10")+COUNTIF($L$3:$X$15,"&lt;-0.10")))/145</f>
        <v>0.82758620689655171</v>
      </c>
      <c r="AD9" s="243"/>
      <c r="AE9" s="60" t="s">
        <v>119</v>
      </c>
      <c r="AF9" s="61"/>
      <c r="AG9" s="97" t="s">
        <v>120</v>
      </c>
      <c r="AH9" s="244" t="s">
        <v>121</v>
      </c>
      <c r="AI9" s="194"/>
      <c r="AJ9" s="194"/>
      <c r="AK9" s="194"/>
      <c r="AL9" s="194"/>
      <c r="AM9" s="235"/>
    </row>
    <row r="10" spans="1:39" ht="30.75" customHeight="1">
      <c r="A10" s="36" t="s">
        <v>207</v>
      </c>
      <c r="B10" s="37">
        <v>-50</v>
      </c>
      <c r="C10" s="37">
        <v>-25</v>
      </c>
      <c r="D10" s="38">
        <f>VALUE(RIGHT(A17,(((LEN(A17))-(FIND("Z: ",A17)))-2)))</f>
        <v>0.05</v>
      </c>
      <c r="E10" s="38">
        <f>VALUE(RIGHT(A18,(((LEN(A18))-(FIND("Z: ",A18)))-2)))</f>
        <v>0.05</v>
      </c>
      <c r="F10" s="39">
        <f t="shared" si="0"/>
        <v>0.05</v>
      </c>
      <c r="G10" s="76">
        <f t="shared" si="1"/>
        <v>0</v>
      </c>
      <c r="H10" s="41">
        <f t="shared" si="2"/>
        <v>0.14500000000000002</v>
      </c>
      <c r="I10" s="77" t="s">
        <v>122</v>
      </c>
      <c r="J10" s="43"/>
      <c r="K10" s="87"/>
      <c r="L10" s="88">
        <f t="shared" ref="L10:X10" si="7">(L12-L9)/3+L9</f>
        <v>-2.5000000000000008E-2</v>
      </c>
      <c r="M10" s="65">
        <f t="shared" si="7"/>
        <v>-2.5000000000000008E-2</v>
      </c>
      <c r="N10" s="65">
        <f t="shared" si="7"/>
        <v>-2.5000000000000008E-2</v>
      </c>
      <c r="O10" s="65">
        <f t="shared" si="7"/>
        <v>-2.5000000000000001E-2</v>
      </c>
      <c r="P10" s="65">
        <f t="shared" si="7"/>
        <v>-1.0555555555555559E-2</v>
      </c>
      <c r="Q10" s="65">
        <f t="shared" si="7"/>
        <v>3.8888888888888896E-3</v>
      </c>
      <c r="R10" s="65">
        <f t="shared" si="7"/>
        <v>1.8333333333333333E-2</v>
      </c>
      <c r="S10" s="65">
        <f t="shared" si="7"/>
        <v>1.3333333333333336E-2</v>
      </c>
      <c r="T10" s="65">
        <f t="shared" si="7"/>
        <v>8.3333333333333315E-3</v>
      </c>
      <c r="U10" s="65">
        <f t="shared" si="7"/>
        <v>3.333333333333327E-3</v>
      </c>
      <c r="V10" s="65">
        <f t="shared" si="7"/>
        <v>1.8888888888888899E-2</v>
      </c>
      <c r="W10" s="65">
        <f t="shared" si="7"/>
        <v>3.4444444444444444E-2</v>
      </c>
      <c r="X10" s="89">
        <f t="shared" si="7"/>
        <v>4.9999999999999996E-2</v>
      </c>
      <c r="Y10" s="98"/>
      <c r="Z10" s="99"/>
      <c r="AA10" s="99"/>
      <c r="AB10" s="100"/>
      <c r="AC10" s="245">
        <f>0+(145-(COUNTIF($L$3:$X$15,"&gt;0.05")+COUNTIF($L$3:$X$15,"&lt;-0.05")))/145</f>
        <v>0.47586206896551725</v>
      </c>
      <c r="AD10" s="219"/>
      <c r="AE10" s="60" t="s">
        <v>123</v>
      </c>
      <c r="AF10" s="61"/>
      <c r="AG10" s="101" t="s">
        <v>124</v>
      </c>
      <c r="AH10" s="102" t="s">
        <v>97</v>
      </c>
      <c r="AI10" s="103">
        <v>-0.13263333333333449</v>
      </c>
      <c r="AJ10" s="102" t="s">
        <v>98</v>
      </c>
      <c r="AK10" s="103">
        <v>0</v>
      </c>
      <c r="AL10" s="104" t="s">
        <v>125</v>
      </c>
      <c r="AM10" s="105">
        <v>-0.14397037037036922</v>
      </c>
    </row>
    <row r="11" spans="1:39" ht="30.75" customHeight="1" thickBot="1">
      <c r="A11" s="36" t="s">
        <v>208</v>
      </c>
      <c r="B11" s="37">
        <v>-50</v>
      </c>
      <c r="C11" s="37">
        <v>0</v>
      </c>
      <c r="D11" s="38">
        <f>VALUE(RIGHT(A19,(((LEN(A19))-(FIND("Z: ",A19)))-2)))</f>
        <v>-0.21</v>
      </c>
      <c r="E11" s="38">
        <f>VALUE(RIGHT(A20,(((LEN(A20))-(FIND("Z: ",A20)))-2)))</f>
        <v>-0.2</v>
      </c>
      <c r="F11" s="39">
        <f t="shared" si="0"/>
        <v>-0.20500000000000002</v>
      </c>
      <c r="G11" s="40">
        <f t="shared" si="1"/>
        <v>9.9999999999999811E-3</v>
      </c>
      <c r="H11" s="86">
        <f t="shared" si="2"/>
        <v>-0.11000000000000001</v>
      </c>
      <c r="I11" s="42"/>
      <c r="J11" s="43"/>
      <c r="K11" s="92"/>
      <c r="L11" s="106">
        <f t="shared" ref="L11:X11" si="8">(L9-L12)/3+L12</f>
        <v>6.0000000000000012E-2</v>
      </c>
      <c r="M11" s="65">
        <f t="shared" si="8"/>
        <v>3.5000000000000003E-2</v>
      </c>
      <c r="N11" s="65">
        <f t="shared" si="8"/>
        <v>1.0000000000000002E-2</v>
      </c>
      <c r="O11" s="65">
        <f t="shared" si="8"/>
        <v>-1.5000000000000005E-2</v>
      </c>
      <c r="P11" s="65">
        <f t="shared" si="8"/>
        <v>-1.9444444444444452E-2</v>
      </c>
      <c r="Q11" s="65">
        <f t="shared" si="8"/>
        <v>-2.38888888888889E-2</v>
      </c>
      <c r="R11" s="65">
        <f t="shared" si="8"/>
        <v>-2.8333333333333342E-2</v>
      </c>
      <c r="S11" s="65">
        <f t="shared" si="8"/>
        <v>-5.1666666666666666E-2</v>
      </c>
      <c r="T11" s="65">
        <f t="shared" si="8"/>
        <v>-7.4999999999999997E-2</v>
      </c>
      <c r="U11" s="65">
        <f t="shared" si="8"/>
        <v>-9.8333333333333314E-2</v>
      </c>
      <c r="V11" s="65">
        <f t="shared" si="8"/>
        <v>-3.2222222222222222E-2</v>
      </c>
      <c r="W11" s="65">
        <f t="shared" si="8"/>
        <v>3.3888888888888892E-2</v>
      </c>
      <c r="X11" s="107">
        <f t="shared" si="8"/>
        <v>0.1</v>
      </c>
      <c r="Y11" s="108"/>
      <c r="Z11" s="109"/>
      <c r="AA11" s="109"/>
      <c r="AB11" s="110"/>
      <c r="AC11" s="246">
        <f>AC9</f>
        <v>0.82758620689655171</v>
      </c>
      <c r="AD11" s="247"/>
      <c r="AE11" s="60" t="s">
        <v>126</v>
      </c>
      <c r="AF11" s="61"/>
      <c r="AG11" s="101" t="s">
        <v>127</v>
      </c>
      <c r="AH11" s="111" t="s">
        <v>128</v>
      </c>
      <c r="AI11" s="112">
        <v>122.48562393162393</v>
      </c>
      <c r="AJ11" s="111" t="s">
        <v>129</v>
      </c>
      <c r="AK11" s="112">
        <v>63.15708262108263</v>
      </c>
      <c r="AL11" s="113"/>
      <c r="AM11" s="114"/>
    </row>
    <row r="12" spans="1:39" ht="30.75" customHeight="1" thickTop="1" thickBot="1">
      <c r="A12" s="36" t="s">
        <v>209</v>
      </c>
      <c r="B12" s="37">
        <v>-25</v>
      </c>
      <c r="C12" s="37">
        <v>0</v>
      </c>
      <c r="D12" s="38">
        <f>VALUE(RIGHT(A21,(((LEN(A21))-(FIND("Z: ",A21)))-2)))</f>
        <v>-0.13</v>
      </c>
      <c r="E12" s="38">
        <f>VALUE(RIGHT(A22,(((LEN(A22))-(FIND("Z: ",A22)))-2)))</f>
        <v>-0.13</v>
      </c>
      <c r="F12" s="39">
        <f t="shared" si="0"/>
        <v>-0.13</v>
      </c>
      <c r="G12" s="40">
        <f t="shared" si="1"/>
        <v>0</v>
      </c>
      <c r="H12" s="41">
        <f t="shared" si="2"/>
        <v>-3.5000000000000003E-2</v>
      </c>
      <c r="I12" s="42"/>
      <c r="J12" s="78"/>
      <c r="K12" s="79" t="s">
        <v>130</v>
      </c>
      <c r="L12" s="51">
        <f>H10</f>
        <v>0.14500000000000002</v>
      </c>
      <c r="M12" s="115">
        <f>(O12-L12)/3+L12</f>
        <v>9.5000000000000001E-2</v>
      </c>
      <c r="N12" s="65">
        <f>(L12-O12)/3+O12</f>
        <v>4.5000000000000005E-2</v>
      </c>
      <c r="O12" s="81">
        <f>H9</f>
        <v>-5.0000000000000044E-3</v>
      </c>
      <c r="P12" s="65">
        <f>(R12-O12)/3+O12</f>
        <v>-2.8333333333333339E-2</v>
      </c>
      <c r="Q12" s="65">
        <f>(O12-R12)/3+R12</f>
        <v>-5.166666666666668E-2</v>
      </c>
      <c r="R12" s="81">
        <f>H8</f>
        <v>-7.5000000000000011E-2</v>
      </c>
      <c r="S12" s="65">
        <f>(U12-R12)/3+R12</f>
        <v>-0.11666666666666667</v>
      </c>
      <c r="T12" s="65">
        <f>(R12-U12)/3+U12</f>
        <v>-0.15833333333333333</v>
      </c>
      <c r="U12" s="81">
        <f>H7</f>
        <v>-0.19999999999999998</v>
      </c>
      <c r="V12" s="65">
        <f>(X12-U12)/3+U12</f>
        <v>-8.3333333333333329E-2</v>
      </c>
      <c r="W12" s="116">
        <f>(U12-X12)/3+X12</f>
        <v>3.333333333333334E-2</v>
      </c>
      <c r="X12" s="51">
        <f>H6</f>
        <v>0.15</v>
      </c>
      <c r="Y12" s="84"/>
      <c r="Z12" s="117"/>
      <c r="AA12" s="118"/>
      <c r="AB12" s="248">
        <f>AB8</f>
        <v>0.95862068965517244</v>
      </c>
      <c r="AC12" s="200"/>
      <c r="AD12" s="203"/>
      <c r="AE12" s="60" t="s">
        <v>131</v>
      </c>
      <c r="AF12" s="61"/>
      <c r="AG12" s="119" t="s">
        <v>132</v>
      </c>
      <c r="AH12" s="120" t="s">
        <v>97</v>
      </c>
      <c r="AI12" s="121">
        <v>57.14</v>
      </c>
      <c r="AJ12" s="120" t="s">
        <v>98</v>
      </c>
      <c r="AK12" s="121">
        <v>57.14</v>
      </c>
      <c r="AL12" s="122" t="s">
        <v>125</v>
      </c>
      <c r="AM12" s="123">
        <v>57.14</v>
      </c>
    </row>
    <row r="13" spans="1:39" ht="30.75" customHeight="1" thickTop="1" thickBot="1">
      <c r="A13" s="36" t="s">
        <v>210</v>
      </c>
      <c r="B13" s="37">
        <v>0</v>
      </c>
      <c r="C13" s="37">
        <v>0</v>
      </c>
      <c r="D13" s="38">
        <f>VALUE(RIGHT(A23,(((LEN(A23))-(FIND("Z: ",A23)))-2)))</f>
        <v>-0.03</v>
      </c>
      <c r="E13" s="38">
        <f>VALUE(RIGHT(A24,(((LEN(A24))-(FIND("Z: ",A24)))-2)))</f>
        <v>-0.03</v>
      </c>
      <c r="F13" s="39">
        <f t="shared" si="0"/>
        <v>-0.03</v>
      </c>
      <c r="G13" s="40">
        <f t="shared" si="1"/>
        <v>0</v>
      </c>
      <c r="H13" s="41">
        <f t="shared" si="2"/>
        <v>6.5000000000000002E-2</v>
      </c>
      <c r="I13" s="124"/>
      <c r="J13" s="125"/>
      <c r="K13" s="87"/>
      <c r="L13" s="126" t="s">
        <v>122</v>
      </c>
      <c r="M13" s="65">
        <f>(O15-L12)/3+L12</f>
        <v>8.500000000000002E-2</v>
      </c>
      <c r="N13" s="65">
        <f>(O14+M12)/2</f>
        <v>3.5000000000000003E-2</v>
      </c>
      <c r="O13" s="65">
        <f t="shared" ref="O13:U13" si="9">(O15-O12)/3+O12</f>
        <v>-1.5000000000000005E-2</v>
      </c>
      <c r="P13" s="65">
        <f t="shared" si="9"/>
        <v>-4.2777777777777776E-2</v>
      </c>
      <c r="Q13" s="65">
        <f t="shared" si="9"/>
        <v>-7.0555555555555566E-2</v>
      </c>
      <c r="R13" s="65">
        <f t="shared" si="9"/>
        <v>-9.8333333333333342E-2</v>
      </c>
      <c r="S13" s="65">
        <f t="shared" si="9"/>
        <v>-9.5555555555555546E-2</v>
      </c>
      <c r="T13" s="65">
        <f t="shared" si="9"/>
        <v>-9.2777777777777778E-2</v>
      </c>
      <c r="U13" s="65">
        <f t="shared" si="9"/>
        <v>-0.09</v>
      </c>
      <c r="V13" s="65">
        <f>(U14+W12)/2</f>
        <v>2.6666666666666679E-2</v>
      </c>
      <c r="W13" s="116">
        <f>(U15-X12)/3+X12</f>
        <v>0.14333333333333334</v>
      </c>
      <c r="X13" s="127" t="s">
        <v>113</v>
      </c>
      <c r="Y13" s="57"/>
      <c r="Z13" s="128"/>
      <c r="AA13" s="227">
        <f>AA7</f>
        <v>0.98620689655172411</v>
      </c>
      <c r="AB13" s="218"/>
      <c r="AC13" s="218"/>
      <c r="AD13" s="219"/>
      <c r="AE13" s="60" t="s">
        <v>133</v>
      </c>
      <c r="AF13" s="61"/>
      <c r="AG13" s="214"/>
      <c r="AH13" s="215"/>
      <c r="AI13" s="215"/>
      <c r="AJ13" s="215"/>
      <c r="AK13" s="215"/>
      <c r="AL13" s="215"/>
      <c r="AM13" s="198"/>
    </row>
    <row r="14" spans="1:39" ht="30.75" customHeight="1" thickTop="1" thickBot="1">
      <c r="A14" s="36" t="s">
        <v>210</v>
      </c>
      <c r="B14" s="37">
        <v>25</v>
      </c>
      <c r="C14" s="37">
        <v>0</v>
      </c>
      <c r="D14" s="38">
        <f>VALUE(RIGHT(A25,(((LEN(A25))-(FIND("Z: ",A25)))-2)))</f>
        <v>0.01</v>
      </c>
      <c r="E14" s="38">
        <f>VALUE(RIGHT(A26,(((LEN(A26))-(FIND("Z: ",A26)))-2)))</f>
        <v>0.01</v>
      </c>
      <c r="F14" s="39">
        <f t="shared" si="0"/>
        <v>0.01</v>
      </c>
      <c r="G14" s="40">
        <f t="shared" si="1"/>
        <v>0</v>
      </c>
      <c r="H14" s="41">
        <f t="shared" si="2"/>
        <v>0.105</v>
      </c>
      <c r="I14" s="124"/>
      <c r="J14" s="125"/>
      <c r="K14" s="92"/>
      <c r="L14" s="129"/>
      <c r="M14" s="130"/>
      <c r="N14" s="65">
        <f>(L12-O15)/3+O15</f>
        <v>2.5000000000000001E-2</v>
      </c>
      <c r="O14" s="65">
        <f t="shared" ref="O14:U14" si="10">(O12-O15)/3+O15</f>
        <v>-2.5000000000000001E-2</v>
      </c>
      <c r="P14" s="65">
        <f t="shared" si="10"/>
        <v>-5.7222222222222216E-2</v>
      </c>
      <c r="Q14" s="65">
        <f t="shared" si="10"/>
        <v>-8.9444444444444451E-2</v>
      </c>
      <c r="R14" s="65">
        <f t="shared" si="10"/>
        <v>-0.12166666666666666</v>
      </c>
      <c r="S14" s="65">
        <f t="shared" si="10"/>
        <v>-7.4444444444444438E-2</v>
      </c>
      <c r="T14" s="65">
        <f t="shared" si="10"/>
        <v>-2.7222222222222217E-2</v>
      </c>
      <c r="U14" s="65">
        <f t="shared" si="10"/>
        <v>2.0000000000000018E-2</v>
      </c>
      <c r="V14" s="65">
        <f>(X12-U15)/3+U15</f>
        <v>0.13666666666666666</v>
      </c>
      <c r="W14" s="131"/>
      <c r="X14" s="132"/>
      <c r="Y14" s="69"/>
      <c r="Z14" s="58"/>
      <c r="AA14" s="58"/>
      <c r="AB14" s="58"/>
      <c r="AC14" s="58"/>
      <c r="AD14" s="133"/>
      <c r="AE14" s="60" t="s">
        <v>134</v>
      </c>
      <c r="AF14" s="61"/>
      <c r="AG14" s="210" t="s">
        <v>135</v>
      </c>
      <c r="AH14" s="211"/>
      <c r="AI14" s="211"/>
      <c r="AJ14" s="211"/>
      <c r="AK14" s="211"/>
      <c r="AL14" s="211"/>
      <c r="AM14" s="212"/>
    </row>
    <row r="15" spans="1:39" ht="30.75" customHeight="1">
      <c r="A15" s="36" t="s">
        <v>211</v>
      </c>
      <c r="B15" s="37">
        <v>50</v>
      </c>
      <c r="C15" s="37">
        <v>0</v>
      </c>
      <c r="D15" s="38">
        <f>VALUE(RIGHT(A27,(((LEN(A27))-(FIND("Z: ",A27)))-2)))</f>
        <v>-0.09</v>
      </c>
      <c r="E15" s="38">
        <f>VALUE(RIGHT(A28,(((LEN(A28))-(FIND("Z: ",A28)))-2)))</f>
        <v>-0.1</v>
      </c>
      <c r="F15" s="39">
        <f t="shared" si="0"/>
        <v>-9.5000000000000001E-2</v>
      </c>
      <c r="G15" s="40">
        <f t="shared" si="1"/>
        <v>-1.0000000000000009E-2</v>
      </c>
      <c r="H15" s="41">
        <f t="shared" si="2"/>
        <v>0</v>
      </c>
      <c r="I15" s="124"/>
      <c r="J15" s="125"/>
      <c r="K15" s="79" t="s">
        <v>136</v>
      </c>
      <c r="L15" s="134"/>
      <c r="M15" s="135"/>
      <c r="N15" s="136"/>
      <c r="O15" s="137">
        <f>H3</f>
        <v>-3.5000000000000003E-2</v>
      </c>
      <c r="P15" s="138">
        <f>(R15-O15)/3+O15</f>
        <v>-7.1666666666666656E-2</v>
      </c>
      <c r="Q15" s="138">
        <f>(O15-R15)/3+R15</f>
        <v>-0.10833333333333334</v>
      </c>
      <c r="R15" s="137">
        <f>H4</f>
        <v>-0.14499999999999999</v>
      </c>
      <c r="S15" s="138">
        <f>(U15-R15)/3+R15</f>
        <v>-5.3333333333333316E-2</v>
      </c>
      <c r="T15" s="138">
        <f>(R15-U15)/3+U15</f>
        <v>3.833333333333333E-2</v>
      </c>
      <c r="U15" s="137">
        <f>H5</f>
        <v>0.13</v>
      </c>
      <c r="V15" s="139"/>
      <c r="W15" s="140"/>
      <c r="X15" s="141"/>
      <c r="Y15" s="69"/>
      <c r="Z15" s="58"/>
      <c r="AA15" s="58"/>
      <c r="AB15" s="58"/>
      <c r="AC15" s="58"/>
      <c r="AD15" s="142"/>
      <c r="AE15" s="60" t="s">
        <v>137</v>
      </c>
      <c r="AF15" s="61"/>
      <c r="AG15" s="143" t="s">
        <v>120</v>
      </c>
      <c r="AH15" s="144"/>
      <c r="AI15" s="213" t="s">
        <v>138</v>
      </c>
      <c r="AJ15" s="208"/>
      <c r="AK15" s="208"/>
      <c r="AL15" s="208"/>
      <c r="AM15" s="209"/>
    </row>
    <row r="16" spans="1:39" ht="30.75" customHeight="1">
      <c r="A16" s="36" t="s">
        <v>211</v>
      </c>
      <c r="B16" s="37">
        <v>50</v>
      </c>
      <c r="C16" s="37">
        <v>25</v>
      </c>
      <c r="D16" s="38">
        <f>VALUE(RIGHT(A29,(((LEN(A29))-(FIND("Z: ",A29)))-2)))</f>
        <v>-0.14000000000000001</v>
      </c>
      <c r="E16" s="38">
        <f>VALUE(RIGHT(A30,(((LEN(A30))-(FIND("Z: ",A30)))-2)))</f>
        <v>-0.13</v>
      </c>
      <c r="F16" s="39">
        <f t="shared" si="0"/>
        <v>-0.13500000000000001</v>
      </c>
      <c r="G16" s="40">
        <f t="shared" si="1"/>
        <v>1.0000000000000009E-2</v>
      </c>
      <c r="H16" s="41">
        <f t="shared" si="2"/>
        <v>-4.0000000000000008E-2</v>
      </c>
      <c r="I16" s="42"/>
      <c r="J16" s="78"/>
      <c r="K16" s="84"/>
      <c r="L16" s="145" t="s">
        <v>139</v>
      </c>
      <c r="M16" s="146"/>
      <c r="N16" s="147"/>
      <c r="O16" s="148" t="s">
        <v>140</v>
      </c>
      <c r="P16" s="146"/>
      <c r="Q16" s="147"/>
      <c r="R16" s="148" t="s">
        <v>141</v>
      </c>
      <c r="S16" s="146"/>
      <c r="T16" s="147"/>
      <c r="U16" s="148" t="s">
        <v>142</v>
      </c>
      <c r="V16" s="149"/>
      <c r="W16" s="150"/>
      <c r="X16" s="151" t="s">
        <v>143</v>
      </c>
      <c r="Y16" s="152"/>
      <c r="Z16" s="58"/>
      <c r="AA16" s="58"/>
      <c r="AB16" s="58"/>
      <c r="AC16" s="58"/>
      <c r="AD16" s="153"/>
      <c r="AE16" s="60" t="s">
        <v>144</v>
      </c>
      <c r="AF16" s="61"/>
      <c r="AG16" s="101" t="s">
        <v>145</v>
      </c>
      <c r="AH16" s="102" t="s">
        <v>97</v>
      </c>
      <c r="AI16" s="154">
        <v>0</v>
      </c>
      <c r="AJ16" s="102" t="s">
        <v>98</v>
      </c>
      <c r="AK16" s="154">
        <v>0</v>
      </c>
      <c r="AL16" s="104" t="s">
        <v>125</v>
      </c>
      <c r="AM16" s="155">
        <v>0</v>
      </c>
    </row>
    <row r="17" spans="1:39" ht="30.75" customHeight="1">
      <c r="A17" s="36" t="s">
        <v>212</v>
      </c>
      <c r="B17" s="37">
        <v>25</v>
      </c>
      <c r="C17" s="37">
        <v>25</v>
      </c>
      <c r="D17" s="38">
        <f>VALUE(RIGHT(A31,(((LEN(A31))-(FIND("Z: ",A31)))-2)))</f>
        <v>-0.35</v>
      </c>
      <c r="E17" s="38">
        <f>VALUE(RIGHT(A32,(((LEN(A32))-(FIND("Z: ",A32)))-2)))</f>
        <v>-0.35</v>
      </c>
      <c r="F17" s="39">
        <f t="shared" si="0"/>
        <v>-0.35</v>
      </c>
      <c r="G17" s="40">
        <f t="shared" si="1"/>
        <v>0</v>
      </c>
      <c r="H17" s="41">
        <f t="shared" si="2"/>
        <v>-0.255</v>
      </c>
      <c r="I17" s="42"/>
      <c r="J17" s="78"/>
      <c r="K17" s="214" t="s">
        <v>146</v>
      </c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6" t="s">
        <v>147</v>
      </c>
      <c r="Z17" s="215"/>
      <c r="AA17" s="215"/>
      <c r="AB17" s="215"/>
      <c r="AC17" s="156"/>
      <c r="AD17" s="157"/>
      <c r="AE17" s="60" t="s">
        <v>148</v>
      </c>
      <c r="AF17" s="61"/>
      <c r="AG17" s="101" t="s">
        <v>124</v>
      </c>
      <c r="AH17" s="102" t="s">
        <v>97</v>
      </c>
      <c r="AI17" s="158">
        <v>0</v>
      </c>
      <c r="AJ17" s="102" t="s">
        <v>98</v>
      </c>
      <c r="AK17" s="158">
        <v>0</v>
      </c>
      <c r="AL17" s="104" t="s">
        <v>125</v>
      </c>
      <c r="AM17" s="159">
        <v>0</v>
      </c>
    </row>
    <row r="18" spans="1:39" ht="30.75" customHeight="1" thickBot="1">
      <c r="A18" s="36" t="s">
        <v>212</v>
      </c>
      <c r="B18" s="37">
        <v>0</v>
      </c>
      <c r="C18" s="37">
        <v>25</v>
      </c>
      <c r="D18" s="38">
        <f>VALUE(RIGHT(A33,(((LEN(A33))-(FIND("Z: ",A33)))-2)))</f>
        <v>-0.03</v>
      </c>
      <c r="E18" s="38">
        <f>VALUE(RIGHT(A34,(((LEN(A34))-(FIND("Z: ",A34)))-2)))</f>
        <v>-0.03</v>
      </c>
      <c r="F18" s="39">
        <f t="shared" si="0"/>
        <v>-0.03</v>
      </c>
      <c r="G18" s="40">
        <f t="shared" si="1"/>
        <v>0</v>
      </c>
      <c r="H18" s="41">
        <f t="shared" si="2"/>
        <v>6.5000000000000002E-2</v>
      </c>
      <c r="I18" s="42"/>
      <c r="J18" s="78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160" t="s">
        <v>149</v>
      </c>
      <c r="Z18" s="217">
        <f>AVERAGE(L12,L11,M11,M12,M13)</f>
        <v>8.4000000000000005E-2</v>
      </c>
      <c r="AA18" s="218"/>
      <c r="AB18" s="219"/>
      <c r="AC18" s="220" t="s">
        <v>150</v>
      </c>
      <c r="AD18" s="215"/>
      <c r="AE18" s="215"/>
      <c r="AF18" s="84"/>
      <c r="AG18" s="161" t="s">
        <v>127</v>
      </c>
      <c r="AH18" s="162" t="s">
        <v>128</v>
      </c>
      <c r="AI18" s="163">
        <v>123</v>
      </c>
      <c r="AJ18" s="162" t="s">
        <v>129</v>
      </c>
      <c r="AK18" s="163">
        <v>63.5</v>
      </c>
      <c r="AL18" s="221" t="s">
        <v>151</v>
      </c>
      <c r="AM18" s="222"/>
    </row>
    <row r="19" spans="1:39" ht="30.75" customHeight="1">
      <c r="A19" s="36" t="s">
        <v>213</v>
      </c>
      <c r="B19" s="37">
        <v>-25</v>
      </c>
      <c r="C19" s="37">
        <v>25</v>
      </c>
      <c r="D19" s="38">
        <f>VALUE(RIGHT(A35,(((LEN(A35))-(FIND("Z: ",A35)))-2)))</f>
        <v>-0.23</v>
      </c>
      <c r="E19" s="38">
        <f>VALUE(RIGHT(A36,(((LEN(A36))-(FIND("Z: ",A36)))-2)))</f>
        <v>-0.23</v>
      </c>
      <c r="F19" s="39">
        <f t="shared" si="0"/>
        <v>-0.23</v>
      </c>
      <c r="G19" s="40">
        <f t="shared" si="1"/>
        <v>0</v>
      </c>
      <c r="H19" s="41">
        <f t="shared" si="2"/>
        <v>-0.13500000000000001</v>
      </c>
      <c r="I19" s="42"/>
      <c r="J19" s="78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160" t="s">
        <v>152</v>
      </c>
      <c r="Z19" s="217">
        <f>AVERAGE(X12,X11,W11,W12,W13)</f>
        <v>9.2111111111111116E-2</v>
      </c>
      <c r="AA19" s="218"/>
      <c r="AB19" s="219"/>
      <c r="AC19" s="223" t="s">
        <v>153</v>
      </c>
      <c r="AD19" s="219"/>
      <c r="AE19" s="164">
        <f>AVERAGE(R9,R8,S8,S9,S10,R10,Q10,Q9,Q8,)</f>
        <v>3.5148148148148144E-2</v>
      </c>
      <c r="AF19" s="84"/>
      <c r="AG19" s="143"/>
      <c r="AH19" s="144"/>
      <c r="AI19" s="213" t="s">
        <v>154</v>
      </c>
      <c r="AJ19" s="208"/>
      <c r="AK19" s="208"/>
      <c r="AL19" s="208"/>
      <c r="AM19" s="209"/>
    </row>
    <row r="20" spans="1:39" ht="30.75" customHeight="1">
      <c r="A20" s="36" t="s">
        <v>214</v>
      </c>
      <c r="B20" s="37">
        <v>-50</v>
      </c>
      <c r="C20" s="37">
        <v>25</v>
      </c>
      <c r="D20" s="38">
        <f>VALUE(RIGHT(A37,(((LEN(A37))-(FIND("Z: ",A37)))-2)))</f>
        <v>-0.06</v>
      </c>
      <c r="E20" s="38">
        <f>VALUE(RIGHT(A38,(((LEN(A38))-(FIND("Z: ",A38)))-2)))</f>
        <v>-0.06</v>
      </c>
      <c r="F20" s="39">
        <f t="shared" si="0"/>
        <v>-0.06</v>
      </c>
      <c r="G20" s="40">
        <f t="shared" si="1"/>
        <v>0</v>
      </c>
      <c r="H20" s="41">
        <f t="shared" si="2"/>
        <v>3.5000000000000003E-2</v>
      </c>
      <c r="I20" s="42"/>
      <c r="J20" s="78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160" t="s">
        <v>155</v>
      </c>
      <c r="Z20" s="217">
        <f>AVERAGE(R3,Q3,Q4,R4,S4,S3)</f>
        <v>7.481481481481482E-2</v>
      </c>
      <c r="AA20" s="218"/>
      <c r="AB20" s="219"/>
      <c r="AC20" s="223" t="s">
        <v>156</v>
      </c>
      <c r="AD20" s="219"/>
      <c r="AE20" s="164">
        <f>MEDIAN(R3,U3,X6,X9,X12,U15,R15,O15,L12,L9,L6,O3,)</f>
        <v>3.5000000000000003E-2</v>
      </c>
      <c r="AF20" s="84"/>
      <c r="AG20" s="101" t="s">
        <v>124</v>
      </c>
      <c r="AH20" s="102" t="s">
        <v>97</v>
      </c>
      <c r="AI20" s="165">
        <v>0</v>
      </c>
      <c r="AJ20" s="102" t="s">
        <v>98</v>
      </c>
      <c r="AK20" s="165">
        <v>0</v>
      </c>
      <c r="AL20" s="104" t="s">
        <v>125</v>
      </c>
      <c r="AM20" s="105">
        <v>0</v>
      </c>
    </row>
    <row r="21" spans="1:39" ht="30.75" customHeight="1" thickBot="1">
      <c r="A21" s="36" t="s">
        <v>215</v>
      </c>
      <c r="B21" s="37">
        <v>-25</v>
      </c>
      <c r="C21" s="37">
        <v>50</v>
      </c>
      <c r="D21" s="38">
        <f>VALUE(RIGHT(A39,(((LEN(A39))-(FIND("Z: ",A39)))-2)))</f>
        <v>-0.05</v>
      </c>
      <c r="E21" s="38">
        <f>VALUE(RIGHT(A40,(((LEN(A40))-(FIND("Z: ",A40)))-2)))</f>
        <v>-0.05</v>
      </c>
      <c r="F21" s="39">
        <f t="shared" si="0"/>
        <v>-0.05</v>
      </c>
      <c r="G21" s="40">
        <f t="shared" si="1"/>
        <v>0</v>
      </c>
      <c r="H21" s="71">
        <f t="shared" si="2"/>
        <v>4.4999999999999998E-2</v>
      </c>
      <c r="I21" s="42"/>
      <c r="J21" s="78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7" t="s">
        <v>157</v>
      </c>
      <c r="Z21" s="224">
        <f>IF(AND(SUM(AI16,AK16,AM16)&lt;&gt;1,AH26&lt;&gt;0),"Error",IF(AH26=0,IF(AI23,Z18,IF(AK23,Z19,Z20)),IF(AI16,Z18,IF(AK16,Z19,Z20))))</f>
        <v>9.2111111111111116E-2</v>
      </c>
      <c r="AA21" s="215"/>
      <c r="AB21" s="215"/>
      <c r="AC21" s="168"/>
      <c r="AD21" s="225" t="s">
        <v>158</v>
      </c>
      <c r="AE21" s="215"/>
      <c r="AF21" s="84"/>
      <c r="AG21" s="161" t="s">
        <v>127</v>
      </c>
      <c r="AH21" s="162" t="s">
        <v>128</v>
      </c>
      <c r="AI21" s="163">
        <v>123</v>
      </c>
      <c r="AJ21" s="162" t="s">
        <v>129</v>
      </c>
      <c r="AK21" s="163">
        <v>63.5</v>
      </c>
      <c r="AL21" s="169"/>
      <c r="AM21" s="170"/>
    </row>
    <row r="22" spans="1:39" ht="30.75" customHeight="1">
      <c r="A22" s="36" t="s">
        <v>215</v>
      </c>
      <c r="B22" s="37">
        <v>0</v>
      </c>
      <c r="C22" s="37">
        <v>50</v>
      </c>
      <c r="D22" s="38">
        <f>VALUE(RIGHT(A41,(((LEN(A41))-(FIND("Z: ",A41)))-2)))</f>
        <v>-0.02</v>
      </c>
      <c r="E22" s="38">
        <f>VALUE(RIGHT(A42,(((LEN(A42))-(FIND("Z: ",A42)))-2)))</f>
        <v>-0.02</v>
      </c>
      <c r="F22" s="39">
        <f t="shared" si="0"/>
        <v>-0.02</v>
      </c>
      <c r="G22" s="76">
        <f t="shared" si="1"/>
        <v>0</v>
      </c>
      <c r="H22" s="41">
        <f t="shared" si="2"/>
        <v>7.4999999999999997E-2</v>
      </c>
      <c r="I22" s="77" t="s">
        <v>105</v>
      </c>
      <c r="J22" s="78"/>
      <c r="K22" s="226" t="s">
        <v>159</v>
      </c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84"/>
      <c r="AG22" s="143"/>
      <c r="AH22" s="207" t="s">
        <v>160</v>
      </c>
      <c r="AI22" s="208"/>
      <c r="AJ22" s="208"/>
      <c r="AK22" s="208"/>
      <c r="AL22" s="208"/>
      <c r="AM22" s="209"/>
    </row>
    <row r="23" spans="1:39" ht="30.75" customHeight="1">
      <c r="A23" s="36" t="s">
        <v>216</v>
      </c>
      <c r="B23" s="37">
        <v>25</v>
      </c>
      <c r="C23" s="37">
        <v>50</v>
      </c>
      <c r="D23" s="38">
        <f>VALUE(RIGHT(A43,(((LEN(A43))-(FIND("Z: ",A43)))-2)))</f>
        <v>0.13</v>
      </c>
      <c r="E23" s="38">
        <f>VALUE(RIGHT(A44,(((LEN(A44))-(FIND("Z: ",A44)))-2)))</f>
        <v>0.13</v>
      </c>
      <c r="F23" s="39">
        <f t="shared" si="0"/>
        <v>0.13</v>
      </c>
      <c r="G23" s="40">
        <f t="shared" si="1"/>
        <v>0</v>
      </c>
      <c r="H23" s="86">
        <f t="shared" si="2"/>
        <v>0.22500000000000001</v>
      </c>
      <c r="I23" s="42"/>
      <c r="J23" s="78"/>
      <c r="K23" s="197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197"/>
      <c r="AF23" s="84"/>
      <c r="AG23" s="101" t="s">
        <v>145</v>
      </c>
      <c r="AH23" s="102" t="s">
        <v>97</v>
      </c>
      <c r="AI23" s="171">
        <f>IF(AND(AH26=0,L12&gt;X12,L12&gt;R3),1,0)</f>
        <v>0</v>
      </c>
      <c r="AJ23" s="102" t="s">
        <v>98</v>
      </c>
      <c r="AK23" s="171">
        <f>IF(AND(AH26=0,X12&gt;L12,X12&gt;R3),1,0)</f>
        <v>1</v>
      </c>
      <c r="AL23" s="104" t="s">
        <v>125</v>
      </c>
      <c r="AM23" s="172">
        <f>IF(AND(AH26=0,R3&gt;X12,R3&gt;L12),1,0)</f>
        <v>0</v>
      </c>
    </row>
    <row r="24" spans="1:39" ht="30.75" customHeight="1">
      <c r="A24" s="36" t="s">
        <v>216</v>
      </c>
      <c r="B24" s="193"/>
      <c r="C24" s="194"/>
      <c r="D24" s="194"/>
      <c r="E24" s="194"/>
      <c r="F24" s="194"/>
      <c r="G24" s="194"/>
      <c r="H24" s="195"/>
      <c r="I24" s="42"/>
      <c r="J24" s="78"/>
      <c r="K24" s="197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197"/>
      <c r="AF24" s="84"/>
      <c r="AG24" s="101" t="s">
        <v>124</v>
      </c>
      <c r="AH24" s="102" t="s">
        <v>97</v>
      </c>
      <c r="AI24" s="173">
        <f>IF(ABS($Z18-$Z21)&lt;0.02,AI20,IF(AI16,0,$Z18-$Z21+AI20))</f>
        <v>0</v>
      </c>
      <c r="AJ24" s="102" t="s">
        <v>98</v>
      </c>
      <c r="AK24" s="173">
        <f>IF(ABS($Z19-$Z21)&lt;0.02,AK20,IF(AK16,0,$Z19-$Z21+AK20))</f>
        <v>0</v>
      </c>
      <c r="AL24" s="104" t="s">
        <v>125</v>
      </c>
      <c r="AM24" s="174">
        <f>IF(ABS($Z20-$Z21)&lt;0.02,AM20,IF(AM16,0,$Z20-$Z21+AM20))</f>
        <v>0</v>
      </c>
    </row>
    <row r="25" spans="1:39" ht="30.75" customHeight="1" thickBot="1">
      <c r="A25" s="36" t="s">
        <v>217</v>
      </c>
      <c r="B25" s="196"/>
      <c r="C25" s="197"/>
      <c r="D25" s="197"/>
      <c r="E25" s="197"/>
      <c r="F25" s="197"/>
      <c r="G25" s="197"/>
      <c r="H25" s="198"/>
      <c r="I25" s="42"/>
      <c r="J25" s="78"/>
      <c r="K25" s="197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197"/>
      <c r="AF25" s="84"/>
      <c r="AG25" s="161" t="s">
        <v>127</v>
      </c>
      <c r="AH25" s="162" t="s">
        <v>128</v>
      </c>
      <c r="AI25" s="175">
        <f>1.5*(AK25-AK21)+AI21</f>
        <v>123</v>
      </c>
      <c r="AJ25" s="162" t="s">
        <v>129</v>
      </c>
      <c r="AK25" s="175">
        <f>IF(ABS(AE19-AE20)&lt;0.02,AK21+AM25,AK21+AM25+(AE19-AE20)*-4)</f>
        <v>63.5</v>
      </c>
      <c r="AL25" s="169"/>
      <c r="AM25" s="170"/>
    </row>
    <row r="26" spans="1:39" ht="30.75" customHeight="1" thickBot="1">
      <c r="A26" s="36" t="s">
        <v>217</v>
      </c>
      <c r="B26" s="199" t="s">
        <v>161</v>
      </c>
      <c r="C26" s="200"/>
      <c r="D26" s="200"/>
      <c r="E26" s="201"/>
      <c r="F26" s="176">
        <f>MEDIAN(F3:F23)</f>
        <v>-9.5000000000000001E-2</v>
      </c>
      <c r="G26" s="202"/>
      <c r="H26" s="203"/>
      <c r="I26" s="177"/>
      <c r="J26" s="178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179"/>
      <c r="AG26" s="180" t="s">
        <v>162</v>
      </c>
      <c r="AH26" s="204">
        <v>0</v>
      </c>
      <c r="AI26" s="205"/>
      <c r="AJ26" s="205"/>
      <c r="AK26" s="205"/>
      <c r="AL26" s="205"/>
      <c r="AM26" s="206"/>
    </row>
    <row r="27" spans="1:39" thickTop="1">
      <c r="A27" s="36" t="s">
        <v>218</v>
      </c>
      <c r="D27" s="181"/>
      <c r="E27" s="181"/>
      <c r="I27" s="182"/>
      <c r="J27" s="125"/>
    </row>
    <row r="28" spans="1:39" ht="14.25">
      <c r="A28" s="36" t="s">
        <v>219</v>
      </c>
      <c r="D28" s="181"/>
      <c r="E28" s="181"/>
      <c r="I28" s="182"/>
      <c r="J28" s="125"/>
    </row>
    <row r="29" spans="1:39" ht="14.25">
      <c r="A29" s="36" t="s">
        <v>220</v>
      </c>
      <c r="D29" s="181"/>
      <c r="E29" s="181"/>
      <c r="I29" s="182"/>
      <c r="J29" s="125"/>
    </row>
    <row r="30" spans="1:39" ht="14.25">
      <c r="A30" s="36" t="s">
        <v>221</v>
      </c>
      <c r="D30" s="181"/>
      <c r="E30" s="181"/>
      <c r="I30" s="182"/>
      <c r="J30" s="125"/>
    </row>
    <row r="31" spans="1:39" ht="14.25">
      <c r="A31" s="36" t="s">
        <v>222</v>
      </c>
      <c r="D31" s="181"/>
      <c r="E31" s="181"/>
      <c r="I31" s="182"/>
      <c r="J31" s="125"/>
    </row>
    <row r="32" spans="1:39" ht="14.25">
      <c r="A32" s="36" t="s">
        <v>222</v>
      </c>
      <c r="D32" s="181"/>
      <c r="E32" s="181"/>
      <c r="I32" s="182"/>
      <c r="J32" s="125"/>
    </row>
    <row r="33" spans="1:10" ht="14.25">
      <c r="A33" s="36" t="s">
        <v>223</v>
      </c>
      <c r="D33" s="181"/>
      <c r="E33" s="181"/>
      <c r="I33" s="182"/>
      <c r="J33" s="125"/>
    </row>
    <row r="34" spans="1:10" ht="14.25">
      <c r="A34" s="36" t="s">
        <v>223</v>
      </c>
      <c r="D34" s="181"/>
      <c r="E34" s="181"/>
      <c r="I34" s="182"/>
      <c r="J34" s="125"/>
    </row>
    <row r="35" spans="1:10" ht="14.25">
      <c r="A35" s="36" t="s">
        <v>224</v>
      </c>
      <c r="D35" s="181"/>
      <c r="E35" s="181"/>
      <c r="I35" s="182"/>
      <c r="J35" s="125"/>
    </row>
    <row r="36" spans="1:10" ht="14.25">
      <c r="A36" s="36" t="s">
        <v>224</v>
      </c>
      <c r="D36" s="181"/>
      <c r="E36" s="181"/>
      <c r="I36" s="182"/>
      <c r="J36" s="125"/>
    </row>
    <row r="37" spans="1:10" ht="14.25">
      <c r="A37" s="36" t="s">
        <v>225</v>
      </c>
      <c r="D37" s="181"/>
      <c r="E37" s="181"/>
      <c r="I37" s="182"/>
      <c r="J37" s="125"/>
    </row>
    <row r="38" spans="1:10" ht="14.25">
      <c r="A38" s="36" t="s">
        <v>225</v>
      </c>
      <c r="D38" s="181"/>
      <c r="E38" s="181"/>
      <c r="I38" s="182"/>
      <c r="J38" s="125"/>
    </row>
    <row r="39" spans="1:10" ht="14.25">
      <c r="A39" s="36" t="s">
        <v>226</v>
      </c>
      <c r="D39" s="181"/>
      <c r="E39" s="181"/>
      <c r="I39" s="182"/>
      <c r="J39" s="125"/>
    </row>
    <row r="40" spans="1:10" ht="14.25">
      <c r="A40" s="36" t="s">
        <v>226</v>
      </c>
      <c r="D40" s="181"/>
      <c r="E40" s="181"/>
      <c r="I40" s="182"/>
      <c r="J40" s="125"/>
    </row>
    <row r="41" spans="1:10" ht="14.25">
      <c r="A41" s="36" t="s">
        <v>227</v>
      </c>
      <c r="D41" s="181"/>
      <c r="E41" s="181"/>
      <c r="I41" s="182"/>
      <c r="J41" s="125"/>
    </row>
    <row r="42" spans="1:10" ht="14.25">
      <c r="A42" s="36" t="s">
        <v>227</v>
      </c>
      <c r="D42" s="181"/>
      <c r="E42" s="181"/>
      <c r="I42" s="182"/>
      <c r="J42" s="125"/>
    </row>
    <row r="43" spans="1:10" ht="14.25">
      <c r="A43" s="36" t="s">
        <v>228</v>
      </c>
      <c r="D43" s="181"/>
      <c r="E43" s="181"/>
      <c r="I43" s="182"/>
      <c r="J43" s="125"/>
    </row>
    <row r="44" spans="1:10" ht="14.25">
      <c r="A44" s="36" t="s">
        <v>228</v>
      </c>
      <c r="D44" s="181"/>
      <c r="E44" s="181"/>
      <c r="I44" s="182"/>
      <c r="J44" s="125"/>
    </row>
    <row r="45" spans="1:10" ht="14.25">
      <c r="A45" s="36" t="s">
        <v>163</v>
      </c>
      <c r="D45" s="181"/>
      <c r="E45" s="181"/>
      <c r="I45" s="182"/>
      <c r="J45" s="125"/>
    </row>
    <row r="46" spans="1:10" ht="14.25">
      <c r="A46" s="36" t="s">
        <v>164</v>
      </c>
      <c r="D46" s="181"/>
      <c r="E46" s="181"/>
      <c r="I46" s="182"/>
      <c r="J46" s="125"/>
    </row>
    <row r="47" spans="1:10" ht="14.25">
      <c r="A47" s="36" t="s">
        <v>165</v>
      </c>
      <c r="D47" s="181"/>
      <c r="E47" s="181"/>
      <c r="I47" s="182"/>
      <c r="J47" s="125"/>
    </row>
    <row r="48" spans="1:10" ht="14.25">
      <c r="A48" s="36" t="s">
        <v>166</v>
      </c>
      <c r="D48" s="181"/>
      <c r="E48" s="181"/>
      <c r="I48" s="182"/>
      <c r="J48" s="125"/>
    </row>
    <row r="49" spans="1:10" ht="14.25">
      <c r="A49" s="36" t="s">
        <v>167</v>
      </c>
      <c r="D49" s="181"/>
      <c r="E49" s="181"/>
      <c r="I49" s="182"/>
      <c r="J49" s="125"/>
    </row>
    <row r="50" spans="1:10" ht="14.25">
      <c r="A50" s="36" t="s">
        <v>168</v>
      </c>
      <c r="D50" s="181"/>
      <c r="E50" s="181"/>
      <c r="I50" s="182"/>
      <c r="J50" s="125"/>
    </row>
    <row r="51" spans="1:10" ht="22.5">
      <c r="A51" s="36" t="s">
        <v>169</v>
      </c>
      <c r="D51" s="181"/>
      <c r="E51" s="181"/>
      <c r="I51" s="182"/>
      <c r="J51" s="125"/>
    </row>
    <row r="52" spans="1:10" ht="22.5">
      <c r="A52" s="36" t="s">
        <v>170</v>
      </c>
      <c r="D52" s="181"/>
      <c r="E52" s="181"/>
      <c r="I52" s="182"/>
      <c r="J52" s="125"/>
    </row>
    <row r="53" spans="1:10" ht="22.5">
      <c r="A53" s="36" t="s">
        <v>171</v>
      </c>
      <c r="D53" s="181"/>
      <c r="E53" s="181"/>
      <c r="I53" s="182"/>
      <c r="J53" s="125"/>
    </row>
    <row r="54" spans="1:10" ht="22.5">
      <c r="A54" s="36" t="s">
        <v>172</v>
      </c>
      <c r="D54" s="181"/>
      <c r="E54" s="181"/>
      <c r="I54" s="182"/>
      <c r="J54" s="125"/>
    </row>
    <row r="55" spans="1:10" ht="22.5">
      <c r="A55" s="36" t="s">
        <v>173</v>
      </c>
      <c r="D55" s="181"/>
      <c r="E55" s="181"/>
      <c r="I55" s="182"/>
      <c r="J55" s="125"/>
    </row>
    <row r="56" spans="1:10" ht="14.25">
      <c r="A56" s="36" t="s">
        <v>174</v>
      </c>
      <c r="D56" s="181"/>
      <c r="E56" s="181"/>
      <c r="I56" s="182"/>
      <c r="J56" s="125"/>
    </row>
    <row r="57" spans="1:10" ht="14.25">
      <c r="A57" s="36"/>
      <c r="D57" s="181"/>
      <c r="E57" s="181"/>
      <c r="I57" s="182"/>
      <c r="J57" s="125"/>
    </row>
    <row r="58" spans="1:10" ht="14.25">
      <c r="A58" s="36"/>
      <c r="D58" s="181"/>
      <c r="E58" s="181"/>
      <c r="I58" s="182"/>
      <c r="J58" s="125"/>
    </row>
    <row r="59" spans="1:10" ht="14.25">
      <c r="A59" s="36"/>
      <c r="D59" s="181"/>
      <c r="E59" s="181"/>
      <c r="I59" s="182"/>
      <c r="J59" s="125"/>
    </row>
    <row r="60" spans="1:10" ht="14.25">
      <c r="A60" s="36"/>
      <c r="D60" s="181"/>
      <c r="E60" s="181"/>
      <c r="I60" s="182"/>
      <c r="J60" s="125"/>
    </row>
    <row r="61" spans="1:10" ht="14.25">
      <c r="A61" s="183"/>
      <c r="D61" s="181"/>
      <c r="E61" s="181"/>
      <c r="I61" s="182"/>
      <c r="J61" s="125"/>
    </row>
    <row r="62" spans="1:10" ht="14.25">
      <c r="A62" s="183"/>
      <c r="D62" s="181"/>
      <c r="E62" s="181"/>
      <c r="I62" s="182"/>
      <c r="J62" s="125"/>
    </row>
    <row r="63" spans="1:10" ht="14.25">
      <c r="A63" s="184"/>
      <c r="D63" s="181"/>
      <c r="E63" s="181"/>
      <c r="I63" s="182"/>
      <c r="J63" s="125"/>
    </row>
    <row r="64" spans="1:10" ht="14.25">
      <c r="A64" s="184"/>
      <c r="D64" s="181"/>
      <c r="E64" s="181"/>
      <c r="I64" s="182"/>
      <c r="J64" s="125"/>
    </row>
    <row r="65" spans="1:10" ht="14.25">
      <c r="A65" s="184"/>
      <c r="D65" s="181"/>
      <c r="E65" s="181"/>
      <c r="I65" s="182"/>
      <c r="J65" s="125"/>
    </row>
    <row r="66" spans="1:10" ht="14.25">
      <c r="A66" s="184"/>
      <c r="D66" s="181"/>
      <c r="E66" s="181"/>
      <c r="I66" s="182"/>
      <c r="J66" s="125"/>
    </row>
    <row r="67" spans="1:10" ht="14.25">
      <c r="A67" s="184"/>
      <c r="D67" s="181"/>
      <c r="E67" s="181"/>
      <c r="I67" s="182"/>
      <c r="J67" s="125"/>
    </row>
    <row r="68" spans="1:10" ht="14.25">
      <c r="A68" s="184"/>
      <c r="D68" s="181"/>
      <c r="E68" s="181"/>
      <c r="I68" s="182"/>
      <c r="J68" s="125"/>
    </row>
    <row r="69" spans="1:10" ht="14.25">
      <c r="A69" s="184"/>
      <c r="D69" s="181"/>
      <c r="E69" s="181"/>
      <c r="I69" s="182"/>
      <c r="J69" s="125"/>
    </row>
    <row r="70" spans="1:10" ht="14.25">
      <c r="A70" s="184"/>
      <c r="D70" s="181"/>
      <c r="E70" s="181"/>
      <c r="I70" s="182"/>
      <c r="J70" s="125"/>
    </row>
    <row r="71" spans="1:10" ht="14.25">
      <c r="A71" s="184"/>
      <c r="D71" s="181"/>
      <c r="E71" s="181"/>
      <c r="I71" s="182"/>
      <c r="J71" s="125"/>
    </row>
    <row r="72" spans="1:10" ht="14.25">
      <c r="A72" s="184"/>
      <c r="D72" s="181"/>
      <c r="E72" s="181"/>
      <c r="I72" s="182"/>
      <c r="J72" s="125"/>
    </row>
    <row r="73" spans="1:10" ht="14.25">
      <c r="A73" s="184"/>
      <c r="D73" s="181"/>
      <c r="E73" s="181"/>
      <c r="I73" s="182"/>
      <c r="J73" s="125"/>
    </row>
    <row r="74" spans="1:10" ht="14.25">
      <c r="A74" s="184"/>
      <c r="D74" s="181"/>
      <c r="E74" s="181"/>
      <c r="I74" s="182"/>
      <c r="J74" s="125"/>
    </row>
    <row r="75" spans="1:10" ht="14.25">
      <c r="A75" s="184"/>
      <c r="D75" s="181"/>
      <c r="E75" s="181"/>
      <c r="I75" s="182"/>
      <c r="J75" s="125"/>
    </row>
    <row r="76" spans="1:10" ht="14.25">
      <c r="A76" s="184"/>
      <c r="D76" s="181"/>
      <c r="E76" s="181"/>
      <c r="I76" s="182"/>
      <c r="J76" s="125"/>
    </row>
    <row r="77" spans="1:10" ht="14.25">
      <c r="A77" s="184"/>
      <c r="D77" s="181"/>
      <c r="E77" s="181"/>
      <c r="I77" s="182"/>
      <c r="J77" s="125"/>
    </row>
    <row r="78" spans="1:10" ht="14.25">
      <c r="A78" s="184"/>
      <c r="D78" s="181"/>
      <c r="E78" s="181"/>
      <c r="I78" s="182"/>
      <c r="J78" s="125"/>
    </row>
    <row r="79" spans="1:10" ht="14.25">
      <c r="A79" s="185"/>
      <c r="D79" s="181"/>
      <c r="E79" s="181"/>
      <c r="I79" s="182"/>
      <c r="J79" s="125"/>
    </row>
    <row r="80" spans="1:10" ht="14.25">
      <c r="A80" s="185"/>
      <c r="D80" s="181"/>
      <c r="E80" s="181"/>
      <c r="I80" s="182"/>
      <c r="J80" s="125"/>
    </row>
    <row r="81" spans="1:10" ht="14.25">
      <c r="A81" s="185"/>
      <c r="D81" s="181"/>
      <c r="E81" s="181"/>
      <c r="I81" s="182"/>
      <c r="J81" s="125"/>
    </row>
    <row r="82" spans="1:10" ht="14.25">
      <c r="A82" s="185"/>
      <c r="D82" s="181"/>
      <c r="E82" s="181"/>
      <c r="I82" s="182"/>
      <c r="J82" s="125"/>
    </row>
    <row r="83" spans="1:10" ht="14.25">
      <c r="A83" s="185"/>
      <c r="D83" s="181"/>
      <c r="E83" s="181"/>
      <c r="I83" s="182"/>
      <c r="J83" s="125"/>
    </row>
    <row r="84" spans="1:10" ht="14.25">
      <c r="A84" s="185"/>
      <c r="D84" s="181"/>
      <c r="E84" s="181"/>
      <c r="I84" s="182"/>
      <c r="J84" s="125"/>
    </row>
    <row r="85" spans="1:10" ht="14.25">
      <c r="A85" s="185"/>
      <c r="D85" s="181"/>
      <c r="E85" s="181"/>
      <c r="I85" s="182"/>
      <c r="J85" s="125"/>
    </row>
    <row r="86" spans="1:10" ht="14.25">
      <c r="A86" s="185"/>
      <c r="D86" s="181"/>
      <c r="E86" s="181"/>
      <c r="I86" s="182"/>
      <c r="J86" s="125"/>
    </row>
    <row r="87" spans="1:10" ht="14.25">
      <c r="A87" s="185"/>
      <c r="D87" s="181"/>
      <c r="E87" s="181"/>
      <c r="I87" s="182"/>
      <c r="J87" s="125"/>
    </row>
    <row r="88" spans="1:10" ht="14.25">
      <c r="A88" s="185"/>
      <c r="D88" s="181"/>
      <c r="E88" s="181"/>
      <c r="I88" s="182"/>
      <c r="J88" s="125"/>
    </row>
    <row r="89" spans="1:10" ht="14.25">
      <c r="A89" s="185"/>
      <c r="D89" s="181"/>
      <c r="E89" s="181"/>
      <c r="I89" s="182"/>
      <c r="J89" s="125"/>
    </row>
    <row r="90" spans="1:10" ht="14.25">
      <c r="A90" s="185"/>
      <c r="D90" s="181"/>
      <c r="E90" s="181"/>
      <c r="I90" s="182"/>
      <c r="J90" s="125"/>
    </row>
    <row r="91" spans="1:10" ht="14.25">
      <c r="A91" s="185"/>
      <c r="D91" s="181"/>
      <c r="E91" s="181"/>
      <c r="I91" s="182"/>
      <c r="J91" s="125"/>
    </row>
    <row r="92" spans="1:10" ht="14.25">
      <c r="A92" s="185"/>
      <c r="D92" s="181"/>
      <c r="E92" s="181"/>
      <c r="I92" s="182"/>
      <c r="J92" s="125"/>
    </row>
    <row r="93" spans="1:10" ht="14.25">
      <c r="A93" s="185"/>
      <c r="D93" s="181"/>
      <c r="E93" s="181"/>
      <c r="I93" s="182"/>
      <c r="J93" s="125"/>
    </row>
    <row r="94" spans="1:10" ht="14.25">
      <c r="A94" s="185"/>
      <c r="D94" s="181"/>
      <c r="E94" s="181"/>
      <c r="I94" s="182"/>
      <c r="J94" s="125"/>
    </row>
    <row r="95" spans="1:10" ht="14.25">
      <c r="A95" s="185"/>
      <c r="D95" s="181"/>
      <c r="E95" s="181"/>
      <c r="I95" s="182"/>
      <c r="J95" s="125"/>
    </row>
    <row r="96" spans="1:10" ht="14.25">
      <c r="A96" s="185"/>
      <c r="D96" s="181"/>
      <c r="E96" s="181"/>
      <c r="I96" s="182"/>
      <c r="J96" s="125"/>
    </row>
    <row r="97" spans="1:10" ht="14.25">
      <c r="A97" s="185"/>
      <c r="D97" s="181"/>
      <c r="E97" s="181"/>
      <c r="I97" s="182"/>
      <c r="J97" s="125"/>
    </row>
    <row r="98" spans="1:10" ht="14.25">
      <c r="A98" s="185"/>
      <c r="D98" s="181"/>
      <c r="E98" s="181"/>
      <c r="I98" s="182"/>
      <c r="J98" s="125"/>
    </row>
    <row r="99" spans="1:10" ht="14.25">
      <c r="A99" s="185"/>
      <c r="D99" s="181"/>
      <c r="E99" s="181"/>
      <c r="I99" s="182"/>
      <c r="J99" s="125"/>
    </row>
    <row r="100" spans="1:10" ht="14.25">
      <c r="A100" s="185"/>
      <c r="D100" s="181"/>
      <c r="E100" s="181"/>
      <c r="I100" s="182"/>
      <c r="J100" s="125"/>
    </row>
    <row r="101" spans="1:10" ht="14.25">
      <c r="A101" s="185"/>
      <c r="D101" s="181"/>
      <c r="E101" s="181"/>
      <c r="I101" s="182"/>
      <c r="J101" s="125"/>
    </row>
    <row r="102" spans="1:10" ht="14.25">
      <c r="A102" s="185"/>
      <c r="D102" s="181"/>
      <c r="E102" s="181"/>
      <c r="I102" s="182"/>
      <c r="J102" s="125"/>
    </row>
    <row r="103" spans="1:10" ht="14.25">
      <c r="A103" s="185"/>
      <c r="D103" s="181"/>
      <c r="E103" s="181"/>
      <c r="I103" s="182"/>
      <c r="J103" s="125"/>
    </row>
    <row r="104" spans="1:10" ht="14.25">
      <c r="A104" s="185"/>
      <c r="D104" s="181"/>
      <c r="E104" s="181"/>
      <c r="I104" s="182"/>
      <c r="J104" s="125"/>
    </row>
    <row r="105" spans="1:10" ht="14.25">
      <c r="A105" s="185"/>
      <c r="D105" s="181"/>
      <c r="E105" s="181"/>
      <c r="I105" s="182"/>
      <c r="J105" s="125"/>
    </row>
    <row r="106" spans="1:10" ht="14.25">
      <c r="A106" s="185"/>
      <c r="D106" s="181"/>
      <c r="E106" s="181"/>
      <c r="I106" s="182"/>
      <c r="J106" s="125"/>
    </row>
    <row r="107" spans="1:10" ht="14.25">
      <c r="A107" s="185"/>
      <c r="D107" s="181"/>
      <c r="E107" s="181"/>
      <c r="I107" s="182"/>
      <c r="J107" s="125"/>
    </row>
    <row r="108" spans="1:10" ht="14.25">
      <c r="A108" s="185"/>
      <c r="D108" s="181"/>
      <c r="E108" s="181"/>
      <c r="I108" s="182"/>
      <c r="J108" s="125"/>
    </row>
    <row r="109" spans="1:10" ht="19.5" customHeight="1">
      <c r="A109" s="185"/>
      <c r="D109" s="181"/>
      <c r="E109" s="181"/>
      <c r="I109" s="182"/>
      <c r="J109" s="125"/>
    </row>
    <row r="110" spans="1:10" ht="19.5" customHeight="1">
      <c r="A110" s="185"/>
      <c r="D110" s="181"/>
      <c r="E110" s="181"/>
      <c r="I110" s="182"/>
      <c r="J110" s="125"/>
    </row>
    <row r="111" spans="1:10" ht="19.5" customHeight="1">
      <c r="A111" s="185"/>
      <c r="D111" s="181"/>
      <c r="E111" s="181"/>
      <c r="I111" s="182"/>
      <c r="J111" s="125"/>
    </row>
    <row r="112" spans="1:10" ht="19.5" customHeight="1">
      <c r="A112" s="185"/>
      <c r="D112" s="181"/>
      <c r="E112" s="181"/>
      <c r="I112" s="182"/>
      <c r="J112" s="125"/>
    </row>
    <row r="113" spans="1:10" ht="19.5" customHeight="1">
      <c r="A113" s="185"/>
      <c r="D113" s="181"/>
      <c r="E113" s="181"/>
      <c r="I113" s="182"/>
      <c r="J113" s="125"/>
    </row>
    <row r="114" spans="1:10" ht="19.5" customHeight="1">
      <c r="A114" s="185"/>
      <c r="D114" s="181"/>
      <c r="E114" s="181"/>
      <c r="I114" s="182"/>
      <c r="J114" s="125"/>
    </row>
    <row r="115" spans="1:10" ht="19.5" customHeight="1">
      <c r="A115" s="185"/>
      <c r="D115" s="181"/>
      <c r="E115" s="181"/>
      <c r="I115" s="182"/>
      <c r="J115" s="125"/>
    </row>
    <row r="116" spans="1:10" ht="19.5" customHeight="1">
      <c r="A116" s="185"/>
      <c r="D116" s="181"/>
      <c r="E116" s="181"/>
      <c r="I116" s="182"/>
      <c r="J116" s="125"/>
    </row>
    <row r="117" spans="1:10" ht="19.5" customHeight="1">
      <c r="A117" s="185"/>
      <c r="D117" s="181"/>
      <c r="E117" s="181"/>
      <c r="I117" s="182"/>
      <c r="J117" s="125"/>
    </row>
    <row r="118" spans="1:10" ht="19.5" customHeight="1">
      <c r="A118" s="185"/>
      <c r="D118" s="181"/>
      <c r="E118" s="181"/>
      <c r="I118" s="182"/>
      <c r="J118" s="125"/>
    </row>
    <row r="119" spans="1:10" ht="19.5" customHeight="1">
      <c r="A119" s="185"/>
      <c r="D119" s="181"/>
      <c r="E119" s="181"/>
      <c r="I119" s="182"/>
      <c r="J119" s="125"/>
    </row>
    <row r="120" spans="1:10" ht="19.5" customHeight="1">
      <c r="A120" s="185"/>
      <c r="D120" s="181"/>
      <c r="E120" s="181"/>
      <c r="I120" s="182"/>
      <c r="J120" s="125"/>
    </row>
    <row r="121" spans="1:10" ht="19.5" customHeight="1">
      <c r="A121" s="185"/>
      <c r="D121" s="181"/>
      <c r="E121" s="181"/>
      <c r="I121" s="182"/>
      <c r="J121" s="125"/>
    </row>
    <row r="122" spans="1:10" ht="19.5" customHeight="1">
      <c r="A122" s="185"/>
      <c r="D122" s="181"/>
      <c r="E122" s="181"/>
      <c r="I122" s="182"/>
      <c r="J122" s="125"/>
    </row>
    <row r="123" spans="1:10" ht="19.5" customHeight="1">
      <c r="A123" s="185"/>
      <c r="D123" s="181"/>
      <c r="E123" s="181"/>
      <c r="I123" s="182"/>
      <c r="J123" s="125"/>
    </row>
    <row r="124" spans="1:10" ht="19.5" customHeight="1">
      <c r="A124" s="185"/>
      <c r="D124" s="181"/>
      <c r="E124" s="181"/>
      <c r="I124" s="182"/>
      <c r="J124" s="125"/>
    </row>
    <row r="125" spans="1:10" ht="19.5" customHeight="1">
      <c r="A125" s="185"/>
      <c r="D125" s="181"/>
      <c r="E125" s="181"/>
      <c r="I125" s="182"/>
      <c r="J125" s="125"/>
    </row>
    <row r="126" spans="1:10" ht="19.5" customHeight="1">
      <c r="A126" s="185"/>
      <c r="D126" s="181"/>
      <c r="E126" s="181"/>
      <c r="I126" s="182"/>
      <c r="J126" s="125"/>
    </row>
    <row r="127" spans="1:10" ht="19.5" customHeight="1">
      <c r="A127" s="185"/>
      <c r="D127" s="181"/>
      <c r="E127" s="181"/>
      <c r="I127" s="182"/>
      <c r="J127" s="125"/>
    </row>
    <row r="128" spans="1:10" ht="19.5" customHeight="1">
      <c r="A128" s="185"/>
      <c r="D128" s="181"/>
      <c r="E128" s="181"/>
      <c r="I128" s="182"/>
      <c r="J128" s="125"/>
    </row>
    <row r="129" spans="1:10" ht="19.5" customHeight="1">
      <c r="A129" s="185"/>
      <c r="D129" s="181"/>
      <c r="E129" s="181"/>
      <c r="I129" s="182"/>
      <c r="J129" s="125"/>
    </row>
    <row r="130" spans="1:10" ht="19.5" customHeight="1">
      <c r="A130" s="185"/>
      <c r="D130" s="181"/>
      <c r="E130" s="181"/>
      <c r="I130" s="182"/>
      <c r="J130" s="125"/>
    </row>
    <row r="131" spans="1:10" ht="19.5" customHeight="1">
      <c r="A131" s="185"/>
      <c r="D131" s="181"/>
      <c r="E131" s="181"/>
      <c r="I131" s="182"/>
      <c r="J131" s="125"/>
    </row>
    <row r="132" spans="1:10" ht="19.5" customHeight="1">
      <c r="A132" s="185"/>
      <c r="D132" s="181"/>
      <c r="E132" s="181"/>
      <c r="I132" s="182"/>
      <c r="J132" s="125"/>
    </row>
    <row r="133" spans="1:10" ht="19.5" customHeight="1">
      <c r="A133" s="185"/>
      <c r="D133" s="181"/>
      <c r="E133" s="181"/>
      <c r="I133" s="182"/>
      <c r="J133" s="125"/>
    </row>
    <row r="134" spans="1:10" ht="19.5" customHeight="1">
      <c r="A134" s="185"/>
      <c r="D134" s="181"/>
      <c r="E134" s="181"/>
      <c r="I134" s="182"/>
      <c r="J134" s="125"/>
    </row>
    <row r="135" spans="1:10" ht="19.5" customHeight="1">
      <c r="A135" s="185"/>
      <c r="D135" s="181"/>
      <c r="E135" s="181"/>
      <c r="I135" s="182"/>
      <c r="J135" s="125"/>
    </row>
    <row r="136" spans="1:10" ht="19.5" customHeight="1">
      <c r="A136" s="185"/>
      <c r="D136" s="181"/>
      <c r="E136" s="181"/>
      <c r="I136" s="182"/>
      <c r="J136" s="125"/>
    </row>
    <row r="137" spans="1:10" ht="19.5" customHeight="1">
      <c r="A137" s="185"/>
      <c r="D137" s="181"/>
      <c r="E137" s="181"/>
      <c r="I137" s="182"/>
      <c r="J137" s="125"/>
    </row>
    <row r="138" spans="1:10" ht="19.5" customHeight="1">
      <c r="A138" s="185"/>
      <c r="D138" s="181"/>
      <c r="E138" s="181"/>
      <c r="I138" s="182"/>
      <c r="J138" s="125"/>
    </row>
    <row r="139" spans="1:10" ht="19.5" customHeight="1">
      <c r="A139" s="185"/>
      <c r="D139" s="181"/>
      <c r="E139" s="181"/>
      <c r="I139" s="182"/>
      <c r="J139" s="125"/>
    </row>
    <row r="140" spans="1:10" ht="19.5" customHeight="1">
      <c r="A140" s="185"/>
      <c r="D140" s="181"/>
      <c r="E140" s="181"/>
      <c r="I140" s="182"/>
      <c r="J140" s="125"/>
    </row>
    <row r="141" spans="1:10" ht="19.5" customHeight="1">
      <c r="A141" s="185"/>
      <c r="D141" s="181"/>
      <c r="E141" s="181"/>
      <c r="I141" s="182"/>
      <c r="J141" s="125"/>
    </row>
    <row r="142" spans="1:10" ht="19.5" customHeight="1">
      <c r="A142" s="185"/>
      <c r="D142" s="181"/>
      <c r="E142" s="181"/>
      <c r="I142" s="182"/>
      <c r="J142" s="125"/>
    </row>
    <row r="143" spans="1:10" ht="19.5" customHeight="1">
      <c r="A143" s="185"/>
      <c r="D143" s="181"/>
      <c r="E143" s="181"/>
      <c r="I143" s="182"/>
      <c r="J143" s="125"/>
    </row>
    <row r="144" spans="1:10" ht="19.5" customHeight="1">
      <c r="A144" s="185"/>
      <c r="D144" s="181"/>
      <c r="E144" s="181"/>
      <c r="I144" s="182"/>
      <c r="J144" s="125"/>
    </row>
    <row r="145" spans="1:10" ht="19.5" customHeight="1">
      <c r="A145" s="185"/>
      <c r="D145" s="181"/>
      <c r="E145" s="181"/>
      <c r="I145" s="182"/>
      <c r="J145" s="125"/>
    </row>
    <row r="146" spans="1:10" ht="19.5" customHeight="1">
      <c r="A146" s="185"/>
      <c r="D146" s="181"/>
      <c r="E146" s="181"/>
      <c r="I146" s="182"/>
      <c r="J146" s="125"/>
    </row>
    <row r="147" spans="1:10" ht="19.5" customHeight="1">
      <c r="A147" s="185"/>
      <c r="D147" s="181"/>
      <c r="E147" s="181"/>
      <c r="I147" s="182"/>
      <c r="J147" s="125"/>
    </row>
    <row r="148" spans="1:10" ht="19.5" customHeight="1">
      <c r="A148" s="185"/>
      <c r="D148" s="181"/>
      <c r="E148" s="181"/>
      <c r="I148" s="182"/>
      <c r="J148" s="125"/>
    </row>
    <row r="149" spans="1:10" ht="19.5" customHeight="1">
      <c r="A149" s="185"/>
      <c r="D149" s="181"/>
      <c r="E149" s="181"/>
      <c r="I149" s="182"/>
      <c r="J149" s="125"/>
    </row>
    <row r="150" spans="1:10" ht="19.5" customHeight="1">
      <c r="A150" s="185"/>
      <c r="D150" s="181"/>
      <c r="E150" s="181"/>
      <c r="I150" s="182"/>
      <c r="J150" s="125"/>
    </row>
    <row r="151" spans="1:10" ht="19.5" customHeight="1">
      <c r="A151" s="185"/>
      <c r="D151" s="181"/>
      <c r="E151" s="181"/>
      <c r="I151" s="182"/>
      <c r="J151" s="125"/>
    </row>
    <row r="152" spans="1:10" ht="19.5" customHeight="1">
      <c r="A152" s="185"/>
      <c r="D152" s="181"/>
      <c r="E152" s="181"/>
      <c r="I152" s="182"/>
      <c r="J152" s="125"/>
    </row>
    <row r="153" spans="1:10" ht="19.5" customHeight="1">
      <c r="A153" s="185"/>
      <c r="D153" s="181"/>
      <c r="E153" s="181"/>
      <c r="I153" s="182"/>
      <c r="J153" s="125"/>
    </row>
    <row r="154" spans="1:10" ht="19.5" customHeight="1">
      <c r="A154" s="185"/>
      <c r="D154" s="181"/>
      <c r="E154" s="181"/>
      <c r="I154" s="182"/>
      <c r="J154" s="125"/>
    </row>
    <row r="155" spans="1:10" ht="19.5" customHeight="1">
      <c r="A155" s="185"/>
      <c r="D155" s="181"/>
      <c r="E155" s="181"/>
      <c r="I155" s="182"/>
      <c r="J155" s="125"/>
    </row>
    <row r="156" spans="1:10" ht="19.5" customHeight="1">
      <c r="A156" s="185"/>
      <c r="D156" s="181"/>
      <c r="E156" s="181"/>
      <c r="I156" s="182"/>
      <c r="J156" s="125"/>
    </row>
    <row r="157" spans="1:10" ht="19.5" customHeight="1">
      <c r="A157" s="185"/>
      <c r="D157" s="181"/>
      <c r="E157" s="181"/>
      <c r="I157" s="182"/>
      <c r="J157" s="125"/>
    </row>
    <row r="158" spans="1:10" ht="19.5" customHeight="1">
      <c r="A158" s="185"/>
      <c r="D158" s="181"/>
      <c r="E158" s="181"/>
      <c r="I158" s="182"/>
      <c r="J158" s="125"/>
    </row>
    <row r="159" spans="1:10" ht="19.5" customHeight="1">
      <c r="A159" s="185"/>
      <c r="D159" s="181"/>
      <c r="E159" s="181"/>
      <c r="I159" s="182"/>
      <c r="J159" s="125"/>
    </row>
    <row r="160" spans="1:10" ht="19.5" customHeight="1">
      <c r="A160" s="185"/>
      <c r="D160" s="181"/>
      <c r="E160" s="181"/>
      <c r="I160" s="182"/>
      <c r="J160" s="125"/>
    </row>
    <row r="161" spans="1:10" ht="19.5" customHeight="1">
      <c r="A161" s="185"/>
      <c r="D161" s="181"/>
      <c r="E161" s="181"/>
      <c r="I161" s="182"/>
      <c r="J161" s="125"/>
    </row>
    <row r="162" spans="1:10" ht="19.5" customHeight="1">
      <c r="A162" s="185"/>
      <c r="D162" s="181"/>
      <c r="E162" s="181"/>
      <c r="I162" s="182"/>
      <c r="J162" s="125"/>
    </row>
    <row r="163" spans="1:10" ht="19.5" customHeight="1">
      <c r="A163" s="185"/>
      <c r="D163" s="181"/>
      <c r="E163" s="181"/>
      <c r="I163" s="182"/>
      <c r="J163" s="125"/>
    </row>
    <row r="164" spans="1:10" ht="19.5" customHeight="1">
      <c r="A164" s="185"/>
      <c r="D164" s="181"/>
      <c r="E164" s="181"/>
      <c r="I164" s="182"/>
      <c r="J164" s="125"/>
    </row>
    <row r="165" spans="1:10" ht="19.5" customHeight="1">
      <c r="A165" s="185"/>
      <c r="D165" s="181"/>
      <c r="E165" s="181"/>
      <c r="I165" s="182"/>
      <c r="J165" s="125"/>
    </row>
    <row r="166" spans="1:10" ht="19.5" customHeight="1">
      <c r="A166" s="185"/>
      <c r="D166" s="181"/>
      <c r="E166" s="181"/>
      <c r="I166" s="182"/>
      <c r="J166" s="125"/>
    </row>
    <row r="167" spans="1:10" ht="19.5" customHeight="1">
      <c r="A167" s="185"/>
      <c r="D167" s="181"/>
      <c r="E167" s="181"/>
      <c r="I167" s="182"/>
      <c r="J167" s="125"/>
    </row>
    <row r="168" spans="1:10" ht="19.5" customHeight="1">
      <c r="A168" s="185"/>
      <c r="D168" s="181"/>
      <c r="E168" s="181"/>
      <c r="I168" s="182"/>
      <c r="J168" s="125"/>
    </row>
    <row r="169" spans="1:10" ht="19.5" customHeight="1">
      <c r="A169" s="185"/>
      <c r="D169" s="181"/>
      <c r="E169" s="181"/>
      <c r="I169" s="182"/>
      <c r="J169" s="125"/>
    </row>
    <row r="170" spans="1:10" ht="19.5" customHeight="1">
      <c r="A170" s="185"/>
      <c r="D170" s="181"/>
      <c r="E170" s="181"/>
      <c r="I170" s="182"/>
      <c r="J170" s="125"/>
    </row>
    <row r="171" spans="1:10" ht="19.5" customHeight="1">
      <c r="A171" s="185"/>
      <c r="D171" s="181"/>
      <c r="E171" s="181"/>
      <c r="I171" s="182"/>
      <c r="J171" s="125"/>
    </row>
    <row r="172" spans="1:10" ht="19.5" customHeight="1">
      <c r="A172" s="185"/>
      <c r="D172" s="181"/>
      <c r="E172" s="181"/>
      <c r="I172" s="182"/>
      <c r="J172" s="125"/>
    </row>
    <row r="173" spans="1:10" ht="19.5" customHeight="1">
      <c r="A173" s="185"/>
      <c r="D173" s="181"/>
      <c r="E173" s="181"/>
      <c r="I173" s="182"/>
      <c r="J173" s="125"/>
    </row>
    <row r="174" spans="1:10" ht="19.5" customHeight="1">
      <c r="A174" s="185"/>
      <c r="D174" s="181"/>
      <c r="E174" s="181"/>
      <c r="I174" s="182"/>
      <c r="J174" s="125"/>
    </row>
    <row r="175" spans="1:10" ht="19.5" customHeight="1">
      <c r="A175" s="185"/>
      <c r="D175" s="181"/>
      <c r="E175" s="181"/>
      <c r="I175" s="182"/>
      <c r="J175" s="125"/>
    </row>
    <row r="176" spans="1:10" ht="19.5" customHeight="1">
      <c r="A176" s="185"/>
      <c r="D176" s="181"/>
      <c r="E176" s="181"/>
      <c r="I176" s="182"/>
      <c r="J176" s="125"/>
    </row>
    <row r="177" spans="1:10" ht="19.5" customHeight="1">
      <c r="A177" s="185"/>
      <c r="D177" s="181"/>
      <c r="E177" s="181"/>
      <c r="I177" s="182"/>
      <c r="J177" s="125"/>
    </row>
    <row r="178" spans="1:10" ht="19.5" customHeight="1">
      <c r="A178" s="185"/>
      <c r="D178" s="181"/>
      <c r="E178" s="181"/>
      <c r="I178" s="182"/>
      <c r="J178" s="125"/>
    </row>
    <row r="179" spans="1:10" ht="19.5" customHeight="1">
      <c r="A179" s="185"/>
      <c r="D179" s="181"/>
      <c r="E179" s="181"/>
      <c r="I179" s="182"/>
      <c r="J179" s="125"/>
    </row>
    <row r="180" spans="1:10" ht="19.5" customHeight="1">
      <c r="A180" s="185"/>
      <c r="D180" s="181"/>
      <c r="E180" s="181"/>
      <c r="I180" s="182"/>
      <c r="J180" s="125"/>
    </row>
    <row r="181" spans="1:10" ht="19.5" customHeight="1">
      <c r="A181" s="185"/>
      <c r="D181" s="181"/>
      <c r="E181" s="181"/>
      <c r="I181" s="182"/>
      <c r="J181" s="125"/>
    </row>
    <row r="182" spans="1:10" ht="19.5" customHeight="1">
      <c r="A182" s="185"/>
      <c r="D182" s="181"/>
      <c r="E182" s="181"/>
      <c r="I182" s="182"/>
      <c r="J182" s="125"/>
    </row>
    <row r="183" spans="1:10" ht="19.5" customHeight="1">
      <c r="A183" s="185"/>
      <c r="D183" s="181"/>
      <c r="E183" s="181"/>
      <c r="I183" s="182"/>
      <c r="J183" s="125"/>
    </row>
    <row r="184" spans="1:10" ht="19.5" customHeight="1">
      <c r="A184" s="185"/>
      <c r="D184" s="181"/>
      <c r="E184" s="181"/>
      <c r="I184" s="182"/>
      <c r="J184" s="125"/>
    </row>
    <row r="185" spans="1:10" ht="19.5" customHeight="1">
      <c r="A185" s="185"/>
      <c r="D185" s="181"/>
      <c r="E185" s="181"/>
      <c r="I185" s="182"/>
      <c r="J185" s="125"/>
    </row>
    <row r="186" spans="1:10" ht="19.5" customHeight="1">
      <c r="A186" s="185"/>
      <c r="D186" s="181"/>
      <c r="E186" s="181"/>
      <c r="I186" s="182"/>
      <c r="J186" s="125"/>
    </row>
    <row r="187" spans="1:10" ht="19.5" customHeight="1">
      <c r="A187" s="185"/>
      <c r="D187" s="181"/>
      <c r="E187" s="181"/>
      <c r="I187" s="182"/>
      <c r="J187" s="125"/>
    </row>
    <row r="188" spans="1:10" ht="19.5" customHeight="1">
      <c r="A188" s="185"/>
      <c r="D188" s="181"/>
      <c r="E188" s="181"/>
      <c r="I188" s="182"/>
      <c r="J188" s="125"/>
    </row>
    <row r="189" spans="1:10" ht="19.5" customHeight="1">
      <c r="A189" s="185"/>
      <c r="D189" s="181"/>
      <c r="E189" s="181"/>
      <c r="I189" s="182"/>
      <c r="J189" s="125"/>
    </row>
    <row r="190" spans="1:10" ht="19.5" customHeight="1">
      <c r="A190" s="185"/>
      <c r="D190" s="181"/>
      <c r="E190" s="181"/>
      <c r="I190" s="182"/>
      <c r="J190" s="125"/>
    </row>
    <row r="191" spans="1:10" ht="19.5" customHeight="1">
      <c r="A191" s="185"/>
      <c r="D191" s="181"/>
      <c r="E191" s="181"/>
      <c r="I191" s="182"/>
      <c r="J191" s="125"/>
    </row>
    <row r="192" spans="1:10" ht="19.5" customHeight="1">
      <c r="A192" s="185"/>
      <c r="D192" s="181"/>
      <c r="E192" s="181"/>
      <c r="I192" s="182"/>
      <c r="J192" s="125"/>
    </row>
    <row r="193" spans="1:10" ht="19.5" customHeight="1">
      <c r="A193" s="185"/>
      <c r="D193" s="181"/>
      <c r="E193" s="181"/>
      <c r="I193" s="182"/>
      <c r="J193" s="125"/>
    </row>
    <row r="194" spans="1:10" ht="19.5" customHeight="1">
      <c r="A194" s="185"/>
      <c r="D194" s="181"/>
      <c r="E194" s="181"/>
      <c r="I194" s="182"/>
      <c r="J194" s="125"/>
    </row>
    <row r="195" spans="1:10" ht="19.5" customHeight="1">
      <c r="A195" s="185"/>
      <c r="D195" s="181"/>
      <c r="E195" s="181"/>
      <c r="I195" s="182"/>
      <c r="J195" s="125"/>
    </row>
    <row r="196" spans="1:10" ht="19.5" customHeight="1">
      <c r="A196" s="185"/>
      <c r="D196" s="181"/>
      <c r="E196" s="181"/>
      <c r="I196" s="182"/>
      <c r="J196" s="125"/>
    </row>
    <row r="197" spans="1:10" ht="19.5" customHeight="1">
      <c r="A197" s="185"/>
      <c r="D197" s="181"/>
      <c r="E197" s="181"/>
      <c r="I197" s="182"/>
      <c r="J197" s="125"/>
    </row>
    <row r="198" spans="1:10" ht="19.5" customHeight="1">
      <c r="A198" s="185"/>
      <c r="D198" s="181"/>
      <c r="E198" s="181"/>
      <c r="I198" s="182"/>
      <c r="J198" s="125"/>
    </row>
    <row r="199" spans="1:10" ht="19.5" customHeight="1">
      <c r="A199" s="185"/>
      <c r="D199" s="181"/>
      <c r="E199" s="181"/>
      <c r="I199" s="182"/>
      <c r="J199" s="125"/>
    </row>
    <row r="200" spans="1:10" ht="19.5" customHeight="1">
      <c r="A200" s="185"/>
      <c r="D200" s="181"/>
      <c r="E200" s="181"/>
      <c r="I200" s="182"/>
      <c r="J200" s="125"/>
    </row>
    <row r="201" spans="1:10" ht="19.5" customHeight="1">
      <c r="A201" s="185"/>
      <c r="D201" s="181"/>
      <c r="E201" s="181"/>
      <c r="I201" s="182"/>
      <c r="J201" s="125"/>
    </row>
    <row r="202" spans="1:10" ht="19.5" customHeight="1">
      <c r="A202" s="185"/>
      <c r="D202" s="181"/>
      <c r="E202" s="181"/>
      <c r="I202" s="182"/>
      <c r="J202" s="125"/>
    </row>
    <row r="203" spans="1:10" ht="19.5" customHeight="1">
      <c r="A203" s="185"/>
      <c r="D203" s="181"/>
      <c r="E203" s="181"/>
      <c r="I203" s="182"/>
      <c r="J203" s="125"/>
    </row>
    <row r="204" spans="1:10" ht="19.5" customHeight="1">
      <c r="A204" s="185"/>
      <c r="D204" s="181"/>
      <c r="E204" s="181"/>
      <c r="I204" s="182"/>
      <c r="J204" s="125"/>
    </row>
    <row r="205" spans="1:10" ht="19.5" customHeight="1">
      <c r="A205" s="185"/>
      <c r="D205" s="181"/>
      <c r="E205" s="181"/>
      <c r="I205" s="182"/>
      <c r="J205" s="125"/>
    </row>
    <row r="206" spans="1:10" ht="19.5" customHeight="1">
      <c r="A206" s="185"/>
      <c r="D206" s="181"/>
      <c r="E206" s="181"/>
      <c r="I206" s="182"/>
      <c r="J206" s="125"/>
    </row>
    <row r="207" spans="1:10" ht="19.5" customHeight="1">
      <c r="A207" s="185"/>
      <c r="D207" s="181"/>
      <c r="E207" s="181"/>
      <c r="I207" s="182"/>
      <c r="J207" s="125"/>
    </row>
    <row r="208" spans="1:10" ht="19.5" customHeight="1">
      <c r="A208" s="185"/>
      <c r="D208" s="181"/>
      <c r="E208" s="181"/>
      <c r="I208" s="182"/>
      <c r="J208" s="125"/>
    </row>
    <row r="209" spans="1:10" ht="19.5" customHeight="1">
      <c r="A209" s="185"/>
      <c r="D209" s="181"/>
      <c r="E209" s="181"/>
      <c r="I209" s="182"/>
      <c r="J209" s="125"/>
    </row>
    <row r="210" spans="1:10" ht="19.5" customHeight="1">
      <c r="A210" s="185"/>
      <c r="D210" s="181"/>
      <c r="E210" s="181"/>
      <c r="I210" s="182"/>
      <c r="J210" s="125"/>
    </row>
    <row r="211" spans="1:10" ht="19.5" customHeight="1">
      <c r="A211" s="185"/>
      <c r="D211" s="181"/>
      <c r="E211" s="181"/>
      <c r="I211" s="182"/>
      <c r="J211" s="125"/>
    </row>
    <row r="212" spans="1:10" ht="19.5" customHeight="1">
      <c r="A212" s="185"/>
      <c r="D212" s="181"/>
      <c r="E212" s="181"/>
      <c r="I212" s="182"/>
      <c r="J212" s="125"/>
    </row>
    <row r="213" spans="1:10" ht="19.5" customHeight="1">
      <c r="A213" s="185"/>
      <c r="D213" s="181"/>
      <c r="E213" s="181"/>
      <c r="I213" s="182"/>
      <c r="J213" s="125"/>
    </row>
    <row r="214" spans="1:10" ht="19.5" customHeight="1">
      <c r="A214" s="185"/>
      <c r="D214" s="181"/>
      <c r="E214" s="181"/>
      <c r="I214" s="182"/>
      <c r="J214" s="125"/>
    </row>
    <row r="215" spans="1:10" ht="19.5" customHeight="1">
      <c r="A215" s="185"/>
      <c r="D215" s="181"/>
      <c r="E215" s="181"/>
      <c r="I215" s="182"/>
      <c r="J215" s="125"/>
    </row>
    <row r="216" spans="1:10" ht="19.5" customHeight="1">
      <c r="A216" s="185"/>
      <c r="D216" s="181"/>
      <c r="E216" s="181"/>
      <c r="I216" s="182"/>
      <c r="J216" s="125"/>
    </row>
    <row r="217" spans="1:10" ht="19.5" customHeight="1">
      <c r="A217" s="185"/>
      <c r="D217" s="181"/>
      <c r="E217" s="181"/>
      <c r="I217" s="182"/>
      <c r="J217" s="125"/>
    </row>
    <row r="218" spans="1:10" ht="19.5" customHeight="1">
      <c r="A218" s="185"/>
      <c r="D218" s="181"/>
      <c r="E218" s="181"/>
      <c r="I218" s="182"/>
      <c r="J218" s="125"/>
    </row>
    <row r="219" spans="1:10" ht="19.5" customHeight="1">
      <c r="A219" s="185"/>
      <c r="D219" s="181"/>
      <c r="E219" s="181"/>
      <c r="I219" s="182"/>
      <c r="J219" s="125"/>
    </row>
    <row r="220" spans="1:10" ht="19.5" customHeight="1">
      <c r="A220" s="185"/>
      <c r="D220" s="181"/>
      <c r="E220" s="181"/>
      <c r="I220" s="182"/>
      <c r="J220" s="125"/>
    </row>
    <row r="221" spans="1:10" ht="19.5" customHeight="1">
      <c r="A221" s="185"/>
      <c r="D221" s="181"/>
      <c r="E221" s="181"/>
      <c r="I221" s="182"/>
      <c r="J221" s="125"/>
    </row>
    <row r="222" spans="1:10" ht="19.5" customHeight="1">
      <c r="A222" s="185"/>
      <c r="D222" s="181"/>
      <c r="E222" s="181"/>
      <c r="I222" s="182"/>
      <c r="J222" s="125"/>
    </row>
    <row r="223" spans="1:10" ht="19.5" customHeight="1">
      <c r="A223" s="185"/>
      <c r="D223" s="181"/>
      <c r="E223" s="181"/>
      <c r="I223" s="182"/>
      <c r="J223" s="125"/>
    </row>
    <row r="224" spans="1:10" ht="19.5" customHeight="1">
      <c r="A224" s="185"/>
      <c r="D224" s="181"/>
      <c r="E224" s="181"/>
      <c r="I224" s="182"/>
      <c r="J224" s="125"/>
    </row>
    <row r="225" spans="1:10" ht="19.5" customHeight="1">
      <c r="A225" s="185"/>
      <c r="D225" s="181"/>
      <c r="E225" s="181"/>
      <c r="I225" s="182"/>
      <c r="J225" s="125"/>
    </row>
    <row r="226" spans="1:10" ht="19.5" customHeight="1">
      <c r="A226" s="185"/>
      <c r="D226" s="181"/>
      <c r="E226" s="181"/>
      <c r="I226" s="182"/>
      <c r="J226" s="125"/>
    </row>
    <row r="227" spans="1:10" ht="19.5" customHeight="1">
      <c r="A227" s="185"/>
      <c r="D227" s="181"/>
      <c r="E227" s="181"/>
      <c r="I227" s="182"/>
      <c r="J227" s="125"/>
    </row>
    <row r="228" spans="1:10" ht="19.5" customHeight="1">
      <c r="A228" s="185"/>
      <c r="D228" s="181"/>
      <c r="E228" s="181"/>
      <c r="I228" s="182"/>
      <c r="J228" s="125"/>
    </row>
    <row r="229" spans="1:10" ht="19.5" customHeight="1">
      <c r="A229" s="185"/>
      <c r="D229" s="181"/>
      <c r="E229" s="181"/>
      <c r="I229" s="182"/>
      <c r="J229" s="125"/>
    </row>
    <row r="230" spans="1:10" ht="19.5" customHeight="1">
      <c r="A230" s="185"/>
      <c r="D230" s="181"/>
      <c r="E230" s="181"/>
      <c r="I230" s="182"/>
      <c r="J230" s="125"/>
    </row>
    <row r="231" spans="1:10" ht="19.5" customHeight="1">
      <c r="A231" s="185"/>
      <c r="D231" s="181"/>
      <c r="E231" s="181"/>
      <c r="I231" s="182"/>
      <c r="J231" s="125"/>
    </row>
    <row r="232" spans="1:10" ht="19.5" customHeight="1">
      <c r="A232" s="185"/>
      <c r="D232" s="181"/>
      <c r="E232" s="181"/>
      <c r="I232" s="182"/>
      <c r="J232" s="125"/>
    </row>
    <row r="233" spans="1:10" ht="19.5" customHeight="1">
      <c r="A233" s="185"/>
      <c r="D233" s="181"/>
      <c r="E233" s="181"/>
      <c r="I233" s="182"/>
      <c r="J233" s="125"/>
    </row>
    <row r="234" spans="1:10" ht="19.5" customHeight="1">
      <c r="A234" s="185"/>
      <c r="D234" s="181"/>
      <c r="E234" s="181"/>
      <c r="I234" s="182"/>
      <c r="J234" s="125"/>
    </row>
    <row r="235" spans="1:10" ht="19.5" customHeight="1">
      <c r="A235" s="185"/>
      <c r="D235" s="181"/>
      <c r="E235" s="181"/>
      <c r="I235" s="182"/>
      <c r="J235" s="125"/>
    </row>
    <row r="236" spans="1:10" ht="19.5" customHeight="1">
      <c r="A236" s="185"/>
      <c r="D236" s="181"/>
      <c r="E236" s="181"/>
      <c r="I236" s="182"/>
      <c r="J236" s="125"/>
    </row>
    <row r="237" spans="1:10" ht="19.5" customHeight="1">
      <c r="A237" s="185"/>
      <c r="D237" s="181"/>
      <c r="E237" s="181"/>
      <c r="I237" s="182"/>
      <c r="J237" s="125"/>
    </row>
    <row r="238" spans="1:10" ht="19.5" customHeight="1">
      <c r="A238" s="185"/>
      <c r="D238" s="181"/>
      <c r="E238" s="181"/>
      <c r="I238" s="182"/>
      <c r="J238" s="125"/>
    </row>
    <row r="239" spans="1:10" ht="19.5" customHeight="1">
      <c r="A239" s="185"/>
      <c r="D239" s="181"/>
      <c r="E239" s="181"/>
      <c r="I239" s="182"/>
      <c r="J239" s="125"/>
    </row>
    <row r="240" spans="1:10" ht="19.5" customHeight="1">
      <c r="A240" s="185"/>
      <c r="D240" s="181"/>
      <c r="E240" s="181"/>
      <c r="I240" s="182"/>
      <c r="J240" s="125"/>
    </row>
    <row r="241" spans="1:10" ht="19.5" customHeight="1">
      <c r="A241" s="185"/>
      <c r="D241" s="181"/>
      <c r="E241" s="181"/>
      <c r="I241" s="182"/>
      <c r="J241" s="125"/>
    </row>
    <row r="242" spans="1:10" ht="19.5" customHeight="1">
      <c r="A242" s="185"/>
      <c r="D242" s="181"/>
      <c r="E242" s="181"/>
      <c r="I242" s="182"/>
      <c r="J242" s="125"/>
    </row>
    <row r="243" spans="1:10" ht="19.5" customHeight="1">
      <c r="A243" s="185"/>
      <c r="D243" s="181"/>
      <c r="E243" s="181"/>
      <c r="I243" s="182"/>
      <c r="J243" s="125"/>
    </row>
    <row r="244" spans="1:10" ht="19.5" customHeight="1">
      <c r="A244" s="185"/>
      <c r="D244" s="181"/>
      <c r="E244" s="181"/>
      <c r="I244" s="182"/>
      <c r="J244" s="125"/>
    </row>
    <row r="245" spans="1:10" ht="19.5" customHeight="1">
      <c r="A245" s="185"/>
      <c r="D245" s="181"/>
      <c r="E245" s="181"/>
      <c r="I245" s="182"/>
      <c r="J245" s="125"/>
    </row>
    <row r="246" spans="1:10" ht="19.5" customHeight="1">
      <c r="A246" s="185"/>
      <c r="D246" s="181"/>
      <c r="E246" s="181"/>
      <c r="I246" s="182"/>
      <c r="J246" s="125"/>
    </row>
    <row r="247" spans="1:10" ht="19.5" customHeight="1">
      <c r="A247" s="185"/>
      <c r="D247" s="181"/>
      <c r="E247" s="181"/>
      <c r="I247" s="182"/>
      <c r="J247" s="125"/>
    </row>
    <row r="248" spans="1:10" ht="19.5" customHeight="1">
      <c r="A248" s="185"/>
      <c r="D248" s="181"/>
      <c r="E248" s="181"/>
      <c r="I248" s="182"/>
      <c r="J248" s="125"/>
    </row>
    <row r="249" spans="1:10" ht="19.5" customHeight="1">
      <c r="A249" s="185"/>
      <c r="D249" s="181"/>
      <c r="E249" s="181"/>
      <c r="I249" s="182"/>
      <c r="J249" s="125"/>
    </row>
    <row r="250" spans="1:10" ht="19.5" customHeight="1">
      <c r="A250" s="185"/>
      <c r="D250" s="181"/>
      <c r="E250" s="181"/>
      <c r="I250" s="182"/>
      <c r="J250" s="125"/>
    </row>
    <row r="251" spans="1:10" ht="19.5" customHeight="1">
      <c r="A251" s="185"/>
      <c r="D251" s="181"/>
      <c r="E251" s="181"/>
      <c r="I251" s="182"/>
      <c r="J251" s="125"/>
    </row>
    <row r="252" spans="1:10" ht="19.5" customHeight="1">
      <c r="A252" s="185"/>
      <c r="D252" s="181"/>
      <c r="E252" s="181"/>
      <c r="I252" s="182"/>
      <c r="J252" s="125"/>
    </row>
    <row r="253" spans="1:10" ht="19.5" customHeight="1">
      <c r="A253" s="185"/>
      <c r="D253" s="181"/>
      <c r="E253" s="181"/>
      <c r="I253" s="182"/>
      <c r="J253" s="125"/>
    </row>
    <row r="254" spans="1:10" ht="19.5" customHeight="1">
      <c r="A254" s="185"/>
      <c r="D254" s="181"/>
      <c r="E254" s="181"/>
      <c r="I254" s="182"/>
      <c r="J254" s="125"/>
    </row>
    <row r="255" spans="1:10" ht="19.5" customHeight="1">
      <c r="A255" s="185"/>
      <c r="D255" s="181"/>
      <c r="E255" s="181"/>
      <c r="I255" s="182"/>
      <c r="J255" s="125"/>
    </row>
    <row r="256" spans="1:10" ht="19.5" customHeight="1">
      <c r="A256" s="185"/>
      <c r="D256" s="181"/>
      <c r="E256" s="181"/>
      <c r="I256" s="182"/>
      <c r="J256" s="125"/>
    </row>
    <row r="257" spans="1:10" ht="19.5" customHeight="1">
      <c r="A257" s="185"/>
      <c r="D257" s="181"/>
      <c r="E257" s="181"/>
      <c r="I257" s="182"/>
      <c r="J257" s="125"/>
    </row>
    <row r="258" spans="1:10" ht="19.5" customHeight="1">
      <c r="A258" s="185"/>
      <c r="D258" s="181"/>
      <c r="E258" s="181"/>
      <c r="I258" s="182"/>
      <c r="J258" s="125"/>
    </row>
    <row r="259" spans="1:10" ht="19.5" customHeight="1">
      <c r="A259" s="185"/>
      <c r="D259" s="181"/>
      <c r="E259" s="181"/>
      <c r="I259" s="182"/>
      <c r="J259" s="125"/>
    </row>
    <row r="260" spans="1:10" ht="19.5" customHeight="1">
      <c r="A260" s="185"/>
      <c r="D260" s="181"/>
      <c r="E260" s="181"/>
      <c r="I260" s="182"/>
      <c r="J260" s="125"/>
    </row>
    <row r="261" spans="1:10" ht="19.5" customHeight="1">
      <c r="A261" s="185"/>
      <c r="D261" s="181"/>
      <c r="E261" s="181"/>
      <c r="I261" s="182"/>
      <c r="J261" s="125"/>
    </row>
    <row r="262" spans="1:10" ht="19.5" customHeight="1">
      <c r="A262" s="185"/>
      <c r="D262" s="181"/>
      <c r="E262" s="181"/>
      <c r="I262" s="182"/>
      <c r="J262" s="125"/>
    </row>
    <row r="263" spans="1:10" ht="19.5" customHeight="1">
      <c r="A263" s="185"/>
      <c r="D263" s="181"/>
      <c r="E263" s="181"/>
      <c r="I263" s="182"/>
      <c r="J263" s="125"/>
    </row>
    <row r="264" spans="1:10" ht="19.5" customHeight="1">
      <c r="A264" s="185"/>
      <c r="D264" s="181"/>
      <c r="E264" s="181"/>
      <c r="I264" s="182"/>
      <c r="J264" s="125"/>
    </row>
    <row r="265" spans="1:10" ht="19.5" customHeight="1">
      <c r="A265" s="185"/>
      <c r="D265" s="181"/>
      <c r="E265" s="181"/>
      <c r="I265" s="182"/>
      <c r="J265" s="125"/>
    </row>
    <row r="266" spans="1:10" ht="19.5" customHeight="1">
      <c r="A266" s="185"/>
      <c r="D266" s="181"/>
      <c r="E266" s="181"/>
      <c r="I266" s="182"/>
      <c r="J266" s="125"/>
    </row>
    <row r="267" spans="1:10" ht="19.5" customHeight="1">
      <c r="A267" s="185"/>
      <c r="D267" s="181"/>
      <c r="E267" s="181"/>
      <c r="I267" s="182"/>
      <c r="J267" s="125"/>
    </row>
    <row r="268" spans="1:10" ht="19.5" customHeight="1">
      <c r="A268" s="185"/>
      <c r="D268" s="181"/>
      <c r="E268" s="181"/>
      <c r="I268" s="182"/>
      <c r="J268" s="125"/>
    </row>
    <row r="269" spans="1:10" ht="19.5" customHeight="1">
      <c r="A269" s="185"/>
      <c r="D269" s="181"/>
      <c r="E269" s="181"/>
      <c r="I269" s="182"/>
      <c r="J269" s="125"/>
    </row>
    <row r="270" spans="1:10" ht="19.5" customHeight="1">
      <c r="A270" s="185"/>
      <c r="D270" s="181"/>
      <c r="E270" s="181"/>
      <c r="I270" s="182"/>
      <c r="J270" s="125"/>
    </row>
    <row r="271" spans="1:10" ht="19.5" customHeight="1">
      <c r="A271" s="185"/>
      <c r="D271" s="181"/>
      <c r="E271" s="181"/>
      <c r="I271" s="182"/>
      <c r="J271" s="125"/>
    </row>
    <row r="272" spans="1:10" ht="19.5" customHeight="1">
      <c r="A272" s="185"/>
      <c r="D272" s="181"/>
      <c r="E272" s="181"/>
      <c r="I272" s="182"/>
      <c r="J272" s="125"/>
    </row>
    <row r="273" spans="1:10" ht="19.5" customHeight="1">
      <c r="A273" s="185"/>
      <c r="D273" s="181"/>
      <c r="E273" s="181"/>
      <c r="I273" s="182"/>
      <c r="J273" s="125"/>
    </row>
    <row r="274" spans="1:10" ht="19.5" customHeight="1">
      <c r="A274" s="185"/>
      <c r="D274" s="181"/>
      <c r="E274" s="181"/>
      <c r="I274" s="182"/>
      <c r="J274" s="125"/>
    </row>
    <row r="275" spans="1:10" ht="19.5" customHeight="1">
      <c r="A275" s="185"/>
      <c r="D275" s="181"/>
      <c r="E275" s="181"/>
      <c r="I275" s="182"/>
      <c r="J275" s="125"/>
    </row>
    <row r="276" spans="1:10" ht="19.5" customHeight="1">
      <c r="A276" s="185"/>
      <c r="D276" s="181"/>
      <c r="E276" s="181"/>
      <c r="I276" s="182"/>
      <c r="J276" s="125"/>
    </row>
    <row r="277" spans="1:10" ht="19.5" customHeight="1">
      <c r="A277" s="185"/>
      <c r="D277" s="181"/>
      <c r="E277" s="181"/>
      <c r="I277" s="182"/>
      <c r="J277" s="125"/>
    </row>
    <row r="278" spans="1:10" ht="19.5" customHeight="1">
      <c r="A278" s="185"/>
      <c r="D278" s="181"/>
      <c r="E278" s="181"/>
      <c r="I278" s="182"/>
      <c r="J278" s="125"/>
    </row>
    <row r="279" spans="1:10" ht="19.5" customHeight="1">
      <c r="A279" s="185"/>
      <c r="D279" s="181"/>
      <c r="E279" s="181"/>
      <c r="I279" s="182"/>
      <c r="J279" s="125"/>
    </row>
    <row r="280" spans="1:10" ht="19.5" customHeight="1">
      <c r="A280" s="185"/>
      <c r="D280" s="181"/>
      <c r="E280" s="181"/>
      <c r="I280" s="182"/>
      <c r="J280" s="125"/>
    </row>
    <row r="281" spans="1:10" ht="19.5" customHeight="1">
      <c r="A281" s="185"/>
      <c r="D281" s="181"/>
      <c r="E281" s="181"/>
      <c r="I281" s="182"/>
      <c r="J281" s="125"/>
    </row>
    <row r="282" spans="1:10" ht="19.5" customHeight="1">
      <c r="A282" s="185"/>
      <c r="D282" s="181"/>
      <c r="E282" s="181"/>
      <c r="I282" s="182"/>
      <c r="J282" s="125"/>
    </row>
    <row r="283" spans="1:10" ht="19.5" customHeight="1">
      <c r="A283" s="185"/>
      <c r="D283" s="181"/>
      <c r="E283" s="181"/>
      <c r="I283" s="182"/>
      <c r="J283" s="125"/>
    </row>
    <row r="284" spans="1:10" ht="19.5" customHeight="1">
      <c r="A284" s="185"/>
      <c r="D284" s="181"/>
      <c r="E284" s="181"/>
      <c r="I284" s="182"/>
      <c r="J284" s="125"/>
    </row>
    <row r="285" spans="1:10" ht="19.5" customHeight="1">
      <c r="A285" s="185"/>
      <c r="D285" s="181"/>
      <c r="E285" s="181"/>
      <c r="I285" s="182"/>
      <c r="J285" s="125"/>
    </row>
    <row r="286" spans="1:10" ht="19.5" customHeight="1">
      <c r="A286" s="185"/>
      <c r="D286" s="181"/>
      <c r="E286" s="181"/>
      <c r="I286" s="182"/>
      <c r="J286" s="125"/>
    </row>
    <row r="287" spans="1:10" ht="19.5" customHeight="1">
      <c r="A287" s="185"/>
      <c r="D287" s="181"/>
      <c r="E287" s="181"/>
      <c r="I287" s="182"/>
      <c r="J287" s="125"/>
    </row>
    <row r="288" spans="1:10" ht="19.5" customHeight="1">
      <c r="A288" s="185"/>
      <c r="D288" s="181"/>
      <c r="E288" s="181"/>
      <c r="I288" s="182"/>
      <c r="J288" s="125"/>
    </row>
    <row r="289" spans="1:10" ht="19.5" customHeight="1">
      <c r="A289" s="185"/>
      <c r="D289" s="181"/>
      <c r="E289" s="181"/>
      <c r="I289" s="182"/>
      <c r="J289" s="125"/>
    </row>
    <row r="290" spans="1:10" ht="19.5" customHeight="1">
      <c r="A290" s="185"/>
      <c r="D290" s="181"/>
      <c r="E290" s="181"/>
      <c r="I290" s="182"/>
      <c r="J290" s="125"/>
    </row>
    <row r="291" spans="1:10" ht="19.5" customHeight="1">
      <c r="A291" s="185"/>
      <c r="D291" s="181"/>
      <c r="E291" s="181"/>
      <c r="I291" s="182"/>
      <c r="J291" s="125"/>
    </row>
    <row r="292" spans="1:10" ht="19.5" customHeight="1">
      <c r="A292" s="185"/>
      <c r="D292" s="181"/>
      <c r="E292" s="181"/>
      <c r="I292" s="182"/>
      <c r="J292" s="125"/>
    </row>
    <row r="293" spans="1:10" ht="19.5" customHeight="1">
      <c r="A293" s="185"/>
      <c r="D293" s="181"/>
      <c r="E293" s="181"/>
      <c r="I293" s="182"/>
      <c r="J293" s="125"/>
    </row>
    <row r="294" spans="1:10" ht="19.5" customHeight="1">
      <c r="A294" s="185"/>
      <c r="D294" s="181"/>
      <c r="E294" s="181"/>
      <c r="I294" s="182"/>
      <c r="J294" s="125"/>
    </row>
    <row r="295" spans="1:10" ht="19.5" customHeight="1">
      <c r="A295" s="185"/>
      <c r="D295" s="181"/>
      <c r="E295" s="181"/>
      <c r="I295" s="182"/>
      <c r="J295" s="125"/>
    </row>
    <row r="296" spans="1:10" ht="19.5" customHeight="1">
      <c r="A296" s="185"/>
      <c r="D296" s="181"/>
      <c r="E296" s="181"/>
      <c r="I296" s="182"/>
      <c r="J296" s="125"/>
    </row>
    <row r="297" spans="1:10" ht="19.5" customHeight="1">
      <c r="A297" s="185"/>
      <c r="D297" s="181"/>
      <c r="E297" s="181"/>
      <c r="I297" s="182"/>
      <c r="J297" s="125"/>
    </row>
    <row r="298" spans="1:10" ht="19.5" customHeight="1">
      <c r="A298" s="185"/>
      <c r="D298" s="181"/>
      <c r="E298" s="181"/>
      <c r="I298" s="182"/>
      <c r="J298" s="125"/>
    </row>
    <row r="299" spans="1:10" ht="19.5" customHeight="1">
      <c r="A299" s="185"/>
      <c r="D299" s="181"/>
      <c r="E299" s="181"/>
      <c r="I299" s="182"/>
      <c r="J299" s="125"/>
    </row>
    <row r="300" spans="1:10" ht="19.5" customHeight="1">
      <c r="A300" s="185"/>
      <c r="D300" s="181"/>
      <c r="E300" s="181"/>
      <c r="I300" s="182"/>
      <c r="J300" s="125"/>
    </row>
    <row r="301" spans="1:10" ht="19.5" customHeight="1">
      <c r="A301" s="185"/>
      <c r="D301" s="181"/>
      <c r="E301" s="181"/>
      <c r="I301" s="182"/>
      <c r="J301" s="125"/>
    </row>
    <row r="302" spans="1:10" ht="19.5" customHeight="1">
      <c r="A302" s="185"/>
      <c r="D302" s="181"/>
      <c r="E302" s="181"/>
      <c r="I302" s="182"/>
      <c r="J302" s="125"/>
    </row>
    <row r="303" spans="1:10" ht="19.5" customHeight="1">
      <c r="A303" s="185"/>
      <c r="D303" s="181"/>
      <c r="E303" s="181"/>
      <c r="I303" s="182"/>
      <c r="J303" s="125"/>
    </row>
    <row r="304" spans="1:10" ht="19.5" customHeight="1">
      <c r="A304" s="185"/>
      <c r="D304" s="181"/>
      <c r="E304" s="181"/>
      <c r="I304" s="182"/>
      <c r="J304" s="125"/>
    </row>
    <row r="305" spans="1:10" ht="19.5" customHeight="1">
      <c r="A305" s="185"/>
      <c r="D305" s="181"/>
      <c r="E305" s="181"/>
      <c r="I305" s="182"/>
      <c r="J305" s="125"/>
    </row>
    <row r="306" spans="1:10" ht="19.5" customHeight="1">
      <c r="A306" s="185"/>
      <c r="D306" s="181"/>
      <c r="E306" s="181"/>
      <c r="I306" s="182"/>
      <c r="J306" s="125"/>
    </row>
    <row r="307" spans="1:10" ht="19.5" customHeight="1">
      <c r="A307" s="185"/>
      <c r="D307" s="181"/>
      <c r="E307" s="181"/>
      <c r="I307" s="182"/>
      <c r="J307" s="125"/>
    </row>
    <row r="308" spans="1:10" ht="19.5" customHeight="1">
      <c r="A308" s="185"/>
      <c r="D308" s="181"/>
      <c r="E308" s="181"/>
      <c r="I308" s="182"/>
      <c r="J308" s="125"/>
    </row>
    <row r="309" spans="1:10" ht="19.5" customHeight="1">
      <c r="A309" s="185"/>
      <c r="D309" s="181"/>
      <c r="E309" s="181"/>
      <c r="I309" s="182"/>
      <c r="J309" s="125"/>
    </row>
    <row r="310" spans="1:10" ht="19.5" customHeight="1">
      <c r="A310" s="185"/>
      <c r="D310" s="181"/>
      <c r="E310" s="181"/>
      <c r="I310" s="182"/>
      <c r="J310" s="125"/>
    </row>
    <row r="311" spans="1:10" ht="19.5" customHeight="1">
      <c r="A311" s="185"/>
      <c r="D311" s="181"/>
      <c r="E311" s="181"/>
      <c r="I311" s="182"/>
      <c r="J311" s="125"/>
    </row>
    <row r="312" spans="1:10" ht="19.5" customHeight="1">
      <c r="A312" s="185"/>
      <c r="D312" s="181"/>
      <c r="E312" s="181"/>
      <c r="I312" s="182"/>
      <c r="J312" s="125"/>
    </row>
    <row r="313" spans="1:10" ht="19.5" customHeight="1">
      <c r="A313" s="185"/>
      <c r="D313" s="181"/>
      <c r="E313" s="181"/>
      <c r="I313" s="182"/>
      <c r="J313" s="125"/>
    </row>
    <row r="314" spans="1:10" ht="19.5" customHeight="1">
      <c r="A314" s="185"/>
      <c r="D314" s="181"/>
      <c r="E314" s="181"/>
      <c r="I314" s="182"/>
      <c r="J314" s="125"/>
    </row>
    <row r="315" spans="1:10" ht="19.5" customHeight="1">
      <c r="A315" s="185"/>
      <c r="D315" s="181"/>
      <c r="E315" s="181"/>
      <c r="I315" s="182"/>
      <c r="J315" s="125"/>
    </row>
    <row r="316" spans="1:10" ht="19.5" customHeight="1">
      <c r="A316" s="185"/>
      <c r="D316" s="181"/>
      <c r="E316" s="181"/>
      <c r="I316" s="182"/>
      <c r="J316" s="125"/>
    </row>
    <row r="317" spans="1:10" ht="19.5" customHeight="1">
      <c r="A317" s="185"/>
      <c r="D317" s="181"/>
      <c r="E317" s="181"/>
      <c r="I317" s="182"/>
      <c r="J317" s="125"/>
    </row>
    <row r="318" spans="1:10" ht="19.5" customHeight="1">
      <c r="A318" s="185"/>
      <c r="D318" s="181"/>
      <c r="E318" s="181"/>
      <c r="I318" s="182"/>
      <c r="J318" s="125"/>
    </row>
    <row r="319" spans="1:10" ht="19.5" customHeight="1">
      <c r="A319" s="185"/>
      <c r="D319" s="181"/>
      <c r="E319" s="181"/>
      <c r="I319" s="182"/>
      <c r="J319" s="125"/>
    </row>
    <row r="320" spans="1:10" ht="19.5" customHeight="1">
      <c r="A320" s="185"/>
      <c r="D320" s="181"/>
      <c r="E320" s="181"/>
      <c r="I320" s="182"/>
      <c r="J320" s="125"/>
    </row>
    <row r="321" spans="1:10" ht="19.5" customHeight="1">
      <c r="A321" s="185"/>
      <c r="D321" s="181"/>
      <c r="E321" s="181"/>
      <c r="I321" s="182"/>
      <c r="J321" s="125"/>
    </row>
    <row r="322" spans="1:10" ht="19.5" customHeight="1">
      <c r="A322" s="185"/>
      <c r="D322" s="181"/>
      <c r="E322" s="181"/>
      <c r="I322" s="182"/>
      <c r="J322" s="125"/>
    </row>
    <row r="323" spans="1:10" ht="19.5" customHeight="1">
      <c r="A323" s="185"/>
      <c r="D323" s="181"/>
      <c r="E323" s="181"/>
      <c r="I323" s="182"/>
      <c r="J323" s="125"/>
    </row>
    <row r="324" spans="1:10" ht="19.5" customHeight="1">
      <c r="A324" s="185"/>
      <c r="D324" s="181"/>
      <c r="E324" s="181"/>
      <c r="I324" s="182"/>
      <c r="J324" s="125"/>
    </row>
    <row r="325" spans="1:10" ht="19.5" customHeight="1">
      <c r="A325" s="185"/>
      <c r="D325" s="181"/>
      <c r="E325" s="181"/>
      <c r="I325" s="182"/>
      <c r="J325" s="125"/>
    </row>
    <row r="326" spans="1:10" ht="19.5" customHeight="1">
      <c r="A326" s="185"/>
      <c r="D326" s="181"/>
      <c r="E326" s="181"/>
      <c r="I326" s="182"/>
      <c r="J326" s="125"/>
    </row>
    <row r="327" spans="1:10" ht="19.5" customHeight="1">
      <c r="A327" s="185"/>
      <c r="D327" s="181"/>
      <c r="E327" s="181"/>
      <c r="I327" s="182"/>
      <c r="J327" s="125"/>
    </row>
    <row r="328" spans="1:10" ht="19.5" customHeight="1">
      <c r="A328" s="185"/>
      <c r="D328" s="181"/>
      <c r="E328" s="181"/>
      <c r="I328" s="182"/>
      <c r="J328" s="125"/>
    </row>
    <row r="329" spans="1:10" ht="19.5" customHeight="1">
      <c r="A329" s="185"/>
      <c r="D329" s="181"/>
      <c r="E329" s="181"/>
      <c r="I329" s="182"/>
      <c r="J329" s="125"/>
    </row>
    <row r="330" spans="1:10" ht="19.5" customHeight="1">
      <c r="A330" s="185"/>
      <c r="D330" s="181"/>
      <c r="E330" s="181"/>
      <c r="I330" s="182"/>
      <c r="J330" s="125"/>
    </row>
    <row r="331" spans="1:10" ht="19.5" customHeight="1">
      <c r="A331" s="185"/>
      <c r="D331" s="181"/>
      <c r="E331" s="181"/>
      <c r="I331" s="182"/>
      <c r="J331" s="125"/>
    </row>
    <row r="332" spans="1:10" ht="19.5" customHeight="1">
      <c r="A332" s="185"/>
      <c r="D332" s="181"/>
      <c r="E332" s="181"/>
      <c r="I332" s="182"/>
      <c r="J332" s="125"/>
    </row>
    <row r="333" spans="1:10" ht="19.5" customHeight="1">
      <c r="A333" s="185"/>
      <c r="D333" s="181"/>
      <c r="E333" s="181"/>
      <c r="I333" s="182"/>
      <c r="J333" s="125"/>
    </row>
    <row r="334" spans="1:10" ht="19.5" customHeight="1">
      <c r="A334" s="185"/>
      <c r="D334" s="181"/>
      <c r="E334" s="181"/>
      <c r="I334" s="182"/>
      <c r="J334" s="125"/>
    </row>
    <row r="335" spans="1:10" ht="19.5" customHeight="1">
      <c r="A335" s="185"/>
      <c r="D335" s="181"/>
      <c r="E335" s="181"/>
      <c r="I335" s="182"/>
      <c r="J335" s="125"/>
    </row>
    <row r="336" spans="1:10" ht="19.5" customHeight="1">
      <c r="A336" s="185"/>
      <c r="D336" s="181"/>
      <c r="E336" s="181"/>
      <c r="I336" s="182"/>
      <c r="J336" s="125"/>
    </row>
    <row r="337" spans="1:10" ht="19.5" customHeight="1">
      <c r="A337" s="185"/>
      <c r="D337" s="181"/>
      <c r="E337" s="181"/>
      <c r="I337" s="182"/>
      <c r="J337" s="125"/>
    </row>
    <row r="338" spans="1:10" ht="19.5" customHeight="1">
      <c r="A338" s="185"/>
      <c r="D338" s="181"/>
      <c r="E338" s="181"/>
      <c r="I338" s="182"/>
      <c r="J338" s="125"/>
    </row>
    <row r="339" spans="1:10" ht="19.5" customHeight="1">
      <c r="A339" s="185"/>
      <c r="D339" s="181"/>
      <c r="E339" s="181"/>
      <c r="I339" s="182"/>
      <c r="J339" s="125"/>
    </row>
    <row r="340" spans="1:10" ht="19.5" customHeight="1">
      <c r="A340" s="185"/>
      <c r="D340" s="181"/>
      <c r="E340" s="181"/>
      <c r="I340" s="182"/>
      <c r="J340" s="125"/>
    </row>
    <row r="341" spans="1:10" ht="19.5" customHeight="1">
      <c r="A341" s="185"/>
      <c r="D341" s="181"/>
      <c r="E341" s="181"/>
      <c r="I341" s="182"/>
      <c r="J341" s="125"/>
    </row>
    <row r="342" spans="1:10" ht="19.5" customHeight="1">
      <c r="A342" s="185"/>
      <c r="D342" s="181"/>
      <c r="E342" s="181"/>
      <c r="I342" s="182"/>
      <c r="J342" s="125"/>
    </row>
    <row r="343" spans="1:10" ht="19.5" customHeight="1">
      <c r="A343" s="185"/>
      <c r="D343" s="181"/>
      <c r="E343" s="181"/>
      <c r="I343" s="182"/>
      <c r="J343" s="125"/>
    </row>
    <row r="344" spans="1:10" ht="19.5" customHeight="1">
      <c r="A344" s="185"/>
      <c r="D344" s="181"/>
      <c r="E344" s="181"/>
      <c r="I344" s="182"/>
      <c r="J344" s="125"/>
    </row>
    <row r="345" spans="1:10" ht="19.5" customHeight="1">
      <c r="A345" s="185"/>
      <c r="D345" s="181"/>
      <c r="E345" s="181"/>
      <c r="I345" s="182"/>
      <c r="J345" s="125"/>
    </row>
    <row r="346" spans="1:10" ht="19.5" customHeight="1">
      <c r="A346" s="185"/>
      <c r="D346" s="181"/>
      <c r="E346" s="181"/>
      <c r="I346" s="182"/>
      <c r="J346" s="125"/>
    </row>
    <row r="347" spans="1:10" ht="19.5" customHeight="1">
      <c r="A347" s="185"/>
      <c r="D347" s="181"/>
      <c r="E347" s="181"/>
      <c r="I347" s="182"/>
      <c r="J347" s="125"/>
    </row>
    <row r="348" spans="1:10" ht="19.5" customHeight="1">
      <c r="A348" s="185"/>
      <c r="D348" s="181"/>
      <c r="E348" s="181"/>
      <c r="I348" s="182"/>
      <c r="J348" s="125"/>
    </row>
    <row r="349" spans="1:10" ht="19.5" customHeight="1">
      <c r="A349" s="185"/>
      <c r="D349" s="181"/>
      <c r="E349" s="181"/>
      <c r="I349" s="182"/>
      <c r="J349" s="125"/>
    </row>
    <row r="350" spans="1:10" ht="19.5" customHeight="1">
      <c r="A350" s="185"/>
      <c r="D350" s="181"/>
      <c r="E350" s="181"/>
      <c r="I350" s="182"/>
      <c r="J350" s="125"/>
    </row>
    <row r="351" spans="1:10" ht="19.5" customHeight="1">
      <c r="A351" s="185"/>
      <c r="D351" s="181"/>
      <c r="E351" s="181"/>
      <c r="I351" s="182"/>
      <c r="J351" s="125"/>
    </row>
    <row r="352" spans="1:10" ht="19.5" customHeight="1">
      <c r="A352" s="185"/>
      <c r="D352" s="181"/>
      <c r="E352" s="181"/>
      <c r="I352" s="182"/>
      <c r="J352" s="125"/>
    </row>
    <row r="353" spans="1:10" ht="19.5" customHeight="1">
      <c r="A353" s="185"/>
      <c r="D353" s="181"/>
      <c r="E353" s="181"/>
      <c r="I353" s="182"/>
      <c r="J353" s="125"/>
    </row>
    <row r="354" spans="1:10" ht="19.5" customHeight="1">
      <c r="A354" s="185"/>
      <c r="D354" s="181"/>
      <c r="E354" s="181"/>
      <c r="I354" s="182"/>
      <c r="J354" s="125"/>
    </row>
    <row r="355" spans="1:10" ht="19.5" customHeight="1">
      <c r="A355" s="185"/>
      <c r="D355" s="181"/>
      <c r="E355" s="181"/>
      <c r="I355" s="182"/>
      <c r="J355" s="125"/>
    </row>
    <row r="356" spans="1:10" ht="19.5" customHeight="1">
      <c r="A356" s="185"/>
      <c r="D356" s="181"/>
      <c r="E356" s="181"/>
      <c r="I356" s="182"/>
      <c r="J356" s="125"/>
    </row>
    <row r="357" spans="1:10" ht="19.5" customHeight="1">
      <c r="A357" s="185"/>
      <c r="D357" s="181"/>
      <c r="E357" s="181"/>
      <c r="I357" s="182"/>
      <c r="J357" s="125"/>
    </row>
    <row r="358" spans="1:10" ht="19.5" customHeight="1">
      <c r="A358" s="185"/>
      <c r="D358" s="181"/>
      <c r="E358" s="181"/>
      <c r="I358" s="182"/>
      <c r="J358" s="125"/>
    </row>
    <row r="359" spans="1:10" ht="19.5" customHeight="1">
      <c r="A359" s="185"/>
      <c r="D359" s="181"/>
      <c r="E359" s="181"/>
      <c r="I359" s="182"/>
      <c r="J359" s="125"/>
    </row>
    <row r="360" spans="1:10" ht="19.5" customHeight="1">
      <c r="A360" s="185"/>
      <c r="D360" s="181"/>
      <c r="E360" s="181"/>
      <c r="I360" s="182"/>
      <c r="J360" s="125"/>
    </row>
    <row r="361" spans="1:10" ht="19.5" customHeight="1">
      <c r="A361" s="185"/>
      <c r="D361" s="181"/>
      <c r="E361" s="181"/>
      <c r="I361" s="182"/>
      <c r="J361" s="125"/>
    </row>
    <row r="362" spans="1:10" ht="19.5" customHeight="1">
      <c r="A362" s="185"/>
      <c r="D362" s="181"/>
      <c r="E362" s="181"/>
      <c r="I362" s="182"/>
      <c r="J362" s="125"/>
    </row>
    <row r="363" spans="1:10" ht="19.5" customHeight="1">
      <c r="A363" s="185"/>
      <c r="D363" s="181"/>
      <c r="E363" s="181"/>
      <c r="I363" s="182"/>
      <c r="J363" s="125"/>
    </row>
    <row r="364" spans="1:10" ht="19.5" customHeight="1">
      <c r="A364" s="185"/>
      <c r="D364" s="181"/>
      <c r="E364" s="181"/>
      <c r="I364" s="182"/>
      <c r="J364" s="125"/>
    </row>
    <row r="365" spans="1:10" ht="19.5" customHeight="1">
      <c r="A365" s="185"/>
      <c r="D365" s="181"/>
      <c r="E365" s="181"/>
      <c r="I365" s="182"/>
      <c r="J365" s="125"/>
    </row>
    <row r="366" spans="1:10" ht="19.5" customHeight="1">
      <c r="A366" s="185"/>
      <c r="D366" s="181"/>
      <c r="E366" s="181"/>
      <c r="I366" s="182"/>
      <c r="J366" s="125"/>
    </row>
    <row r="367" spans="1:10" ht="19.5" customHeight="1">
      <c r="A367" s="185"/>
      <c r="D367" s="181"/>
      <c r="E367" s="181"/>
      <c r="I367" s="182"/>
      <c r="J367" s="125"/>
    </row>
    <row r="368" spans="1:10" ht="19.5" customHeight="1">
      <c r="A368" s="185"/>
      <c r="D368" s="181"/>
      <c r="E368" s="181"/>
      <c r="I368" s="182"/>
      <c r="J368" s="125"/>
    </row>
    <row r="369" spans="1:10" ht="19.5" customHeight="1">
      <c r="A369" s="185"/>
      <c r="D369" s="181"/>
      <c r="E369" s="181"/>
      <c r="I369" s="182"/>
      <c r="J369" s="125"/>
    </row>
    <row r="370" spans="1:10" ht="19.5" customHeight="1">
      <c r="A370" s="185"/>
      <c r="D370" s="181"/>
      <c r="E370" s="181"/>
      <c r="I370" s="182"/>
      <c r="J370" s="125"/>
    </row>
    <row r="371" spans="1:10" ht="19.5" customHeight="1">
      <c r="A371" s="185"/>
      <c r="D371" s="181"/>
      <c r="E371" s="181"/>
      <c r="I371" s="182"/>
      <c r="J371" s="125"/>
    </row>
    <row r="372" spans="1:10" ht="19.5" customHeight="1">
      <c r="A372" s="185"/>
      <c r="D372" s="181"/>
      <c r="E372" s="181"/>
      <c r="I372" s="182"/>
      <c r="J372" s="125"/>
    </row>
    <row r="373" spans="1:10" ht="19.5" customHeight="1">
      <c r="A373" s="185"/>
      <c r="D373" s="181"/>
      <c r="E373" s="181"/>
      <c r="I373" s="182"/>
      <c r="J373" s="125"/>
    </row>
    <row r="374" spans="1:10" ht="19.5" customHeight="1">
      <c r="A374" s="185"/>
      <c r="D374" s="181"/>
      <c r="E374" s="181"/>
      <c r="I374" s="182"/>
      <c r="J374" s="125"/>
    </row>
    <row r="375" spans="1:10" ht="19.5" customHeight="1">
      <c r="A375" s="185"/>
      <c r="D375" s="181"/>
      <c r="E375" s="181"/>
      <c r="I375" s="182"/>
      <c r="J375" s="125"/>
    </row>
    <row r="376" spans="1:10" ht="19.5" customHeight="1">
      <c r="A376" s="185"/>
      <c r="D376" s="181"/>
      <c r="E376" s="181"/>
      <c r="I376" s="182"/>
      <c r="J376" s="125"/>
    </row>
    <row r="377" spans="1:10" ht="19.5" customHeight="1">
      <c r="A377" s="185"/>
      <c r="D377" s="181"/>
      <c r="E377" s="181"/>
      <c r="I377" s="182"/>
      <c r="J377" s="125"/>
    </row>
    <row r="378" spans="1:10" ht="19.5" customHeight="1">
      <c r="A378" s="185"/>
      <c r="D378" s="181"/>
      <c r="E378" s="181"/>
      <c r="I378" s="182"/>
      <c r="J378" s="125"/>
    </row>
    <row r="379" spans="1:10" ht="19.5" customHeight="1">
      <c r="A379" s="185"/>
      <c r="D379" s="181"/>
      <c r="E379" s="181"/>
      <c r="I379" s="182"/>
      <c r="J379" s="125"/>
    </row>
    <row r="380" spans="1:10" ht="19.5" customHeight="1">
      <c r="A380" s="185"/>
      <c r="D380" s="181"/>
      <c r="E380" s="181"/>
      <c r="I380" s="182"/>
      <c r="J380" s="125"/>
    </row>
    <row r="381" spans="1:10" ht="19.5" customHeight="1">
      <c r="A381" s="185"/>
      <c r="D381" s="181"/>
      <c r="E381" s="181"/>
      <c r="I381" s="182"/>
      <c r="J381" s="125"/>
    </row>
    <row r="382" spans="1:10" ht="19.5" customHeight="1">
      <c r="A382" s="185"/>
      <c r="D382" s="181"/>
      <c r="E382" s="181"/>
      <c r="I382" s="182"/>
      <c r="J382" s="125"/>
    </row>
    <row r="383" spans="1:10" ht="19.5" customHeight="1">
      <c r="A383" s="185"/>
      <c r="D383" s="181"/>
      <c r="E383" s="181"/>
      <c r="I383" s="182"/>
      <c r="J383" s="125"/>
    </row>
    <row r="384" spans="1:10" ht="19.5" customHeight="1">
      <c r="A384" s="185"/>
      <c r="D384" s="181"/>
      <c r="E384" s="181"/>
      <c r="I384" s="182"/>
      <c r="J384" s="125"/>
    </row>
    <row r="385" spans="1:10" ht="19.5" customHeight="1">
      <c r="A385" s="185"/>
      <c r="D385" s="181"/>
      <c r="E385" s="181"/>
      <c r="I385" s="182"/>
      <c r="J385" s="125"/>
    </row>
    <row r="386" spans="1:10" ht="19.5" customHeight="1">
      <c r="A386" s="185"/>
      <c r="D386" s="181"/>
      <c r="E386" s="181"/>
      <c r="I386" s="182"/>
      <c r="J386" s="125"/>
    </row>
    <row r="387" spans="1:10" ht="19.5" customHeight="1">
      <c r="A387" s="185"/>
      <c r="D387" s="181"/>
      <c r="E387" s="181"/>
      <c r="I387" s="182"/>
      <c r="J387" s="125"/>
    </row>
    <row r="388" spans="1:10" ht="19.5" customHeight="1">
      <c r="A388" s="185"/>
      <c r="D388" s="181"/>
      <c r="E388" s="181"/>
      <c r="I388" s="182"/>
      <c r="J388" s="125"/>
    </row>
    <row r="389" spans="1:10" ht="19.5" customHeight="1">
      <c r="A389" s="185"/>
      <c r="D389" s="181"/>
      <c r="E389" s="181"/>
      <c r="I389" s="182"/>
      <c r="J389" s="125"/>
    </row>
    <row r="390" spans="1:10" ht="19.5" customHeight="1">
      <c r="A390" s="185"/>
      <c r="D390" s="181"/>
      <c r="E390" s="181"/>
      <c r="I390" s="182"/>
      <c r="J390" s="125"/>
    </row>
    <row r="391" spans="1:10" ht="19.5" customHeight="1">
      <c r="A391" s="185"/>
      <c r="D391" s="181"/>
      <c r="E391" s="181"/>
      <c r="I391" s="182"/>
      <c r="J391" s="125"/>
    </row>
    <row r="392" spans="1:10" ht="19.5" customHeight="1">
      <c r="A392" s="185"/>
      <c r="D392" s="181"/>
      <c r="E392" s="181"/>
      <c r="I392" s="182"/>
      <c r="J392" s="125"/>
    </row>
    <row r="393" spans="1:10" ht="19.5" customHeight="1">
      <c r="A393" s="185"/>
      <c r="D393" s="181"/>
      <c r="E393" s="181"/>
      <c r="I393" s="182"/>
      <c r="J393" s="125"/>
    </row>
    <row r="394" spans="1:10" ht="19.5" customHeight="1">
      <c r="A394" s="185"/>
      <c r="D394" s="181"/>
      <c r="E394" s="181"/>
      <c r="I394" s="182"/>
      <c r="J394" s="125"/>
    </row>
    <row r="395" spans="1:10" ht="19.5" customHeight="1">
      <c r="A395" s="185"/>
      <c r="D395" s="181"/>
      <c r="E395" s="181"/>
      <c r="I395" s="182"/>
      <c r="J395" s="125"/>
    </row>
    <row r="396" spans="1:10" ht="19.5" customHeight="1">
      <c r="A396" s="185"/>
      <c r="D396" s="181"/>
      <c r="E396" s="181"/>
      <c r="I396" s="182"/>
      <c r="J396" s="125"/>
    </row>
    <row r="397" spans="1:10" ht="19.5" customHeight="1">
      <c r="A397" s="185"/>
      <c r="D397" s="181"/>
      <c r="E397" s="181"/>
      <c r="I397" s="182"/>
      <c r="J397" s="125"/>
    </row>
    <row r="398" spans="1:10" ht="19.5" customHeight="1">
      <c r="A398" s="185"/>
      <c r="D398" s="181"/>
      <c r="E398" s="181"/>
      <c r="I398" s="182"/>
      <c r="J398" s="125"/>
    </row>
    <row r="399" spans="1:10" ht="19.5" customHeight="1">
      <c r="A399" s="185"/>
      <c r="D399" s="181"/>
      <c r="E399" s="181"/>
      <c r="I399" s="182"/>
      <c r="J399" s="125"/>
    </row>
    <row r="400" spans="1:10" ht="19.5" customHeight="1">
      <c r="A400" s="185"/>
      <c r="D400" s="181"/>
      <c r="E400" s="181"/>
      <c r="I400" s="182"/>
      <c r="J400" s="125"/>
    </row>
    <row r="401" spans="1:10" ht="19.5" customHeight="1">
      <c r="A401" s="185"/>
      <c r="D401" s="181"/>
      <c r="E401" s="181"/>
      <c r="I401" s="182"/>
      <c r="J401" s="125"/>
    </row>
    <row r="402" spans="1:10" ht="19.5" customHeight="1">
      <c r="A402" s="185"/>
      <c r="D402" s="181"/>
      <c r="E402" s="181"/>
      <c r="I402" s="182"/>
      <c r="J402" s="125"/>
    </row>
    <row r="403" spans="1:10" ht="19.5" customHeight="1">
      <c r="A403" s="185"/>
      <c r="D403" s="181"/>
      <c r="E403" s="181"/>
      <c r="I403" s="182"/>
      <c r="J403" s="125"/>
    </row>
    <row r="404" spans="1:10" ht="19.5" customHeight="1">
      <c r="A404" s="185"/>
      <c r="D404" s="181"/>
      <c r="E404" s="181"/>
      <c r="I404" s="182"/>
      <c r="J404" s="125"/>
    </row>
    <row r="405" spans="1:10" ht="19.5" customHeight="1">
      <c r="A405" s="185"/>
      <c r="D405" s="181"/>
      <c r="E405" s="181"/>
      <c r="I405" s="182"/>
      <c r="J405" s="125"/>
    </row>
    <row r="406" spans="1:10" ht="19.5" customHeight="1">
      <c r="A406" s="185"/>
      <c r="D406" s="181"/>
      <c r="E406" s="181"/>
      <c r="I406" s="182"/>
      <c r="J406" s="125"/>
    </row>
    <row r="407" spans="1:10" ht="19.5" customHeight="1">
      <c r="A407" s="185"/>
      <c r="D407" s="181"/>
      <c r="E407" s="181"/>
      <c r="I407" s="182"/>
      <c r="J407" s="125"/>
    </row>
    <row r="408" spans="1:10" ht="19.5" customHeight="1">
      <c r="A408" s="185"/>
      <c r="D408" s="181"/>
      <c r="E408" s="181"/>
      <c r="I408" s="182"/>
      <c r="J408" s="125"/>
    </row>
    <row r="409" spans="1:10" ht="19.5" customHeight="1">
      <c r="A409" s="185"/>
      <c r="D409" s="181"/>
      <c r="E409" s="181"/>
      <c r="I409" s="182"/>
      <c r="J409" s="125"/>
    </row>
    <row r="410" spans="1:10" ht="19.5" customHeight="1">
      <c r="A410" s="185"/>
      <c r="D410" s="181"/>
      <c r="E410" s="181"/>
      <c r="I410" s="182"/>
      <c r="J410" s="125"/>
    </row>
    <row r="411" spans="1:10" ht="19.5" customHeight="1">
      <c r="A411" s="185"/>
      <c r="D411" s="181"/>
      <c r="E411" s="181"/>
      <c r="I411" s="182"/>
      <c r="J411" s="125"/>
    </row>
    <row r="412" spans="1:10" ht="19.5" customHeight="1">
      <c r="A412" s="185"/>
      <c r="D412" s="181"/>
      <c r="E412" s="181"/>
      <c r="I412" s="182"/>
      <c r="J412" s="125"/>
    </row>
    <row r="413" spans="1:10" ht="19.5" customHeight="1">
      <c r="A413" s="185"/>
      <c r="D413" s="181"/>
      <c r="E413" s="181"/>
      <c r="I413" s="182"/>
      <c r="J413" s="125"/>
    </row>
    <row r="414" spans="1:10" ht="19.5" customHeight="1">
      <c r="A414" s="185"/>
      <c r="D414" s="181"/>
      <c r="E414" s="181"/>
      <c r="I414" s="182"/>
      <c r="J414" s="125"/>
    </row>
    <row r="415" spans="1:10" ht="19.5" customHeight="1">
      <c r="A415" s="185"/>
      <c r="D415" s="181"/>
      <c r="E415" s="181"/>
      <c r="I415" s="182"/>
      <c r="J415" s="125"/>
    </row>
    <row r="416" spans="1:10" ht="19.5" customHeight="1">
      <c r="A416" s="185"/>
      <c r="D416" s="181"/>
      <c r="E416" s="181"/>
      <c r="I416" s="182"/>
      <c r="J416" s="125"/>
    </row>
    <row r="417" spans="1:10" ht="19.5" customHeight="1">
      <c r="A417" s="185"/>
      <c r="D417" s="181"/>
      <c r="E417" s="181"/>
      <c r="I417" s="182"/>
      <c r="J417" s="125"/>
    </row>
    <row r="418" spans="1:10" ht="19.5" customHeight="1">
      <c r="A418" s="185"/>
      <c r="D418" s="181"/>
      <c r="E418" s="181"/>
      <c r="I418" s="182"/>
      <c r="J418" s="125"/>
    </row>
    <row r="419" spans="1:10" ht="19.5" customHeight="1">
      <c r="A419" s="185"/>
      <c r="D419" s="181"/>
      <c r="E419" s="181"/>
      <c r="I419" s="182"/>
      <c r="J419" s="125"/>
    </row>
    <row r="420" spans="1:10" ht="19.5" customHeight="1">
      <c r="A420" s="185"/>
      <c r="D420" s="181"/>
      <c r="E420" s="181"/>
      <c r="I420" s="182"/>
      <c r="J420" s="125"/>
    </row>
    <row r="421" spans="1:10" ht="19.5" customHeight="1">
      <c r="A421" s="185"/>
      <c r="D421" s="181"/>
      <c r="E421" s="181"/>
      <c r="I421" s="182"/>
      <c r="J421" s="125"/>
    </row>
    <row r="422" spans="1:10" ht="19.5" customHeight="1">
      <c r="A422" s="185"/>
      <c r="D422" s="181"/>
      <c r="E422" s="181"/>
      <c r="I422" s="182"/>
      <c r="J422" s="125"/>
    </row>
    <row r="423" spans="1:10" ht="19.5" customHeight="1">
      <c r="A423" s="185"/>
      <c r="D423" s="181"/>
      <c r="E423" s="181"/>
      <c r="I423" s="182"/>
      <c r="J423" s="125"/>
    </row>
    <row r="424" spans="1:10" ht="19.5" customHeight="1">
      <c r="A424" s="185"/>
      <c r="D424" s="181"/>
      <c r="E424" s="181"/>
      <c r="I424" s="182"/>
      <c r="J424" s="125"/>
    </row>
    <row r="425" spans="1:10" ht="19.5" customHeight="1">
      <c r="A425" s="185"/>
      <c r="D425" s="181"/>
      <c r="E425" s="181"/>
      <c r="I425" s="182"/>
      <c r="J425" s="125"/>
    </row>
    <row r="426" spans="1:10" ht="19.5" customHeight="1">
      <c r="A426" s="185"/>
      <c r="D426" s="181"/>
      <c r="E426" s="181"/>
      <c r="I426" s="182"/>
      <c r="J426" s="125"/>
    </row>
    <row r="427" spans="1:10" ht="19.5" customHeight="1">
      <c r="A427" s="185"/>
      <c r="D427" s="181"/>
      <c r="E427" s="181"/>
      <c r="I427" s="182"/>
      <c r="J427" s="125"/>
    </row>
    <row r="428" spans="1:10" ht="19.5" customHeight="1">
      <c r="A428" s="185"/>
      <c r="D428" s="181"/>
      <c r="E428" s="181"/>
      <c r="I428" s="182"/>
      <c r="J428" s="125"/>
    </row>
    <row r="429" spans="1:10" ht="19.5" customHeight="1">
      <c r="A429" s="185"/>
      <c r="D429" s="181"/>
      <c r="E429" s="181"/>
      <c r="I429" s="182"/>
      <c r="J429" s="125"/>
    </row>
    <row r="430" spans="1:10" ht="19.5" customHeight="1">
      <c r="A430" s="185"/>
      <c r="D430" s="181"/>
      <c r="E430" s="181"/>
      <c r="I430" s="182"/>
      <c r="J430" s="125"/>
    </row>
    <row r="431" spans="1:10" ht="19.5" customHeight="1">
      <c r="A431" s="185"/>
      <c r="D431" s="181"/>
      <c r="E431" s="181"/>
      <c r="I431" s="182"/>
      <c r="J431" s="125"/>
    </row>
    <row r="432" spans="1:10" ht="19.5" customHeight="1">
      <c r="A432" s="185"/>
      <c r="D432" s="181"/>
      <c r="E432" s="181"/>
      <c r="I432" s="182"/>
      <c r="J432" s="125"/>
    </row>
    <row r="433" spans="1:10" ht="19.5" customHeight="1">
      <c r="A433" s="185"/>
      <c r="D433" s="181"/>
      <c r="E433" s="181"/>
      <c r="I433" s="182"/>
      <c r="J433" s="125"/>
    </row>
    <row r="434" spans="1:10" ht="19.5" customHeight="1">
      <c r="A434" s="185"/>
      <c r="D434" s="181"/>
      <c r="E434" s="181"/>
      <c r="I434" s="182"/>
      <c r="J434" s="125"/>
    </row>
    <row r="435" spans="1:10" ht="19.5" customHeight="1">
      <c r="A435" s="185"/>
      <c r="D435" s="181"/>
      <c r="E435" s="181"/>
      <c r="I435" s="182"/>
      <c r="J435" s="125"/>
    </row>
    <row r="436" spans="1:10" ht="19.5" customHeight="1">
      <c r="A436" s="185"/>
      <c r="D436" s="181"/>
      <c r="E436" s="181"/>
      <c r="I436" s="182"/>
      <c r="J436" s="125"/>
    </row>
    <row r="437" spans="1:10" ht="19.5" customHeight="1">
      <c r="A437" s="185"/>
      <c r="D437" s="181"/>
      <c r="E437" s="181"/>
      <c r="I437" s="182"/>
      <c r="J437" s="125"/>
    </row>
    <row r="438" spans="1:10" ht="19.5" customHeight="1">
      <c r="A438" s="185"/>
      <c r="D438" s="181"/>
      <c r="E438" s="181"/>
      <c r="I438" s="182"/>
      <c r="J438" s="125"/>
    </row>
    <row r="439" spans="1:10" ht="19.5" customHeight="1">
      <c r="A439" s="185"/>
      <c r="D439" s="181"/>
      <c r="E439" s="181"/>
      <c r="I439" s="182"/>
      <c r="J439" s="125"/>
    </row>
    <row r="440" spans="1:10" ht="19.5" customHeight="1">
      <c r="A440" s="185"/>
      <c r="D440" s="181"/>
      <c r="E440" s="181"/>
      <c r="I440" s="182"/>
      <c r="J440" s="125"/>
    </row>
    <row r="441" spans="1:10" ht="19.5" customHeight="1">
      <c r="A441" s="185"/>
      <c r="D441" s="181"/>
      <c r="E441" s="181"/>
      <c r="I441" s="182"/>
      <c r="J441" s="125"/>
    </row>
    <row r="442" spans="1:10" ht="19.5" customHeight="1">
      <c r="A442" s="185"/>
      <c r="D442" s="181"/>
      <c r="E442" s="181"/>
      <c r="I442" s="182"/>
      <c r="J442" s="125"/>
    </row>
    <row r="443" spans="1:10" ht="19.5" customHeight="1">
      <c r="A443" s="185"/>
      <c r="D443" s="181"/>
      <c r="E443" s="181"/>
      <c r="I443" s="182"/>
      <c r="J443" s="125"/>
    </row>
    <row r="444" spans="1:10" ht="19.5" customHeight="1">
      <c r="A444" s="185"/>
      <c r="D444" s="181"/>
      <c r="E444" s="181"/>
      <c r="I444" s="182"/>
      <c r="J444" s="125"/>
    </row>
    <row r="445" spans="1:10" ht="19.5" customHeight="1">
      <c r="A445" s="185"/>
      <c r="D445" s="181"/>
      <c r="E445" s="181"/>
      <c r="I445" s="182"/>
      <c r="J445" s="125"/>
    </row>
    <row r="446" spans="1:10" ht="19.5" customHeight="1">
      <c r="A446" s="185"/>
      <c r="D446" s="181"/>
      <c r="E446" s="181"/>
      <c r="I446" s="182"/>
      <c r="J446" s="125"/>
    </row>
    <row r="447" spans="1:10" ht="19.5" customHeight="1">
      <c r="A447" s="185"/>
      <c r="D447" s="181"/>
      <c r="E447" s="181"/>
      <c r="I447" s="182"/>
      <c r="J447" s="125"/>
    </row>
    <row r="448" spans="1:10" ht="19.5" customHeight="1">
      <c r="A448" s="185"/>
      <c r="D448" s="181"/>
      <c r="E448" s="181"/>
      <c r="I448" s="182"/>
      <c r="J448" s="125"/>
    </row>
    <row r="449" spans="1:10" ht="19.5" customHeight="1">
      <c r="A449" s="185"/>
      <c r="D449" s="181"/>
      <c r="E449" s="181"/>
      <c r="I449" s="182"/>
      <c r="J449" s="125"/>
    </row>
    <row r="450" spans="1:10" ht="19.5" customHeight="1">
      <c r="A450" s="185"/>
      <c r="D450" s="181"/>
      <c r="E450" s="181"/>
      <c r="I450" s="182"/>
      <c r="J450" s="125"/>
    </row>
    <row r="451" spans="1:10" ht="19.5" customHeight="1">
      <c r="A451" s="185"/>
      <c r="D451" s="181"/>
      <c r="E451" s="181"/>
      <c r="I451" s="182"/>
      <c r="J451" s="125"/>
    </row>
    <row r="452" spans="1:10" ht="19.5" customHeight="1">
      <c r="A452" s="185"/>
      <c r="D452" s="181"/>
      <c r="E452" s="181"/>
      <c r="I452" s="182"/>
      <c r="J452" s="125"/>
    </row>
    <row r="453" spans="1:10" ht="19.5" customHeight="1">
      <c r="A453" s="185"/>
      <c r="D453" s="181"/>
      <c r="E453" s="181"/>
      <c r="I453" s="182"/>
      <c r="J453" s="125"/>
    </row>
    <row r="454" spans="1:10" ht="19.5" customHeight="1">
      <c r="A454" s="185"/>
      <c r="D454" s="181"/>
      <c r="E454" s="181"/>
      <c r="I454" s="182"/>
      <c r="J454" s="125"/>
    </row>
    <row r="455" spans="1:10" ht="19.5" customHeight="1">
      <c r="A455" s="185"/>
      <c r="D455" s="181"/>
      <c r="E455" s="181"/>
      <c r="I455" s="182"/>
      <c r="J455" s="125"/>
    </row>
    <row r="456" spans="1:10" ht="19.5" customHeight="1">
      <c r="A456" s="185"/>
      <c r="D456" s="181"/>
      <c r="E456" s="181"/>
      <c r="I456" s="182"/>
      <c r="J456" s="125"/>
    </row>
    <row r="457" spans="1:10" ht="19.5" customHeight="1">
      <c r="A457" s="185"/>
      <c r="D457" s="181"/>
      <c r="E457" s="181"/>
      <c r="I457" s="182"/>
      <c r="J457" s="125"/>
    </row>
    <row r="458" spans="1:10" ht="19.5" customHeight="1">
      <c r="A458" s="185"/>
      <c r="D458" s="181"/>
      <c r="E458" s="181"/>
      <c r="I458" s="182"/>
      <c r="J458" s="125"/>
    </row>
    <row r="459" spans="1:10" ht="19.5" customHeight="1">
      <c r="A459" s="185"/>
      <c r="D459" s="181"/>
      <c r="E459" s="181"/>
      <c r="I459" s="182"/>
      <c r="J459" s="125"/>
    </row>
    <row r="460" spans="1:10" ht="19.5" customHeight="1">
      <c r="A460" s="185"/>
      <c r="D460" s="181"/>
      <c r="E460" s="181"/>
      <c r="I460" s="182"/>
      <c r="J460" s="125"/>
    </row>
    <row r="461" spans="1:10" ht="19.5" customHeight="1">
      <c r="A461" s="185"/>
      <c r="D461" s="181"/>
      <c r="E461" s="181"/>
      <c r="I461" s="182"/>
      <c r="J461" s="125"/>
    </row>
    <row r="462" spans="1:10" ht="19.5" customHeight="1">
      <c r="A462" s="185"/>
      <c r="D462" s="181"/>
      <c r="E462" s="181"/>
      <c r="I462" s="182"/>
      <c r="J462" s="125"/>
    </row>
    <row r="463" spans="1:10" ht="19.5" customHeight="1">
      <c r="A463" s="185"/>
      <c r="D463" s="181"/>
      <c r="E463" s="181"/>
      <c r="I463" s="182"/>
      <c r="J463" s="125"/>
    </row>
    <row r="464" spans="1:10" ht="19.5" customHeight="1">
      <c r="A464" s="185"/>
      <c r="D464" s="181"/>
      <c r="E464" s="181"/>
      <c r="I464" s="182"/>
      <c r="J464" s="125"/>
    </row>
    <row r="465" spans="1:10" ht="19.5" customHeight="1">
      <c r="A465" s="185"/>
      <c r="D465" s="181"/>
      <c r="E465" s="181"/>
      <c r="I465" s="182"/>
      <c r="J465" s="125"/>
    </row>
    <row r="466" spans="1:10" ht="19.5" customHeight="1">
      <c r="A466" s="185"/>
      <c r="D466" s="181"/>
      <c r="E466" s="181"/>
      <c r="I466" s="182"/>
      <c r="J466" s="125"/>
    </row>
    <row r="467" spans="1:10" ht="19.5" customHeight="1">
      <c r="A467" s="185"/>
      <c r="D467" s="181"/>
      <c r="E467" s="181"/>
      <c r="I467" s="182"/>
      <c r="J467" s="125"/>
    </row>
    <row r="468" spans="1:10" ht="19.5" customHeight="1">
      <c r="A468" s="185"/>
      <c r="D468" s="181"/>
      <c r="E468" s="181"/>
      <c r="I468" s="182"/>
      <c r="J468" s="125"/>
    </row>
    <row r="469" spans="1:10" ht="19.5" customHeight="1">
      <c r="A469" s="185"/>
      <c r="D469" s="181"/>
      <c r="E469" s="181"/>
      <c r="I469" s="182"/>
      <c r="J469" s="125"/>
    </row>
    <row r="470" spans="1:10" ht="19.5" customHeight="1">
      <c r="A470" s="185"/>
      <c r="D470" s="181"/>
      <c r="E470" s="181"/>
      <c r="I470" s="182"/>
      <c r="J470" s="125"/>
    </row>
    <row r="471" spans="1:10" ht="19.5" customHeight="1">
      <c r="A471" s="185"/>
      <c r="D471" s="181"/>
      <c r="E471" s="181"/>
      <c r="I471" s="182"/>
      <c r="J471" s="125"/>
    </row>
    <row r="472" spans="1:10" ht="19.5" customHeight="1">
      <c r="A472" s="185"/>
      <c r="D472" s="181"/>
      <c r="E472" s="181"/>
      <c r="I472" s="182"/>
      <c r="J472" s="125"/>
    </row>
    <row r="473" spans="1:10" ht="19.5" customHeight="1">
      <c r="A473" s="185"/>
      <c r="D473" s="181"/>
      <c r="E473" s="181"/>
      <c r="I473" s="182"/>
      <c r="J473" s="125"/>
    </row>
    <row r="474" spans="1:10" ht="19.5" customHeight="1">
      <c r="A474" s="185"/>
      <c r="D474" s="181"/>
      <c r="E474" s="181"/>
      <c r="I474" s="182"/>
      <c r="J474" s="125"/>
    </row>
    <row r="475" spans="1:10" ht="19.5" customHeight="1">
      <c r="A475" s="185"/>
      <c r="D475" s="181"/>
      <c r="E475" s="181"/>
      <c r="I475" s="182"/>
      <c r="J475" s="125"/>
    </row>
    <row r="476" spans="1:10" ht="19.5" customHeight="1">
      <c r="A476" s="185"/>
      <c r="D476" s="181"/>
      <c r="E476" s="181"/>
      <c r="I476" s="182"/>
      <c r="J476" s="125"/>
    </row>
    <row r="477" spans="1:10" ht="19.5" customHeight="1">
      <c r="A477" s="185"/>
      <c r="D477" s="181"/>
      <c r="E477" s="181"/>
      <c r="I477" s="182"/>
      <c r="J477" s="125"/>
    </row>
    <row r="478" spans="1:10" ht="19.5" customHeight="1">
      <c r="A478" s="185"/>
      <c r="D478" s="181"/>
      <c r="E478" s="181"/>
      <c r="I478" s="182"/>
      <c r="J478" s="125"/>
    </row>
    <row r="479" spans="1:10" ht="19.5" customHeight="1">
      <c r="A479" s="185"/>
      <c r="D479" s="181"/>
      <c r="E479" s="181"/>
      <c r="I479" s="182"/>
      <c r="J479" s="125"/>
    </row>
    <row r="480" spans="1:10" ht="19.5" customHeight="1">
      <c r="A480" s="185"/>
      <c r="D480" s="181"/>
      <c r="E480" s="181"/>
      <c r="I480" s="182"/>
      <c r="J480" s="125"/>
    </row>
    <row r="481" spans="1:10" ht="19.5" customHeight="1">
      <c r="A481" s="185"/>
      <c r="D481" s="181"/>
      <c r="E481" s="181"/>
      <c r="I481" s="182"/>
      <c r="J481" s="125"/>
    </row>
    <row r="482" spans="1:10" ht="19.5" customHeight="1">
      <c r="A482" s="185"/>
      <c r="D482" s="181"/>
      <c r="E482" s="181"/>
      <c r="I482" s="182"/>
      <c r="J482" s="125"/>
    </row>
    <row r="483" spans="1:10" ht="19.5" customHeight="1">
      <c r="A483" s="185"/>
      <c r="D483" s="181"/>
      <c r="E483" s="181"/>
      <c r="I483" s="182"/>
      <c r="J483" s="125"/>
    </row>
    <row r="484" spans="1:10" ht="19.5" customHeight="1">
      <c r="A484" s="185"/>
      <c r="D484" s="181"/>
      <c r="E484" s="181"/>
      <c r="I484" s="182"/>
      <c r="J484" s="125"/>
    </row>
    <row r="485" spans="1:10" ht="19.5" customHeight="1">
      <c r="A485" s="185"/>
      <c r="D485" s="181"/>
      <c r="E485" s="181"/>
      <c r="I485" s="182"/>
      <c r="J485" s="125"/>
    </row>
    <row r="486" spans="1:10" ht="19.5" customHeight="1">
      <c r="A486" s="185"/>
      <c r="D486" s="181"/>
      <c r="E486" s="181"/>
      <c r="I486" s="182"/>
      <c r="J486" s="125"/>
    </row>
    <row r="487" spans="1:10" ht="19.5" customHeight="1">
      <c r="A487" s="185"/>
      <c r="D487" s="181"/>
      <c r="E487" s="181"/>
      <c r="I487" s="182"/>
      <c r="J487" s="125"/>
    </row>
    <row r="488" spans="1:10" ht="19.5" customHeight="1">
      <c r="A488" s="185"/>
      <c r="D488" s="181"/>
      <c r="E488" s="181"/>
      <c r="I488" s="182"/>
      <c r="J488" s="125"/>
    </row>
    <row r="489" spans="1:10" ht="19.5" customHeight="1">
      <c r="A489" s="185"/>
      <c r="D489" s="181"/>
      <c r="E489" s="181"/>
      <c r="I489" s="182"/>
      <c r="J489" s="125"/>
    </row>
    <row r="490" spans="1:10" ht="19.5" customHeight="1">
      <c r="A490" s="185"/>
      <c r="D490" s="181"/>
      <c r="E490" s="181"/>
      <c r="I490" s="182"/>
      <c r="J490" s="125"/>
    </row>
    <row r="491" spans="1:10" ht="19.5" customHeight="1">
      <c r="A491" s="185"/>
      <c r="D491" s="181"/>
      <c r="E491" s="181"/>
      <c r="I491" s="182"/>
      <c r="J491" s="125"/>
    </row>
    <row r="492" spans="1:10" ht="19.5" customHeight="1">
      <c r="A492" s="185"/>
      <c r="D492" s="181"/>
      <c r="E492" s="181"/>
      <c r="I492" s="182"/>
      <c r="J492" s="125"/>
    </row>
    <row r="493" spans="1:10" ht="19.5" customHeight="1">
      <c r="A493" s="185"/>
      <c r="D493" s="181"/>
      <c r="E493" s="181"/>
      <c r="I493" s="182"/>
      <c r="J493" s="125"/>
    </row>
    <row r="494" spans="1:10" ht="19.5" customHeight="1">
      <c r="A494" s="185"/>
      <c r="D494" s="181"/>
      <c r="E494" s="181"/>
      <c r="I494" s="182"/>
      <c r="J494" s="125"/>
    </row>
    <row r="495" spans="1:10" ht="19.5" customHeight="1">
      <c r="A495" s="185"/>
      <c r="D495" s="181"/>
      <c r="E495" s="181"/>
      <c r="I495" s="182"/>
      <c r="J495" s="125"/>
    </row>
    <row r="496" spans="1:10" ht="19.5" customHeight="1">
      <c r="A496" s="185"/>
      <c r="D496" s="181"/>
      <c r="E496" s="181"/>
      <c r="I496" s="182"/>
      <c r="J496" s="125"/>
    </row>
    <row r="497" spans="1:10" ht="19.5" customHeight="1">
      <c r="A497" s="185"/>
      <c r="D497" s="181"/>
      <c r="E497" s="181"/>
      <c r="I497" s="182"/>
      <c r="J497" s="125"/>
    </row>
    <row r="498" spans="1:10" ht="19.5" customHeight="1">
      <c r="A498" s="185"/>
      <c r="D498" s="181"/>
      <c r="E498" s="181"/>
      <c r="I498" s="182"/>
      <c r="J498" s="125"/>
    </row>
    <row r="499" spans="1:10" ht="19.5" customHeight="1">
      <c r="A499" s="185"/>
      <c r="D499" s="181"/>
      <c r="E499" s="181"/>
      <c r="I499" s="182"/>
      <c r="J499" s="125"/>
    </row>
    <row r="500" spans="1:10" ht="19.5" customHeight="1">
      <c r="A500" s="185"/>
      <c r="D500" s="181"/>
      <c r="E500" s="181"/>
      <c r="I500" s="182"/>
      <c r="J500" s="125"/>
    </row>
    <row r="501" spans="1:10" ht="19.5" customHeight="1">
      <c r="A501" s="185"/>
      <c r="D501" s="181"/>
      <c r="E501" s="181"/>
      <c r="I501" s="182"/>
      <c r="J501" s="125"/>
    </row>
    <row r="502" spans="1:10" ht="19.5" customHeight="1">
      <c r="A502" s="185"/>
      <c r="D502" s="181"/>
      <c r="E502" s="181"/>
      <c r="I502" s="182"/>
      <c r="J502" s="125"/>
    </row>
    <row r="503" spans="1:10" ht="19.5" customHeight="1">
      <c r="A503" s="185"/>
      <c r="D503" s="181"/>
      <c r="E503" s="181"/>
      <c r="I503" s="182"/>
      <c r="J503" s="125"/>
    </row>
    <row r="504" spans="1:10" ht="19.5" customHeight="1">
      <c r="A504" s="185"/>
      <c r="D504" s="181"/>
      <c r="E504" s="181"/>
      <c r="I504" s="182"/>
      <c r="J504" s="125"/>
    </row>
    <row r="505" spans="1:10" ht="19.5" customHeight="1">
      <c r="A505" s="185"/>
      <c r="D505" s="181"/>
      <c r="E505" s="181"/>
      <c r="I505" s="182"/>
      <c r="J505" s="125"/>
    </row>
    <row r="506" spans="1:10" ht="19.5" customHeight="1">
      <c r="A506" s="185"/>
      <c r="D506" s="181"/>
      <c r="E506" s="181"/>
      <c r="I506" s="182"/>
      <c r="J506" s="125"/>
    </row>
    <row r="507" spans="1:10" ht="19.5" customHeight="1">
      <c r="A507" s="185"/>
      <c r="D507" s="181"/>
      <c r="E507" s="181"/>
      <c r="I507" s="182"/>
      <c r="J507" s="125"/>
    </row>
    <row r="508" spans="1:10" ht="19.5" customHeight="1">
      <c r="A508" s="185"/>
      <c r="D508" s="181"/>
      <c r="E508" s="181"/>
      <c r="I508" s="182"/>
      <c r="J508" s="125"/>
    </row>
    <row r="509" spans="1:10" ht="19.5" customHeight="1">
      <c r="A509" s="185"/>
      <c r="D509" s="181"/>
      <c r="E509" s="181"/>
      <c r="I509" s="182"/>
      <c r="J509" s="125"/>
    </row>
    <row r="510" spans="1:10" ht="19.5" customHeight="1">
      <c r="A510" s="185"/>
      <c r="D510" s="181"/>
      <c r="E510" s="181"/>
      <c r="I510" s="182"/>
      <c r="J510" s="125"/>
    </row>
    <row r="511" spans="1:10" ht="19.5" customHeight="1">
      <c r="A511" s="185"/>
      <c r="D511" s="181"/>
      <c r="E511" s="181"/>
      <c r="I511" s="182"/>
      <c r="J511" s="125"/>
    </row>
    <row r="512" spans="1:10" ht="19.5" customHeight="1">
      <c r="A512" s="185"/>
      <c r="D512" s="181"/>
      <c r="E512" s="181"/>
      <c r="I512" s="182"/>
      <c r="J512" s="125"/>
    </row>
    <row r="513" spans="1:10" ht="19.5" customHeight="1">
      <c r="A513" s="185"/>
      <c r="D513" s="181"/>
      <c r="E513" s="181"/>
      <c r="I513" s="182"/>
      <c r="J513" s="125"/>
    </row>
    <row r="514" spans="1:10" ht="19.5" customHeight="1">
      <c r="A514" s="185"/>
      <c r="D514" s="181"/>
      <c r="E514" s="181"/>
      <c r="I514" s="182"/>
      <c r="J514" s="125"/>
    </row>
    <row r="515" spans="1:10" ht="19.5" customHeight="1">
      <c r="A515" s="185"/>
      <c r="D515" s="181"/>
      <c r="E515" s="181"/>
      <c r="I515" s="182"/>
      <c r="J515" s="125"/>
    </row>
    <row r="516" spans="1:10" ht="19.5" customHeight="1">
      <c r="A516" s="185"/>
      <c r="D516" s="181"/>
      <c r="E516" s="181"/>
      <c r="I516" s="182"/>
      <c r="J516" s="125"/>
    </row>
    <row r="517" spans="1:10" ht="19.5" customHeight="1">
      <c r="A517" s="185"/>
      <c r="D517" s="181"/>
      <c r="E517" s="181"/>
      <c r="I517" s="182"/>
      <c r="J517" s="125"/>
    </row>
    <row r="518" spans="1:10" ht="19.5" customHeight="1">
      <c r="A518" s="185"/>
      <c r="D518" s="181"/>
      <c r="E518" s="181"/>
      <c r="I518" s="182"/>
      <c r="J518" s="125"/>
    </row>
    <row r="519" spans="1:10" ht="19.5" customHeight="1">
      <c r="A519" s="185"/>
      <c r="D519" s="181"/>
      <c r="E519" s="181"/>
      <c r="I519" s="182"/>
      <c r="J519" s="125"/>
    </row>
    <row r="520" spans="1:10" ht="19.5" customHeight="1">
      <c r="A520" s="185"/>
      <c r="D520" s="181"/>
      <c r="E520" s="181"/>
      <c r="I520" s="182"/>
      <c r="J520" s="125"/>
    </row>
    <row r="521" spans="1:10" ht="19.5" customHeight="1">
      <c r="A521" s="185"/>
      <c r="D521" s="181"/>
      <c r="E521" s="181"/>
      <c r="I521" s="182"/>
      <c r="J521" s="125"/>
    </row>
    <row r="522" spans="1:10" ht="19.5" customHeight="1">
      <c r="A522" s="185"/>
      <c r="D522" s="181"/>
      <c r="E522" s="181"/>
      <c r="I522" s="182"/>
      <c r="J522" s="125"/>
    </row>
    <row r="523" spans="1:10" ht="19.5" customHeight="1">
      <c r="A523" s="185"/>
      <c r="D523" s="181"/>
      <c r="E523" s="181"/>
      <c r="I523" s="182"/>
      <c r="J523" s="125"/>
    </row>
    <row r="524" spans="1:10" ht="19.5" customHeight="1">
      <c r="A524" s="185"/>
      <c r="D524" s="181"/>
      <c r="E524" s="181"/>
      <c r="I524" s="182"/>
      <c r="J524" s="125"/>
    </row>
    <row r="525" spans="1:10" ht="19.5" customHeight="1">
      <c r="A525" s="185"/>
      <c r="D525" s="181"/>
      <c r="E525" s="181"/>
      <c r="I525" s="182"/>
      <c r="J525" s="125"/>
    </row>
    <row r="526" spans="1:10" ht="19.5" customHeight="1">
      <c r="A526" s="185"/>
      <c r="D526" s="181"/>
      <c r="E526" s="181"/>
      <c r="I526" s="182"/>
      <c r="J526" s="125"/>
    </row>
    <row r="527" spans="1:10" ht="19.5" customHeight="1">
      <c r="A527" s="185"/>
      <c r="D527" s="181"/>
      <c r="E527" s="181"/>
      <c r="I527" s="182"/>
      <c r="J527" s="125"/>
    </row>
    <row r="528" spans="1:10" ht="19.5" customHeight="1">
      <c r="A528" s="185"/>
      <c r="D528" s="181"/>
      <c r="E528" s="181"/>
      <c r="I528" s="182"/>
      <c r="J528" s="125"/>
    </row>
    <row r="529" spans="1:10" ht="19.5" customHeight="1">
      <c r="A529" s="185"/>
      <c r="D529" s="181"/>
      <c r="E529" s="181"/>
      <c r="I529" s="182"/>
      <c r="J529" s="125"/>
    </row>
    <row r="530" spans="1:10" ht="19.5" customHeight="1">
      <c r="A530" s="185"/>
      <c r="D530" s="181"/>
      <c r="E530" s="181"/>
      <c r="I530" s="182"/>
      <c r="J530" s="125"/>
    </row>
    <row r="531" spans="1:10" ht="19.5" customHeight="1">
      <c r="A531" s="185"/>
      <c r="D531" s="181"/>
      <c r="E531" s="181"/>
      <c r="I531" s="182"/>
      <c r="J531" s="125"/>
    </row>
    <row r="532" spans="1:10" ht="19.5" customHeight="1">
      <c r="A532" s="185"/>
      <c r="D532" s="181"/>
      <c r="E532" s="181"/>
      <c r="I532" s="182"/>
      <c r="J532" s="125"/>
    </row>
    <row r="533" spans="1:10" ht="19.5" customHeight="1">
      <c r="A533" s="185"/>
      <c r="D533" s="181"/>
      <c r="E533" s="181"/>
      <c r="I533" s="182"/>
      <c r="J533" s="125"/>
    </row>
    <row r="534" spans="1:10" ht="19.5" customHeight="1">
      <c r="A534" s="185"/>
      <c r="D534" s="181"/>
      <c r="E534" s="181"/>
      <c r="I534" s="182"/>
      <c r="J534" s="125"/>
    </row>
    <row r="535" spans="1:10" ht="19.5" customHeight="1">
      <c r="A535" s="185"/>
      <c r="D535" s="181"/>
      <c r="E535" s="181"/>
      <c r="I535" s="182"/>
      <c r="J535" s="125"/>
    </row>
    <row r="536" spans="1:10" ht="19.5" customHeight="1">
      <c r="A536" s="185"/>
      <c r="D536" s="181"/>
      <c r="E536" s="181"/>
      <c r="I536" s="182"/>
      <c r="J536" s="125"/>
    </row>
    <row r="537" spans="1:10" ht="19.5" customHeight="1">
      <c r="A537" s="185"/>
      <c r="D537" s="181"/>
      <c r="E537" s="181"/>
      <c r="I537" s="182"/>
      <c r="J537" s="125"/>
    </row>
    <row r="538" spans="1:10" ht="19.5" customHeight="1">
      <c r="A538" s="185"/>
      <c r="D538" s="181"/>
      <c r="E538" s="181"/>
      <c r="I538" s="182"/>
      <c r="J538" s="125"/>
    </row>
    <row r="539" spans="1:10" ht="19.5" customHeight="1">
      <c r="A539" s="185"/>
      <c r="D539" s="181"/>
      <c r="E539" s="181"/>
      <c r="I539" s="182"/>
      <c r="J539" s="125"/>
    </row>
    <row r="540" spans="1:10" ht="19.5" customHeight="1">
      <c r="A540" s="185"/>
      <c r="D540" s="181"/>
      <c r="E540" s="181"/>
      <c r="I540" s="182"/>
      <c r="J540" s="125"/>
    </row>
    <row r="541" spans="1:10" ht="19.5" customHeight="1">
      <c r="A541" s="185"/>
      <c r="D541" s="181"/>
      <c r="E541" s="181"/>
      <c r="I541" s="182"/>
      <c r="J541" s="125"/>
    </row>
    <row r="542" spans="1:10" ht="19.5" customHeight="1">
      <c r="A542" s="185"/>
      <c r="D542" s="181"/>
      <c r="E542" s="181"/>
      <c r="I542" s="182"/>
      <c r="J542" s="125"/>
    </row>
    <row r="543" spans="1:10" ht="19.5" customHeight="1">
      <c r="A543" s="185"/>
      <c r="D543" s="181"/>
      <c r="E543" s="181"/>
      <c r="I543" s="182"/>
      <c r="J543" s="125"/>
    </row>
    <row r="544" spans="1:10" ht="19.5" customHeight="1">
      <c r="A544" s="185"/>
      <c r="D544" s="181"/>
      <c r="E544" s="181"/>
      <c r="I544" s="182"/>
      <c r="J544" s="125"/>
    </row>
    <row r="545" spans="1:10" ht="19.5" customHeight="1">
      <c r="A545" s="185"/>
      <c r="D545" s="181"/>
      <c r="E545" s="181"/>
      <c r="I545" s="182"/>
      <c r="J545" s="125"/>
    </row>
    <row r="546" spans="1:10" ht="19.5" customHeight="1">
      <c r="A546" s="185"/>
      <c r="D546" s="181"/>
      <c r="E546" s="181"/>
      <c r="I546" s="182"/>
      <c r="J546" s="125"/>
    </row>
    <row r="547" spans="1:10" ht="19.5" customHeight="1">
      <c r="A547" s="185"/>
      <c r="D547" s="181"/>
      <c r="E547" s="181"/>
      <c r="I547" s="182"/>
      <c r="J547" s="125"/>
    </row>
    <row r="548" spans="1:10" ht="19.5" customHeight="1">
      <c r="A548" s="185"/>
      <c r="D548" s="181"/>
      <c r="E548" s="181"/>
      <c r="I548" s="182"/>
      <c r="J548" s="125"/>
    </row>
    <row r="549" spans="1:10" ht="19.5" customHeight="1">
      <c r="A549" s="185"/>
      <c r="D549" s="181"/>
      <c r="E549" s="181"/>
      <c r="I549" s="182"/>
      <c r="J549" s="125"/>
    </row>
    <row r="550" spans="1:10" ht="19.5" customHeight="1">
      <c r="A550" s="185"/>
      <c r="D550" s="181"/>
      <c r="E550" s="181"/>
      <c r="I550" s="182"/>
      <c r="J550" s="125"/>
    </row>
    <row r="551" spans="1:10" ht="19.5" customHeight="1">
      <c r="A551" s="185"/>
      <c r="D551" s="181"/>
      <c r="E551" s="181"/>
      <c r="I551" s="182"/>
      <c r="J551" s="125"/>
    </row>
    <row r="552" spans="1:10" ht="19.5" customHeight="1">
      <c r="A552" s="185"/>
      <c r="D552" s="181"/>
      <c r="E552" s="181"/>
      <c r="I552" s="182"/>
      <c r="J552" s="125"/>
    </row>
    <row r="553" spans="1:10" ht="19.5" customHeight="1">
      <c r="A553" s="185"/>
      <c r="D553" s="181"/>
      <c r="E553" s="181"/>
      <c r="I553" s="182"/>
      <c r="J553" s="125"/>
    </row>
    <row r="554" spans="1:10" ht="19.5" customHeight="1">
      <c r="A554" s="185"/>
      <c r="D554" s="181"/>
      <c r="E554" s="181"/>
      <c r="I554" s="182"/>
      <c r="J554" s="125"/>
    </row>
    <row r="555" spans="1:10" ht="19.5" customHeight="1">
      <c r="A555" s="185"/>
      <c r="D555" s="181"/>
      <c r="E555" s="181"/>
      <c r="I555" s="182"/>
      <c r="J555" s="125"/>
    </row>
    <row r="556" spans="1:10" ht="19.5" customHeight="1">
      <c r="A556" s="185"/>
      <c r="D556" s="181"/>
      <c r="E556" s="181"/>
      <c r="I556" s="182"/>
      <c r="J556" s="125"/>
    </row>
    <row r="557" spans="1:10" ht="19.5" customHeight="1">
      <c r="A557" s="185"/>
      <c r="D557" s="181"/>
      <c r="E557" s="181"/>
      <c r="I557" s="182"/>
      <c r="J557" s="125"/>
    </row>
    <row r="558" spans="1:10" ht="19.5" customHeight="1">
      <c r="A558" s="185"/>
      <c r="D558" s="181"/>
      <c r="E558" s="181"/>
      <c r="I558" s="182"/>
      <c r="J558" s="125"/>
    </row>
    <row r="559" spans="1:10" ht="19.5" customHeight="1">
      <c r="A559" s="185"/>
      <c r="D559" s="181"/>
      <c r="E559" s="181"/>
      <c r="I559" s="182"/>
      <c r="J559" s="125"/>
    </row>
    <row r="560" spans="1:10" ht="19.5" customHeight="1">
      <c r="A560" s="185"/>
      <c r="D560" s="181"/>
      <c r="E560" s="181"/>
      <c r="I560" s="182"/>
      <c r="J560" s="125"/>
    </row>
    <row r="561" spans="1:10" ht="19.5" customHeight="1">
      <c r="A561" s="185"/>
      <c r="D561" s="181"/>
      <c r="E561" s="181"/>
      <c r="I561" s="182"/>
      <c r="J561" s="125"/>
    </row>
    <row r="562" spans="1:10" ht="19.5" customHeight="1">
      <c r="A562" s="185"/>
      <c r="D562" s="181"/>
      <c r="E562" s="181"/>
      <c r="I562" s="182"/>
      <c r="J562" s="125"/>
    </row>
    <row r="563" spans="1:10" ht="19.5" customHeight="1">
      <c r="A563" s="185"/>
      <c r="D563" s="181"/>
      <c r="E563" s="181"/>
      <c r="I563" s="182"/>
      <c r="J563" s="125"/>
    </row>
    <row r="564" spans="1:10" ht="19.5" customHeight="1">
      <c r="A564" s="185"/>
      <c r="D564" s="181"/>
      <c r="E564" s="181"/>
      <c r="I564" s="182"/>
      <c r="J564" s="125"/>
    </row>
    <row r="565" spans="1:10" ht="19.5" customHeight="1">
      <c r="A565" s="185"/>
      <c r="D565" s="181"/>
      <c r="E565" s="181"/>
      <c r="I565" s="182"/>
      <c r="J565" s="125"/>
    </row>
    <row r="566" spans="1:10" ht="19.5" customHeight="1">
      <c r="A566" s="185"/>
      <c r="D566" s="181"/>
      <c r="E566" s="181"/>
      <c r="I566" s="182"/>
      <c r="J566" s="125"/>
    </row>
    <row r="567" spans="1:10" ht="19.5" customHeight="1">
      <c r="A567" s="185"/>
      <c r="D567" s="181"/>
      <c r="E567" s="181"/>
      <c r="I567" s="182"/>
      <c r="J567" s="125"/>
    </row>
    <row r="568" spans="1:10" ht="19.5" customHeight="1">
      <c r="A568" s="185"/>
      <c r="D568" s="181"/>
      <c r="E568" s="181"/>
      <c r="I568" s="182"/>
      <c r="J568" s="125"/>
    </row>
    <row r="569" spans="1:10" ht="19.5" customHeight="1">
      <c r="A569" s="185"/>
      <c r="D569" s="181"/>
      <c r="E569" s="181"/>
      <c r="I569" s="182"/>
      <c r="J569" s="125"/>
    </row>
    <row r="570" spans="1:10" ht="19.5" customHeight="1">
      <c r="A570" s="185"/>
      <c r="D570" s="181"/>
      <c r="E570" s="181"/>
      <c r="I570" s="182"/>
      <c r="J570" s="125"/>
    </row>
    <row r="571" spans="1:10" ht="19.5" customHeight="1">
      <c r="A571" s="185"/>
      <c r="D571" s="181"/>
      <c r="E571" s="181"/>
      <c r="I571" s="182"/>
      <c r="J571" s="125"/>
    </row>
    <row r="572" spans="1:10" ht="19.5" customHeight="1">
      <c r="A572" s="185"/>
      <c r="D572" s="181"/>
      <c r="E572" s="181"/>
      <c r="I572" s="182"/>
      <c r="J572" s="125"/>
    </row>
    <row r="573" spans="1:10" ht="19.5" customHeight="1">
      <c r="A573" s="185"/>
      <c r="D573" s="181"/>
      <c r="E573" s="181"/>
      <c r="I573" s="182"/>
      <c r="J573" s="125"/>
    </row>
    <row r="574" spans="1:10" ht="19.5" customHeight="1">
      <c r="A574" s="185"/>
      <c r="D574" s="181"/>
      <c r="E574" s="181"/>
      <c r="I574" s="182"/>
      <c r="J574" s="125"/>
    </row>
    <row r="575" spans="1:10" ht="19.5" customHeight="1">
      <c r="A575" s="185"/>
      <c r="D575" s="181"/>
      <c r="E575" s="181"/>
      <c r="I575" s="182"/>
      <c r="J575" s="125"/>
    </row>
    <row r="576" spans="1:10" ht="19.5" customHeight="1">
      <c r="A576" s="185"/>
      <c r="D576" s="181"/>
      <c r="E576" s="181"/>
      <c r="I576" s="182"/>
      <c r="J576" s="125"/>
    </row>
    <row r="577" spans="1:10" ht="19.5" customHeight="1">
      <c r="A577" s="185"/>
      <c r="D577" s="181"/>
      <c r="E577" s="181"/>
      <c r="I577" s="182"/>
      <c r="J577" s="125"/>
    </row>
    <row r="578" spans="1:10" ht="19.5" customHeight="1">
      <c r="A578" s="185"/>
      <c r="D578" s="181"/>
      <c r="E578" s="181"/>
      <c r="I578" s="182"/>
      <c r="J578" s="125"/>
    </row>
    <row r="579" spans="1:10" ht="19.5" customHeight="1">
      <c r="A579" s="185"/>
      <c r="D579" s="181"/>
      <c r="E579" s="181"/>
      <c r="I579" s="182"/>
      <c r="J579" s="125"/>
    </row>
    <row r="580" spans="1:10" ht="19.5" customHeight="1">
      <c r="A580" s="185"/>
      <c r="D580" s="181"/>
      <c r="E580" s="181"/>
      <c r="I580" s="182"/>
      <c r="J580" s="125"/>
    </row>
    <row r="581" spans="1:10" ht="19.5" customHeight="1">
      <c r="A581" s="185"/>
      <c r="D581" s="181"/>
      <c r="E581" s="181"/>
      <c r="I581" s="182"/>
      <c r="J581" s="125"/>
    </row>
    <row r="582" spans="1:10" ht="19.5" customHeight="1">
      <c r="A582" s="185"/>
      <c r="D582" s="181"/>
      <c r="E582" s="181"/>
      <c r="I582" s="182"/>
      <c r="J582" s="125"/>
    </row>
    <row r="583" spans="1:10" ht="19.5" customHeight="1">
      <c r="A583" s="185"/>
      <c r="D583" s="181"/>
      <c r="E583" s="181"/>
      <c r="I583" s="182"/>
      <c r="J583" s="125"/>
    </row>
    <row r="584" spans="1:10" ht="19.5" customHeight="1">
      <c r="A584" s="185"/>
      <c r="D584" s="181"/>
      <c r="E584" s="181"/>
      <c r="I584" s="182"/>
      <c r="J584" s="125"/>
    </row>
    <row r="585" spans="1:10" ht="19.5" customHeight="1">
      <c r="A585" s="185"/>
      <c r="D585" s="181"/>
      <c r="E585" s="181"/>
      <c r="I585" s="182"/>
      <c r="J585" s="125"/>
    </row>
    <row r="586" spans="1:10" ht="19.5" customHeight="1">
      <c r="A586" s="185"/>
      <c r="D586" s="181"/>
      <c r="E586" s="181"/>
      <c r="I586" s="182"/>
      <c r="J586" s="125"/>
    </row>
    <row r="587" spans="1:10" ht="19.5" customHeight="1">
      <c r="A587" s="185"/>
      <c r="D587" s="181"/>
      <c r="E587" s="181"/>
      <c r="I587" s="182"/>
      <c r="J587" s="125"/>
    </row>
    <row r="588" spans="1:10" ht="19.5" customHeight="1">
      <c r="A588" s="185"/>
      <c r="D588" s="181"/>
      <c r="E588" s="181"/>
      <c r="I588" s="182"/>
      <c r="J588" s="125"/>
    </row>
    <row r="589" spans="1:10" ht="19.5" customHeight="1">
      <c r="A589" s="185"/>
      <c r="D589" s="181"/>
      <c r="E589" s="181"/>
      <c r="I589" s="182"/>
      <c r="J589" s="125"/>
    </row>
    <row r="590" spans="1:10" ht="19.5" customHeight="1">
      <c r="A590" s="185"/>
      <c r="D590" s="181"/>
      <c r="E590" s="181"/>
      <c r="I590" s="182"/>
      <c r="J590" s="125"/>
    </row>
    <row r="591" spans="1:10" ht="19.5" customHeight="1">
      <c r="A591" s="185"/>
      <c r="D591" s="181"/>
      <c r="E591" s="181"/>
      <c r="I591" s="182"/>
      <c r="J591" s="125"/>
    </row>
    <row r="592" spans="1:10" ht="19.5" customHeight="1">
      <c r="A592" s="185"/>
      <c r="D592" s="181"/>
      <c r="E592" s="181"/>
      <c r="I592" s="182"/>
      <c r="J592" s="125"/>
    </row>
    <row r="593" spans="1:10" ht="19.5" customHeight="1">
      <c r="A593" s="185"/>
      <c r="D593" s="181"/>
      <c r="E593" s="181"/>
      <c r="I593" s="182"/>
      <c r="J593" s="125"/>
    </row>
    <row r="594" spans="1:10" ht="19.5" customHeight="1">
      <c r="A594" s="185"/>
      <c r="D594" s="181"/>
      <c r="E594" s="181"/>
      <c r="I594" s="182"/>
      <c r="J594" s="125"/>
    </row>
    <row r="595" spans="1:10" ht="19.5" customHeight="1">
      <c r="A595" s="185"/>
      <c r="D595" s="181"/>
      <c r="E595" s="181"/>
      <c r="I595" s="182"/>
      <c r="J595" s="125"/>
    </row>
    <row r="596" spans="1:10" ht="19.5" customHeight="1">
      <c r="A596" s="185"/>
      <c r="D596" s="181"/>
      <c r="E596" s="181"/>
      <c r="I596" s="182"/>
      <c r="J596" s="125"/>
    </row>
    <row r="597" spans="1:10" ht="19.5" customHeight="1">
      <c r="A597" s="185"/>
      <c r="D597" s="181"/>
      <c r="E597" s="181"/>
      <c r="I597" s="182"/>
      <c r="J597" s="125"/>
    </row>
    <row r="598" spans="1:10" ht="19.5" customHeight="1">
      <c r="A598" s="185"/>
      <c r="D598" s="181"/>
      <c r="E598" s="181"/>
      <c r="I598" s="182"/>
      <c r="J598" s="125"/>
    </row>
    <row r="599" spans="1:10" ht="19.5" customHeight="1">
      <c r="A599" s="185"/>
      <c r="D599" s="181"/>
      <c r="E599" s="181"/>
      <c r="I599" s="182"/>
      <c r="J599" s="125"/>
    </row>
    <row r="600" spans="1:10" ht="19.5" customHeight="1">
      <c r="A600" s="185"/>
      <c r="D600" s="181"/>
      <c r="E600" s="181"/>
      <c r="I600" s="182"/>
      <c r="J600" s="125"/>
    </row>
    <row r="601" spans="1:10" ht="19.5" customHeight="1">
      <c r="A601" s="185"/>
      <c r="D601" s="181"/>
      <c r="E601" s="181"/>
      <c r="I601" s="182"/>
      <c r="J601" s="125"/>
    </row>
    <row r="602" spans="1:10" ht="19.5" customHeight="1">
      <c r="A602" s="185"/>
      <c r="D602" s="181"/>
      <c r="E602" s="181"/>
      <c r="I602" s="182"/>
      <c r="J602" s="125"/>
    </row>
    <row r="603" spans="1:10" ht="19.5" customHeight="1">
      <c r="A603" s="185"/>
      <c r="D603" s="181"/>
      <c r="E603" s="181"/>
      <c r="I603" s="182"/>
      <c r="J603" s="125"/>
    </row>
    <row r="604" spans="1:10" ht="19.5" customHeight="1">
      <c r="A604" s="185"/>
      <c r="D604" s="181"/>
      <c r="E604" s="181"/>
      <c r="I604" s="182"/>
      <c r="J604" s="125"/>
    </row>
    <row r="605" spans="1:10" ht="19.5" customHeight="1">
      <c r="A605" s="185"/>
      <c r="D605" s="181"/>
      <c r="E605" s="181"/>
      <c r="I605" s="182"/>
      <c r="J605" s="125"/>
    </row>
    <row r="606" spans="1:10" ht="19.5" customHeight="1">
      <c r="A606" s="185"/>
      <c r="D606" s="181"/>
      <c r="E606" s="181"/>
      <c r="I606" s="182"/>
      <c r="J606" s="125"/>
    </row>
    <row r="607" spans="1:10" ht="19.5" customHeight="1">
      <c r="A607" s="185"/>
      <c r="D607" s="181"/>
      <c r="E607" s="181"/>
      <c r="I607" s="182"/>
      <c r="J607" s="125"/>
    </row>
    <row r="608" spans="1:10" ht="19.5" customHeight="1">
      <c r="A608" s="185"/>
      <c r="D608" s="181"/>
      <c r="E608" s="181"/>
      <c r="I608" s="182"/>
      <c r="J608" s="125"/>
    </row>
    <row r="609" spans="1:10" ht="19.5" customHeight="1">
      <c r="A609" s="185"/>
      <c r="D609" s="181"/>
      <c r="E609" s="181"/>
      <c r="I609" s="182"/>
      <c r="J609" s="125"/>
    </row>
    <row r="610" spans="1:10" ht="19.5" customHeight="1">
      <c r="A610" s="185"/>
      <c r="D610" s="181"/>
      <c r="E610" s="181"/>
      <c r="I610" s="182"/>
      <c r="J610" s="125"/>
    </row>
    <row r="611" spans="1:10" ht="19.5" customHeight="1">
      <c r="A611" s="185"/>
      <c r="D611" s="181"/>
      <c r="E611" s="181"/>
      <c r="I611" s="182"/>
      <c r="J611" s="125"/>
    </row>
    <row r="612" spans="1:10" ht="19.5" customHeight="1">
      <c r="A612" s="185"/>
      <c r="D612" s="181"/>
      <c r="E612" s="181"/>
      <c r="I612" s="182"/>
      <c r="J612" s="125"/>
    </row>
    <row r="613" spans="1:10" ht="19.5" customHeight="1">
      <c r="A613" s="185"/>
      <c r="D613" s="181"/>
      <c r="E613" s="181"/>
      <c r="I613" s="182"/>
      <c r="J613" s="125"/>
    </row>
    <row r="614" spans="1:10" ht="19.5" customHeight="1">
      <c r="A614" s="185"/>
      <c r="D614" s="181"/>
      <c r="E614" s="181"/>
      <c r="I614" s="182"/>
      <c r="J614" s="125"/>
    </row>
    <row r="615" spans="1:10" ht="19.5" customHeight="1">
      <c r="A615" s="185"/>
      <c r="D615" s="181"/>
      <c r="E615" s="181"/>
      <c r="I615" s="182"/>
      <c r="J615" s="125"/>
    </row>
    <row r="616" spans="1:10" ht="19.5" customHeight="1">
      <c r="A616" s="185"/>
      <c r="D616" s="181"/>
      <c r="E616" s="181"/>
      <c r="I616" s="182"/>
      <c r="J616" s="125"/>
    </row>
    <row r="617" spans="1:10" ht="19.5" customHeight="1">
      <c r="A617" s="185"/>
      <c r="D617" s="181"/>
      <c r="E617" s="181"/>
      <c r="I617" s="182"/>
      <c r="J617" s="125"/>
    </row>
    <row r="618" spans="1:10" ht="19.5" customHeight="1">
      <c r="A618" s="185"/>
      <c r="D618" s="181"/>
      <c r="E618" s="181"/>
      <c r="I618" s="182"/>
      <c r="J618" s="125"/>
    </row>
    <row r="619" spans="1:10" ht="19.5" customHeight="1">
      <c r="A619" s="185"/>
      <c r="D619" s="181"/>
      <c r="E619" s="181"/>
      <c r="I619" s="182"/>
      <c r="J619" s="125"/>
    </row>
    <row r="620" spans="1:10" ht="19.5" customHeight="1">
      <c r="A620" s="185"/>
      <c r="D620" s="181"/>
      <c r="E620" s="181"/>
      <c r="I620" s="182"/>
      <c r="J620" s="125"/>
    </row>
    <row r="621" spans="1:10" ht="19.5" customHeight="1">
      <c r="A621" s="185"/>
      <c r="D621" s="181"/>
      <c r="E621" s="181"/>
      <c r="I621" s="182"/>
      <c r="J621" s="125"/>
    </row>
    <row r="622" spans="1:10" ht="19.5" customHeight="1">
      <c r="A622" s="185"/>
      <c r="D622" s="181"/>
      <c r="E622" s="181"/>
      <c r="I622" s="182"/>
      <c r="J622" s="125"/>
    </row>
    <row r="623" spans="1:10" ht="19.5" customHeight="1">
      <c r="A623" s="185"/>
      <c r="D623" s="181"/>
      <c r="E623" s="181"/>
      <c r="I623" s="182"/>
      <c r="J623" s="125"/>
    </row>
    <row r="624" spans="1:10" ht="19.5" customHeight="1">
      <c r="A624" s="185"/>
      <c r="D624" s="181"/>
      <c r="E624" s="181"/>
      <c r="I624" s="182"/>
      <c r="J624" s="125"/>
    </row>
    <row r="625" spans="1:10" ht="19.5" customHeight="1">
      <c r="A625" s="185"/>
      <c r="D625" s="181"/>
      <c r="E625" s="181"/>
      <c r="I625" s="182"/>
      <c r="J625" s="125"/>
    </row>
    <row r="626" spans="1:10" ht="19.5" customHeight="1">
      <c r="A626" s="185"/>
      <c r="D626" s="181"/>
      <c r="E626" s="181"/>
      <c r="I626" s="182"/>
      <c r="J626" s="125"/>
    </row>
    <row r="627" spans="1:10" ht="19.5" customHeight="1">
      <c r="A627" s="185"/>
      <c r="D627" s="181"/>
      <c r="E627" s="181"/>
      <c r="I627" s="182"/>
      <c r="J627" s="125"/>
    </row>
    <row r="628" spans="1:10" ht="19.5" customHeight="1">
      <c r="A628" s="185"/>
      <c r="D628" s="181"/>
      <c r="E628" s="181"/>
      <c r="I628" s="182"/>
      <c r="J628" s="125"/>
    </row>
    <row r="629" spans="1:10" ht="19.5" customHeight="1">
      <c r="A629" s="185"/>
      <c r="D629" s="181"/>
      <c r="E629" s="181"/>
      <c r="I629" s="182"/>
      <c r="J629" s="125"/>
    </row>
    <row r="630" spans="1:10" ht="19.5" customHeight="1">
      <c r="A630" s="185"/>
      <c r="D630" s="181"/>
      <c r="E630" s="181"/>
      <c r="I630" s="182"/>
      <c r="J630" s="125"/>
    </row>
    <row r="631" spans="1:10" ht="19.5" customHeight="1">
      <c r="A631" s="185"/>
      <c r="D631" s="181"/>
      <c r="E631" s="181"/>
      <c r="I631" s="182"/>
      <c r="J631" s="125"/>
    </row>
    <row r="632" spans="1:10" ht="19.5" customHeight="1">
      <c r="A632" s="185"/>
      <c r="D632" s="181"/>
      <c r="E632" s="181"/>
      <c r="I632" s="182"/>
      <c r="J632" s="125"/>
    </row>
    <row r="633" spans="1:10" ht="19.5" customHeight="1">
      <c r="A633" s="185"/>
      <c r="D633" s="181"/>
      <c r="E633" s="181"/>
      <c r="I633" s="182"/>
      <c r="J633" s="125"/>
    </row>
    <row r="634" spans="1:10" ht="19.5" customHeight="1">
      <c r="A634" s="185"/>
      <c r="D634" s="181"/>
      <c r="E634" s="181"/>
      <c r="I634" s="182"/>
      <c r="J634" s="125"/>
    </row>
    <row r="635" spans="1:10" ht="19.5" customHeight="1">
      <c r="A635" s="185"/>
      <c r="D635" s="181"/>
      <c r="E635" s="181"/>
      <c r="I635" s="182"/>
      <c r="J635" s="125"/>
    </row>
    <row r="636" spans="1:10" ht="19.5" customHeight="1">
      <c r="A636" s="185"/>
      <c r="D636" s="181"/>
      <c r="E636" s="181"/>
      <c r="I636" s="182"/>
      <c r="J636" s="125"/>
    </row>
    <row r="637" spans="1:10" ht="19.5" customHeight="1">
      <c r="A637" s="185"/>
      <c r="D637" s="181"/>
      <c r="E637" s="181"/>
      <c r="I637" s="182"/>
      <c r="J637" s="125"/>
    </row>
    <row r="638" spans="1:10" ht="19.5" customHeight="1">
      <c r="A638" s="185"/>
      <c r="D638" s="181"/>
      <c r="E638" s="181"/>
      <c r="I638" s="182"/>
      <c r="J638" s="125"/>
    </row>
    <row r="639" spans="1:10" ht="19.5" customHeight="1">
      <c r="A639" s="185"/>
      <c r="D639" s="181"/>
      <c r="E639" s="181"/>
      <c r="I639" s="182"/>
      <c r="J639" s="125"/>
    </row>
    <row r="640" spans="1:10" ht="19.5" customHeight="1">
      <c r="A640" s="185"/>
      <c r="D640" s="181"/>
      <c r="E640" s="181"/>
      <c r="I640" s="182"/>
      <c r="J640" s="125"/>
    </row>
    <row r="641" spans="1:10" ht="19.5" customHeight="1">
      <c r="A641" s="185"/>
      <c r="D641" s="181"/>
      <c r="E641" s="181"/>
      <c r="I641" s="182"/>
      <c r="J641" s="125"/>
    </row>
    <row r="642" spans="1:10" ht="19.5" customHeight="1">
      <c r="A642" s="185"/>
      <c r="D642" s="181"/>
      <c r="E642" s="181"/>
      <c r="I642" s="182"/>
      <c r="J642" s="125"/>
    </row>
    <row r="643" spans="1:10" ht="19.5" customHeight="1">
      <c r="A643" s="185"/>
      <c r="D643" s="181"/>
      <c r="E643" s="181"/>
      <c r="I643" s="182"/>
      <c r="J643" s="125"/>
    </row>
    <row r="644" spans="1:10" ht="19.5" customHeight="1">
      <c r="A644" s="185"/>
      <c r="D644" s="181"/>
      <c r="E644" s="181"/>
      <c r="I644" s="182"/>
      <c r="J644" s="125"/>
    </row>
    <row r="645" spans="1:10" ht="19.5" customHeight="1">
      <c r="A645" s="185"/>
      <c r="D645" s="181"/>
      <c r="E645" s="181"/>
      <c r="I645" s="182"/>
      <c r="J645" s="125"/>
    </row>
    <row r="646" spans="1:10" ht="19.5" customHeight="1">
      <c r="A646" s="185"/>
      <c r="D646" s="181"/>
      <c r="E646" s="181"/>
      <c r="I646" s="182"/>
      <c r="J646" s="125"/>
    </row>
    <row r="647" spans="1:10" ht="19.5" customHeight="1">
      <c r="A647" s="185"/>
      <c r="D647" s="181"/>
      <c r="E647" s="181"/>
      <c r="I647" s="182"/>
      <c r="J647" s="125"/>
    </row>
    <row r="648" spans="1:10" ht="19.5" customHeight="1">
      <c r="A648" s="185"/>
      <c r="D648" s="181"/>
      <c r="E648" s="181"/>
      <c r="I648" s="182"/>
      <c r="J648" s="125"/>
    </row>
    <row r="649" spans="1:10" ht="19.5" customHeight="1">
      <c r="A649" s="185"/>
      <c r="D649" s="181"/>
      <c r="E649" s="181"/>
      <c r="I649" s="182"/>
      <c r="J649" s="125"/>
    </row>
    <row r="650" spans="1:10" ht="19.5" customHeight="1">
      <c r="A650" s="185"/>
      <c r="D650" s="181"/>
      <c r="E650" s="181"/>
      <c r="I650" s="182"/>
      <c r="J650" s="125"/>
    </row>
    <row r="651" spans="1:10" ht="19.5" customHeight="1">
      <c r="A651" s="185"/>
      <c r="D651" s="181"/>
      <c r="E651" s="181"/>
      <c r="I651" s="182"/>
      <c r="J651" s="125"/>
    </row>
    <row r="652" spans="1:10" ht="19.5" customHeight="1">
      <c r="A652" s="185"/>
      <c r="D652" s="181"/>
      <c r="E652" s="181"/>
      <c r="I652" s="182"/>
      <c r="J652" s="125"/>
    </row>
    <row r="653" spans="1:10" ht="19.5" customHeight="1">
      <c r="A653" s="185"/>
      <c r="D653" s="181"/>
      <c r="E653" s="181"/>
      <c r="I653" s="182"/>
      <c r="J653" s="125"/>
    </row>
    <row r="654" spans="1:10" ht="19.5" customHeight="1">
      <c r="A654" s="185"/>
      <c r="D654" s="181"/>
      <c r="E654" s="181"/>
      <c r="I654" s="182"/>
      <c r="J654" s="125"/>
    </row>
    <row r="655" spans="1:10" ht="19.5" customHeight="1">
      <c r="A655" s="185"/>
      <c r="D655" s="181"/>
      <c r="E655" s="181"/>
      <c r="I655" s="182"/>
      <c r="J655" s="125"/>
    </row>
    <row r="656" spans="1:10" ht="19.5" customHeight="1">
      <c r="A656" s="185"/>
      <c r="D656" s="181"/>
      <c r="E656" s="181"/>
      <c r="I656" s="182"/>
      <c r="J656" s="125"/>
    </row>
    <row r="657" spans="1:10" ht="19.5" customHeight="1">
      <c r="A657" s="185"/>
      <c r="D657" s="181"/>
      <c r="E657" s="181"/>
      <c r="I657" s="182"/>
      <c r="J657" s="125"/>
    </row>
    <row r="658" spans="1:10" ht="19.5" customHeight="1">
      <c r="A658" s="185"/>
      <c r="D658" s="181"/>
      <c r="E658" s="181"/>
      <c r="I658" s="182"/>
      <c r="J658" s="125"/>
    </row>
    <row r="659" spans="1:10" ht="19.5" customHeight="1">
      <c r="A659" s="185"/>
      <c r="D659" s="181"/>
      <c r="E659" s="181"/>
      <c r="I659" s="182"/>
      <c r="J659" s="125"/>
    </row>
    <row r="660" spans="1:10" ht="19.5" customHeight="1">
      <c r="A660" s="185"/>
      <c r="D660" s="181"/>
      <c r="E660" s="181"/>
      <c r="I660" s="182"/>
      <c r="J660" s="125"/>
    </row>
    <row r="661" spans="1:10" ht="19.5" customHeight="1">
      <c r="A661" s="185"/>
      <c r="D661" s="181"/>
      <c r="E661" s="181"/>
      <c r="I661" s="182"/>
      <c r="J661" s="125"/>
    </row>
    <row r="662" spans="1:10" ht="19.5" customHeight="1">
      <c r="A662" s="185"/>
      <c r="D662" s="181"/>
      <c r="E662" s="181"/>
      <c r="I662" s="182"/>
      <c r="J662" s="125"/>
    </row>
    <row r="663" spans="1:10" ht="19.5" customHeight="1">
      <c r="A663" s="185"/>
      <c r="D663" s="181"/>
      <c r="E663" s="181"/>
      <c r="I663" s="182"/>
      <c r="J663" s="125"/>
    </row>
    <row r="664" spans="1:10" ht="19.5" customHeight="1">
      <c r="A664" s="185"/>
      <c r="D664" s="181"/>
      <c r="E664" s="181"/>
      <c r="I664" s="182"/>
      <c r="J664" s="125"/>
    </row>
    <row r="665" spans="1:10" ht="19.5" customHeight="1">
      <c r="A665" s="185"/>
      <c r="D665" s="181"/>
      <c r="E665" s="181"/>
      <c r="I665" s="182"/>
      <c r="J665" s="125"/>
    </row>
    <row r="666" spans="1:10" ht="19.5" customHeight="1">
      <c r="A666" s="185"/>
      <c r="D666" s="181"/>
      <c r="E666" s="181"/>
      <c r="I666" s="182"/>
      <c r="J666" s="125"/>
    </row>
    <row r="667" spans="1:10" ht="19.5" customHeight="1">
      <c r="A667" s="185"/>
      <c r="D667" s="181"/>
      <c r="E667" s="181"/>
      <c r="I667" s="182"/>
      <c r="J667" s="125"/>
    </row>
    <row r="668" spans="1:10" ht="19.5" customHeight="1">
      <c r="A668" s="185"/>
      <c r="D668" s="181"/>
      <c r="E668" s="181"/>
      <c r="I668" s="182"/>
      <c r="J668" s="125"/>
    </row>
    <row r="669" spans="1:10" ht="19.5" customHeight="1">
      <c r="A669" s="185"/>
      <c r="D669" s="181"/>
      <c r="E669" s="181"/>
      <c r="I669" s="182"/>
      <c r="J669" s="125"/>
    </row>
    <row r="670" spans="1:10" ht="19.5" customHeight="1">
      <c r="A670" s="185"/>
      <c r="D670" s="181"/>
      <c r="E670" s="181"/>
      <c r="I670" s="182"/>
      <c r="J670" s="125"/>
    </row>
    <row r="671" spans="1:10" ht="19.5" customHeight="1">
      <c r="A671" s="185"/>
      <c r="D671" s="181"/>
      <c r="E671" s="181"/>
      <c r="I671" s="182"/>
      <c r="J671" s="125"/>
    </row>
    <row r="672" spans="1:10" ht="19.5" customHeight="1">
      <c r="A672" s="185"/>
      <c r="D672" s="181"/>
      <c r="E672" s="181"/>
      <c r="I672" s="182"/>
      <c r="J672" s="125"/>
    </row>
    <row r="673" spans="1:10" ht="19.5" customHeight="1">
      <c r="A673" s="185"/>
      <c r="D673" s="181"/>
      <c r="E673" s="181"/>
      <c r="I673" s="182"/>
      <c r="J673" s="125"/>
    </row>
    <row r="674" spans="1:10" ht="19.5" customHeight="1">
      <c r="A674" s="185"/>
      <c r="D674" s="181"/>
      <c r="E674" s="181"/>
      <c r="I674" s="182"/>
      <c r="J674" s="125"/>
    </row>
    <row r="675" spans="1:10" ht="19.5" customHeight="1">
      <c r="A675" s="185"/>
      <c r="D675" s="181"/>
      <c r="E675" s="181"/>
      <c r="I675" s="182"/>
      <c r="J675" s="125"/>
    </row>
    <row r="676" spans="1:10" ht="19.5" customHeight="1">
      <c r="A676" s="185"/>
      <c r="D676" s="181"/>
      <c r="E676" s="181"/>
      <c r="I676" s="182"/>
      <c r="J676" s="125"/>
    </row>
    <row r="677" spans="1:10" ht="19.5" customHeight="1">
      <c r="A677" s="185"/>
      <c r="D677" s="181"/>
      <c r="E677" s="181"/>
      <c r="I677" s="182"/>
      <c r="J677" s="125"/>
    </row>
    <row r="678" spans="1:10" ht="19.5" customHeight="1">
      <c r="A678" s="185"/>
      <c r="D678" s="181"/>
      <c r="E678" s="181"/>
      <c r="I678" s="182"/>
      <c r="J678" s="125"/>
    </row>
    <row r="679" spans="1:10" ht="19.5" customHeight="1">
      <c r="A679" s="185"/>
      <c r="D679" s="181"/>
      <c r="E679" s="181"/>
      <c r="I679" s="182"/>
      <c r="J679" s="125"/>
    </row>
    <row r="680" spans="1:10" ht="19.5" customHeight="1">
      <c r="A680" s="185"/>
      <c r="D680" s="181"/>
      <c r="E680" s="181"/>
      <c r="I680" s="182"/>
      <c r="J680" s="125"/>
    </row>
    <row r="681" spans="1:10" ht="19.5" customHeight="1">
      <c r="A681" s="185"/>
      <c r="D681" s="181"/>
      <c r="E681" s="181"/>
      <c r="I681" s="182"/>
      <c r="J681" s="125"/>
    </row>
    <row r="682" spans="1:10" ht="19.5" customHeight="1">
      <c r="A682" s="185"/>
      <c r="D682" s="181"/>
      <c r="E682" s="181"/>
      <c r="I682" s="182"/>
      <c r="J682" s="125"/>
    </row>
    <row r="683" spans="1:10" ht="19.5" customHeight="1">
      <c r="A683" s="185"/>
      <c r="D683" s="181"/>
      <c r="E683" s="181"/>
      <c r="I683" s="182"/>
      <c r="J683" s="125"/>
    </row>
    <row r="684" spans="1:10" ht="19.5" customHeight="1">
      <c r="A684" s="185"/>
      <c r="D684" s="181"/>
      <c r="E684" s="181"/>
      <c r="I684" s="182"/>
      <c r="J684" s="125"/>
    </row>
    <row r="685" spans="1:10" ht="19.5" customHeight="1">
      <c r="A685" s="185"/>
      <c r="D685" s="181"/>
      <c r="E685" s="181"/>
      <c r="I685" s="182"/>
      <c r="J685" s="125"/>
    </row>
    <row r="686" spans="1:10" ht="19.5" customHeight="1">
      <c r="A686" s="185"/>
      <c r="D686" s="181"/>
      <c r="E686" s="181"/>
      <c r="I686" s="182"/>
      <c r="J686" s="125"/>
    </row>
    <row r="687" spans="1:10" ht="19.5" customHeight="1">
      <c r="A687" s="185"/>
      <c r="D687" s="181"/>
      <c r="E687" s="181"/>
      <c r="I687" s="182"/>
      <c r="J687" s="125"/>
    </row>
    <row r="688" spans="1:10" ht="19.5" customHeight="1">
      <c r="A688" s="185"/>
      <c r="D688" s="181"/>
      <c r="E688" s="181"/>
      <c r="I688" s="182"/>
      <c r="J688" s="125"/>
    </row>
    <row r="689" spans="1:10" ht="19.5" customHeight="1">
      <c r="A689" s="185"/>
      <c r="D689" s="181"/>
      <c r="E689" s="181"/>
      <c r="I689" s="182"/>
      <c r="J689" s="125"/>
    </row>
    <row r="690" spans="1:10" ht="19.5" customHeight="1">
      <c r="A690" s="185"/>
      <c r="D690" s="181"/>
      <c r="E690" s="181"/>
      <c r="I690" s="182"/>
      <c r="J690" s="125"/>
    </row>
    <row r="691" spans="1:10" ht="19.5" customHeight="1">
      <c r="A691" s="185"/>
      <c r="D691" s="181"/>
      <c r="E691" s="181"/>
      <c r="I691" s="182"/>
      <c r="J691" s="125"/>
    </row>
    <row r="692" spans="1:10" ht="19.5" customHeight="1">
      <c r="A692" s="185"/>
      <c r="D692" s="181"/>
      <c r="E692" s="181"/>
      <c r="I692" s="182"/>
      <c r="J692" s="125"/>
    </row>
    <row r="693" spans="1:10" ht="19.5" customHeight="1">
      <c r="A693" s="185"/>
      <c r="D693" s="181"/>
      <c r="E693" s="181"/>
      <c r="I693" s="182"/>
      <c r="J693" s="125"/>
    </row>
    <row r="694" spans="1:10" ht="19.5" customHeight="1">
      <c r="A694" s="185"/>
      <c r="D694" s="181"/>
      <c r="E694" s="181"/>
      <c r="I694" s="182"/>
      <c r="J694" s="125"/>
    </row>
    <row r="695" spans="1:10" ht="19.5" customHeight="1">
      <c r="A695" s="185"/>
      <c r="D695" s="181"/>
      <c r="E695" s="181"/>
      <c r="I695" s="182"/>
      <c r="J695" s="125"/>
    </row>
    <row r="696" spans="1:10" ht="19.5" customHeight="1">
      <c r="A696" s="185"/>
      <c r="D696" s="181"/>
      <c r="E696" s="181"/>
      <c r="I696" s="182"/>
      <c r="J696" s="125"/>
    </row>
    <row r="697" spans="1:10" ht="19.5" customHeight="1">
      <c r="A697" s="185"/>
      <c r="D697" s="181"/>
      <c r="E697" s="181"/>
      <c r="I697" s="182"/>
      <c r="J697" s="125"/>
    </row>
    <row r="698" spans="1:10" ht="19.5" customHeight="1">
      <c r="A698" s="185"/>
      <c r="D698" s="181"/>
      <c r="E698" s="181"/>
      <c r="I698" s="182"/>
      <c r="J698" s="125"/>
    </row>
    <row r="699" spans="1:10" ht="19.5" customHeight="1">
      <c r="A699" s="185"/>
      <c r="D699" s="181"/>
      <c r="E699" s="181"/>
      <c r="I699" s="182"/>
      <c r="J699" s="125"/>
    </row>
    <row r="700" spans="1:10" ht="19.5" customHeight="1">
      <c r="A700" s="185"/>
      <c r="D700" s="181"/>
      <c r="E700" s="181"/>
      <c r="I700" s="182"/>
      <c r="J700" s="125"/>
    </row>
    <row r="701" spans="1:10" ht="19.5" customHeight="1">
      <c r="A701" s="185"/>
      <c r="D701" s="181"/>
      <c r="E701" s="181"/>
      <c r="I701" s="182"/>
      <c r="J701" s="125"/>
    </row>
    <row r="702" spans="1:10" ht="19.5" customHeight="1">
      <c r="A702" s="185"/>
      <c r="D702" s="181"/>
      <c r="E702" s="181"/>
      <c r="I702" s="182"/>
      <c r="J702" s="125"/>
    </row>
    <row r="703" spans="1:10" ht="19.5" customHeight="1">
      <c r="A703" s="185"/>
      <c r="D703" s="181"/>
      <c r="E703" s="181"/>
      <c r="I703" s="182"/>
      <c r="J703" s="125"/>
    </row>
    <row r="704" spans="1:10" ht="19.5" customHeight="1">
      <c r="A704" s="185"/>
      <c r="D704" s="181"/>
      <c r="E704" s="181"/>
      <c r="I704" s="182"/>
      <c r="J704" s="125"/>
    </row>
    <row r="705" spans="1:10" ht="19.5" customHeight="1">
      <c r="A705" s="185"/>
      <c r="D705" s="181"/>
      <c r="E705" s="181"/>
      <c r="I705" s="182"/>
      <c r="J705" s="125"/>
    </row>
    <row r="706" spans="1:10" ht="19.5" customHeight="1">
      <c r="A706" s="185"/>
      <c r="D706" s="181"/>
      <c r="E706" s="181"/>
      <c r="I706" s="182"/>
      <c r="J706" s="125"/>
    </row>
    <row r="707" spans="1:10" ht="19.5" customHeight="1">
      <c r="A707" s="185"/>
      <c r="D707" s="181"/>
      <c r="E707" s="181"/>
      <c r="I707" s="182"/>
      <c r="J707" s="125"/>
    </row>
    <row r="708" spans="1:10" ht="19.5" customHeight="1">
      <c r="A708" s="185"/>
      <c r="D708" s="181"/>
      <c r="E708" s="181"/>
      <c r="I708" s="182"/>
      <c r="J708" s="125"/>
    </row>
    <row r="709" spans="1:10" ht="19.5" customHeight="1">
      <c r="A709" s="185"/>
      <c r="D709" s="181"/>
      <c r="E709" s="181"/>
      <c r="I709" s="182"/>
      <c r="J709" s="125"/>
    </row>
    <row r="710" spans="1:10" ht="19.5" customHeight="1">
      <c r="A710" s="185"/>
      <c r="D710" s="181"/>
      <c r="E710" s="181"/>
      <c r="I710" s="182"/>
      <c r="J710" s="125"/>
    </row>
    <row r="711" spans="1:10" ht="19.5" customHeight="1">
      <c r="A711" s="185"/>
      <c r="D711" s="181"/>
      <c r="E711" s="181"/>
      <c r="I711" s="182"/>
      <c r="J711" s="125"/>
    </row>
    <row r="712" spans="1:10" ht="19.5" customHeight="1">
      <c r="A712" s="185"/>
      <c r="D712" s="181"/>
      <c r="E712" s="181"/>
      <c r="I712" s="182"/>
      <c r="J712" s="125"/>
    </row>
    <row r="713" spans="1:10" ht="19.5" customHeight="1">
      <c r="A713" s="185"/>
      <c r="D713" s="181"/>
      <c r="E713" s="181"/>
      <c r="I713" s="182"/>
      <c r="J713" s="125"/>
    </row>
    <row r="714" spans="1:10" ht="19.5" customHeight="1">
      <c r="A714" s="185"/>
      <c r="D714" s="181"/>
      <c r="E714" s="181"/>
      <c r="I714" s="182"/>
      <c r="J714" s="125"/>
    </row>
    <row r="715" spans="1:10" ht="19.5" customHeight="1">
      <c r="A715" s="185"/>
      <c r="D715" s="181"/>
      <c r="E715" s="181"/>
      <c r="I715" s="182"/>
      <c r="J715" s="125"/>
    </row>
    <row r="716" spans="1:10" ht="19.5" customHeight="1">
      <c r="A716" s="185"/>
      <c r="D716" s="181"/>
      <c r="E716" s="181"/>
      <c r="I716" s="182"/>
      <c r="J716" s="125"/>
    </row>
    <row r="717" spans="1:10" ht="19.5" customHeight="1">
      <c r="A717" s="185"/>
      <c r="D717" s="181"/>
      <c r="E717" s="181"/>
      <c r="I717" s="182"/>
      <c r="J717" s="125"/>
    </row>
    <row r="718" spans="1:10" ht="19.5" customHeight="1">
      <c r="A718" s="185"/>
      <c r="D718" s="181"/>
      <c r="E718" s="181"/>
      <c r="I718" s="182"/>
      <c r="J718" s="125"/>
    </row>
    <row r="719" spans="1:10" ht="19.5" customHeight="1">
      <c r="A719" s="185"/>
      <c r="D719" s="181"/>
      <c r="E719" s="181"/>
      <c r="I719" s="182"/>
      <c r="J719" s="125"/>
    </row>
    <row r="720" spans="1:10" ht="19.5" customHeight="1">
      <c r="A720" s="185"/>
      <c r="D720" s="181"/>
      <c r="E720" s="181"/>
      <c r="I720" s="182"/>
      <c r="J720" s="125"/>
    </row>
    <row r="721" spans="1:10" ht="19.5" customHeight="1">
      <c r="A721" s="185"/>
      <c r="D721" s="181"/>
      <c r="E721" s="181"/>
      <c r="I721" s="182"/>
      <c r="J721" s="125"/>
    </row>
    <row r="722" spans="1:10" ht="19.5" customHeight="1">
      <c r="A722" s="185"/>
      <c r="D722" s="181"/>
      <c r="E722" s="181"/>
      <c r="I722" s="182"/>
      <c r="J722" s="125"/>
    </row>
    <row r="723" spans="1:10" ht="19.5" customHeight="1">
      <c r="A723" s="185"/>
      <c r="D723" s="181"/>
      <c r="E723" s="181"/>
      <c r="I723" s="182"/>
      <c r="J723" s="125"/>
    </row>
    <row r="724" spans="1:10" ht="19.5" customHeight="1">
      <c r="A724" s="185"/>
      <c r="D724" s="181"/>
      <c r="E724" s="181"/>
      <c r="I724" s="182"/>
      <c r="J724" s="125"/>
    </row>
    <row r="725" spans="1:10" ht="19.5" customHeight="1">
      <c r="A725" s="185"/>
      <c r="D725" s="181"/>
      <c r="E725" s="181"/>
      <c r="I725" s="182"/>
      <c r="J725" s="125"/>
    </row>
    <row r="726" spans="1:10" ht="19.5" customHeight="1">
      <c r="A726" s="185"/>
      <c r="D726" s="181"/>
      <c r="E726" s="181"/>
      <c r="I726" s="182"/>
      <c r="J726" s="125"/>
    </row>
    <row r="727" spans="1:10" ht="19.5" customHeight="1">
      <c r="A727" s="185"/>
      <c r="D727" s="181"/>
      <c r="E727" s="181"/>
      <c r="I727" s="182"/>
      <c r="J727" s="125"/>
    </row>
    <row r="728" spans="1:10" ht="19.5" customHeight="1">
      <c r="A728" s="185"/>
      <c r="D728" s="181"/>
      <c r="E728" s="181"/>
      <c r="I728" s="182"/>
      <c r="J728" s="125"/>
    </row>
    <row r="729" spans="1:10" ht="19.5" customHeight="1">
      <c r="A729" s="185"/>
      <c r="D729" s="181"/>
      <c r="E729" s="181"/>
      <c r="I729" s="182"/>
      <c r="J729" s="125"/>
    </row>
    <row r="730" spans="1:10" ht="19.5" customHeight="1">
      <c r="A730" s="185"/>
      <c r="D730" s="181"/>
      <c r="E730" s="181"/>
      <c r="I730" s="182"/>
      <c r="J730" s="125"/>
    </row>
    <row r="731" spans="1:10" ht="19.5" customHeight="1">
      <c r="A731" s="185"/>
      <c r="D731" s="181"/>
      <c r="E731" s="181"/>
      <c r="I731" s="182"/>
      <c r="J731" s="125"/>
    </row>
    <row r="732" spans="1:10" ht="19.5" customHeight="1">
      <c r="A732" s="185"/>
      <c r="D732" s="181"/>
      <c r="E732" s="181"/>
      <c r="I732" s="182"/>
      <c r="J732" s="125"/>
    </row>
    <row r="733" spans="1:10" ht="19.5" customHeight="1">
      <c r="A733" s="185"/>
      <c r="D733" s="181"/>
      <c r="E733" s="181"/>
      <c r="I733" s="182"/>
      <c r="J733" s="125"/>
    </row>
    <row r="734" spans="1:10" ht="19.5" customHeight="1">
      <c r="A734" s="185"/>
      <c r="D734" s="181"/>
      <c r="E734" s="181"/>
      <c r="I734" s="182"/>
      <c r="J734" s="125"/>
    </row>
    <row r="735" spans="1:10" ht="19.5" customHeight="1">
      <c r="A735" s="185"/>
      <c r="D735" s="181"/>
      <c r="E735" s="181"/>
      <c r="I735" s="182"/>
      <c r="J735" s="125"/>
    </row>
    <row r="736" spans="1:10" ht="19.5" customHeight="1">
      <c r="A736" s="185"/>
      <c r="D736" s="181"/>
      <c r="E736" s="181"/>
      <c r="I736" s="182"/>
      <c r="J736" s="125"/>
    </row>
    <row r="737" spans="1:10" ht="19.5" customHeight="1">
      <c r="A737" s="185"/>
      <c r="D737" s="181"/>
      <c r="E737" s="181"/>
      <c r="I737" s="182"/>
      <c r="J737" s="125"/>
    </row>
    <row r="738" spans="1:10" ht="19.5" customHeight="1">
      <c r="A738" s="185"/>
      <c r="D738" s="181"/>
      <c r="E738" s="181"/>
      <c r="I738" s="182"/>
      <c r="J738" s="125"/>
    </row>
    <row r="739" spans="1:10" ht="19.5" customHeight="1">
      <c r="A739" s="185"/>
      <c r="D739" s="181"/>
      <c r="E739" s="181"/>
      <c r="I739" s="182"/>
      <c r="J739" s="125"/>
    </row>
    <row r="740" spans="1:10" ht="19.5" customHeight="1">
      <c r="A740" s="185"/>
      <c r="D740" s="181"/>
      <c r="E740" s="181"/>
      <c r="I740" s="182"/>
      <c r="J740" s="125"/>
    </row>
    <row r="741" spans="1:10" ht="19.5" customHeight="1">
      <c r="A741" s="185"/>
      <c r="D741" s="181"/>
      <c r="E741" s="181"/>
      <c r="I741" s="182"/>
      <c r="J741" s="125"/>
    </row>
    <row r="742" spans="1:10" ht="19.5" customHeight="1">
      <c r="A742" s="185"/>
      <c r="D742" s="181"/>
      <c r="E742" s="181"/>
      <c r="I742" s="182"/>
      <c r="J742" s="125"/>
    </row>
    <row r="743" spans="1:10" ht="19.5" customHeight="1">
      <c r="A743" s="185"/>
      <c r="D743" s="181"/>
      <c r="E743" s="181"/>
      <c r="I743" s="182"/>
      <c r="J743" s="125"/>
    </row>
    <row r="744" spans="1:10" ht="19.5" customHeight="1">
      <c r="A744" s="185"/>
      <c r="D744" s="181"/>
      <c r="E744" s="181"/>
      <c r="I744" s="182"/>
      <c r="J744" s="125"/>
    </row>
    <row r="745" spans="1:10" ht="19.5" customHeight="1">
      <c r="A745" s="185"/>
      <c r="D745" s="181"/>
      <c r="E745" s="181"/>
      <c r="I745" s="182"/>
      <c r="J745" s="125"/>
    </row>
    <row r="746" spans="1:10" ht="19.5" customHeight="1">
      <c r="A746" s="185"/>
      <c r="D746" s="181"/>
      <c r="E746" s="181"/>
      <c r="I746" s="182"/>
      <c r="J746" s="125"/>
    </row>
    <row r="747" spans="1:10" ht="19.5" customHeight="1">
      <c r="A747" s="185"/>
      <c r="D747" s="181"/>
      <c r="E747" s="181"/>
      <c r="I747" s="182"/>
      <c r="J747" s="125"/>
    </row>
    <row r="748" spans="1:10" ht="19.5" customHeight="1">
      <c r="A748" s="185"/>
      <c r="D748" s="181"/>
      <c r="E748" s="181"/>
      <c r="I748" s="182"/>
      <c r="J748" s="125"/>
    </row>
    <row r="749" spans="1:10" ht="19.5" customHeight="1">
      <c r="A749" s="185"/>
      <c r="D749" s="181"/>
      <c r="E749" s="181"/>
      <c r="I749" s="182"/>
      <c r="J749" s="125"/>
    </row>
    <row r="750" spans="1:10" ht="19.5" customHeight="1">
      <c r="A750" s="185"/>
      <c r="D750" s="181"/>
      <c r="E750" s="181"/>
      <c r="I750" s="182"/>
      <c r="J750" s="125"/>
    </row>
    <row r="751" spans="1:10" ht="19.5" customHeight="1">
      <c r="A751" s="185"/>
      <c r="D751" s="181"/>
      <c r="E751" s="181"/>
      <c r="I751" s="182"/>
      <c r="J751" s="125"/>
    </row>
    <row r="752" spans="1:10" ht="19.5" customHeight="1">
      <c r="A752" s="185"/>
      <c r="D752" s="181"/>
      <c r="E752" s="181"/>
      <c r="I752" s="182"/>
      <c r="J752" s="125"/>
    </row>
    <row r="753" spans="1:10" ht="19.5" customHeight="1">
      <c r="A753" s="185"/>
      <c r="D753" s="181"/>
      <c r="E753" s="181"/>
      <c r="I753" s="182"/>
      <c r="J753" s="125"/>
    </row>
    <row r="754" spans="1:10" ht="19.5" customHeight="1">
      <c r="A754" s="185"/>
      <c r="D754" s="181"/>
      <c r="E754" s="181"/>
      <c r="I754" s="182"/>
      <c r="J754" s="125"/>
    </row>
    <row r="755" spans="1:10" ht="19.5" customHeight="1">
      <c r="A755" s="185"/>
      <c r="D755" s="181"/>
      <c r="E755" s="181"/>
      <c r="I755" s="182"/>
      <c r="J755" s="125"/>
    </row>
    <row r="756" spans="1:10" ht="19.5" customHeight="1">
      <c r="A756" s="185"/>
      <c r="D756" s="181"/>
      <c r="E756" s="181"/>
      <c r="I756" s="182"/>
      <c r="J756" s="125"/>
    </row>
    <row r="757" spans="1:10" ht="19.5" customHeight="1">
      <c r="A757" s="185"/>
      <c r="D757" s="181"/>
      <c r="E757" s="181"/>
      <c r="I757" s="182"/>
      <c r="J757" s="125"/>
    </row>
    <row r="758" spans="1:10" ht="19.5" customHeight="1">
      <c r="A758" s="185"/>
      <c r="D758" s="181"/>
      <c r="E758" s="181"/>
      <c r="I758" s="182"/>
      <c r="J758" s="125"/>
    </row>
    <row r="759" spans="1:10" ht="19.5" customHeight="1">
      <c r="A759" s="185"/>
      <c r="D759" s="181"/>
      <c r="E759" s="181"/>
      <c r="I759" s="182"/>
      <c r="J759" s="125"/>
    </row>
    <row r="760" spans="1:10" ht="19.5" customHeight="1">
      <c r="A760" s="185"/>
      <c r="D760" s="181"/>
      <c r="E760" s="181"/>
      <c r="I760" s="182"/>
      <c r="J760" s="125"/>
    </row>
    <row r="761" spans="1:10" ht="19.5" customHeight="1">
      <c r="A761" s="185"/>
      <c r="D761" s="181"/>
      <c r="E761" s="181"/>
      <c r="I761" s="182"/>
      <c r="J761" s="125"/>
    </row>
    <row r="762" spans="1:10" ht="19.5" customHeight="1">
      <c r="A762" s="185"/>
      <c r="D762" s="181"/>
      <c r="E762" s="181"/>
      <c r="I762" s="182"/>
      <c r="J762" s="125"/>
    </row>
    <row r="763" spans="1:10" ht="19.5" customHeight="1">
      <c r="A763" s="185"/>
      <c r="D763" s="181"/>
      <c r="E763" s="181"/>
      <c r="I763" s="182"/>
      <c r="J763" s="125"/>
    </row>
    <row r="764" spans="1:10" ht="19.5" customHeight="1">
      <c r="A764" s="185"/>
      <c r="D764" s="181"/>
      <c r="E764" s="181"/>
      <c r="I764" s="182"/>
      <c r="J764" s="125"/>
    </row>
    <row r="765" spans="1:10" ht="19.5" customHeight="1">
      <c r="A765" s="185"/>
      <c r="D765" s="181"/>
      <c r="E765" s="181"/>
      <c r="I765" s="182"/>
      <c r="J765" s="125"/>
    </row>
    <row r="766" spans="1:10" ht="19.5" customHeight="1">
      <c r="A766" s="185"/>
      <c r="D766" s="181"/>
      <c r="E766" s="181"/>
      <c r="I766" s="182"/>
      <c r="J766" s="125"/>
    </row>
    <row r="767" spans="1:10" ht="19.5" customHeight="1">
      <c r="A767" s="185"/>
      <c r="D767" s="181"/>
      <c r="E767" s="181"/>
      <c r="I767" s="182"/>
      <c r="J767" s="125"/>
    </row>
    <row r="768" spans="1:10" ht="19.5" customHeight="1">
      <c r="A768" s="185"/>
      <c r="D768" s="181"/>
      <c r="E768" s="181"/>
      <c r="I768" s="182"/>
      <c r="J768" s="125"/>
    </row>
    <row r="769" spans="1:10" ht="19.5" customHeight="1">
      <c r="A769" s="185"/>
      <c r="D769" s="181"/>
      <c r="E769" s="181"/>
      <c r="I769" s="182"/>
      <c r="J769" s="125"/>
    </row>
    <row r="770" spans="1:10" ht="19.5" customHeight="1">
      <c r="A770" s="185"/>
      <c r="D770" s="181"/>
      <c r="E770" s="181"/>
      <c r="I770" s="182"/>
      <c r="J770" s="125"/>
    </row>
    <row r="771" spans="1:10" ht="19.5" customHeight="1">
      <c r="A771" s="185"/>
      <c r="D771" s="181"/>
      <c r="E771" s="181"/>
      <c r="I771" s="182"/>
      <c r="J771" s="125"/>
    </row>
    <row r="772" spans="1:10" ht="19.5" customHeight="1">
      <c r="A772" s="185"/>
      <c r="D772" s="181"/>
      <c r="E772" s="181"/>
      <c r="I772" s="182"/>
      <c r="J772" s="125"/>
    </row>
    <row r="773" spans="1:10" ht="19.5" customHeight="1">
      <c r="A773" s="185"/>
      <c r="D773" s="181"/>
      <c r="E773" s="181"/>
      <c r="I773" s="182"/>
      <c r="J773" s="125"/>
    </row>
    <row r="774" spans="1:10" ht="19.5" customHeight="1">
      <c r="A774" s="185"/>
      <c r="D774" s="181"/>
      <c r="E774" s="181"/>
      <c r="I774" s="182"/>
      <c r="J774" s="125"/>
    </row>
    <row r="775" spans="1:10" ht="19.5" customHeight="1">
      <c r="A775" s="185"/>
      <c r="D775" s="181"/>
      <c r="E775" s="181"/>
      <c r="I775" s="182"/>
      <c r="J775" s="125"/>
    </row>
    <row r="776" spans="1:10" ht="19.5" customHeight="1">
      <c r="A776" s="185"/>
      <c r="D776" s="181"/>
      <c r="E776" s="181"/>
      <c r="I776" s="182"/>
      <c r="J776" s="125"/>
    </row>
    <row r="777" spans="1:10" ht="19.5" customHeight="1">
      <c r="A777" s="185"/>
      <c r="D777" s="181"/>
      <c r="E777" s="181"/>
      <c r="I777" s="182"/>
      <c r="J777" s="125"/>
    </row>
    <row r="778" spans="1:10" ht="19.5" customHeight="1">
      <c r="A778" s="185"/>
      <c r="D778" s="181"/>
      <c r="E778" s="181"/>
      <c r="I778" s="182"/>
      <c r="J778" s="125"/>
    </row>
    <row r="779" spans="1:10" ht="19.5" customHeight="1">
      <c r="A779" s="185"/>
      <c r="D779" s="181"/>
      <c r="E779" s="181"/>
      <c r="I779" s="182"/>
      <c r="J779" s="125"/>
    </row>
    <row r="780" spans="1:10" ht="19.5" customHeight="1">
      <c r="A780" s="185"/>
      <c r="D780" s="181"/>
      <c r="E780" s="181"/>
      <c r="I780" s="182"/>
      <c r="J780" s="125"/>
    </row>
    <row r="781" spans="1:10" ht="19.5" customHeight="1">
      <c r="A781" s="185"/>
      <c r="D781" s="181"/>
      <c r="E781" s="181"/>
      <c r="I781" s="182"/>
      <c r="J781" s="125"/>
    </row>
    <row r="782" spans="1:10" ht="19.5" customHeight="1">
      <c r="A782" s="185"/>
      <c r="D782" s="181"/>
      <c r="E782" s="181"/>
      <c r="I782" s="182"/>
      <c r="J782" s="125"/>
    </row>
    <row r="783" spans="1:10" ht="19.5" customHeight="1">
      <c r="A783" s="185"/>
      <c r="D783" s="181"/>
      <c r="E783" s="181"/>
      <c r="I783" s="182"/>
      <c r="J783" s="125"/>
    </row>
    <row r="784" spans="1:10" ht="19.5" customHeight="1">
      <c r="A784" s="185"/>
      <c r="D784" s="181"/>
      <c r="E784" s="181"/>
      <c r="I784" s="182"/>
      <c r="J784" s="125"/>
    </row>
    <row r="785" spans="1:10" ht="19.5" customHeight="1">
      <c r="A785" s="185"/>
      <c r="D785" s="181"/>
      <c r="E785" s="181"/>
      <c r="I785" s="182"/>
      <c r="J785" s="125"/>
    </row>
    <row r="786" spans="1:10" ht="19.5" customHeight="1">
      <c r="A786" s="185"/>
      <c r="D786" s="181"/>
      <c r="E786" s="181"/>
      <c r="I786" s="182"/>
      <c r="J786" s="125"/>
    </row>
    <row r="787" spans="1:10" ht="19.5" customHeight="1">
      <c r="A787" s="185"/>
      <c r="D787" s="181"/>
      <c r="E787" s="181"/>
      <c r="I787" s="182"/>
      <c r="J787" s="125"/>
    </row>
    <row r="788" spans="1:10" ht="19.5" customHeight="1">
      <c r="A788" s="185"/>
      <c r="D788" s="181"/>
      <c r="E788" s="181"/>
      <c r="I788" s="182"/>
      <c r="J788" s="125"/>
    </row>
    <row r="789" spans="1:10" ht="19.5" customHeight="1">
      <c r="A789" s="185"/>
      <c r="D789" s="181"/>
      <c r="E789" s="181"/>
      <c r="I789" s="182"/>
      <c r="J789" s="125"/>
    </row>
    <row r="790" spans="1:10" ht="19.5" customHeight="1">
      <c r="A790" s="185"/>
      <c r="D790" s="181"/>
      <c r="E790" s="181"/>
      <c r="I790" s="182"/>
      <c r="J790" s="125"/>
    </row>
    <row r="791" spans="1:10" ht="19.5" customHeight="1">
      <c r="A791" s="185"/>
      <c r="D791" s="181"/>
      <c r="E791" s="181"/>
      <c r="I791" s="182"/>
      <c r="J791" s="125"/>
    </row>
    <row r="792" spans="1:10" ht="19.5" customHeight="1">
      <c r="A792" s="185"/>
      <c r="D792" s="181"/>
      <c r="E792" s="181"/>
      <c r="I792" s="182"/>
      <c r="J792" s="125"/>
    </row>
    <row r="793" spans="1:10" ht="19.5" customHeight="1">
      <c r="A793" s="185"/>
      <c r="D793" s="181"/>
      <c r="E793" s="181"/>
      <c r="I793" s="182"/>
      <c r="J793" s="125"/>
    </row>
    <row r="794" spans="1:10" ht="19.5" customHeight="1">
      <c r="A794" s="185"/>
      <c r="D794" s="181"/>
      <c r="E794" s="181"/>
      <c r="I794" s="182"/>
      <c r="J794" s="125"/>
    </row>
    <row r="795" spans="1:10" ht="19.5" customHeight="1">
      <c r="A795" s="185"/>
      <c r="D795" s="181"/>
      <c r="E795" s="181"/>
      <c r="I795" s="182"/>
      <c r="J795" s="125"/>
    </row>
    <row r="796" spans="1:10" ht="19.5" customHeight="1">
      <c r="A796" s="185"/>
      <c r="D796" s="181"/>
      <c r="E796" s="181"/>
      <c r="I796" s="182"/>
      <c r="J796" s="125"/>
    </row>
    <row r="797" spans="1:10" ht="19.5" customHeight="1">
      <c r="A797" s="185"/>
      <c r="D797" s="181"/>
      <c r="E797" s="181"/>
      <c r="I797" s="182"/>
      <c r="J797" s="125"/>
    </row>
    <row r="798" spans="1:10" ht="19.5" customHeight="1">
      <c r="A798" s="185"/>
      <c r="D798" s="181"/>
      <c r="E798" s="181"/>
      <c r="I798" s="182"/>
      <c r="J798" s="125"/>
    </row>
    <row r="799" spans="1:10" ht="19.5" customHeight="1">
      <c r="A799" s="185"/>
      <c r="D799" s="181"/>
      <c r="E799" s="181"/>
      <c r="I799" s="182"/>
      <c r="J799" s="125"/>
    </row>
    <row r="800" spans="1:10" ht="19.5" customHeight="1">
      <c r="A800" s="185"/>
      <c r="D800" s="181"/>
      <c r="E800" s="181"/>
      <c r="I800" s="182"/>
      <c r="J800" s="125"/>
    </row>
    <row r="801" spans="1:10" ht="19.5" customHeight="1">
      <c r="A801" s="185"/>
      <c r="D801" s="181"/>
      <c r="E801" s="181"/>
      <c r="I801" s="182"/>
      <c r="J801" s="125"/>
    </row>
    <row r="802" spans="1:10" ht="19.5" customHeight="1">
      <c r="A802" s="185"/>
      <c r="D802" s="181"/>
      <c r="E802" s="181"/>
      <c r="I802" s="182"/>
      <c r="J802" s="125"/>
    </row>
    <row r="803" spans="1:10" ht="19.5" customHeight="1">
      <c r="A803" s="185"/>
      <c r="D803" s="181"/>
      <c r="E803" s="181"/>
      <c r="I803" s="182"/>
      <c r="J803" s="125"/>
    </row>
    <row r="804" spans="1:10" ht="19.5" customHeight="1">
      <c r="A804" s="185"/>
      <c r="D804" s="181"/>
      <c r="E804" s="181"/>
      <c r="I804" s="182"/>
      <c r="J804" s="125"/>
    </row>
    <row r="805" spans="1:10" ht="19.5" customHeight="1">
      <c r="A805" s="185"/>
      <c r="D805" s="181"/>
      <c r="E805" s="181"/>
      <c r="I805" s="182"/>
      <c r="J805" s="125"/>
    </row>
    <row r="806" spans="1:10" ht="19.5" customHeight="1">
      <c r="A806" s="185"/>
      <c r="D806" s="181"/>
      <c r="E806" s="181"/>
      <c r="I806" s="182"/>
      <c r="J806" s="125"/>
    </row>
    <row r="807" spans="1:10" ht="19.5" customHeight="1">
      <c r="A807" s="185"/>
      <c r="D807" s="181"/>
      <c r="E807" s="181"/>
      <c r="I807" s="182"/>
      <c r="J807" s="125"/>
    </row>
    <row r="808" spans="1:10" ht="19.5" customHeight="1">
      <c r="A808" s="185"/>
      <c r="D808" s="181"/>
      <c r="E808" s="181"/>
      <c r="I808" s="182"/>
      <c r="J808" s="125"/>
    </row>
    <row r="809" spans="1:10" ht="19.5" customHeight="1">
      <c r="A809" s="185"/>
      <c r="D809" s="181"/>
      <c r="E809" s="181"/>
      <c r="I809" s="182"/>
      <c r="J809" s="125"/>
    </row>
    <row r="810" spans="1:10" ht="19.5" customHeight="1">
      <c r="A810" s="185"/>
      <c r="D810" s="181"/>
      <c r="E810" s="181"/>
      <c r="I810" s="182"/>
      <c r="J810" s="125"/>
    </row>
    <row r="811" spans="1:10" ht="19.5" customHeight="1">
      <c r="A811" s="185"/>
      <c r="D811" s="181"/>
      <c r="E811" s="181"/>
      <c r="I811" s="182"/>
      <c r="J811" s="125"/>
    </row>
    <row r="812" spans="1:10" ht="19.5" customHeight="1">
      <c r="A812" s="185"/>
      <c r="D812" s="181"/>
      <c r="E812" s="181"/>
      <c r="I812" s="182"/>
      <c r="J812" s="125"/>
    </row>
    <row r="813" spans="1:10" ht="19.5" customHeight="1">
      <c r="A813" s="185"/>
      <c r="D813" s="181"/>
      <c r="E813" s="181"/>
      <c r="I813" s="182"/>
      <c r="J813" s="125"/>
    </row>
    <row r="814" spans="1:10" ht="19.5" customHeight="1">
      <c r="A814" s="185"/>
      <c r="D814" s="181"/>
      <c r="E814" s="181"/>
      <c r="I814" s="182"/>
      <c r="J814" s="125"/>
    </row>
    <row r="815" spans="1:10" ht="19.5" customHeight="1">
      <c r="A815" s="185"/>
      <c r="D815" s="181"/>
      <c r="E815" s="181"/>
      <c r="I815" s="182"/>
      <c r="J815" s="125"/>
    </row>
    <row r="816" spans="1:10" ht="19.5" customHeight="1">
      <c r="A816" s="185"/>
      <c r="D816" s="181"/>
      <c r="E816" s="181"/>
      <c r="I816" s="182"/>
      <c r="J816" s="125"/>
    </row>
    <row r="817" spans="1:10" ht="19.5" customHeight="1">
      <c r="A817" s="185"/>
      <c r="D817" s="181"/>
      <c r="E817" s="181"/>
      <c r="I817" s="182"/>
      <c r="J817" s="125"/>
    </row>
    <row r="818" spans="1:10" ht="19.5" customHeight="1">
      <c r="A818" s="185"/>
      <c r="D818" s="181"/>
      <c r="E818" s="181"/>
      <c r="I818" s="182"/>
      <c r="J818" s="125"/>
    </row>
    <row r="819" spans="1:10" ht="19.5" customHeight="1">
      <c r="A819" s="185"/>
      <c r="D819" s="181"/>
      <c r="E819" s="181"/>
      <c r="I819" s="182"/>
      <c r="J819" s="125"/>
    </row>
    <row r="820" spans="1:10" ht="19.5" customHeight="1">
      <c r="A820" s="185"/>
      <c r="D820" s="181"/>
      <c r="E820" s="181"/>
      <c r="I820" s="182"/>
      <c r="J820" s="125"/>
    </row>
    <row r="821" spans="1:10" ht="19.5" customHeight="1">
      <c r="A821" s="185"/>
      <c r="D821" s="181"/>
      <c r="E821" s="181"/>
      <c r="I821" s="182"/>
      <c r="J821" s="125"/>
    </row>
    <row r="822" spans="1:10" ht="19.5" customHeight="1">
      <c r="A822" s="185"/>
      <c r="D822" s="181"/>
      <c r="E822" s="181"/>
      <c r="I822" s="182"/>
      <c r="J822" s="125"/>
    </row>
    <row r="823" spans="1:10" ht="19.5" customHeight="1">
      <c r="A823" s="185"/>
      <c r="D823" s="181"/>
      <c r="E823" s="181"/>
      <c r="I823" s="182"/>
      <c r="J823" s="125"/>
    </row>
    <row r="824" spans="1:10" ht="19.5" customHeight="1">
      <c r="A824" s="185"/>
      <c r="D824" s="181"/>
      <c r="E824" s="181"/>
      <c r="I824" s="182"/>
      <c r="J824" s="125"/>
    </row>
    <row r="825" spans="1:10" ht="19.5" customHeight="1">
      <c r="A825" s="185"/>
      <c r="D825" s="181"/>
      <c r="E825" s="181"/>
      <c r="I825" s="182"/>
      <c r="J825" s="125"/>
    </row>
    <row r="826" spans="1:10" ht="19.5" customHeight="1">
      <c r="A826" s="185"/>
      <c r="D826" s="181"/>
      <c r="E826" s="181"/>
      <c r="I826" s="182"/>
      <c r="J826" s="125"/>
    </row>
    <row r="827" spans="1:10" ht="19.5" customHeight="1">
      <c r="A827" s="185"/>
      <c r="D827" s="181"/>
      <c r="E827" s="181"/>
      <c r="I827" s="182"/>
      <c r="J827" s="125"/>
    </row>
    <row r="828" spans="1:10" ht="19.5" customHeight="1">
      <c r="A828" s="185"/>
      <c r="D828" s="181"/>
      <c r="E828" s="181"/>
      <c r="I828" s="182"/>
      <c r="J828" s="125"/>
    </row>
    <row r="829" spans="1:10" ht="19.5" customHeight="1">
      <c r="A829" s="185"/>
      <c r="D829" s="181"/>
      <c r="E829" s="181"/>
      <c r="I829" s="182"/>
      <c r="J829" s="125"/>
    </row>
    <row r="830" spans="1:10" ht="19.5" customHeight="1">
      <c r="A830" s="185"/>
      <c r="D830" s="181"/>
      <c r="E830" s="181"/>
      <c r="I830" s="182"/>
      <c r="J830" s="125"/>
    </row>
    <row r="831" spans="1:10" ht="19.5" customHeight="1">
      <c r="A831" s="185"/>
      <c r="D831" s="181"/>
      <c r="E831" s="181"/>
      <c r="I831" s="182"/>
      <c r="J831" s="125"/>
    </row>
    <row r="832" spans="1:10" ht="19.5" customHeight="1">
      <c r="A832" s="185"/>
      <c r="D832" s="181"/>
      <c r="E832" s="181"/>
      <c r="I832" s="182"/>
      <c r="J832" s="125"/>
    </row>
    <row r="833" spans="1:10" ht="19.5" customHeight="1">
      <c r="A833" s="185"/>
      <c r="D833" s="181"/>
      <c r="E833" s="181"/>
      <c r="I833" s="182"/>
      <c r="J833" s="125"/>
    </row>
    <row r="834" spans="1:10" ht="19.5" customHeight="1">
      <c r="A834" s="185"/>
      <c r="D834" s="181"/>
      <c r="E834" s="181"/>
      <c r="I834" s="182"/>
      <c r="J834" s="125"/>
    </row>
    <row r="835" spans="1:10" ht="19.5" customHeight="1">
      <c r="A835" s="185"/>
      <c r="D835" s="181"/>
      <c r="E835" s="181"/>
      <c r="I835" s="182"/>
      <c r="J835" s="125"/>
    </row>
    <row r="836" spans="1:10" ht="19.5" customHeight="1">
      <c r="A836" s="185"/>
      <c r="D836" s="181"/>
      <c r="E836" s="181"/>
      <c r="I836" s="182"/>
      <c r="J836" s="125"/>
    </row>
    <row r="837" spans="1:10" ht="19.5" customHeight="1">
      <c r="A837" s="185"/>
      <c r="D837" s="181"/>
      <c r="E837" s="181"/>
      <c r="I837" s="182"/>
      <c r="J837" s="125"/>
    </row>
    <row r="838" spans="1:10" ht="19.5" customHeight="1">
      <c r="A838" s="185"/>
      <c r="D838" s="181"/>
      <c r="E838" s="181"/>
      <c r="I838" s="182"/>
      <c r="J838" s="125"/>
    </row>
    <row r="839" spans="1:10" ht="19.5" customHeight="1">
      <c r="A839" s="185"/>
      <c r="D839" s="181"/>
      <c r="E839" s="181"/>
      <c r="I839" s="182"/>
      <c r="J839" s="125"/>
    </row>
    <row r="840" spans="1:10" ht="19.5" customHeight="1">
      <c r="A840" s="185"/>
      <c r="D840" s="181"/>
      <c r="E840" s="181"/>
      <c r="I840" s="182"/>
      <c r="J840" s="125"/>
    </row>
    <row r="841" spans="1:10" ht="19.5" customHeight="1">
      <c r="A841" s="185"/>
      <c r="D841" s="181"/>
      <c r="E841" s="181"/>
      <c r="I841" s="182"/>
      <c r="J841" s="125"/>
    </row>
    <row r="842" spans="1:10" ht="19.5" customHeight="1">
      <c r="A842" s="185"/>
      <c r="D842" s="181"/>
      <c r="E842" s="181"/>
      <c r="I842" s="182"/>
      <c r="J842" s="125"/>
    </row>
    <row r="843" spans="1:10" ht="19.5" customHeight="1">
      <c r="A843" s="185"/>
      <c r="D843" s="181"/>
      <c r="E843" s="181"/>
      <c r="I843" s="182"/>
      <c r="J843" s="125"/>
    </row>
    <row r="844" spans="1:10" ht="19.5" customHeight="1">
      <c r="A844" s="185"/>
      <c r="D844" s="181"/>
      <c r="E844" s="181"/>
      <c r="I844" s="182"/>
      <c r="J844" s="125"/>
    </row>
    <row r="845" spans="1:10" ht="19.5" customHeight="1">
      <c r="A845" s="185"/>
      <c r="D845" s="181"/>
      <c r="E845" s="181"/>
      <c r="I845" s="182"/>
      <c r="J845" s="125"/>
    </row>
    <row r="846" spans="1:10" ht="19.5" customHeight="1">
      <c r="A846" s="185"/>
      <c r="D846" s="181"/>
      <c r="E846" s="181"/>
      <c r="I846" s="182"/>
      <c r="J846" s="125"/>
    </row>
    <row r="847" spans="1:10" ht="19.5" customHeight="1">
      <c r="A847" s="185"/>
      <c r="D847" s="181"/>
      <c r="E847" s="181"/>
      <c r="I847" s="182"/>
      <c r="J847" s="125"/>
    </row>
    <row r="848" spans="1:10" ht="19.5" customHeight="1">
      <c r="A848" s="185"/>
      <c r="D848" s="181"/>
      <c r="E848" s="181"/>
      <c r="I848" s="182"/>
      <c r="J848" s="125"/>
    </row>
    <row r="849" spans="1:10" ht="19.5" customHeight="1">
      <c r="A849" s="185"/>
      <c r="D849" s="181"/>
      <c r="E849" s="181"/>
      <c r="I849" s="182"/>
      <c r="J849" s="125"/>
    </row>
    <row r="850" spans="1:10" ht="19.5" customHeight="1">
      <c r="A850" s="185"/>
      <c r="D850" s="181"/>
      <c r="E850" s="181"/>
      <c r="I850" s="182"/>
      <c r="J850" s="125"/>
    </row>
    <row r="851" spans="1:10" ht="19.5" customHeight="1">
      <c r="A851" s="185"/>
      <c r="D851" s="181"/>
      <c r="E851" s="181"/>
      <c r="I851" s="182"/>
      <c r="J851" s="125"/>
    </row>
    <row r="852" spans="1:10" ht="19.5" customHeight="1">
      <c r="A852" s="185"/>
      <c r="D852" s="181"/>
      <c r="E852" s="181"/>
      <c r="I852" s="182"/>
      <c r="J852" s="125"/>
    </row>
    <row r="853" spans="1:10" ht="19.5" customHeight="1">
      <c r="A853" s="185"/>
      <c r="D853" s="181"/>
      <c r="E853" s="181"/>
      <c r="I853" s="182"/>
      <c r="J853" s="125"/>
    </row>
    <row r="854" spans="1:10" ht="19.5" customHeight="1">
      <c r="A854" s="185"/>
      <c r="D854" s="181"/>
      <c r="E854" s="181"/>
      <c r="I854" s="182"/>
      <c r="J854" s="125"/>
    </row>
    <row r="855" spans="1:10" ht="19.5" customHeight="1">
      <c r="A855" s="185"/>
      <c r="D855" s="181"/>
      <c r="E855" s="181"/>
      <c r="I855" s="182"/>
      <c r="J855" s="125"/>
    </row>
    <row r="856" spans="1:10" ht="19.5" customHeight="1">
      <c r="A856" s="185"/>
      <c r="D856" s="181"/>
      <c r="E856" s="181"/>
      <c r="I856" s="182"/>
      <c r="J856" s="125"/>
    </row>
    <row r="857" spans="1:10" ht="19.5" customHeight="1">
      <c r="A857" s="185"/>
      <c r="D857" s="181"/>
      <c r="E857" s="181"/>
      <c r="I857" s="182"/>
      <c r="J857" s="125"/>
    </row>
    <row r="858" spans="1:10" ht="19.5" customHeight="1">
      <c r="A858" s="185"/>
      <c r="D858" s="181"/>
      <c r="E858" s="181"/>
      <c r="I858" s="182"/>
      <c r="J858" s="125"/>
    </row>
    <row r="859" spans="1:10" ht="19.5" customHeight="1">
      <c r="A859" s="185"/>
      <c r="D859" s="181"/>
      <c r="E859" s="181"/>
      <c r="I859" s="182"/>
      <c r="J859" s="125"/>
    </row>
    <row r="860" spans="1:10" ht="19.5" customHeight="1">
      <c r="A860" s="185"/>
      <c r="D860" s="181"/>
      <c r="E860" s="181"/>
      <c r="I860" s="182"/>
      <c r="J860" s="125"/>
    </row>
    <row r="861" spans="1:10" ht="19.5" customHeight="1">
      <c r="A861" s="185"/>
      <c r="D861" s="181"/>
      <c r="E861" s="181"/>
      <c r="I861" s="182"/>
      <c r="J861" s="125"/>
    </row>
    <row r="862" spans="1:10" ht="19.5" customHeight="1">
      <c r="A862" s="185"/>
      <c r="D862" s="181"/>
      <c r="E862" s="181"/>
      <c r="I862" s="182"/>
      <c r="J862" s="125"/>
    </row>
    <row r="863" spans="1:10" ht="19.5" customHeight="1">
      <c r="A863" s="185"/>
      <c r="D863" s="181"/>
      <c r="E863" s="181"/>
      <c r="I863" s="182"/>
      <c r="J863" s="125"/>
    </row>
    <row r="864" spans="1:10" ht="19.5" customHeight="1">
      <c r="A864" s="185"/>
      <c r="D864" s="181"/>
      <c r="E864" s="181"/>
      <c r="I864" s="182"/>
      <c r="J864" s="125"/>
    </row>
    <row r="865" spans="1:10" ht="19.5" customHeight="1">
      <c r="A865" s="185"/>
      <c r="D865" s="181"/>
      <c r="E865" s="181"/>
      <c r="I865" s="182"/>
      <c r="J865" s="125"/>
    </row>
    <row r="866" spans="1:10" ht="19.5" customHeight="1">
      <c r="A866" s="185"/>
      <c r="D866" s="181"/>
      <c r="E866" s="181"/>
      <c r="I866" s="182"/>
      <c r="J866" s="125"/>
    </row>
    <row r="867" spans="1:10" ht="19.5" customHeight="1">
      <c r="A867" s="185"/>
      <c r="D867" s="181"/>
      <c r="E867" s="181"/>
      <c r="I867" s="182"/>
      <c r="J867" s="125"/>
    </row>
    <row r="868" spans="1:10" ht="19.5" customHeight="1">
      <c r="A868" s="185"/>
      <c r="D868" s="181"/>
      <c r="E868" s="181"/>
      <c r="I868" s="182"/>
      <c r="J868" s="125"/>
    </row>
    <row r="869" spans="1:10" ht="19.5" customHeight="1">
      <c r="A869" s="185"/>
      <c r="D869" s="181"/>
      <c r="E869" s="181"/>
      <c r="I869" s="182"/>
      <c r="J869" s="125"/>
    </row>
    <row r="870" spans="1:10" ht="19.5" customHeight="1">
      <c r="A870" s="185"/>
      <c r="D870" s="181"/>
      <c r="E870" s="181"/>
      <c r="I870" s="182"/>
      <c r="J870" s="125"/>
    </row>
    <row r="871" spans="1:10" ht="19.5" customHeight="1">
      <c r="A871" s="185"/>
      <c r="D871" s="181"/>
      <c r="E871" s="181"/>
      <c r="I871" s="182"/>
      <c r="J871" s="125"/>
    </row>
    <row r="872" spans="1:10" ht="19.5" customHeight="1">
      <c r="A872" s="185"/>
      <c r="D872" s="181"/>
      <c r="E872" s="181"/>
      <c r="I872" s="182"/>
      <c r="J872" s="125"/>
    </row>
    <row r="873" spans="1:10" ht="19.5" customHeight="1">
      <c r="A873" s="185"/>
      <c r="D873" s="181"/>
      <c r="E873" s="181"/>
      <c r="I873" s="182"/>
      <c r="J873" s="125"/>
    </row>
    <row r="874" spans="1:10" ht="19.5" customHeight="1">
      <c r="A874" s="185"/>
      <c r="D874" s="181"/>
      <c r="E874" s="181"/>
      <c r="I874" s="182"/>
      <c r="J874" s="125"/>
    </row>
    <row r="875" spans="1:10" ht="19.5" customHeight="1">
      <c r="A875" s="185"/>
      <c r="D875" s="181"/>
      <c r="E875" s="181"/>
      <c r="I875" s="182"/>
      <c r="J875" s="125"/>
    </row>
    <row r="876" spans="1:10" ht="19.5" customHeight="1">
      <c r="A876" s="185"/>
      <c r="D876" s="181"/>
      <c r="E876" s="181"/>
      <c r="I876" s="182"/>
      <c r="J876" s="125"/>
    </row>
    <row r="877" spans="1:10" ht="19.5" customHeight="1">
      <c r="A877" s="185"/>
      <c r="D877" s="181"/>
      <c r="E877" s="181"/>
      <c r="I877" s="182"/>
      <c r="J877" s="125"/>
    </row>
    <row r="878" spans="1:10" ht="19.5" customHeight="1">
      <c r="A878" s="185"/>
      <c r="D878" s="181"/>
      <c r="E878" s="181"/>
      <c r="I878" s="182"/>
      <c r="J878" s="125"/>
    </row>
    <row r="879" spans="1:10" ht="19.5" customHeight="1">
      <c r="A879" s="185"/>
      <c r="D879" s="181"/>
      <c r="E879" s="181"/>
      <c r="I879" s="182"/>
      <c r="J879" s="125"/>
    </row>
    <row r="880" spans="1:10" ht="19.5" customHeight="1">
      <c r="A880" s="185"/>
      <c r="D880" s="181"/>
      <c r="E880" s="181"/>
      <c r="I880" s="182"/>
      <c r="J880" s="125"/>
    </row>
    <row r="881" spans="1:10" ht="19.5" customHeight="1">
      <c r="A881" s="185"/>
      <c r="D881" s="181"/>
      <c r="E881" s="181"/>
      <c r="I881" s="182"/>
      <c r="J881" s="125"/>
    </row>
    <row r="882" spans="1:10" ht="19.5" customHeight="1">
      <c r="A882" s="185"/>
      <c r="D882" s="181"/>
      <c r="E882" s="181"/>
      <c r="I882" s="182"/>
      <c r="J882" s="125"/>
    </row>
    <row r="883" spans="1:10" ht="19.5" customHeight="1">
      <c r="A883" s="185"/>
      <c r="D883" s="181"/>
      <c r="E883" s="181"/>
      <c r="I883" s="182"/>
      <c r="J883" s="125"/>
    </row>
    <row r="884" spans="1:10" ht="19.5" customHeight="1">
      <c r="A884" s="185"/>
      <c r="D884" s="181"/>
      <c r="E884" s="181"/>
      <c r="I884" s="182"/>
      <c r="J884" s="125"/>
    </row>
    <row r="885" spans="1:10" ht="19.5" customHeight="1">
      <c r="A885" s="185"/>
      <c r="D885" s="181"/>
      <c r="E885" s="181"/>
      <c r="I885" s="182"/>
      <c r="J885" s="125"/>
    </row>
    <row r="886" spans="1:10" ht="19.5" customHeight="1">
      <c r="A886" s="185"/>
      <c r="D886" s="181"/>
      <c r="E886" s="181"/>
      <c r="I886" s="182"/>
      <c r="J886" s="125"/>
    </row>
    <row r="887" spans="1:10" ht="19.5" customHeight="1">
      <c r="A887" s="185"/>
      <c r="D887" s="181"/>
      <c r="E887" s="181"/>
      <c r="I887" s="182"/>
      <c r="J887" s="125"/>
    </row>
    <row r="888" spans="1:10" ht="19.5" customHeight="1">
      <c r="A888" s="185"/>
      <c r="D888" s="181"/>
      <c r="E888" s="181"/>
      <c r="I888" s="182"/>
      <c r="J888" s="125"/>
    </row>
    <row r="889" spans="1:10" ht="19.5" customHeight="1">
      <c r="A889" s="185"/>
      <c r="D889" s="181"/>
      <c r="E889" s="181"/>
      <c r="I889" s="182"/>
      <c r="J889" s="125"/>
    </row>
    <row r="890" spans="1:10" ht="19.5" customHeight="1">
      <c r="A890" s="185"/>
      <c r="D890" s="181"/>
      <c r="E890" s="181"/>
      <c r="I890" s="182"/>
      <c r="J890" s="125"/>
    </row>
    <row r="891" spans="1:10" ht="19.5" customHeight="1">
      <c r="A891" s="185"/>
      <c r="D891" s="181"/>
      <c r="E891" s="181"/>
      <c r="I891" s="182"/>
      <c r="J891" s="125"/>
    </row>
    <row r="892" spans="1:10" ht="19.5" customHeight="1">
      <c r="A892" s="185"/>
      <c r="D892" s="181"/>
      <c r="E892" s="181"/>
      <c r="I892" s="182"/>
      <c r="J892" s="125"/>
    </row>
    <row r="893" spans="1:10" ht="19.5" customHeight="1">
      <c r="A893" s="185"/>
      <c r="D893" s="181"/>
      <c r="E893" s="181"/>
      <c r="I893" s="182"/>
      <c r="J893" s="125"/>
    </row>
    <row r="894" spans="1:10" ht="19.5" customHeight="1">
      <c r="A894" s="185"/>
      <c r="D894" s="181"/>
      <c r="E894" s="181"/>
      <c r="I894" s="182"/>
      <c r="J894" s="125"/>
    </row>
    <row r="895" spans="1:10" ht="19.5" customHeight="1">
      <c r="A895" s="185"/>
      <c r="D895" s="181"/>
      <c r="E895" s="181"/>
      <c r="I895" s="182"/>
      <c r="J895" s="125"/>
    </row>
    <row r="896" spans="1:10" ht="19.5" customHeight="1">
      <c r="A896" s="185"/>
      <c r="D896" s="181"/>
      <c r="E896" s="181"/>
      <c r="I896" s="182"/>
      <c r="J896" s="125"/>
    </row>
    <row r="897" spans="1:10" ht="19.5" customHeight="1">
      <c r="A897" s="185"/>
      <c r="D897" s="181"/>
      <c r="E897" s="181"/>
      <c r="I897" s="182"/>
      <c r="J897" s="125"/>
    </row>
    <row r="898" spans="1:10" ht="19.5" customHeight="1">
      <c r="A898" s="185"/>
      <c r="D898" s="181"/>
      <c r="E898" s="181"/>
      <c r="I898" s="182"/>
      <c r="J898" s="125"/>
    </row>
    <row r="899" spans="1:10" ht="19.5" customHeight="1">
      <c r="A899" s="185"/>
      <c r="D899" s="181"/>
      <c r="E899" s="181"/>
      <c r="I899" s="182"/>
      <c r="J899" s="125"/>
    </row>
    <row r="900" spans="1:10" ht="19.5" customHeight="1">
      <c r="A900" s="185"/>
      <c r="D900" s="181"/>
      <c r="E900" s="181"/>
      <c r="I900" s="182"/>
      <c r="J900" s="125"/>
    </row>
    <row r="901" spans="1:10" ht="19.5" customHeight="1">
      <c r="A901" s="185"/>
      <c r="D901" s="181"/>
      <c r="E901" s="181"/>
      <c r="I901" s="182"/>
      <c r="J901" s="125"/>
    </row>
    <row r="902" spans="1:10" ht="19.5" customHeight="1">
      <c r="A902" s="185"/>
      <c r="D902" s="181"/>
      <c r="E902" s="181"/>
      <c r="I902" s="182"/>
      <c r="J902" s="125"/>
    </row>
    <row r="903" spans="1:10" ht="19.5" customHeight="1">
      <c r="A903" s="185"/>
      <c r="D903" s="181"/>
      <c r="E903" s="181"/>
      <c r="I903" s="182"/>
      <c r="J903" s="125"/>
    </row>
    <row r="904" spans="1:10" ht="19.5" customHeight="1">
      <c r="A904" s="185"/>
      <c r="D904" s="181"/>
      <c r="E904" s="181"/>
      <c r="I904" s="182"/>
      <c r="J904" s="125"/>
    </row>
    <row r="905" spans="1:10" ht="19.5" customHeight="1">
      <c r="A905" s="185"/>
      <c r="D905" s="181"/>
      <c r="E905" s="181"/>
      <c r="I905" s="182"/>
      <c r="J905" s="125"/>
    </row>
    <row r="906" spans="1:10" ht="19.5" customHeight="1">
      <c r="A906" s="185"/>
      <c r="D906" s="181"/>
      <c r="E906" s="181"/>
      <c r="I906" s="182"/>
      <c r="J906" s="125"/>
    </row>
    <row r="907" spans="1:10" ht="19.5" customHeight="1">
      <c r="A907" s="185"/>
      <c r="D907" s="181"/>
      <c r="E907" s="181"/>
      <c r="I907" s="182"/>
      <c r="J907" s="125"/>
    </row>
    <row r="908" spans="1:10" ht="19.5" customHeight="1">
      <c r="A908" s="185"/>
      <c r="D908" s="181"/>
      <c r="E908" s="181"/>
      <c r="I908" s="182"/>
      <c r="J908" s="125"/>
    </row>
    <row r="909" spans="1:10" ht="19.5" customHeight="1">
      <c r="A909" s="185"/>
      <c r="D909" s="181"/>
      <c r="E909" s="181"/>
      <c r="I909" s="182"/>
      <c r="J909" s="125"/>
    </row>
    <row r="910" spans="1:10" ht="19.5" customHeight="1">
      <c r="A910" s="185"/>
      <c r="D910" s="181"/>
      <c r="E910" s="181"/>
      <c r="I910" s="182"/>
      <c r="J910" s="125"/>
    </row>
    <row r="911" spans="1:10" ht="19.5" customHeight="1">
      <c r="A911" s="185"/>
      <c r="D911" s="181"/>
      <c r="E911" s="181"/>
      <c r="I911" s="182"/>
      <c r="J911" s="125"/>
    </row>
    <row r="912" spans="1:10" ht="19.5" customHeight="1">
      <c r="A912" s="185"/>
      <c r="D912" s="181"/>
      <c r="E912" s="181"/>
      <c r="I912" s="182"/>
      <c r="J912" s="125"/>
    </row>
    <row r="913" spans="1:10" ht="19.5" customHeight="1">
      <c r="A913" s="185"/>
      <c r="D913" s="181"/>
      <c r="E913" s="181"/>
      <c r="I913" s="182"/>
      <c r="J913" s="125"/>
    </row>
    <row r="914" spans="1:10" ht="19.5" customHeight="1">
      <c r="A914" s="185"/>
      <c r="D914" s="181"/>
      <c r="E914" s="181"/>
      <c r="I914" s="182"/>
      <c r="J914" s="125"/>
    </row>
    <row r="915" spans="1:10" ht="19.5" customHeight="1">
      <c r="A915" s="185"/>
      <c r="D915" s="181"/>
      <c r="E915" s="181"/>
      <c r="I915" s="182"/>
      <c r="J915" s="125"/>
    </row>
    <row r="916" spans="1:10" ht="19.5" customHeight="1">
      <c r="A916" s="185"/>
      <c r="D916" s="181"/>
      <c r="E916" s="181"/>
      <c r="I916" s="182"/>
      <c r="J916" s="125"/>
    </row>
    <row r="917" spans="1:10" ht="19.5" customHeight="1">
      <c r="A917" s="185"/>
      <c r="D917" s="181"/>
      <c r="E917" s="181"/>
      <c r="I917" s="182"/>
      <c r="J917" s="125"/>
    </row>
    <row r="918" spans="1:10" ht="19.5" customHeight="1">
      <c r="A918" s="185"/>
      <c r="D918" s="181"/>
      <c r="E918" s="181"/>
      <c r="I918" s="182"/>
      <c r="J918" s="125"/>
    </row>
    <row r="919" spans="1:10" ht="19.5" customHeight="1">
      <c r="A919" s="185"/>
      <c r="D919" s="181"/>
      <c r="E919" s="181"/>
      <c r="I919" s="182"/>
      <c r="J919" s="125"/>
    </row>
    <row r="920" spans="1:10" ht="19.5" customHeight="1">
      <c r="A920" s="185"/>
      <c r="D920" s="181"/>
      <c r="E920" s="181"/>
      <c r="I920" s="182"/>
      <c r="J920" s="125"/>
    </row>
    <row r="921" spans="1:10" ht="19.5" customHeight="1">
      <c r="A921" s="185"/>
      <c r="D921" s="181"/>
      <c r="E921" s="181"/>
      <c r="I921" s="182"/>
      <c r="J921" s="125"/>
    </row>
    <row r="922" spans="1:10" ht="19.5" customHeight="1">
      <c r="A922" s="185"/>
      <c r="D922" s="181"/>
      <c r="E922" s="181"/>
      <c r="I922" s="182"/>
      <c r="J922" s="125"/>
    </row>
    <row r="923" spans="1:10" ht="19.5" customHeight="1">
      <c r="A923" s="185"/>
      <c r="D923" s="181"/>
      <c r="E923" s="181"/>
      <c r="I923" s="182"/>
      <c r="J923" s="125"/>
    </row>
    <row r="924" spans="1:10" ht="19.5" customHeight="1">
      <c r="A924" s="185"/>
      <c r="D924" s="181"/>
      <c r="E924" s="181"/>
      <c r="I924" s="182"/>
      <c r="J924" s="125"/>
    </row>
    <row r="925" spans="1:10" ht="19.5" customHeight="1">
      <c r="A925" s="185"/>
      <c r="D925" s="181"/>
      <c r="E925" s="181"/>
      <c r="I925" s="182"/>
      <c r="J925" s="125"/>
    </row>
    <row r="926" spans="1:10" ht="19.5" customHeight="1">
      <c r="A926" s="185"/>
      <c r="D926" s="181"/>
      <c r="E926" s="181"/>
      <c r="I926" s="182"/>
      <c r="J926" s="125"/>
    </row>
    <row r="927" spans="1:10" ht="19.5" customHeight="1">
      <c r="A927" s="185"/>
      <c r="D927" s="181"/>
      <c r="E927" s="181"/>
      <c r="I927" s="182"/>
      <c r="J927" s="125"/>
    </row>
    <row r="928" spans="1:10" ht="19.5" customHeight="1">
      <c r="A928" s="185"/>
      <c r="D928" s="181"/>
      <c r="E928" s="181"/>
      <c r="I928" s="182"/>
      <c r="J928" s="125"/>
    </row>
    <row r="929" spans="1:10" ht="19.5" customHeight="1">
      <c r="A929" s="185"/>
      <c r="D929" s="181"/>
      <c r="E929" s="181"/>
      <c r="I929" s="182"/>
      <c r="J929" s="125"/>
    </row>
    <row r="930" spans="1:10" ht="19.5" customHeight="1">
      <c r="A930" s="185"/>
      <c r="D930" s="181"/>
      <c r="E930" s="181"/>
      <c r="I930" s="182"/>
      <c r="J930" s="125"/>
    </row>
    <row r="931" spans="1:10" ht="19.5" customHeight="1">
      <c r="A931" s="185"/>
      <c r="D931" s="181"/>
      <c r="E931" s="181"/>
      <c r="I931" s="182"/>
      <c r="J931" s="125"/>
    </row>
    <row r="932" spans="1:10" ht="19.5" customHeight="1">
      <c r="A932" s="185"/>
      <c r="D932" s="181"/>
      <c r="E932" s="181"/>
      <c r="I932" s="182"/>
      <c r="J932" s="125"/>
    </row>
    <row r="933" spans="1:10" ht="19.5" customHeight="1">
      <c r="A933" s="185"/>
      <c r="D933" s="181"/>
      <c r="E933" s="181"/>
      <c r="I933" s="182"/>
      <c r="J933" s="125"/>
    </row>
    <row r="934" spans="1:10" ht="19.5" customHeight="1">
      <c r="A934" s="185"/>
      <c r="D934" s="181"/>
      <c r="E934" s="181"/>
      <c r="I934" s="182"/>
      <c r="J934" s="125"/>
    </row>
    <row r="935" spans="1:10" ht="19.5" customHeight="1">
      <c r="A935" s="185"/>
      <c r="D935" s="181"/>
      <c r="E935" s="181"/>
      <c r="I935" s="182"/>
      <c r="J935" s="125"/>
    </row>
    <row r="936" spans="1:10" ht="19.5" customHeight="1">
      <c r="A936" s="185"/>
      <c r="D936" s="181"/>
      <c r="E936" s="181"/>
      <c r="I936" s="182"/>
      <c r="J936" s="125"/>
    </row>
    <row r="937" spans="1:10" ht="19.5" customHeight="1">
      <c r="A937" s="185"/>
      <c r="D937" s="181"/>
      <c r="E937" s="181"/>
      <c r="I937" s="182"/>
      <c r="J937" s="125"/>
    </row>
    <row r="938" spans="1:10" ht="19.5" customHeight="1">
      <c r="A938" s="185"/>
      <c r="D938" s="181"/>
      <c r="E938" s="181"/>
      <c r="I938" s="182"/>
      <c r="J938" s="125"/>
    </row>
    <row r="939" spans="1:10" ht="19.5" customHeight="1">
      <c r="A939" s="185"/>
      <c r="D939" s="181"/>
      <c r="E939" s="181"/>
      <c r="I939" s="182"/>
      <c r="J939" s="125"/>
    </row>
    <row r="940" spans="1:10" ht="19.5" customHeight="1">
      <c r="A940" s="185"/>
      <c r="D940" s="181"/>
      <c r="E940" s="181"/>
      <c r="I940" s="182"/>
      <c r="J940" s="125"/>
    </row>
    <row r="941" spans="1:10" ht="19.5" customHeight="1">
      <c r="A941" s="185"/>
      <c r="D941" s="181"/>
      <c r="E941" s="181"/>
      <c r="I941" s="182"/>
      <c r="J941" s="125"/>
    </row>
    <row r="942" spans="1:10" ht="19.5" customHeight="1">
      <c r="A942" s="185"/>
      <c r="D942" s="181"/>
      <c r="E942" s="181"/>
      <c r="I942" s="182"/>
      <c r="J942" s="125"/>
    </row>
    <row r="943" spans="1:10" ht="19.5" customHeight="1">
      <c r="A943" s="185"/>
      <c r="D943" s="181"/>
      <c r="E943" s="181"/>
      <c r="I943" s="182"/>
      <c r="J943" s="125"/>
    </row>
    <row r="944" spans="1:10" ht="19.5" customHeight="1">
      <c r="A944" s="185"/>
      <c r="D944" s="181"/>
      <c r="E944" s="181"/>
      <c r="I944" s="182"/>
      <c r="J944" s="125"/>
    </row>
    <row r="945" spans="1:10" ht="19.5" customHeight="1">
      <c r="A945" s="185"/>
      <c r="D945" s="181"/>
      <c r="E945" s="181"/>
      <c r="I945" s="182"/>
      <c r="J945" s="125"/>
    </row>
    <row r="946" spans="1:10" ht="19.5" customHeight="1">
      <c r="A946" s="185"/>
      <c r="D946" s="181"/>
      <c r="E946" s="181"/>
      <c r="I946" s="182"/>
      <c r="J946" s="125"/>
    </row>
    <row r="947" spans="1:10" ht="19.5" customHeight="1">
      <c r="A947" s="185"/>
      <c r="D947" s="181"/>
      <c r="E947" s="181"/>
      <c r="I947" s="182"/>
      <c r="J947" s="125"/>
    </row>
    <row r="948" spans="1:10" ht="19.5" customHeight="1">
      <c r="A948" s="185"/>
      <c r="D948" s="181"/>
      <c r="E948" s="181"/>
      <c r="I948" s="182"/>
      <c r="J948" s="125"/>
    </row>
    <row r="949" spans="1:10" ht="19.5" customHeight="1">
      <c r="A949" s="185"/>
      <c r="D949" s="181"/>
      <c r="E949" s="181"/>
      <c r="I949" s="182"/>
      <c r="J949" s="125"/>
    </row>
    <row r="950" spans="1:10" ht="19.5" customHeight="1">
      <c r="A950" s="185"/>
      <c r="D950" s="181"/>
      <c r="E950" s="181"/>
      <c r="I950" s="182"/>
      <c r="J950" s="125"/>
    </row>
    <row r="951" spans="1:10" ht="19.5" customHeight="1">
      <c r="A951" s="185"/>
      <c r="D951" s="181"/>
      <c r="E951" s="181"/>
      <c r="I951" s="182"/>
      <c r="J951" s="125"/>
    </row>
    <row r="952" spans="1:10" ht="19.5" customHeight="1">
      <c r="A952" s="185"/>
      <c r="D952" s="181"/>
      <c r="E952" s="181"/>
      <c r="I952" s="182"/>
      <c r="J952" s="125"/>
    </row>
    <row r="953" spans="1:10" ht="19.5" customHeight="1">
      <c r="A953" s="185"/>
      <c r="D953" s="181"/>
      <c r="E953" s="181"/>
      <c r="I953" s="182"/>
      <c r="J953" s="125"/>
    </row>
    <row r="954" spans="1:10" ht="19.5" customHeight="1">
      <c r="A954" s="185"/>
      <c r="D954" s="181"/>
      <c r="E954" s="181"/>
      <c r="I954" s="182"/>
      <c r="J954" s="125"/>
    </row>
    <row r="955" spans="1:10" ht="19.5" customHeight="1">
      <c r="A955" s="185"/>
      <c r="D955" s="181"/>
      <c r="E955" s="181"/>
      <c r="I955" s="182"/>
      <c r="J955" s="125"/>
    </row>
    <row r="956" spans="1:10" ht="19.5" customHeight="1">
      <c r="A956" s="185"/>
      <c r="D956" s="181"/>
      <c r="E956" s="181"/>
      <c r="I956" s="182"/>
      <c r="J956" s="125"/>
    </row>
    <row r="957" spans="1:10" ht="19.5" customHeight="1">
      <c r="A957" s="185"/>
      <c r="D957" s="181"/>
      <c r="E957" s="181"/>
      <c r="I957" s="182"/>
      <c r="J957" s="125"/>
    </row>
    <row r="958" spans="1:10" ht="19.5" customHeight="1">
      <c r="A958" s="185"/>
      <c r="D958" s="181"/>
      <c r="E958" s="181"/>
      <c r="I958" s="182"/>
      <c r="J958" s="125"/>
    </row>
    <row r="959" spans="1:10" ht="19.5" customHeight="1">
      <c r="A959" s="185"/>
      <c r="D959" s="181"/>
      <c r="E959" s="181"/>
      <c r="I959" s="182"/>
      <c r="J959" s="125"/>
    </row>
    <row r="960" spans="1:10" ht="19.5" customHeight="1">
      <c r="A960" s="185"/>
      <c r="D960" s="181"/>
      <c r="E960" s="181"/>
      <c r="I960" s="182"/>
      <c r="J960" s="125"/>
    </row>
    <row r="961" spans="1:10" ht="19.5" customHeight="1">
      <c r="A961" s="185"/>
      <c r="D961" s="181"/>
      <c r="E961" s="181"/>
      <c r="I961" s="182"/>
      <c r="J961" s="125"/>
    </row>
    <row r="962" spans="1:10" ht="19.5" customHeight="1">
      <c r="A962" s="185"/>
      <c r="D962" s="181"/>
      <c r="E962" s="181"/>
      <c r="I962" s="182"/>
      <c r="J962" s="125"/>
    </row>
    <row r="963" spans="1:10" ht="19.5" customHeight="1">
      <c r="A963" s="185"/>
      <c r="D963" s="181"/>
      <c r="E963" s="181"/>
      <c r="I963" s="182"/>
      <c r="J963" s="125"/>
    </row>
    <row r="964" spans="1:10" ht="19.5" customHeight="1">
      <c r="A964" s="185"/>
      <c r="D964" s="181"/>
      <c r="E964" s="181"/>
      <c r="I964" s="182"/>
      <c r="J964" s="125"/>
    </row>
    <row r="965" spans="1:10" ht="19.5" customHeight="1">
      <c r="A965" s="185"/>
      <c r="D965" s="181"/>
      <c r="E965" s="181"/>
      <c r="I965" s="182"/>
      <c r="J965" s="125"/>
    </row>
    <row r="966" spans="1:10" ht="19.5" customHeight="1">
      <c r="A966" s="185"/>
      <c r="D966" s="181"/>
      <c r="E966" s="181"/>
      <c r="I966" s="182"/>
      <c r="J966" s="125"/>
    </row>
    <row r="967" spans="1:10" ht="19.5" customHeight="1">
      <c r="A967" s="185"/>
      <c r="D967" s="181"/>
      <c r="E967" s="181"/>
      <c r="I967" s="182"/>
      <c r="J967" s="125"/>
    </row>
    <row r="968" spans="1:10" ht="19.5" customHeight="1">
      <c r="A968" s="185"/>
      <c r="D968" s="181"/>
      <c r="E968" s="181"/>
      <c r="I968" s="182"/>
      <c r="J968" s="125"/>
    </row>
    <row r="969" spans="1:10" ht="19.5" customHeight="1">
      <c r="A969" s="185"/>
      <c r="D969" s="181"/>
      <c r="E969" s="181"/>
      <c r="I969" s="182"/>
      <c r="J969" s="125"/>
    </row>
    <row r="970" spans="1:10" ht="19.5" customHeight="1">
      <c r="A970" s="185"/>
      <c r="D970" s="181"/>
      <c r="E970" s="181"/>
      <c r="I970" s="182"/>
      <c r="J970" s="125"/>
    </row>
    <row r="971" spans="1:10" ht="19.5" customHeight="1">
      <c r="A971" s="185"/>
      <c r="D971" s="181"/>
      <c r="E971" s="181"/>
      <c r="I971" s="182"/>
      <c r="J971" s="125"/>
    </row>
    <row r="972" spans="1:10" ht="19.5" customHeight="1">
      <c r="A972" s="185"/>
      <c r="D972" s="181"/>
      <c r="E972" s="181"/>
      <c r="I972" s="182"/>
      <c r="J972" s="125"/>
    </row>
    <row r="973" spans="1:10" ht="19.5" customHeight="1">
      <c r="A973" s="185"/>
      <c r="D973" s="181"/>
      <c r="E973" s="181"/>
      <c r="I973" s="182"/>
      <c r="J973" s="125"/>
    </row>
    <row r="974" spans="1:10" ht="19.5" customHeight="1">
      <c r="A974" s="185"/>
      <c r="D974" s="181"/>
      <c r="E974" s="181"/>
      <c r="I974" s="182"/>
      <c r="J974" s="125"/>
    </row>
    <row r="975" spans="1:10" ht="19.5" customHeight="1">
      <c r="A975" s="185"/>
      <c r="D975" s="181"/>
      <c r="E975" s="181"/>
      <c r="I975" s="182"/>
      <c r="J975" s="125"/>
    </row>
    <row r="976" spans="1:10" ht="19.5" customHeight="1">
      <c r="A976" s="185"/>
      <c r="D976" s="181"/>
      <c r="E976" s="181"/>
      <c r="I976" s="182"/>
      <c r="J976" s="125"/>
    </row>
    <row r="977" spans="1:10" ht="19.5" customHeight="1">
      <c r="A977" s="185"/>
      <c r="D977" s="181"/>
      <c r="E977" s="181"/>
      <c r="I977" s="182"/>
      <c r="J977" s="125"/>
    </row>
    <row r="978" spans="1:10" ht="19.5" customHeight="1">
      <c r="A978" s="185"/>
      <c r="D978" s="181"/>
      <c r="E978" s="181"/>
      <c r="I978" s="182"/>
      <c r="J978" s="125"/>
    </row>
    <row r="979" spans="1:10" ht="19.5" customHeight="1">
      <c r="A979" s="185"/>
      <c r="D979" s="181"/>
      <c r="E979" s="181"/>
      <c r="I979" s="182"/>
      <c r="J979" s="125"/>
    </row>
    <row r="980" spans="1:10" ht="19.5" customHeight="1">
      <c r="A980" s="185"/>
      <c r="D980" s="181"/>
      <c r="E980" s="181"/>
      <c r="I980" s="182"/>
      <c r="J980" s="125"/>
    </row>
    <row r="981" spans="1:10" ht="19.5" customHeight="1">
      <c r="A981" s="185"/>
      <c r="D981" s="181"/>
      <c r="E981" s="181"/>
      <c r="I981" s="182"/>
      <c r="J981" s="125"/>
    </row>
    <row r="982" spans="1:10" ht="19.5" customHeight="1">
      <c r="A982" s="185"/>
      <c r="D982" s="181"/>
      <c r="E982" s="181"/>
      <c r="I982" s="182"/>
      <c r="J982" s="125"/>
    </row>
    <row r="983" spans="1:10" ht="19.5" customHeight="1">
      <c r="A983" s="185"/>
      <c r="D983" s="181"/>
      <c r="E983" s="181"/>
      <c r="I983" s="182"/>
      <c r="J983" s="125"/>
    </row>
    <row r="984" spans="1:10" ht="19.5" customHeight="1">
      <c r="A984" s="185"/>
      <c r="D984" s="181"/>
      <c r="E984" s="181"/>
      <c r="I984" s="182"/>
      <c r="J984" s="125"/>
    </row>
    <row r="985" spans="1:10" ht="19.5" customHeight="1">
      <c r="A985" s="185"/>
      <c r="D985" s="181"/>
      <c r="E985" s="181"/>
      <c r="I985" s="182"/>
      <c r="J985" s="125"/>
    </row>
    <row r="986" spans="1:10" ht="19.5" customHeight="1">
      <c r="A986" s="185"/>
      <c r="D986" s="181"/>
      <c r="E986" s="181"/>
      <c r="I986" s="182"/>
      <c r="J986" s="125"/>
    </row>
    <row r="987" spans="1:10" ht="19.5" customHeight="1">
      <c r="A987" s="185"/>
      <c r="D987" s="181"/>
      <c r="E987" s="181"/>
      <c r="I987" s="182"/>
      <c r="J987" s="125"/>
    </row>
    <row r="988" spans="1:10" ht="19.5" customHeight="1">
      <c r="A988" s="185"/>
      <c r="D988" s="181"/>
      <c r="E988" s="181"/>
      <c r="I988" s="182"/>
      <c r="J988" s="125"/>
    </row>
    <row r="989" spans="1:10" ht="19.5" customHeight="1">
      <c r="A989" s="185"/>
      <c r="D989" s="181"/>
      <c r="E989" s="181"/>
      <c r="I989" s="182"/>
      <c r="J989" s="125"/>
    </row>
    <row r="990" spans="1:10" ht="19.5" customHeight="1">
      <c r="A990" s="185"/>
      <c r="D990" s="181"/>
      <c r="E990" s="181"/>
      <c r="I990" s="182"/>
      <c r="J990" s="125"/>
    </row>
    <row r="991" spans="1:10" ht="19.5" customHeight="1">
      <c r="A991" s="185"/>
      <c r="D991" s="181"/>
      <c r="E991" s="181"/>
      <c r="I991" s="182"/>
      <c r="J991" s="125"/>
    </row>
    <row r="992" spans="1:10" ht="19.5" customHeight="1">
      <c r="A992" s="185"/>
      <c r="D992" s="181"/>
      <c r="E992" s="181"/>
      <c r="I992" s="182"/>
      <c r="J992" s="125"/>
    </row>
    <row r="993" spans="1:10" ht="19.5" customHeight="1">
      <c r="A993" s="185"/>
      <c r="D993" s="181"/>
      <c r="E993" s="181"/>
      <c r="I993" s="182"/>
      <c r="J993" s="125"/>
    </row>
    <row r="994" spans="1:10" ht="19.5" customHeight="1">
      <c r="A994" s="185"/>
      <c r="D994" s="181"/>
      <c r="E994" s="181"/>
      <c r="I994" s="182"/>
      <c r="J994" s="125"/>
    </row>
    <row r="995" spans="1:10" ht="19.5" customHeight="1">
      <c r="A995" s="185"/>
      <c r="D995" s="181"/>
      <c r="E995" s="181"/>
      <c r="I995" s="182"/>
      <c r="J995" s="125"/>
    </row>
    <row r="996" spans="1:10" ht="19.5" customHeight="1">
      <c r="A996" s="185"/>
      <c r="D996" s="181"/>
      <c r="E996" s="181"/>
      <c r="I996" s="182"/>
      <c r="J996" s="125"/>
    </row>
    <row r="997" spans="1:10" ht="19.5" customHeight="1">
      <c r="A997" s="185"/>
      <c r="D997" s="181"/>
      <c r="E997" s="181"/>
      <c r="I997" s="182"/>
      <c r="J997" s="125"/>
    </row>
    <row r="998" spans="1:10" ht="19.5" customHeight="1">
      <c r="A998" s="185"/>
      <c r="D998" s="181"/>
      <c r="E998" s="181"/>
      <c r="I998" s="182"/>
      <c r="J998" s="125"/>
    </row>
    <row r="999" spans="1:10" ht="19.5" customHeight="1">
      <c r="A999" s="185"/>
      <c r="D999" s="181"/>
      <c r="E999" s="181"/>
      <c r="I999" s="182"/>
      <c r="J999" s="125"/>
    </row>
    <row r="1000" spans="1:10" ht="19.5" customHeight="1">
      <c r="A1000" s="185"/>
      <c r="D1000" s="181"/>
      <c r="E1000" s="181"/>
      <c r="I1000" s="182"/>
      <c r="J1000" s="125"/>
    </row>
  </sheetData>
  <mergeCells count="35">
    <mergeCell ref="AA13:AD13"/>
    <mergeCell ref="AG13:AM13"/>
    <mergeCell ref="B1:AM1"/>
    <mergeCell ref="K2:Q2"/>
    <mergeCell ref="Y2:AF2"/>
    <mergeCell ref="AG2:AM2"/>
    <mergeCell ref="AG3:AM8"/>
    <mergeCell ref="AA7:AD7"/>
    <mergeCell ref="AB8:AD8"/>
    <mergeCell ref="AC9:AD9"/>
    <mergeCell ref="AH9:AM9"/>
    <mergeCell ref="AC10:AD10"/>
    <mergeCell ref="AC11:AD11"/>
    <mergeCell ref="AB12:AD12"/>
    <mergeCell ref="AH22:AM22"/>
    <mergeCell ref="AG14:AM14"/>
    <mergeCell ref="AI15:AM15"/>
    <mergeCell ref="K17:X20"/>
    <mergeCell ref="Y17:AB17"/>
    <mergeCell ref="Z18:AB18"/>
    <mergeCell ref="AC18:AE18"/>
    <mergeCell ref="AL18:AM18"/>
    <mergeCell ref="Z19:AB19"/>
    <mergeCell ref="AC19:AD19"/>
    <mergeCell ref="AI19:AM19"/>
    <mergeCell ref="Z20:AB20"/>
    <mergeCell ref="AC20:AD20"/>
    <mergeCell ref="Z21:AB21"/>
    <mergeCell ref="AD21:AE21"/>
    <mergeCell ref="K22:AE26"/>
    <mergeCell ref="B24:H24"/>
    <mergeCell ref="B25:H25"/>
    <mergeCell ref="B26:E26"/>
    <mergeCell ref="G26:H26"/>
    <mergeCell ref="AH26:AM26"/>
  </mergeCells>
  <conditionalFormatting sqref="G3:G23">
    <cfRule type="cellIs" dxfId="30" priority="1" operator="between">
      <formula>-0.02</formula>
      <formula>0.02</formula>
    </cfRule>
  </conditionalFormatting>
  <conditionalFormatting sqref="G3:G23">
    <cfRule type="cellIs" dxfId="29" priority="2" operator="notBetween">
      <formula>-0.05</formula>
      <formula>0.05</formula>
    </cfRule>
  </conditionalFormatting>
  <conditionalFormatting sqref="G3:G23">
    <cfRule type="cellIs" dxfId="28" priority="3" operator="notBetween">
      <formula>-0.02</formula>
      <formula>0.02</formula>
    </cfRule>
  </conditionalFormatting>
  <conditionalFormatting sqref="H3:H23">
    <cfRule type="cellIs" dxfId="27" priority="4" stopIfTrue="1" operator="between">
      <formula>-0.1</formula>
      <formula>0.1</formula>
    </cfRule>
  </conditionalFormatting>
  <conditionalFormatting sqref="H3:H23">
    <cfRule type="cellIs" dxfId="26" priority="5" stopIfTrue="1" operator="notBetween">
      <formula>-0.15</formula>
      <formula>0.15</formula>
    </cfRule>
  </conditionalFormatting>
  <conditionalFormatting sqref="H3:H23">
    <cfRule type="cellIs" dxfId="25" priority="6" stopIfTrue="1" operator="notBetween">
      <formula>-0.1</formula>
      <formula>0.1</formula>
    </cfRule>
  </conditionalFormatting>
  <conditionalFormatting sqref="O3:U15 AD3:AD6 N4:N14 V4:V14 M5:M13 W5:W13 L6:L12 X6:X12 AD14:AD17 Z18:Z20 AE19:AE20">
    <cfRule type="cellIs" dxfId="24" priority="7" stopIfTrue="1" operator="greaterThan">
      <formula>0.35</formula>
    </cfRule>
  </conditionalFormatting>
  <conditionalFormatting sqref="O3:U15 AD3:AD6 N4:N14 V4:V14 M5:M13 W5:W13 L6:L12 X6:X12 AD14:AD17 Z18:Z20 AE19:AE20">
    <cfRule type="cellIs" dxfId="23" priority="8" stopIfTrue="1" operator="greaterThan">
      <formula>0.3</formula>
    </cfRule>
  </conditionalFormatting>
  <conditionalFormatting sqref="O3:U15 AD3:AD6 N4:N14 V4:V14 M5:M13 W5:W13 L6:L12 X6:X12 AD14:AD17 Z18:Z20 AE19:AE20">
    <cfRule type="cellIs" dxfId="22" priority="9" stopIfTrue="1" operator="greaterThan">
      <formula>0.25</formula>
    </cfRule>
  </conditionalFormatting>
  <conditionalFormatting sqref="O3:U15 AD3:AD6 N4:N14 V4:V14 M5:M13 W5:W13 L6:L12 X6:X12 AD14:AD17 Z18:Z20 AE19:AE20">
    <cfRule type="cellIs" dxfId="21" priority="10" stopIfTrue="1" operator="greaterThan">
      <formula>0.2</formula>
    </cfRule>
  </conditionalFormatting>
  <conditionalFormatting sqref="O3:U15 AD3:AD6 N4:N14 V4:V14 M5:M13 W5:W13 L6:L12 X6:X12 AD14:AD17 Z18:Z20 AE19:AE20">
    <cfRule type="cellIs" dxfId="20" priority="11" stopIfTrue="1" operator="greaterThan">
      <formula>0.15</formula>
    </cfRule>
  </conditionalFormatting>
  <conditionalFormatting sqref="O3:U15 AD3:AD6 N4:N14 V4:V14 M5:M13 W5:W13 L6:L12 X6:X12 AD14:AD17 Z18:Z20 AE19:AE20">
    <cfRule type="cellIs" dxfId="19" priority="12" stopIfTrue="1" operator="greaterThan">
      <formula>0.1</formula>
    </cfRule>
  </conditionalFormatting>
  <conditionalFormatting sqref="O3:U15 AD3:AD6 N4:N14 V4:V14 M5:M13 W5:W13 L6:L12 X6:X12 AD14:AD17 Z18:Z20 AE19:AE20">
    <cfRule type="cellIs" dxfId="18" priority="13" stopIfTrue="1" operator="greaterThan">
      <formula>0.05</formula>
    </cfRule>
  </conditionalFormatting>
  <conditionalFormatting sqref="O3:U15 AD3:AD6 N4:N14 V4:V14 M5:M13 W5:W13 L6:L12 X6:X12 AD14:AD17 Z18:Z20 AE19:AE20">
    <cfRule type="cellIs" dxfId="17" priority="14" stopIfTrue="1" operator="greaterThan">
      <formula>-0.05</formula>
    </cfRule>
  </conditionalFormatting>
  <conditionalFormatting sqref="O3:U15 AD3:AD6 N4:N14 V4:V14 M5:M13 W5:W13 L6:L12 X6:X12 AD14:AD17 Z18:Z20 AE19:AE20">
    <cfRule type="cellIs" dxfId="16" priority="15" stopIfTrue="1" operator="greaterThan">
      <formula>-0.1</formula>
    </cfRule>
  </conditionalFormatting>
  <conditionalFormatting sqref="O3:U15 AD3:AD6 N4:N14 V4:V14 M5:M13 W5:W13 L6:L12 X6:X12 AD14:AD17 Z18:Z20 AE19:AE20">
    <cfRule type="cellIs" dxfId="15" priority="16" stopIfTrue="1" operator="greaterThan">
      <formula>-0.15</formula>
    </cfRule>
  </conditionalFormatting>
  <conditionalFormatting sqref="O3:U15 AD3:AD6 N4:N14 V4:V14 M5:M13 W5:W13 L6:L12 X6:X12 AD14:AD17 Z18:Z20 AE19:AE20">
    <cfRule type="cellIs" dxfId="14" priority="17" stopIfTrue="1" operator="greaterThan">
      <formula>-0.2</formula>
    </cfRule>
  </conditionalFormatting>
  <conditionalFormatting sqref="O3:U15 AD3:AD6 N4:N14 V4:V14 M5:M13 W5:W13 L6:L12 X6:X12 AD14:AD17 Z18:Z20 AE19:AE20">
    <cfRule type="cellIs" dxfId="13" priority="18" stopIfTrue="1" operator="greaterThan">
      <formula>-0.25</formula>
    </cfRule>
  </conditionalFormatting>
  <conditionalFormatting sqref="O3:U15 AD3:AD6 N4:N14 V4:V14 M5:M13 W5:W13 L6:L12 X6:X12 AD14:AD17 Z18:Z20 AE19:AE20">
    <cfRule type="cellIs" dxfId="12" priority="19" stopIfTrue="1" operator="greaterThan">
      <formula>-0.3</formula>
    </cfRule>
  </conditionalFormatting>
  <conditionalFormatting sqref="O3:U15 AD3:AD6 N4:N14 V4:V14 M5:M13 W5:W13 L6:L12 X6:X12 AD14:AD17 Z18:Z20 AE19:AE20">
    <cfRule type="cellIs" dxfId="11" priority="20" stopIfTrue="1" operator="greaterThan">
      <formula>-0.35</formula>
    </cfRule>
  </conditionalFormatting>
  <conditionalFormatting sqref="O3:U15 AD3:AD6 N4:N14 V4:V14 M5:M13 W5:W13 L6:L12 X6:X12 AD14:AD17 Z18:Z20 AE19:AE20">
    <cfRule type="cellIs" dxfId="10" priority="21" stopIfTrue="1" operator="lessThan">
      <formula>-0.35</formula>
    </cfRule>
  </conditionalFormatting>
  <conditionalFormatting sqref="AI23 AK23 AM23">
    <cfRule type="containsText" dxfId="9" priority="22" operator="containsText" text="1">
      <formula>NOT(ISERROR(SEARCH(("1"),(AI23))))</formula>
    </cfRule>
  </conditionalFormatting>
  <conditionalFormatting sqref="AM24">
    <cfRule type="cellIs" dxfId="8" priority="23" operator="notEqual">
      <formula>AM20</formula>
    </cfRule>
  </conditionalFormatting>
  <conditionalFormatting sqref="AI24">
    <cfRule type="cellIs" dxfId="7" priority="24" operator="notEqual">
      <formula>AI20</formula>
    </cfRule>
  </conditionalFormatting>
  <conditionalFormatting sqref="AK24">
    <cfRule type="cellIs" dxfId="6" priority="25" operator="notEqual">
      <formula>AK20</formula>
    </cfRule>
  </conditionalFormatting>
  <conditionalFormatting sqref="AI25">
    <cfRule type="cellIs" dxfId="5" priority="26" operator="notEqual">
      <formula>AI21</formula>
    </cfRule>
  </conditionalFormatting>
  <conditionalFormatting sqref="AK25">
    <cfRule type="cellIs" dxfId="4" priority="27" operator="notEqual">
      <formula>AK21</formula>
    </cfRule>
  </conditionalFormatting>
  <conditionalFormatting sqref="Z21:AB21">
    <cfRule type="containsText" dxfId="3" priority="28" operator="containsText" text="Error">
      <formula>NOT(ISERROR(SEARCH(("Error"),(Z21))))</formula>
    </cfRule>
  </conditionalFormatting>
  <conditionalFormatting sqref="AK16">
    <cfRule type="expression" dxfId="2" priority="29">
      <formula>AND(AH26=0,AK23=1)</formula>
    </cfRule>
  </conditionalFormatting>
  <conditionalFormatting sqref="AM16">
    <cfRule type="expression" dxfId="1" priority="30">
      <formula>AND(AH26=0,AM23=1)</formula>
    </cfRule>
  </conditionalFormatting>
  <conditionalFormatting sqref="AI16">
    <cfRule type="expression" dxfId="0" priority="31">
      <formula>AND(AH26=0,AI23=1)</formula>
    </cfRule>
  </conditionalFormatting>
  <pageMargins left="1" right="1" top="1" bottom="1" header="0" footer="0"/>
  <pageSetup orientation="portrait"/>
  <headerFooter>
    <oddFooter>&amp;C000000&amp;P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94F7-071E-4499-9025-EEA70EE4FDD6}">
  <dimension ref="A1:T52"/>
  <sheetViews>
    <sheetView zoomScaleNormal="100" workbookViewId="0">
      <selection activeCell="A2" sqref="A2:A50"/>
    </sheetView>
  </sheetViews>
  <sheetFormatPr defaultRowHeight="15"/>
  <cols>
    <col min="1" max="1" width="45.7109375" style="188" bestFit="1" customWidth="1"/>
    <col min="2" max="3" width="3.7109375" style="188" bestFit="1" customWidth="1"/>
    <col min="4" max="5" width="8.7109375" style="188" bestFit="1" customWidth="1"/>
    <col min="6" max="6" width="10" style="188" bestFit="1" customWidth="1"/>
    <col min="7" max="7" width="12" style="188" bestFit="1" customWidth="1"/>
    <col min="8" max="8" width="11" style="188" bestFit="1" customWidth="1"/>
    <col min="9" max="9" width="2" style="188" bestFit="1" customWidth="1"/>
    <col min="10" max="18" width="5.7109375" style="188" customWidth="1"/>
    <col min="19" max="19" width="7.28515625" style="188" bestFit="1" customWidth="1"/>
    <col min="20" max="16384" width="9.140625" style="188"/>
  </cols>
  <sheetData>
    <row r="1" spans="1:20" ht="30.75" customHeight="1">
      <c r="A1" s="192" t="s">
        <v>200</v>
      </c>
      <c r="B1" s="192" t="s">
        <v>97</v>
      </c>
      <c r="C1" s="192" t="s">
        <v>98</v>
      </c>
      <c r="D1" s="192" t="s">
        <v>125</v>
      </c>
      <c r="E1" s="192" t="s">
        <v>190</v>
      </c>
      <c r="F1" s="192" t="s">
        <v>191</v>
      </c>
      <c r="G1" s="192" t="s">
        <v>198</v>
      </c>
      <c r="H1" s="192" t="s">
        <v>199</v>
      </c>
    </row>
    <row r="2" spans="1:20" ht="30.75" customHeight="1">
      <c r="A2" s="188" t="s">
        <v>230</v>
      </c>
      <c r="B2" s="188">
        <f t="shared" ref="B2:B33" si="0">VALUE(RIGHT(LEFT(A2,FIND("Y",A2)-1),FIND("Y",A2)-FIND("X",A2)-1))</f>
        <v>-55</v>
      </c>
      <c r="C2" s="188">
        <f t="shared" ref="C2:C33" si="1">VALUE(RIGHT(A2,LEN(A2)-FIND("Y",A2)))</f>
        <v>-55</v>
      </c>
      <c r="D2" s="188">
        <f t="shared" ref="D2:D33" si="2">VALUE(RIGHT(LEFT(A2,FIND("X",A2)-3),FIND("X",A2)-FIND("Z",A2)-3))</f>
        <v>0.13755999999999999</v>
      </c>
      <c r="E2" s="188">
        <f t="shared" ref="E2:E33" si="3">D2-$F$2</f>
        <v>1.2379999999999974E-2</v>
      </c>
      <c r="F2" s="188">
        <f>MEDIAN(D:D)</f>
        <v>0.12518000000000001</v>
      </c>
      <c r="G2" s="188">
        <f>AVERAGE(D:D)</f>
        <v>0.1251783673469388</v>
      </c>
      <c r="H2" s="188">
        <f>STDEV(D:D)</f>
        <v>6.7051943008569759E-3</v>
      </c>
    </row>
    <row r="3" spans="1:20" ht="30.75" customHeight="1">
      <c r="A3" s="188" t="s">
        <v>231</v>
      </c>
      <c r="B3" s="188">
        <f t="shared" si="0"/>
        <v>-37</v>
      </c>
      <c r="C3" s="188">
        <f t="shared" si="1"/>
        <v>-55</v>
      </c>
      <c r="D3" s="188">
        <f t="shared" si="2"/>
        <v>0.13444999999999999</v>
      </c>
      <c r="E3" s="188">
        <f t="shared" si="3"/>
        <v>9.2699999999999727E-3</v>
      </c>
      <c r="I3" s="190"/>
      <c r="J3" s="189">
        <f>C44</f>
        <v>55</v>
      </c>
      <c r="K3" s="191">
        <f>E44</f>
        <v>6.6499999999999893E-3</v>
      </c>
      <c r="L3" s="191">
        <f>E45</f>
        <v>3.5399999999999876E-3</v>
      </c>
      <c r="M3" s="191">
        <f>E46</f>
        <v>2.5000000000000022E-4</v>
      </c>
      <c r="N3" s="191">
        <f>E47</f>
        <v>-2.8700000000000114E-3</v>
      </c>
      <c r="O3" s="191">
        <f>E48</f>
        <v>-5.9800000000000131E-3</v>
      </c>
      <c r="P3" s="191">
        <f>E49</f>
        <v>-9.2700000000000143E-3</v>
      </c>
      <c r="Q3" s="191">
        <f>E50</f>
        <v>-1.2390000000000012E-2</v>
      </c>
      <c r="S3" s="188" t="s">
        <v>191</v>
      </c>
      <c r="T3" s="188">
        <f>F2</f>
        <v>0.12518000000000001</v>
      </c>
    </row>
    <row r="4" spans="1:20" ht="30.75" customHeight="1">
      <c r="A4" s="188" t="s">
        <v>232</v>
      </c>
      <c r="B4" s="188">
        <f t="shared" si="0"/>
        <v>-18</v>
      </c>
      <c r="C4" s="188">
        <f t="shared" si="1"/>
        <v>-55</v>
      </c>
      <c r="D4" s="188">
        <f t="shared" si="2"/>
        <v>0.13116</v>
      </c>
      <c r="E4" s="188">
        <f t="shared" si="3"/>
        <v>5.9799999999999853E-3</v>
      </c>
      <c r="I4" s="190"/>
      <c r="J4" s="189">
        <f>C37</f>
        <v>37</v>
      </c>
      <c r="K4" s="191">
        <f>E37</f>
        <v>7.5899999999999856E-3</v>
      </c>
      <c r="L4" s="191">
        <f>E38</f>
        <v>4.469999999999974E-3</v>
      </c>
      <c r="M4" s="191">
        <f>E39</f>
        <v>1.1899999999999966E-3</v>
      </c>
      <c r="N4" s="191">
        <f>E40</f>
        <v>-1.930000000000015E-3</v>
      </c>
      <c r="O4" s="191">
        <f>E41</f>
        <v>-5.0500000000000128E-3</v>
      </c>
      <c r="P4" s="191">
        <f>E42</f>
        <v>-8.3300000000000179E-3</v>
      </c>
      <c r="Q4" s="191">
        <f>E43</f>
        <v>-1.1450000000000016E-2</v>
      </c>
      <c r="S4" s="188" t="s">
        <v>198</v>
      </c>
      <c r="T4" s="188">
        <f>G2</f>
        <v>0.1251783673469388</v>
      </c>
    </row>
    <row r="5" spans="1:20" ht="30.75" customHeight="1">
      <c r="A5" s="188" t="s">
        <v>233</v>
      </c>
      <c r="B5" s="188">
        <f t="shared" si="0"/>
        <v>0</v>
      </c>
      <c r="C5" s="188">
        <f t="shared" si="1"/>
        <v>-55</v>
      </c>
      <c r="D5" s="188">
        <f t="shared" si="2"/>
        <v>0.12803999999999999</v>
      </c>
      <c r="E5" s="188">
        <f t="shared" si="3"/>
        <v>2.8599999999999737E-3</v>
      </c>
      <c r="I5" s="190"/>
      <c r="J5" s="189">
        <f>C30</f>
        <v>18</v>
      </c>
      <c r="K5" s="191">
        <f>E30</f>
        <v>8.5799999999999765E-3</v>
      </c>
      <c r="L5" s="191">
        <f>E31</f>
        <v>5.4599999999999926E-3</v>
      </c>
      <c r="M5" s="191">
        <f>E32</f>
        <v>2.1799999999999875E-3</v>
      </c>
      <c r="N5" s="191">
        <f>E33</f>
        <v>-9.4000000000001027E-4</v>
      </c>
      <c r="O5" s="191">
        <f>E34</f>
        <v>-4.060000000000008E-3</v>
      </c>
      <c r="P5" s="191">
        <f>E35</f>
        <v>-7.3400000000000132E-3</v>
      </c>
      <c r="Q5" s="191">
        <f>E36</f>
        <v>-1.0460000000000011E-2</v>
      </c>
      <c r="S5" s="188" t="s">
        <v>229</v>
      </c>
      <c r="T5" s="188">
        <f>H2</f>
        <v>6.7051943008569759E-3</v>
      </c>
    </row>
    <row r="6" spans="1:20" ht="30.75" customHeight="1">
      <c r="A6" s="188" t="s">
        <v>234</v>
      </c>
      <c r="B6" s="188">
        <f t="shared" si="0"/>
        <v>18</v>
      </c>
      <c r="C6" s="188">
        <f t="shared" si="1"/>
        <v>-55</v>
      </c>
      <c r="D6" s="188">
        <f t="shared" si="2"/>
        <v>0.12493</v>
      </c>
      <c r="E6" s="188">
        <f t="shared" si="3"/>
        <v>-2.500000000000141E-4</v>
      </c>
      <c r="I6" s="189" t="s">
        <v>98</v>
      </c>
      <c r="J6" s="189">
        <f>C23</f>
        <v>0</v>
      </c>
      <c r="K6" s="191">
        <f>E23</f>
        <v>9.5199999999999729E-3</v>
      </c>
      <c r="L6" s="191">
        <f>E24</f>
        <v>6.399999999999989E-3</v>
      </c>
      <c r="M6" s="191">
        <f>E25</f>
        <v>3.1099999999999739E-3</v>
      </c>
      <c r="N6" s="191">
        <f>E26</f>
        <v>0</v>
      </c>
      <c r="O6" s="191">
        <f>E27</f>
        <v>-3.1200000000000117E-3</v>
      </c>
      <c r="P6" s="191">
        <f>E28</f>
        <v>-6.4100000000000129E-3</v>
      </c>
      <c r="Q6" s="191">
        <f>E29</f>
        <v>-9.5200000000000146E-3</v>
      </c>
    </row>
    <row r="7" spans="1:20" ht="30.75" customHeight="1">
      <c r="A7" s="188" t="s">
        <v>235</v>
      </c>
      <c r="B7" s="188">
        <f t="shared" si="0"/>
        <v>37</v>
      </c>
      <c r="C7" s="188">
        <f t="shared" si="1"/>
        <v>-55</v>
      </c>
      <c r="D7" s="188">
        <f t="shared" si="2"/>
        <v>0.12164</v>
      </c>
      <c r="E7" s="188">
        <f t="shared" si="3"/>
        <v>-3.5400000000000154E-3</v>
      </c>
      <c r="I7" s="190"/>
      <c r="J7" s="189">
        <f>C16</f>
        <v>-18</v>
      </c>
      <c r="K7" s="191">
        <f>E16</f>
        <v>1.0459999999999997E-2</v>
      </c>
      <c r="L7" s="191">
        <f>E17</f>
        <v>7.3399999999999854E-3</v>
      </c>
      <c r="M7" s="191">
        <f>E18</f>
        <v>4.049999999999998E-3</v>
      </c>
      <c r="N7" s="191">
        <f>E19</f>
        <v>9.3999999999999639E-4</v>
      </c>
      <c r="O7" s="191">
        <f>E20</f>
        <v>-2.1800000000000153E-3</v>
      </c>
      <c r="P7" s="191">
        <f>E21</f>
        <v>-5.4700000000000165E-3</v>
      </c>
      <c r="Q7" s="191">
        <f>E22</f>
        <v>-8.5800000000000182E-3</v>
      </c>
    </row>
    <row r="8" spans="1:20" ht="30.75" customHeight="1">
      <c r="A8" s="188" t="s">
        <v>236</v>
      </c>
      <c r="B8" s="188">
        <f t="shared" si="0"/>
        <v>55</v>
      </c>
      <c r="C8" s="188">
        <f t="shared" si="1"/>
        <v>-55</v>
      </c>
      <c r="D8" s="188">
        <f t="shared" si="2"/>
        <v>0.11853</v>
      </c>
      <c r="E8" s="188">
        <f t="shared" si="3"/>
        <v>-6.650000000000017E-3</v>
      </c>
      <c r="I8" s="190"/>
      <c r="J8" s="189">
        <f>C9</f>
        <v>-37</v>
      </c>
      <c r="K8" s="191">
        <f>E9</f>
        <v>1.1449999999999988E-2</v>
      </c>
      <c r="L8" s="191">
        <f>E10</f>
        <v>8.3299999999999763E-3</v>
      </c>
      <c r="M8" s="191">
        <f>E11</f>
        <v>5.0399999999999889E-3</v>
      </c>
      <c r="N8" s="191">
        <f>E12</f>
        <v>1.9299999999999873E-3</v>
      </c>
      <c r="O8" s="191">
        <f>E13</f>
        <v>-1.1900000000000105E-3</v>
      </c>
      <c r="P8" s="191">
        <f>E14</f>
        <v>-4.4800000000000118E-3</v>
      </c>
      <c r="Q8" s="191">
        <f>E15</f>
        <v>-7.5900000000000134E-3</v>
      </c>
    </row>
    <row r="9" spans="1:20" ht="30.75" customHeight="1">
      <c r="A9" s="188" t="s">
        <v>237</v>
      </c>
      <c r="B9" s="188">
        <f t="shared" si="0"/>
        <v>-55</v>
      </c>
      <c r="C9" s="188">
        <f t="shared" si="1"/>
        <v>-37</v>
      </c>
      <c r="D9" s="188">
        <f t="shared" si="2"/>
        <v>0.13663</v>
      </c>
      <c r="E9" s="188">
        <f t="shared" si="3"/>
        <v>1.1449999999999988E-2</v>
      </c>
      <c r="I9" s="190"/>
      <c r="J9" s="189">
        <f>C2</f>
        <v>-55</v>
      </c>
      <c r="K9" s="191">
        <f>E2</f>
        <v>1.2379999999999974E-2</v>
      </c>
      <c r="L9" s="191">
        <f>E3</f>
        <v>9.2699999999999727E-3</v>
      </c>
      <c r="M9" s="191">
        <f>E4</f>
        <v>5.9799999999999853E-3</v>
      </c>
      <c r="N9" s="191">
        <f>E5</f>
        <v>2.8599999999999737E-3</v>
      </c>
      <c r="O9" s="191">
        <f>E6</f>
        <v>-2.500000000000141E-4</v>
      </c>
      <c r="P9" s="191">
        <f>E7</f>
        <v>-3.5400000000000154E-3</v>
      </c>
      <c r="Q9" s="191">
        <f>E8</f>
        <v>-6.650000000000017E-3</v>
      </c>
    </row>
    <row r="10" spans="1:20" ht="30.75" customHeight="1">
      <c r="A10" s="188" t="s">
        <v>238</v>
      </c>
      <c r="B10" s="188">
        <f t="shared" si="0"/>
        <v>-37</v>
      </c>
      <c r="C10" s="188">
        <f t="shared" si="1"/>
        <v>-37</v>
      </c>
      <c r="D10" s="188">
        <f t="shared" si="2"/>
        <v>0.13350999999999999</v>
      </c>
      <c r="E10" s="188">
        <f t="shared" si="3"/>
        <v>8.3299999999999763E-3</v>
      </c>
      <c r="I10" s="190"/>
      <c r="J10" s="190"/>
      <c r="K10" s="189">
        <f>B9</f>
        <v>-55</v>
      </c>
      <c r="L10" s="189">
        <f>B3</f>
        <v>-37</v>
      </c>
      <c r="M10" s="189">
        <f>B4</f>
        <v>-18</v>
      </c>
      <c r="N10" s="189">
        <f>B12</f>
        <v>0</v>
      </c>
      <c r="O10" s="189">
        <f>B41</f>
        <v>18</v>
      </c>
      <c r="P10" s="189">
        <f>B42</f>
        <v>37</v>
      </c>
      <c r="Q10" s="189">
        <f>B43</f>
        <v>55</v>
      </c>
    </row>
    <row r="11" spans="1:20" ht="30.75" customHeight="1">
      <c r="A11" s="188" t="s">
        <v>239</v>
      </c>
      <c r="B11" s="188">
        <f t="shared" si="0"/>
        <v>-18</v>
      </c>
      <c r="C11" s="188">
        <f t="shared" si="1"/>
        <v>-37</v>
      </c>
      <c r="D11" s="188">
        <f t="shared" si="2"/>
        <v>0.13022</v>
      </c>
      <c r="E11" s="188">
        <f t="shared" si="3"/>
        <v>5.0399999999999889E-3</v>
      </c>
      <c r="I11" s="190"/>
      <c r="J11" s="190"/>
      <c r="K11" s="190"/>
      <c r="L11" s="190"/>
      <c r="M11" s="190"/>
      <c r="N11" s="189" t="s">
        <v>97</v>
      </c>
      <c r="O11" s="190"/>
      <c r="P11" s="190"/>
      <c r="Q11" s="190"/>
    </row>
    <row r="12" spans="1:20" ht="30.75" customHeight="1">
      <c r="A12" s="188" t="s">
        <v>240</v>
      </c>
      <c r="B12" s="188">
        <f t="shared" si="0"/>
        <v>0</v>
      </c>
      <c r="C12" s="188">
        <f t="shared" si="1"/>
        <v>-37</v>
      </c>
      <c r="D12" s="188">
        <f t="shared" si="2"/>
        <v>0.12711</v>
      </c>
      <c r="E12" s="188">
        <f t="shared" si="3"/>
        <v>1.9299999999999873E-3</v>
      </c>
    </row>
    <row r="13" spans="1:20" ht="30.75" customHeight="1">
      <c r="A13" s="188" t="s">
        <v>241</v>
      </c>
      <c r="B13" s="188">
        <f t="shared" si="0"/>
        <v>18</v>
      </c>
      <c r="C13" s="188">
        <f t="shared" si="1"/>
        <v>-37</v>
      </c>
      <c r="D13" s="188">
        <f t="shared" si="2"/>
        <v>0.12399</v>
      </c>
      <c r="E13" s="188">
        <f t="shared" si="3"/>
        <v>-1.1900000000000105E-3</v>
      </c>
    </row>
    <row r="14" spans="1:20" ht="30.75" customHeight="1">
      <c r="A14" s="188" t="s">
        <v>242</v>
      </c>
      <c r="B14" s="188">
        <f t="shared" si="0"/>
        <v>37</v>
      </c>
      <c r="C14" s="188">
        <f t="shared" si="1"/>
        <v>-37</v>
      </c>
      <c r="D14" s="188">
        <f t="shared" si="2"/>
        <v>0.1207</v>
      </c>
      <c r="E14" s="188">
        <f t="shared" si="3"/>
        <v>-4.4800000000000118E-3</v>
      </c>
    </row>
    <row r="15" spans="1:20" ht="30.75" customHeight="1">
      <c r="A15" s="188" t="s">
        <v>243</v>
      </c>
      <c r="B15" s="188">
        <f t="shared" si="0"/>
        <v>55</v>
      </c>
      <c r="C15" s="188">
        <f t="shared" si="1"/>
        <v>-37</v>
      </c>
      <c r="D15" s="188">
        <f t="shared" si="2"/>
        <v>0.11759</v>
      </c>
      <c r="E15" s="188">
        <f t="shared" si="3"/>
        <v>-7.5900000000000134E-3</v>
      </c>
    </row>
    <row r="16" spans="1:20" ht="30.75" customHeight="1">
      <c r="A16" s="188" t="s">
        <v>244</v>
      </c>
      <c r="B16" s="188">
        <f t="shared" si="0"/>
        <v>-55</v>
      </c>
      <c r="C16" s="188">
        <f t="shared" si="1"/>
        <v>-18</v>
      </c>
      <c r="D16" s="188">
        <f t="shared" si="2"/>
        <v>0.13564000000000001</v>
      </c>
      <c r="E16" s="188">
        <f t="shared" si="3"/>
        <v>1.0459999999999997E-2</v>
      </c>
    </row>
    <row r="17" spans="1:5" ht="30.75" customHeight="1">
      <c r="A17" s="188" t="s">
        <v>245</v>
      </c>
      <c r="B17" s="188">
        <f t="shared" si="0"/>
        <v>-37</v>
      </c>
      <c r="C17" s="188">
        <f t="shared" si="1"/>
        <v>-18</v>
      </c>
      <c r="D17" s="188">
        <f t="shared" si="2"/>
        <v>0.13252</v>
      </c>
      <c r="E17" s="188">
        <f t="shared" si="3"/>
        <v>7.3399999999999854E-3</v>
      </c>
    </row>
    <row r="18" spans="1:5" ht="30.75" customHeight="1">
      <c r="A18" s="188" t="s">
        <v>246</v>
      </c>
      <c r="B18" s="188">
        <f t="shared" si="0"/>
        <v>-18</v>
      </c>
      <c r="C18" s="188">
        <f t="shared" si="1"/>
        <v>-18</v>
      </c>
      <c r="D18" s="188">
        <f t="shared" si="2"/>
        <v>0.12923000000000001</v>
      </c>
      <c r="E18" s="188">
        <f t="shared" si="3"/>
        <v>4.049999999999998E-3</v>
      </c>
    </row>
    <row r="19" spans="1:5" ht="30.75" customHeight="1">
      <c r="A19" s="188" t="s">
        <v>247</v>
      </c>
      <c r="B19" s="188">
        <f t="shared" si="0"/>
        <v>0</v>
      </c>
      <c r="C19" s="188">
        <f t="shared" si="1"/>
        <v>-18</v>
      </c>
      <c r="D19" s="188">
        <f t="shared" si="2"/>
        <v>0.12612000000000001</v>
      </c>
      <c r="E19" s="188">
        <f t="shared" si="3"/>
        <v>9.3999999999999639E-4</v>
      </c>
    </row>
    <row r="20" spans="1:5" ht="30.75" customHeight="1">
      <c r="A20" s="188" t="s">
        <v>248</v>
      </c>
      <c r="B20" s="188">
        <f t="shared" si="0"/>
        <v>18</v>
      </c>
      <c r="C20" s="188">
        <f t="shared" si="1"/>
        <v>-18</v>
      </c>
      <c r="D20" s="188">
        <f t="shared" si="2"/>
        <v>0.123</v>
      </c>
      <c r="E20" s="188">
        <f t="shared" si="3"/>
        <v>-2.1800000000000153E-3</v>
      </c>
    </row>
    <row r="21" spans="1:5" ht="30.75" customHeight="1">
      <c r="A21" s="188" t="s">
        <v>249</v>
      </c>
      <c r="B21" s="188">
        <f t="shared" si="0"/>
        <v>37</v>
      </c>
      <c r="C21" s="188">
        <f t="shared" si="1"/>
        <v>-18</v>
      </c>
      <c r="D21" s="188">
        <f t="shared" si="2"/>
        <v>0.11971</v>
      </c>
      <c r="E21" s="188">
        <f t="shared" si="3"/>
        <v>-5.4700000000000165E-3</v>
      </c>
    </row>
    <row r="22" spans="1:5" ht="30.75" customHeight="1">
      <c r="A22" s="188" t="s">
        <v>250</v>
      </c>
      <c r="B22" s="188">
        <f t="shared" si="0"/>
        <v>55</v>
      </c>
      <c r="C22" s="188">
        <f t="shared" si="1"/>
        <v>-18</v>
      </c>
      <c r="D22" s="188">
        <f t="shared" si="2"/>
        <v>0.1166</v>
      </c>
      <c r="E22" s="188">
        <f t="shared" si="3"/>
        <v>-8.5800000000000182E-3</v>
      </c>
    </row>
    <row r="23" spans="1:5" ht="30.75" customHeight="1">
      <c r="A23" s="188" t="s">
        <v>251</v>
      </c>
      <c r="B23" s="188">
        <f t="shared" si="0"/>
        <v>-55</v>
      </c>
      <c r="C23" s="188">
        <f t="shared" si="1"/>
        <v>0</v>
      </c>
      <c r="D23" s="188">
        <f t="shared" si="2"/>
        <v>0.13469999999999999</v>
      </c>
      <c r="E23" s="188">
        <f t="shared" si="3"/>
        <v>9.5199999999999729E-3</v>
      </c>
    </row>
    <row r="24" spans="1:5" ht="30.75" customHeight="1">
      <c r="A24" s="188" t="s">
        <v>252</v>
      </c>
      <c r="B24" s="188">
        <f t="shared" si="0"/>
        <v>-37</v>
      </c>
      <c r="C24" s="188">
        <f t="shared" si="1"/>
        <v>0</v>
      </c>
      <c r="D24" s="188">
        <f t="shared" si="2"/>
        <v>0.13158</v>
      </c>
      <c r="E24" s="188">
        <f t="shared" si="3"/>
        <v>6.399999999999989E-3</v>
      </c>
    </row>
    <row r="25" spans="1:5" ht="30.75" customHeight="1">
      <c r="A25" s="188" t="s">
        <v>253</v>
      </c>
      <c r="B25" s="188">
        <f t="shared" si="0"/>
        <v>-18</v>
      </c>
      <c r="C25" s="188">
        <f t="shared" si="1"/>
        <v>0</v>
      </c>
      <c r="D25" s="188">
        <f t="shared" si="2"/>
        <v>0.12828999999999999</v>
      </c>
      <c r="E25" s="188">
        <f t="shared" si="3"/>
        <v>3.1099999999999739E-3</v>
      </c>
    </row>
    <row r="26" spans="1:5" ht="30.75" customHeight="1">
      <c r="A26" s="188" t="s">
        <v>254</v>
      </c>
      <c r="B26" s="188">
        <f t="shared" si="0"/>
        <v>0</v>
      </c>
      <c r="C26" s="188">
        <f t="shared" si="1"/>
        <v>0</v>
      </c>
      <c r="D26" s="188">
        <f t="shared" si="2"/>
        <v>0.12518000000000001</v>
      </c>
      <c r="E26" s="188">
        <f t="shared" si="3"/>
        <v>0</v>
      </c>
    </row>
    <row r="27" spans="1:5" ht="30.75" customHeight="1">
      <c r="A27" s="188" t="s">
        <v>255</v>
      </c>
      <c r="B27" s="188">
        <f t="shared" si="0"/>
        <v>18</v>
      </c>
      <c r="C27" s="188">
        <f t="shared" si="1"/>
        <v>0</v>
      </c>
      <c r="D27" s="188">
        <f t="shared" si="2"/>
        <v>0.12206</v>
      </c>
      <c r="E27" s="188">
        <f t="shared" si="3"/>
        <v>-3.1200000000000117E-3</v>
      </c>
    </row>
    <row r="28" spans="1:5" ht="30.75" customHeight="1">
      <c r="A28" s="188" t="s">
        <v>256</v>
      </c>
      <c r="B28" s="188">
        <f t="shared" si="0"/>
        <v>37</v>
      </c>
      <c r="C28" s="188">
        <f t="shared" si="1"/>
        <v>0</v>
      </c>
      <c r="D28" s="188">
        <f t="shared" si="2"/>
        <v>0.11877</v>
      </c>
      <c r="E28" s="188">
        <f t="shared" si="3"/>
        <v>-6.4100000000000129E-3</v>
      </c>
    </row>
    <row r="29" spans="1:5" ht="30.75" customHeight="1">
      <c r="A29" s="188" t="s">
        <v>257</v>
      </c>
      <c r="B29" s="188">
        <f t="shared" si="0"/>
        <v>55</v>
      </c>
      <c r="C29" s="188">
        <f t="shared" si="1"/>
        <v>0</v>
      </c>
      <c r="D29" s="188">
        <f t="shared" si="2"/>
        <v>0.11566</v>
      </c>
      <c r="E29" s="188">
        <f t="shared" si="3"/>
        <v>-9.5200000000000146E-3</v>
      </c>
    </row>
    <row r="30" spans="1:5" ht="30.75" customHeight="1">
      <c r="A30" s="188" t="s">
        <v>258</v>
      </c>
      <c r="B30" s="188">
        <f t="shared" si="0"/>
        <v>-55</v>
      </c>
      <c r="C30" s="188">
        <f t="shared" si="1"/>
        <v>18</v>
      </c>
      <c r="D30" s="188">
        <f t="shared" si="2"/>
        <v>0.13375999999999999</v>
      </c>
      <c r="E30" s="188">
        <f t="shared" si="3"/>
        <v>8.5799999999999765E-3</v>
      </c>
    </row>
    <row r="31" spans="1:5" ht="30.75" customHeight="1">
      <c r="A31" s="188" t="s">
        <v>259</v>
      </c>
      <c r="B31" s="188">
        <f t="shared" si="0"/>
        <v>-37</v>
      </c>
      <c r="C31" s="188">
        <f t="shared" si="1"/>
        <v>18</v>
      </c>
      <c r="D31" s="188">
        <f t="shared" si="2"/>
        <v>0.13064000000000001</v>
      </c>
      <c r="E31" s="188">
        <f t="shared" si="3"/>
        <v>5.4599999999999926E-3</v>
      </c>
    </row>
    <row r="32" spans="1:5" ht="30.75" customHeight="1">
      <c r="A32" s="188" t="s">
        <v>260</v>
      </c>
      <c r="B32" s="188">
        <f t="shared" si="0"/>
        <v>-18</v>
      </c>
      <c r="C32" s="188">
        <f t="shared" si="1"/>
        <v>18</v>
      </c>
      <c r="D32" s="188">
        <f t="shared" si="2"/>
        <v>0.12736</v>
      </c>
      <c r="E32" s="188">
        <f t="shared" si="3"/>
        <v>2.1799999999999875E-3</v>
      </c>
    </row>
    <row r="33" spans="1:5" ht="30.75" customHeight="1">
      <c r="A33" s="188" t="s">
        <v>261</v>
      </c>
      <c r="B33" s="188">
        <f t="shared" si="0"/>
        <v>0</v>
      </c>
      <c r="C33" s="188">
        <f t="shared" si="1"/>
        <v>18</v>
      </c>
      <c r="D33" s="188">
        <f t="shared" si="2"/>
        <v>0.12424</v>
      </c>
      <c r="E33" s="188">
        <f t="shared" si="3"/>
        <v>-9.4000000000001027E-4</v>
      </c>
    </row>
    <row r="34" spans="1:5" ht="30.75" customHeight="1">
      <c r="A34" s="188" t="s">
        <v>262</v>
      </c>
      <c r="B34" s="188">
        <f t="shared" ref="B34:B50" si="4">VALUE(RIGHT(LEFT(A34,FIND("Y",A34)-1),FIND("Y",A34)-FIND("X",A34)-1))</f>
        <v>18</v>
      </c>
      <c r="C34" s="188">
        <f t="shared" ref="C34:C50" si="5">VALUE(RIGHT(A34,LEN(A34)-FIND("Y",A34)))</f>
        <v>18</v>
      </c>
      <c r="D34" s="188">
        <f t="shared" ref="D34:D50" si="6">VALUE(RIGHT(LEFT(A34,FIND("X",A34)-3),FIND("X",A34)-FIND("Z",A34)-3))</f>
        <v>0.12112000000000001</v>
      </c>
      <c r="E34" s="188">
        <f t="shared" ref="E34:E65" si="7">D34-$F$2</f>
        <v>-4.060000000000008E-3</v>
      </c>
    </row>
    <row r="35" spans="1:5" ht="30.75" customHeight="1">
      <c r="A35" s="188" t="s">
        <v>263</v>
      </c>
      <c r="B35" s="188">
        <f t="shared" si="4"/>
        <v>37</v>
      </c>
      <c r="C35" s="188">
        <f t="shared" si="5"/>
        <v>18</v>
      </c>
      <c r="D35" s="188">
        <f t="shared" si="6"/>
        <v>0.11784</v>
      </c>
      <c r="E35" s="188">
        <f t="shared" si="7"/>
        <v>-7.3400000000000132E-3</v>
      </c>
    </row>
    <row r="36" spans="1:5" ht="30.75" customHeight="1">
      <c r="A36" s="188" t="s">
        <v>264</v>
      </c>
      <c r="B36" s="188">
        <f t="shared" si="4"/>
        <v>55</v>
      </c>
      <c r="C36" s="188">
        <f t="shared" si="5"/>
        <v>18</v>
      </c>
      <c r="D36" s="188">
        <f t="shared" si="6"/>
        <v>0.11472</v>
      </c>
      <c r="E36" s="188">
        <f t="shared" si="7"/>
        <v>-1.0460000000000011E-2</v>
      </c>
    </row>
    <row r="37" spans="1:5" ht="30.75" customHeight="1">
      <c r="A37" s="188" t="s">
        <v>265</v>
      </c>
      <c r="B37" s="188">
        <f t="shared" si="4"/>
        <v>-55</v>
      </c>
      <c r="C37" s="188">
        <f t="shared" si="5"/>
        <v>37</v>
      </c>
      <c r="D37" s="188">
        <f t="shared" si="6"/>
        <v>0.13277</v>
      </c>
      <c r="E37" s="188">
        <f t="shared" si="7"/>
        <v>7.5899999999999856E-3</v>
      </c>
    </row>
    <row r="38" spans="1:5" ht="30.75" customHeight="1">
      <c r="A38" s="188" t="s">
        <v>266</v>
      </c>
      <c r="B38" s="188">
        <f t="shared" si="4"/>
        <v>-37</v>
      </c>
      <c r="C38" s="188">
        <f t="shared" si="5"/>
        <v>37</v>
      </c>
      <c r="D38" s="188">
        <f t="shared" si="6"/>
        <v>0.12964999999999999</v>
      </c>
      <c r="E38" s="188">
        <f t="shared" si="7"/>
        <v>4.469999999999974E-3</v>
      </c>
    </row>
    <row r="39" spans="1:5" ht="30.75" customHeight="1">
      <c r="A39" s="188" t="s">
        <v>267</v>
      </c>
      <c r="B39" s="188">
        <f t="shared" si="4"/>
        <v>-18</v>
      </c>
      <c r="C39" s="188">
        <f t="shared" si="5"/>
        <v>37</v>
      </c>
      <c r="D39" s="188">
        <f t="shared" si="6"/>
        <v>0.12637000000000001</v>
      </c>
      <c r="E39" s="188">
        <f t="shared" si="7"/>
        <v>1.1899999999999966E-3</v>
      </c>
    </row>
    <row r="40" spans="1:5" ht="30.75" customHeight="1">
      <c r="A40" s="188" t="s">
        <v>268</v>
      </c>
      <c r="B40" s="188">
        <f t="shared" si="4"/>
        <v>0</v>
      </c>
      <c r="C40" s="188">
        <f t="shared" si="5"/>
        <v>37</v>
      </c>
      <c r="D40" s="188">
        <f t="shared" si="6"/>
        <v>0.12325</v>
      </c>
      <c r="E40" s="188">
        <f t="shared" si="7"/>
        <v>-1.930000000000015E-3</v>
      </c>
    </row>
    <row r="41" spans="1:5" ht="30.75" customHeight="1">
      <c r="A41" s="188" t="s">
        <v>269</v>
      </c>
      <c r="B41" s="188">
        <f t="shared" si="4"/>
        <v>18</v>
      </c>
      <c r="C41" s="188">
        <f t="shared" si="5"/>
        <v>37</v>
      </c>
      <c r="D41" s="188">
        <f t="shared" si="6"/>
        <v>0.12013</v>
      </c>
      <c r="E41" s="188">
        <f t="shared" si="7"/>
        <v>-5.0500000000000128E-3</v>
      </c>
    </row>
    <row r="42" spans="1:5" ht="30.75" customHeight="1">
      <c r="A42" s="188" t="s">
        <v>270</v>
      </c>
      <c r="B42" s="188">
        <f t="shared" si="4"/>
        <v>37</v>
      </c>
      <c r="C42" s="188">
        <f t="shared" si="5"/>
        <v>37</v>
      </c>
      <c r="D42" s="188">
        <f t="shared" si="6"/>
        <v>0.11685</v>
      </c>
      <c r="E42" s="188">
        <f t="shared" si="7"/>
        <v>-8.3300000000000179E-3</v>
      </c>
    </row>
    <row r="43" spans="1:5" ht="30.75" customHeight="1">
      <c r="A43" s="188" t="s">
        <v>271</v>
      </c>
      <c r="B43" s="188">
        <f t="shared" si="4"/>
        <v>55</v>
      </c>
      <c r="C43" s="188">
        <f t="shared" si="5"/>
        <v>37</v>
      </c>
      <c r="D43" s="188">
        <f t="shared" si="6"/>
        <v>0.11373</v>
      </c>
      <c r="E43" s="188">
        <f t="shared" si="7"/>
        <v>-1.1450000000000016E-2</v>
      </c>
    </row>
    <row r="44" spans="1:5" ht="30.75" customHeight="1">
      <c r="A44" s="188" t="s">
        <v>272</v>
      </c>
      <c r="B44" s="188">
        <f t="shared" si="4"/>
        <v>-55</v>
      </c>
      <c r="C44" s="188">
        <f t="shared" si="5"/>
        <v>55</v>
      </c>
      <c r="D44" s="188">
        <f t="shared" si="6"/>
        <v>0.13183</v>
      </c>
      <c r="E44" s="188">
        <f t="shared" si="7"/>
        <v>6.6499999999999893E-3</v>
      </c>
    </row>
    <row r="45" spans="1:5" ht="30.75" customHeight="1">
      <c r="A45" s="188" t="s">
        <v>273</v>
      </c>
      <c r="B45" s="188">
        <f t="shared" si="4"/>
        <v>-37</v>
      </c>
      <c r="C45" s="188">
        <f t="shared" si="5"/>
        <v>55</v>
      </c>
      <c r="D45" s="188">
        <f t="shared" si="6"/>
        <v>0.12872</v>
      </c>
      <c r="E45" s="188">
        <f t="shared" si="7"/>
        <v>3.5399999999999876E-3</v>
      </c>
    </row>
    <row r="46" spans="1:5" ht="30.75" customHeight="1">
      <c r="A46" s="188" t="s">
        <v>274</v>
      </c>
      <c r="B46" s="188">
        <f t="shared" si="4"/>
        <v>-18</v>
      </c>
      <c r="C46" s="188">
        <f t="shared" si="5"/>
        <v>55</v>
      </c>
      <c r="D46" s="188">
        <f t="shared" si="6"/>
        <v>0.12543000000000001</v>
      </c>
      <c r="E46" s="188">
        <f t="shared" si="7"/>
        <v>2.5000000000000022E-4</v>
      </c>
    </row>
    <row r="47" spans="1:5" ht="30.75" customHeight="1">
      <c r="A47" s="188" t="s">
        <v>275</v>
      </c>
      <c r="B47" s="188">
        <f t="shared" si="4"/>
        <v>0</v>
      </c>
      <c r="C47" s="188">
        <f t="shared" si="5"/>
        <v>55</v>
      </c>
      <c r="D47" s="188">
        <f t="shared" si="6"/>
        <v>0.12231</v>
      </c>
      <c r="E47" s="188">
        <f t="shared" si="7"/>
        <v>-2.8700000000000114E-3</v>
      </c>
    </row>
    <row r="48" spans="1:5" ht="30.75" customHeight="1">
      <c r="A48" s="188" t="s">
        <v>276</v>
      </c>
      <c r="B48" s="188">
        <f t="shared" si="4"/>
        <v>18</v>
      </c>
      <c r="C48" s="188">
        <f t="shared" si="5"/>
        <v>55</v>
      </c>
      <c r="D48" s="188">
        <f t="shared" si="6"/>
        <v>0.1192</v>
      </c>
      <c r="E48" s="188">
        <f t="shared" si="7"/>
        <v>-5.9800000000000131E-3</v>
      </c>
    </row>
    <row r="49" spans="1:5" ht="30.75" customHeight="1">
      <c r="A49" s="188" t="s">
        <v>277</v>
      </c>
      <c r="B49" s="188">
        <f t="shared" si="4"/>
        <v>37</v>
      </c>
      <c r="C49" s="188">
        <f t="shared" si="5"/>
        <v>55</v>
      </c>
      <c r="D49" s="188">
        <f t="shared" si="6"/>
        <v>0.11591</v>
      </c>
      <c r="E49" s="188">
        <f t="shared" si="7"/>
        <v>-9.2700000000000143E-3</v>
      </c>
    </row>
    <row r="50" spans="1:5" ht="30.75" customHeight="1">
      <c r="A50" s="188" t="s">
        <v>278</v>
      </c>
      <c r="B50" s="188">
        <f t="shared" si="4"/>
        <v>55</v>
      </c>
      <c r="C50" s="188">
        <f t="shared" si="5"/>
        <v>55</v>
      </c>
      <c r="D50" s="188">
        <f t="shared" si="6"/>
        <v>0.11279</v>
      </c>
      <c r="E50" s="188">
        <f t="shared" si="7"/>
        <v>-1.2390000000000012E-2</v>
      </c>
    </row>
    <row r="51" spans="1:5" ht="30.75" customHeight="1"/>
    <row r="52" spans="1:5" ht="30.75" customHeight="1"/>
  </sheetData>
  <conditionalFormatting sqref="K6:Q6 L4:P5 L7:P8 N9">
    <cfRule type="colorScale" priority="2">
      <colorScale>
        <cfvo type="num" val="-0.4"/>
        <cfvo type="num" val="0"/>
        <cfvo type="num" val="0.4"/>
        <color rgb="FF0070C0"/>
        <color rgb="FFFFFF00"/>
        <color rgb="FFFF0000"/>
      </colorScale>
    </cfRule>
  </conditionalFormatting>
  <conditionalFormatting sqref="N3">
    <cfRule type="colorScale" priority="1">
      <colorScale>
        <cfvo type="num" val="-0.4"/>
        <cfvo type="num" val="0"/>
        <cfvo type="num" val="0.4"/>
        <color rgb="FF0070C0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CarbonPaper</vt:lpstr>
      <vt:lpstr>ArmLength</vt:lpstr>
      <vt:lpstr>Extrusion</vt:lpstr>
      <vt:lpstr>P5 Factory - P5 Double Tap Data</vt:lpstr>
      <vt:lpstr>MPMD_Marlin_Odyssey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Keeton</dc:creator>
  <cp:lastModifiedBy>David Keeton</cp:lastModifiedBy>
  <dcterms:created xsi:type="dcterms:W3CDTF">2015-06-05T18:17:20Z</dcterms:created>
  <dcterms:modified xsi:type="dcterms:W3CDTF">2020-05-19T04:43:16Z</dcterms:modified>
</cp:coreProperties>
</file>