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atmuv\Documents\spur\modellierung\dataBaSaR\"/>
    </mc:Choice>
  </mc:AlternateContent>
  <xr:revisionPtr revIDLastSave="0" documentId="13_ncr:1_{E007A330-7BAE-4C21-A761-E821ECC03906}" xr6:coauthVersionLast="36" xr6:coauthVersionMax="36" xr10:uidLastSave="{00000000-0000-0000-0000-000000000000}"/>
  <bookViews>
    <workbookView xWindow="0" yWindow="0" windowWidth="19200" windowHeight="6930" tabRatio="458" xr2:uid="{00000000-000D-0000-FFFF-FFFF00000000}"/>
  </bookViews>
  <sheets>
    <sheet name="BBW" sheetId="2" r:id="rId1"/>
    <sheet name="BBR" sheetId="3" r:id="rId2"/>
  </sheets>
  <externalReferences>
    <externalReference r:id="rId3"/>
  </externalReferences>
  <definedNames>
    <definedName name="_xlnm._FilterDatabase" localSheetId="1" hidden="1">BBR!$A$3:$AZ$25</definedName>
  </definedNames>
  <calcPr calcId="191029"/>
</workbook>
</file>

<file path=xl/calcChain.xml><?xml version="1.0" encoding="utf-8"?>
<calcChain xmlns="http://schemas.openxmlformats.org/spreadsheetml/2006/main">
  <c r="R71" i="3" l="1"/>
  <c r="Q71" i="3"/>
  <c r="P71" i="3"/>
  <c r="O71" i="3"/>
  <c r="N71" i="3"/>
  <c r="R70" i="3"/>
  <c r="Q70" i="3"/>
  <c r="P70" i="3"/>
  <c r="O70" i="3"/>
  <c r="R69" i="3"/>
  <c r="Q69" i="3"/>
  <c r="P69" i="3"/>
  <c r="O69" i="3"/>
  <c r="R68" i="3"/>
  <c r="Q68" i="3"/>
  <c r="P68" i="3"/>
  <c r="O68" i="3"/>
  <c r="R67" i="3"/>
  <c r="Q67" i="3"/>
  <c r="P67" i="3"/>
  <c r="O67" i="3"/>
  <c r="N67" i="3"/>
  <c r="K67" i="3"/>
  <c r="R66" i="3"/>
  <c r="Q66" i="3"/>
  <c r="P66" i="3"/>
  <c r="O66" i="3"/>
  <c r="R65" i="3"/>
  <c r="Q65" i="3"/>
  <c r="P65" i="3"/>
  <c r="O65" i="3"/>
  <c r="R64" i="3"/>
  <c r="Q64" i="3"/>
  <c r="P64" i="3"/>
  <c r="O64" i="3"/>
  <c r="R63" i="3"/>
  <c r="Q63" i="3"/>
  <c r="P63" i="3"/>
  <c r="O63" i="3"/>
  <c r="N63" i="3"/>
  <c r="K63" i="3"/>
  <c r="R62" i="3"/>
  <c r="Q62" i="3"/>
  <c r="P62" i="3"/>
  <c r="O62" i="3"/>
  <c r="R61" i="3"/>
  <c r="Q61" i="3"/>
  <c r="P61" i="3"/>
  <c r="O61" i="3"/>
  <c r="R60" i="3"/>
  <c r="Q60" i="3"/>
  <c r="P60" i="3"/>
  <c r="O60" i="3"/>
  <c r="R59" i="3"/>
  <c r="Q59" i="3"/>
  <c r="P59" i="3"/>
  <c r="O59" i="3"/>
  <c r="R58" i="3"/>
  <c r="Q58" i="3"/>
  <c r="P58" i="3"/>
  <c r="O58" i="3"/>
  <c r="R57" i="3"/>
  <c r="Q57" i="3"/>
  <c r="P57" i="3"/>
  <c r="O57" i="3"/>
  <c r="R56" i="3"/>
  <c r="Q56" i="3"/>
  <c r="P56" i="3"/>
  <c r="O56" i="3"/>
  <c r="R55" i="3"/>
  <c r="Q55" i="3"/>
  <c r="P55" i="3"/>
  <c r="O55" i="3"/>
  <c r="R54" i="3"/>
  <c r="Q54" i="3"/>
  <c r="P54" i="3"/>
  <c r="O54" i="3"/>
  <c r="R53" i="3"/>
  <c r="Q53" i="3"/>
  <c r="P53" i="3"/>
  <c r="O53" i="3"/>
  <c r="R52" i="3"/>
  <c r="Q52" i="3"/>
  <c r="P52" i="3"/>
  <c r="O52" i="3"/>
  <c r="R51" i="3"/>
  <c r="Q51" i="3"/>
  <c r="P51" i="3"/>
  <c r="O51" i="3"/>
  <c r="R50" i="3"/>
  <c r="Q50" i="3"/>
  <c r="P50" i="3"/>
  <c r="O50" i="3"/>
  <c r="R49" i="3"/>
  <c r="Q49" i="3"/>
  <c r="P49" i="3"/>
  <c r="O49" i="3"/>
  <c r="R48" i="3"/>
  <c r="Q48" i="3"/>
  <c r="P48" i="3"/>
  <c r="O48" i="3"/>
  <c r="R47" i="3"/>
  <c r="Q47" i="3"/>
  <c r="P47" i="3"/>
  <c r="O47" i="3"/>
  <c r="R46" i="3"/>
  <c r="Q46" i="3"/>
  <c r="P46" i="3"/>
  <c r="O46" i="3"/>
  <c r="R45" i="3"/>
  <c r="Q45" i="3"/>
  <c r="P45" i="3"/>
  <c r="O45" i="3"/>
  <c r="R44" i="3"/>
  <c r="Q44" i="3"/>
  <c r="P44" i="3"/>
  <c r="O44" i="3"/>
  <c r="R43" i="3"/>
  <c r="Q43" i="3"/>
  <c r="P43" i="3"/>
  <c r="O43" i="3"/>
  <c r="R42" i="3"/>
  <c r="Q42" i="3"/>
  <c r="P42" i="3"/>
  <c r="O42" i="3"/>
  <c r="R41" i="3"/>
  <c r="Q41" i="3"/>
  <c r="P41" i="3"/>
  <c r="O41" i="3"/>
  <c r="R40" i="3"/>
  <c r="Q40" i="3"/>
  <c r="P40" i="3"/>
  <c r="O40" i="3"/>
  <c r="R39" i="3"/>
  <c r="Q39" i="3"/>
  <c r="P39" i="3"/>
  <c r="O39" i="3"/>
  <c r="R38" i="3"/>
  <c r="Q38" i="3"/>
  <c r="P38" i="3"/>
  <c r="O38" i="3"/>
  <c r="R37" i="3"/>
  <c r="Q37" i="3"/>
  <c r="P37" i="3"/>
  <c r="O37" i="3"/>
  <c r="R36" i="3"/>
  <c r="Q36" i="3"/>
  <c r="P36" i="3"/>
  <c r="O36" i="3"/>
  <c r="N36" i="3"/>
  <c r="R35" i="3"/>
  <c r="Q35" i="3"/>
  <c r="P35" i="3"/>
  <c r="O35" i="3"/>
  <c r="N35" i="3"/>
  <c r="R34" i="3"/>
  <c r="Q34" i="3"/>
  <c r="P34" i="3"/>
  <c r="O34" i="3"/>
  <c r="R33" i="3"/>
  <c r="Q33" i="3"/>
  <c r="P33" i="3"/>
  <c r="O33" i="3"/>
  <c r="R32" i="3"/>
  <c r="Q32" i="3"/>
  <c r="P32" i="3"/>
  <c r="O32" i="3"/>
  <c r="R31" i="3"/>
  <c r="Q31" i="3"/>
  <c r="P31" i="3"/>
  <c r="O31" i="3"/>
  <c r="R30" i="3"/>
  <c r="Q30" i="3"/>
  <c r="P30" i="3"/>
  <c r="O30" i="3"/>
  <c r="R29" i="3"/>
  <c r="Q29" i="3"/>
  <c r="P29" i="3"/>
  <c r="O29" i="3"/>
  <c r="R28" i="3"/>
  <c r="Q28" i="3"/>
  <c r="P28" i="3"/>
  <c r="O28" i="3"/>
  <c r="R27" i="3"/>
  <c r="Q27" i="3"/>
  <c r="P27" i="3"/>
  <c r="O27" i="3"/>
  <c r="R26" i="3"/>
  <c r="Q26" i="3"/>
  <c r="P26" i="3"/>
  <c r="O26" i="3"/>
  <c r="R25" i="3"/>
  <c r="Q25" i="3"/>
  <c r="P25" i="3"/>
  <c r="O25" i="3"/>
  <c r="R24" i="3"/>
  <c r="Q24" i="3"/>
  <c r="P24" i="3"/>
  <c r="O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R7" i="3"/>
  <c r="Q7" i="3"/>
  <c r="P7" i="3"/>
  <c r="O7" i="3"/>
  <c r="R6" i="3"/>
  <c r="Q6" i="3"/>
  <c r="P6" i="3"/>
  <c r="O6" i="3"/>
  <c r="R5" i="3"/>
  <c r="Q5" i="3"/>
  <c r="P5" i="3"/>
  <c r="O5" i="3"/>
  <c r="R4" i="3"/>
  <c r="Q4" i="3"/>
  <c r="P4" i="3"/>
  <c r="O4" i="3"/>
  <c r="P74" i="2"/>
  <c r="O74" i="2"/>
  <c r="P73" i="2"/>
  <c r="O73" i="2"/>
  <c r="P72" i="2"/>
  <c r="O72" i="2"/>
  <c r="P71" i="2"/>
  <c r="O71" i="2"/>
  <c r="P70" i="2"/>
  <c r="O70" i="2"/>
  <c r="K70" i="2"/>
  <c r="P69" i="2"/>
  <c r="O69" i="2"/>
  <c r="N69" i="2"/>
  <c r="P68" i="2"/>
  <c r="O68" i="2"/>
  <c r="P67" i="2"/>
  <c r="O67" i="2"/>
  <c r="P66" i="2"/>
  <c r="O66" i="2"/>
  <c r="N66" i="2"/>
  <c r="P65" i="2"/>
  <c r="O65" i="2"/>
  <c r="P64" i="2"/>
  <c r="O64" i="2"/>
  <c r="P63" i="2"/>
  <c r="O63" i="2"/>
  <c r="P62" i="2"/>
  <c r="O62" i="2"/>
  <c r="N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R45" i="2"/>
  <c r="Q45" i="2"/>
  <c r="P45" i="2"/>
  <c r="O45" i="2"/>
  <c r="R44" i="2"/>
  <c r="Q44" i="2"/>
  <c r="P44" i="2"/>
  <c r="O44" i="2"/>
  <c r="R43" i="2"/>
  <c r="Q43" i="2"/>
  <c r="P43" i="2"/>
  <c r="O43" i="2"/>
  <c r="R42" i="2"/>
  <c r="Q42" i="2"/>
  <c r="P42" i="2"/>
  <c r="O42" i="2"/>
  <c r="N42" i="2"/>
  <c r="R41" i="2"/>
  <c r="Q41" i="2"/>
  <c r="P41" i="2"/>
  <c r="O41" i="2"/>
  <c r="R40" i="2"/>
  <c r="Q40" i="2"/>
  <c r="P40" i="2"/>
  <c r="O40" i="2"/>
  <c r="R39" i="2"/>
  <c r="Q39" i="2"/>
  <c r="P39" i="2"/>
  <c r="O39" i="2"/>
  <c r="R38" i="2"/>
  <c r="Q38" i="2"/>
  <c r="P38" i="2"/>
  <c r="O38" i="2"/>
  <c r="K38" i="2"/>
  <c r="R37" i="2"/>
  <c r="Q37" i="2"/>
  <c r="P37" i="2"/>
  <c r="O37" i="2"/>
  <c r="N37" i="2"/>
  <c r="K37" i="2"/>
  <c r="R36" i="2"/>
  <c r="Q36" i="2"/>
  <c r="P36" i="2"/>
  <c r="O36" i="2"/>
  <c r="R35" i="2"/>
  <c r="Q35" i="2"/>
  <c r="P35" i="2"/>
  <c r="O35" i="2"/>
  <c r="K35" i="2"/>
  <c r="R34" i="2"/>
  <c r="Q34" i="2"/>
  <c r="P34" i="2"/>
  <c r="O34" i="2"/>
  <c r="R33" i="2"/>
  <c r="Q33" i="2"/>
  <c r="P33" i="2"/>
  <c r="O33" i="2"/>
  <c r="N33" i="2"/>
  <c r="K33" i="2"/>
  <c r="R32" i="2"/>
  <c r="Q32" i="2"/>
  <c r="P32" i="2"/>
  <c r="O32" i="2"/>
  <c r="K32" i="2"/>
  <c r="R31" i="2"/>
  <c r="Q31" i="2"/>
  <c r="P31" i="2"/>
  <c r="O31" i="2"/>
  <c r="R30" i="2"/>
  <c r="Q30" i="2"/>
  <c r="P30" i="2"/>
  <c r="O30" i="2"/>
  <c r="R29" i="2"/>
  <c r="Q29" i="2"/>
  <c r="P29" i="2"/>
  <c r="O29" i="2"/>
  <c r="R28" i="2"/>
  <c r="Q28" i="2"/>
  <c r="P28" i="2"/>
  <c r="O28" i="2"/>
  <c r="R27" i="2"/>
  <c r="Q27" i="2"/>
  <c r="P27" i="2"/>
  <c r="O27" i="2"/>
  <c r="R26" i="2"/>
  <c r="Q26" i="2"/>
  <c r="P26" i="2"/>
  <c r="O26" i="2"/>
  <c r="R25" i="2"/>
  <c r="Q25" i="2"/>
  <c r="P25" i="2"/>
  <c r="O25" i="2"/>
  <c r="R24" i="2"/>
  <c r="Q24" i="2"/>
  <c r="P24" i="2"/>
  <c r="O24" i="2"/>
  <c r="R23" i="2"/>
  <c r="Q23" i="2"/>
  <c r="P23" i="2"/>
  <c r="O23" i="2"/>
  <c r="R22" i="2"/>
  <c r="Q22" i="2"/>
  <c r="P22" i="2"/>
  <c r="O22" i="2"/>
  <c r="R21" i="2"/>
  <c r="Q21" i="2"/>
  <c r="P21" i="2"/>
  <c r="O21" i="2"/>
  <c r="R20" i="2"/>
  <c r="Q20" i="2"/>
  <c r="P20" i="2"/>
  <c r="O20" i="2"/>
  <c r="R19" i="2"/>
  <c r="Q19" i="2"/>
  <c r="P19" i="2"/>
  <c r="O19" i="2"/>
  <c r="R18" i="2"/>
  <c r="Q18" i="2"/>
  <c r="P18" i="2"/>
  <c r="O18" i="2"/>
  <c r="R17" i="2"/>
  <c r="Q17" i="2"/>
  <c r="P17" i="2"/>
  <c r="O17" i="2"/>
  <c r="R16" i="2"/>
  <c r="Q16" i="2"/>
  <c r="P16" i="2"/>
  <c r="O16" i="2"/>
  <c r="R15" i="2"/>
  <c r="Q15" i="2"/>
  <c r="P15" i="2"/>
  <c r="O15" i="2"/>
  <c r="R14" i="2"/>
  <c r="Q14" i="2"/>
  <c r="P14" i="2"/>
  <c r="O14" i="2"/>
  <c r="R13" i="2"/>
  <c r="Q13" i="2"/>
  <c r="P13" i="2"/>
  <c r="O13" i="2"/>
  <c r="R12" i="2"/>
  <c r="Q12" i="2"/>
  <c r="P12" i="2"/>
  <c r="O12" i="2"/>
  <c r="R11" i="2"/>
  <c r="Q11" i="2"/>
  <c r="P11" i="2"/>
  <c r="O11" i="2"/>
  <c r="R10" i="2"/>
  <c r="Q10" i="2"/>
  <c r="P10" i="2"/>
  <c r="O10" i="2"/>
  <c r="R9" i="2"/>
  <c r="Q9" i="2"/>
  <c r="P9" i="2"/>
  <c r="O9" i="2"/>
  <c r="R8" i="2"/>
  <c r="Q8" i="2"/>
  <c r="P8" i="2"/>
  <c r="O8" i="2"/>
  <c r="R7" i="2"/>
  <c r="Q7" i="2"/>
  <c r="P7" i="2"/>
  <c r="O7" i="2"/>
  <c r="R6" i="2"/>
  <c r="Q6" i="2"/>
  <c r="P6" i="2"/>
  <c r="O6" i="2"/>
  <c r="R5" i="2"/>
  <c r="Q5" i="2"/>
  <c r="P5" i="2"/>
  <c r="O5" i="2"/>
  <c r="R4" i="2"/>
  <c r="Q4" i="2"/>
  <c r="P4" i="2"/>
  <c r="O4" i="2"/>
</calcChain>
</file>

<file path=xl/sharedStrings.xml><?xml version="1.0" encoding="utf-8"?>
<sst xmlns="http://schemas.openxmlformats.org/spreadsheetml/2006/main" count="5080" uniqueCount="628">
  <si>
    <t>BBW</t>
  </si>
  <si>
    <t>LIMS-Nr</t>
  </si>
  <si>
    <t>Schwermetalle</t>
  </si>
  <si>
    <t>Schwermetalle filtriert</t>
  </si>
  <si>
    <t>Zn</t>
  </si>
  <si>
    <t>Cu</t>
  </si>
  <si>
    <t>Pb</t>
  </si>
  <si>
    <t>Ti</t>
  </si>
  <si>
    <t>V</t>
  </si>
  <si>
    <t>Cr</t>
  </si>
  <si>
    <t>Ni</t>
  </si>
  <si>
    <t>Al</t>
  </si>
  <si>
    <t>Cd</t>
  </si>
  <si>
    <t>Phthalate</t>
  </si>
  <si>
    <t>PAKs</t>
  </si>
  <si>
    <t>Regenereignis</t>
  </si>
  <si>
    <t>tBegRain</t>
  </si>
  <si>
    <t>tEndRain</t>
  </si>
  <si>
    <t>Regenhöhe_mm</t>
  </si>
  <si>
    <t>Probe_gekühlt_ab</t>
  </si>
  <si>
    <t>Kommentar</t>
  </si>
  <si>
    <t>DatumSondenmessung</t>
  </si>
  <si>
    <t>FlascheSondenmessung</t>
  </si>
  <si>
    <t>pH</t>
  </si>
  <si>
    <t>Spec_Cond25</t>
  </si>
  <si>
    <t>mixed</t>
  </si>
  <si>
    <t>Temp_gradC</t>
  </si>
  <si>
    <t>Probeentnahme_am</t>
  </si>
  <si>
    <t>x</t>
  </si>
  <si>
    <t>BBR</t>
  </si>
  <si>
    <t>24.10.2018 14:00</t>
  </si>
  <si>
    <t>N, S und W übergelaufen</t>
  </si>
  <si>
    <t>W übergelaufen</t>
  </si>
  <si>
    <t>13.11.2018 16:30</t>
  </si>
  <si>
    <t>03.12.2018 15:30</t>
  </si>
  <si>
    <t>03.12.2018 12:00</t>
  </si>
  <si>
    <t>14.11.2018 14:00</t>
  </si>
  <si>
    <t>Windrichtung</t>
  </si>
  <si>
    <t>W</t>
  </si>
  <si>
    <t>SW</t>
  </si>
  <si>
    <t>Windgeschwindigkeit [m/s]</t>
  </si>
  <si>
    <t>Wind_v_mean_m_s</t>
  </si>
  <si>
    <t>Windrichtung_mean_Grad</t>
  </si>
  <si>
    <t>Windrichtung_Symbol</t>
  </si>
  <si>
    <t>Spurenstoffe_Rest</t>
  </si>
  <si>
    <t xml:space="preserve">Windgeschwindigkeit [m/s] </t>
  </si>
  <si>
    <t xml:space="preserve">Windrichtung </t>
  </si>
  <si>
    <t>W Seite übergelaufen</t>
  </si>
  <si>
    <t>08.01.2019 13:30</t>
  </si>
  <si>
    <t>N und W übergelaufen</t>
  </si>
  <si>
    <t>O und S übergelaufen</t>
  </si>
  <si>
    <t>na</t>
  </si>
  <si>
    <t xml:space="preserve"> </t>
  </si>
  <si>
    <t>Anzahl_Ereignisse</t>
  </si>
  <si>
    <t>Regenschreiber</t>
  </si>
  <si>
    <t>Luft-temperatur_gradC_mean</t>
  </si>
  <si>
    <t>Luft-temperatur_gradC_SD</t>
  </si>
  <si>
    <t>S</t>
  </si>
  <si>
    <t>NO</t>
  </si>
  <si>
    <t>NW</t>
  </si>
  <si>
    <t>N</t>
  </si>
  <si>
    <t>Probenahme</t>
  </si>
  <si>
    <t>Sondenmessung</t>
  </si>
  <si>
    <t>Spurenstoffe</t>
  </si>
  <si>
    <t>W &amp; S</t>
  </si>
  <si>
    <t>136 &amp; 204</t>
  </si>
  <si>
    <t>Volumen Fassadenablauf [ml]</t>
  </si>
  <si>
    <t>08.01.2019 12:00</t>
  </si>
  <si>
    <t>N übergelaufen</t>
  </si>
  <si>
    <t>analysierte_Flasche</t>
  </si>
  <si>
    <t>N &amp; W</t>
  </si>
  <si>
    <t>O</t>
  </si>
  <si>
    <t>7,0 &amp; 7,0</t>
  </si>
  <si>
    <t>7,4 &amp; 7,2</t>
  </si>
  <si>
    <t>276 &amp; 250</t>
  </si>
  <si>
    <t>16,7 &amp; 20,9</t>
  </si>
  <si>
    <t>300 &amp; 89,9</t>
  </si>
  <si>
    <t>16,5 &amp; 20,3</t>
  </si>
  <si>
    <t>21.05.2019 14:30</t>
  </si>
  <si>
    <t>11.02.2019 11:00</t>
  </si>
  <si>
    <t>11.03.2019 11:00</t>
  </si>
  <si>
    <t>13.03.2019 11:00</t>
  </si>
  <si>
    <t>15.03.2019 10:00</t>
  </si>
  <si>
    <t>FlächeRinneN_m2</t>
  </si>
  <si>
    <t>FlächeRinneO_m2</t>
  </si>
  <si>
    <t>FlächeRinneS_m2</t>
  </si>
  <si>
    <t>FlächeRinneW_m2</t>
  </si>
  <si>
    <t>SE</t>
  </si>
  <si>
    <t>W, N übergelaufen, S abgefallen</t>
  </si>
  <si>
    <t>&gt;5220</t>
  </si>
  <si>
    <t>&gt;9640</t>
  </si>
  <si>
    <t>31.08.2018 11:00</t>
  </si>
  <si>
    <t>&gt;2360</t>
  </si>
  <si>
    <t>Ereigniss von 6 Tagen, aber nur kleinere Ereignisse</t>
  </si>
  <si>
    <t>W übergelaufen, 4 weitere Ereignisse in Fassadenflasche (0,3; 0,9; 0,1; 0,6) durch Ereignissauswahlparameter (Regenhöhe &lt; 1) nicht berücksichtigt ;  Regenhöhe relevante Ereignisse (3,1; 7,8) -&gt; Regenhöhe 10,9</t>
  </si>
  <si>
    <t>einzelne Regenhöhen: 2,1; 0,2; 3,6; 0,1</t>
  </si>
  <si>
    <t>N übergelaufen, einzelne Regenhöhen: 5,0; 13,1; 2,9</t>
  </si>
  <si>
    <t>Einzelne Regenhöhen: 0,5; 2,7; 1,7; 44,9, nur Dach wurde analysiert</t>
  </si>
  <si>
    <t>7,4 &amp; 7,7</t>
  </si>
  <si>
    <t>12,4 &amp; 12,2</t>
  </si>
  <si>
    <t>Dach&amp;Fassade von Roberto am 27.04.(Samstag) beprobt, Kanal erst am 29.04.(Montag) beprobt</t>
  </si>
  <si>
    <t>N,W</t>
  </si>
  <si>
    <t>&gt;1140</t>
  </si>
  <si>
    <t>NE</t>
  </si>
  <si>
    <t>Schlauch an der Ostseite wurde entfernt von Unbekanntem; wurde direkt bei der Probenahme von uns wieder angeschlosse;  pH Sonde (Labor BWB) fehlerhaft, leichte Abweichung um 0,05 von Kalibriernorm in den sauren Bereich; Werte (Labor) wurden nach der Kühlung genommen</t>
  </si>
  <si>
    <t>S Seite - Rinne war auf (evtl. mehr Direktregen) - am Tag vorher aufgedeckt wegen  Aluband-Tausch. Achtung: Volumina gemessen vor Ende des Regenereignisses</t>
  </si>
  <si>
    <t>S und W übergelaufen. Achtung: Volumina gemessen vor Ende des Regenereignisses</t>
  </si>
  <si>
    <t>Pestizide_Biozide</t>
  </si>
  <si>
    <t>N, W</t>
  </si>
  <si>
    <t>83,2 &amp; 112,2</t>
  </si>
  <si>
    <t>15,7 &amp; 16,5</t>
  </si>
  <si>
    <t>31914495, 31914496, 31914497, 31914498</t>
  </si>
  <si>
    <t>31907091, 31907092</t>
  </si>
  <si>
    <t>31911142, 319111443</t>
  </si>
  <si>
    <t>Volumen_N_ml</t>
  </si>
  <si>
    <t>Volumen_O_ml</t>
  </si>
  <si>
    <t>Volumen_S_ml</t>
  </si>
  <si>
    <t>Volumen_W_ml</t>
  </si>
  <si>
    <t>06.08.2018 11:00</t>
  </si>
  <si>
    <t>24.09.2018 11:00</t>
  </si>
  <si>
    <t>22.02.2019 11:00</t>
  </si>
  <si>
    <t>07.03.2019 10:00</t>
  </si>
  <si>
    <t>01.04.2019 10:40</t>
  </si>
  <si>
    <t>27.04.2019 12:00</t>
  </si>
  <si>
    <t>08.05.2019 13:00</t>
  </si>
  <si>
    <t>15.05.2019 15:00</t>
  </si>
  <si>
    <t>17.05.2019 10:30</t>
  </si>
  <si>
    <t>03.06.2019 12:00</t>
  </si>
  <si>
    <t>07.06.2019 10:00</t>
  </si>
  <si>
    <t>12.06.2019 14:30</t>
  </si>
  <si>
    <t>13.06.2019 10:30</t>
  </si>
  <si>
    <t>27.06.2019 12:00</t>
  </si>
  <si>
    <t>08.07.2010 11:00</t>
  </si>
  <si>
    <t>15.07.2019 11:00</t>
  </si>
  <si>
    <t>22.07.2019 10:00</t>
  </si>
  <si>
    <t>03.08.2019 13:30</t>
  </si>
  <si>
    <t>24.09.2018 14:00</t>
  </si>
  <si>
    <t>13.11.2018 18:30</t>
  </si>
  <si>
    <t>11.02.2019 15:30</t>
  </si>
  <si>
    <t>11.03.2019 15:00</t>
  </si>
  <si>
    <t>27.04.2019 14:00</t>
  </si>
  <si>
    <t>17.05.2019 14:30</t>
  </si>
  <si>
    <t>21.05.2019 18:30</t>
  </si>
  <si>
    <t>07.06.2019 14:00</t>
  </si>
  <si>
    <t>13.06.2019 14:00</t>
  </si>
  <si>
    <t>08.07.2019 13:30</t>
  </si>
  <si>
    <t>22.07.2019 14:40</t>
  </si>
  <si>
    <t>03.08.2019 15:30</t>
  </si>
  <si>
    <t>24.09.2018 13:30</t>
  </si>
  <si>
    <t>12.02.2019 12:15</t>
  </si>
  <si>
    <t>12.03.2019 14:00</t>
  </si>
  <si>
    <t>30.04.2019 12:00</t>
  </si>
  <si>
    <t>17.05.2019 13:30</t>
  </si>
  <si>
    <t>23.05.2019 12:00</t>
  </si>
  <si>
    <t>07.06.2019 13:00</t>
  </si>
  <si>
    <t>13.06.2019 13:00</t>
  </si>
  <si>
    <t>08.07.2019</t>
  </si>
  <si>
    <t>23.07.2019 12:00</t>
  </si>
  <si>
    <t>05.08.2019 12:30</t>
  </si>
  <si>
    <t>24.10.2018 13:00</t>
  </si>
  <si>
    <t>13.12.2018 12:00</t>
  </si>
  <si>
    <t>17.01.2019 13:00</t>
  </si>
  <si>
    <t>28.01.2019 12:30</t>
  </si>
  <si>
    <t>11.02.2019 14:00</t>
  </si>
  <si>
    <t>25.02.2019 15:00</t>
  </si>
  <si>
    <t>07.03.2019 14:00</t>
  </si>
  <si>
    <t>11.03.2019 14:00</t>
  </si>
  <si>
    <t>15.03.2019 13:00</t>
  </si>
  <si>
    <t>27.04.2019 13:00</t>
  </si>
  <si>
    <t>08.05.2019 14:00</t>
  </si>
  <si>
    <t>15.05.2019 15:30</t>
  </si>
  <si>
    <t>17.05.2019 12:30</t>
  </si>
  <si>
    <t>21.05.2019 17:00</t>
  </si>
  <si>
    <t>03.06.2019 14:00</t>
  </si>
  <si>
    <t>12.06.2019 13:30</t>
  </si>
  <si>
    <t>15.07.2019 13:00</t>
  </si>
  <si>
    <t>22.07.2019 13:00</t>
  </si>
  <si>
    <t>30.07.2019 10:30</t>
  </si>
  <si>
    <t>15.03.2019 14:00</t>
  </si>
  <si>
    <t>27.04.2019 15:00</t>
  </si>
  <si>
    <t>30.07.2019 13:30</t>
  </si>
  <si>
    <t>12.02.2019 12:10</t>
  </si>
  <si>
    <t>11.03.2019 13:30</t>
  </si>
  <si>
    <t>31.07.2019 11:00</t>
  </si>
  <si>
    <t>W, N, O, S</t>
  </si>
  <si>
    <t>31916374, 31916375</t>
  </si>
  <si>
    <t>W, N</t>
  </si>
  <si>
    <t>W, S</t>
  </si>
  <si>
    <t>31911146, 31911147</t>
  </si>
  <si>
    <t>Lufttemperatur_gradC_mean</t>
  </si>
  <si>
    <t>Lufttemperatur_gradC_SD</t>
  </si>
  <si>
    <t>19.08.2019 14:00</t>
  </si>
  <si>
    <t>19.08.2019 18:00</t>
  </si>
  <si>
    <t>19.08.2019 15:00</t>
  </si>
  <si>
    <t>Rinne W und S runtergefallen</t>
  </si>
  <si>
    <t>31917416, 31917417</t>
  </si>
  <si>
    <t>21.08.2019 10:00</t>
  </si>
  <si>
    <t>192,7 &amp; 72,7</t>
  </si>
  <si>
    <t>13,39 &amp;15,24</t>
  </si>
  <si>
    <t>Fläche über Rinne</t>
  </si>
  <si>
    <t>27.08.2019 12:00</t>
  </si>
  <si>
    <t>27.08.2019 15:00</t>
  </si>
  <si>
    <t>SO</t>
  </si>
  <si>
    <t>28.08.2019 10:30</t>
  </si>
  <si>
    <t>10.09.2019 10:00</t>
  </si>
  <si>
    <t>10.09.2019 13:00</t>
  </si>
  <si>
    <t>keine Probe genommen, da PN nicht gezogen</t>
  </si>
  <si>
    <t>10.09.2019 11:40</t>
  </si>
  <si>
    <t>11.09.2019 09:00</t>
  </si>
  <si>
    <t>18.09.2019 14:00</t>
  </si>
  <si>
    <t>keine Probe, da geringe Intensität und Wasserhöhe nicht ausreichend</t>
  </si>
  <si>
    <t>26.09.2019  12:30</t>
  </si>
  <si>
    <t>30.09.2019 15:10</t>
  </si>
  <si>
    <t>30.09.2019 17:00</t>
  </si>
  <si>
    <t>30.09.2019 13:00</t>
  </si>
  <si>
    <t>01.10.2019 12:00</t>
  </si>
  <si>
    <t>73,5  &amp; 305</t>
  </si>
  <si>
    <t>9,1 &amp; 8,7</t>
  </si>
  <si>
    <t xml:space="preserve">S  Rinne Abdeckung lag  offen (eventuell mehr), BWB pH Sonde </t>
  </si>
  <si>
    <t>31920563, 31920564</t>
  </si>
  <si>
    <t>04.10.2019 12:00</t>
  </si>
  <si>
    <t>100,7 &amp; 126,0</t>
  </si>
  <si>
    <t>7,3 &amp; 7,3</t>
  </si>
  <si>
    <t>02.10.2019 17:30</t>
  </si>
  <si>
    <t>21.03.2019 13:00</t>
  </si>
  <si>
    <t>04.06.2019 15:00</t>
  </si>
  <si>
    <t>02.10.2019 15:45</t>
  </si>
  <si>
    <t>02.10.2019 18:00</t>
  </si>
  <si>
    <t>31920709 , 31920710</t>
  </si>
  <si>
    <t>02.10.2019 14:15</t>
  </si>
  <si>
    <t>07.10.2019 15:20</t>
  </si>
  <si>
    <t>07.10.2019 16:30</t>
  </si>
  <si>
    <t>S Rinne Schlauch saß nicht richtig auf der Rinne</t>
  </si>
  <si>
    <t>09.10.2019 10:00</t>
  </si>
  <si>
    <t>11.10.2019 10:45</t>
  </si>
  <si>
    <t>09.10.2019 11:30</t>
  </si>
  <si>
    <t>11.10.2019 12:20</t>
  </si>
  <si>
    <t>17.04.2019 11:00</t>
  </si>
  <si>
    <t>nachgetragen (10.10.19)</t>
  </si>
  <si>
    <t>O wahrscheinlich übergelaufen, sah so aus, als wäre mindestens Randvoll gewesen. 20191007_Fassade_Ost_übergel</t>
  </si>
  <si>
    <t>17.04.2019 13:00</t>
  </si>
  <si>
    <t>O übergelaufen, Foto: 20191007_Fassade_Ost_übergel. S Rinne - Schlauch war ab, deswegen vermutlich weniger in der Flasche, Abdeckung erneuert</t>
  </si>
  <si>
    <t>N übergelaufen. S runtergefallen. Styropor-Sonnenschirm angebracht. S. Fotos. T-Messung nach Kühlung</t>
  </si>
  <si>
    <t>7,42 &amp; 6,98</t>
  </si>
  <si>
    <t>6,65 &amp; 6,93</t>
  </si>
  <si>
    <t>6,79 &amp; 6,90</t>
  </si>
  <si>
    <t>6,60 &amp; 6,66</t>
  </si>
  <si>
    <t>na: not available</t>
  </si>
  <si>
    <t>T-Messung nach Kühlung</t>
  </si>
  <si>
    <t xml:space="preserve">T-Messung vor Kühlung </t>
  </si>
  <si>
    <t xml:space="preserve">O &amp; S übergelaufen, T-Messung nach Kühlung </t>
  </si>
  <si>
    <t xml:space="preserve">T-Messung  vor Kühlung </t>
  </si>
  <si>
    <t>S und O nur Biozide, T-Messung vermutlich vor Kühlung</t>
  </si>
  <si>
    <t>Rinne an Westseite war heruntergefallen, pH Sonde (Labor BWB) zeigte leichte Abweichung um 0,05 von Kalibriernorm in den sauren Bereich; Werte (Labor) wurden nach der Kühlung genommen</t>
  </si>
  <si>
    <t>Rinne O war runtergefallen, 460 ml waren trotzdem in der Flasche, pH Sonde (Labor BWB) zeigte leichte Abweichung um 0,05 von Kalibriernorm in den sauren Bereich; Werte (Labor) wurden nach der Kühlung genommen</t>
  </si>
  <si>
    <t xml:space="preserve">Rinne S war runtergefallen,  Volumen für Probeflaschen nicht validiert, pH Sonde Labor zeigte leichte Schwankungen, eigene pH Sonde trotz Kalibrierung fehlerhaft mit Werten um 9, T-Messung nach Kühlung </t>
  </si>
  <si>
    <t>Labor-pH-Sonde (BWB) instabil, leichte Abweichung um 0,05 von Kalibriernorm in den sauren Bereich; Werte (Labor) wurden nach der Kühlung genommen; neue Leitfähigkeistssonde</t>
  </si>
  <si>
    <t>BWB pH Sonde, T-Messung nach Kühlung</t>
  </si>
  <si>
    <t>BWB pH Sonde. N-Flasche fast übergel. Siehe Foto 20191002_Fassade_Nord_fast_übergel, T-Messung nach Kühlung</t>
  </si>
  <si>
    <t>Flasche O wahrscheinlich übergelaufen, T-Messung vor Kühlung</t>
  </si>
  <si>
    <t>N übergelaufen, T-Messung nach Kühlung</t>
  </si>
  <si>
    <t>17.10.2019 09:30</t>
  </si>
  <si>
    <t>keine Proben siehe input_Abfluss</t>
  </si>
  <si>
    <t>21.10.2019 10:00</t>
  </si>
  <si>
    <t>28.10.2019 12:40</t>
  </si>
  <si>
    <t>29.10.2019 10:00</t>
  </si>
  <si>
    <t>04.11.2019 13:30</t>
  </si>
  <si>
    <t>Probe in Flaschen (Nord und West) und Kanal zu klein zum analysieren</t>
  </si>
  <si>
    <t>07.11.2019 10:00</t>
  </si>
  <si>
    <t xml:space="preserve">O Klebeband gelöst, deswegen möglicherweise weniger Volumen in der Flasche </t>
  </si>
  <si>
    <t>12.11.2019 09:40</t>
  </si>
  <si>
    <t>19.11.2019 11:30</t>
  </si>
  <si>
    <t>21.11.2019 10:40</t>
  </si>
  <si>
    <t>22.11.2019 11:30</t>
  </si>
  <si>
    <t>28.11.2019 11:45</t>
  </si>
  <si>
    <t>17.10.2019 12:00</t>
  </si>
  <si>
    <t xml:space="preserve">keine Proben, siehe input_Abfluss. S Rinne Abdeckung verrutscht, ca 2 cm Abstand -&gt; vermutlich zu viel Volumen (4620) in der Flasche </t>
  </si>
  <si>
    <t>21.10.2019 11:30</t>
  </si>
  <si>
    <t>28.10.2019 14:00</t>
  </si>
  <si>
    <t>04.11.2019 15:00</t>
  </si>
  <si>
    <t>Keine Proben, da Westfassade nur sehr kleines Volumen und Wind hauptsächlich aus Süden, wahrscheinlich Unterschätzung der Konzentrationen auf Westseite, da Regen dort vielleicht nicht von Fassade sondern Direktregen</t>
  </si>
  <si>
    <t>07.11.2019 11:30</t>
  </si>
  <si>
    <t>12.11.2019 11:00</t>
  </si>
  <si>
    <t>19.1.2019 13:10</t>
  </si>
  <si>
    <t>21.11.2019 12:50</t>
  </si>
  <si>
    <t>22.11.2019 13:00</t>
  </si>
  <si>
    <t>02.12.2019 10:15</t>
  </si>
  <si>
    <t>05.12.2019 10:00</t>
  </si>
  <si>
    <t xml:space="preserve">N in der Flasche gefroren, wahrscheinlich ca 20ml </t>
  </si>
  <si>
    <t>09.12.2019 11:50</t>
  </si>
  <si>
    <t>10.12.2019 11:30</t>
  </si>
  <si>
    <t>12.12.2019 11:00</t>
  </si>
  <si>
    <t>16.12.2019 10:50</t>
  </si>
  <si>
    <t>16.12.2019 13:00</t>
  </si>
  <si>
    <t>17.12.2019 11:30</t>
  </si>
  <si>
    <t>02.12.2019 11:30</t>
  </si>
  <si>
    <t>05.12.2019 11:45</t>
  </si>
  <si>
    <t xml:space="preserve">N evtl Tauwasser-Einfluss (640ml) - weil unklar auf na gesetzt </t>
  </si>
  <si>
    <t>09.12.2019 13:00</t>
  </si>
  <si>
    <t>10.12.2019 13:00</t>
  </si>
  <si>
    <t>12.12.2019 12:10</t>
  </si>
  <si>
    <t>16.12.2019 12:15</t>
  </si>
  <si>
    <t>23.12.2019 11:40</t>
  </si>
  <si>
    <t>06.01.2020 13:10</t>
  </si>
  <si>
    <t xml:space="preserve">N Rinne - Klebeband teilweise nicht an der Wand, womöglich weniger Vol in der Flasche </t>
  </si>
  <si>
    <t>10.01.2020 12:15</t>
  </si>
  <si>
    <t>10.01.2020 13:15</t>
  </si>
  <si>
    <t>13.01.2020 10:00</t>
  </si>
  <si>
    <t>N Rinne Klebeband wieder teils lose</t>
  </si>
  <si>
    <t>29.01.2020 11:30</t>
  </si>
  <si>
    <t>29.01.2020 12:30</t>
  </si>
  <si>
    <t>30.01.2020 12:00</t>
  </si>
  <si>
    <t>31.01.2020 12:00</t>
  </si>
  <si>
    <t>04.02.2020 12:00</t>
  </si>
  <si>
    <t>06.02.2020 13:20</t>
  </si>
  <si>
    <t xml:space="preserve">N - Schlauch geklaut, S - Flasche war getrennt von der Rinne </t>
  </si>
  <si>
    <t>11.02.2020 12:00</t>
  </si>
  <si>
    <t>32003306, 32003305</t>
  </si>
  <si>
    <t>11.02.2020 13:30</t>
  </si>
  <si>
    <t>7,342 &amp; 7,125</t>
  </si>
  <si>
    <t>420 &amp; 53,2</t>
  </si>
  <si>
    <t>5,2 &amp; 5,5</t>
  </si>
  <si>
    <t xml:space="preserve">Labor direkt nach Probenahme; S Schlauch von Rinne getrennt, Rinnenabdeckung hang runter </t>
  </si>
  <si>
    <t>14.02.2020 11:50</t>
  </si>
  <si>
    <t>S Rinne abgefallen</t>
  </si>
  <si>
    <t>17.02.2020 11:40</t>
  </si>
  <si>
    <t>21.02.2020 12:40</t>
  </si>
  <si>
    <t>24.02.2020 15:45</t>
  </si>
  <si>
    <t>24.02.2020 16:30</t>
  </si>
  <si>
    <t>32004008, 32004007</t>
  </si>
  <si>
    <t>25.02.2020 12:30</t>
  </si>
  <si>
    <t>7,571 &amp; 7,499</t>
  </si>
  <si>
    <t>14,4 &amp; 166,2</t>
  </si>
  <si>
    <t>7,1 &amp; 6,8</t>
  </si>
  <si>
    <t>27.02.2020 12:50</t>
  </si>
  <si>
    <t xml:space="preserve">N Rinne Klebeband teils lose, deshlab vielleicht V unterschätzt </t>
  </si>
  <si>
    <t>02.03.2020 14:30</t>
  </si>
  <si>
    <t>23.12.2019 10:20</t>
  </si>
  <si>
    <t>06.01.2020 11:30</t>
  </si>
  <si>
    <t>10.01.2020 11:00</t>
  </si>
  <si>
    <t>29.01.2020 10:00</t>
  </si>
  <si>
    <t>30.01.2020 11:00</t>
  </si>
  <si>
    <t>Ost-Rinne wurde erneuert (bereits am 27.01.)</t>
  </si>
  <si>
    <t>31.01.2020 10:30</t>
  </si>
  <si>
    <t>04.02.2020 10:40</t>
  </si>
  <si>
    <t>Ost Rinne Klebeband teilweise ab, deshalb Volumen verworfen</t>
  </si>
  <si>
    <t>06.02.2020 11:15</t>
  </si>
  <si>
    <t>11.02.2020 10:30</t>
  </si>
  <si>
    <t>Labor direkt nach Probenahme; N Flasche ab, deshalb Probe verworfen</t>
  </si>
  <si>
    <t>14.02.2020 10:30</t>
  </si>
  <si>
    <t>17.02.2020 10:15</t>
  </si>
  <si>
    <t>21.02.2020 11:20</t>
  </si>
  <si>
    <t>Proben verworfen, weil Abstand der Ereignisse zu lang (in Rücksprache mit RTM)</t>
  </si>
  <si>
    <t>24.02.2020 13:40</t>
  </si>
  <si>
    <t>32004012, 32004011</t>
  </si>
  <si>
    <t>25.02.2020 11:30</t>
  </si>
  <si>
    <t>7,296 &amp; 7,234</t>
  </si>
  <si>
    <t>na &amp; 192,9</t>
  </si>
  <si>
    <t>7,6 &amp; 7,2</t>
  </si>
  <si>
    <t>Leitfähigkeit für N wurde als OFL angezeigt</t>
  </si>
  <si>
    <t>27.02.2020 11:30</t>
  </si>
  <si>
    <t>02.03.2020 13:00</t>
  </si>
  <si>
    <t>09.03.2020 14:40</t>
  </si>
  <si>
    <t>11.03.2020 10:45</t>
  </si>
  <si>
    <t>11.03.2020 11:30</t>
  </si>
  <si>
    <t>32005262, 32005261</t>
  </si>
  <si>
    <t>12.03.2020 10:30</t>
  </si>
  <si>
    <t>7,247 &amp; 7,442</t>
  </si>
  <si>
    <t>247 &amp; 129</t>
  </si>
  <si>
    <t>9,6 &amp; 9,2</t>
  </si>
  <si>
    <t>09.03.2020 13:30</t>
  </si>
  <si>
    <t>11.03.2020 09:15</t>
  </si>
  <si>
    <t xml:space="preserve">Wetter Daten nochmal anpassen, da Daten vom 11.03. nicht vollständig </t>
  </si>
  <si>
    <t>09.09.2019 03:30</t>
  </si>
  <si>
    <t>10.09.2019 00:40</t>
  </si>
  <si>
    <t>BlnX</t>
  </si>
  <si>
    <t>17.09.2019 11:30</t>
  </si>
  <si>
    <t>17.09.2019 19:40</t>
  </si>
  <si>
    <t>BlnXI</t>
  </si>
  <si>
    <t>23.10.2018 09:00</t>
  </si>
  <si>
    <t>23.10.2018 21:30</t>
  </si>
  <si>
    <t>25.10.2018 00:00</t>
  </si>
  <si>
    <t>13.11.2018 18:55</t>
  </si>
  <si>
    <t>03.12.2018 05:55</t>
  </si>
  <si>
    <t>03.12.2018 11:15</t>
  </si>
  <si>
    <t>06.12.2018 17:05</t>
  </si>
  <si>
    <t>11.12.2018 18:35</t>
  </si>
  <si>
    <t>07.01.2019 07:10</t>
  </si>
  <si>
    <t>12.01.2019 10:35</t>
  </si>
  <si>
    <t>13.01.2019 23:55</t>
  </si>
  <si>
    <t>26.01.2019 04:35</t>
  </si>
  <si>
    <t>29.01.2019 05:10</t>
  </si>
  <si>
    <t>10.02.2019 09:45</t>
  </si>
  <si>
    <t>11.02.2019 09:15</t>
  </si>
  <si>
    <t>21.02.2019 06:20</t>
  </si>
  <si>
    <t>22.02.2019 03:15</t>
  </si>
  <si>
    <t>04.03.2019 12:25</t>
  </si>
  <si>
    <t>04.03.2019 17:35</t>
  </si>
  <si>
    <t>09.03.2019 06:05</t>
  </si>
  <si>
    <t>10.03.2019 22:15</t>
  </si>
  <si>
    <t>13.03.2019 22:25</t>
  </si>
  <si>
    <t>14.03.2019 23:40</t>
  </si>
  <si>
    <t>15.03.2019 12:30</t>
  </si>
  <si>
    <t>18.03.2019 22:00</t>
  </si>
  <si>
    <t>14.04.2019 06:40</t>
  </si>
  <si>
    <t>14.04.2019 10:40</t>
  </si>
  <si>
    <t>26.04.2019 23:15</t>
  </si>
  <si>
    <t>27.04.2019 00:55</t>
  </si>
  <si>
    <t>01.05.2019 00:50</t>
  </si>
  <si>
    <t>07.05.2019 04:40</t>
  </si>
  <si>
    <t>09.05.2019 01:50</t>
  </si>
  <si>
    <t>11.05.2019 22:10</t>
  </si>
  <si>
    <t>15.05.2019 14:45</t>
  </si>
  <si>
    <t>16.05.2019 19:35</t>
  </si>
  <si>
    <t>20.05.2019 15:35</t>
  </si>
  <si>
    <t>20.05.2019 17:15</t>
  </si>
  <si>
    <t>21.05.2019 21:50</t>
  </si>
  <si>
    <t>01.06.2019 04:05</t>
  </si>
  <si>
    <t>06.06.2019 13:55</t>
  </si>
  <si>
    <t>06.06.2019 21:15</t>
  </si>
  <si>
    <t>08.06.2019 04:50</t>
  </si>
  <si>
    <t>12.06.2019 05:30</t>
  </si>
  <si>
    <t>12.06.2019 18:40</t>
  </si>
  <si>
    <t>12.06.2019 23:15</t>
  </si>
  <si>
    <t>11.07.2019 23:25</t>
  </si>
  <si>
    <t>14.07.2019 00:55</t>
  </si>
  <si>
    <t>20.07.2019 22:30</t>
  </si>
  <si>
    <t>21.07.2019 00:30</t>
  </si>
  <si>
    <t>29.07.2019 15:50</t>
  </si>
  <si>
    <t>29.07.2019 19:15</t>
  </si>
  <si>
    <t>18.08.2019 06:00</t>
  </si>
  <si>
    <t>18.08.2019 20:45</t>
  </si>
  <si>
    <t>26.08.2019 18:00</t>
  </si>
  <si>
    <t>26.08.2019 20:00</t>
  </si>
  <si>
    <t>25.09.2019 08:30</t>
  </si>
  <si>
    <t>25.09.2019 17:15</t>
  </si>
  <si>
    <t>27.09.2019 07:20</t>
  </si>
  <si>
    <t>30.09.2019 10:00</t>
  </si>
  <si>
    <t>01.10.2019 05:00</t>
  </si>
  <si>
    <t>02.10.2019 08:45</t>
  </si>
  <si>
    <t>03.10.2019 01:00</t>
  </si>
  <si>
    <t>05.10.2019 07:50</t>
  </si>
  <si>
    <t>08.10.2019 08:15</t>
  </si>
  <si>
    <t>08.10.2019 13:15</t>
  </si>
  <si>
    <t>09.10.2019 19:00</t>
  </si>
  <si>
    <t>10.10.2019 20:10</t>
  </si>
  <si>
    <t>16.10.2019 07:45</t>
  </si>
  <si>
    <t>16.10.2019 19:05</t>
  </si>
  <si>
    <t>18.10.2019 01:45</t>
  </si>
  <si>
    <t>18.10.2019 19:35</t>
  </si>
  <si>
    <t>27.10.2019 08:25</t>
  </si>
  <si>
    <t>27.10.2019 10:35</t>
  </si>
  <si>
    <t>01.11.2019 18:40</t>
  </si>
  <si>
    <t>04.11.2019 12:00</t>
  </si>
  <si>
    <t>06.11.2019 02:45</t>
  </si>
  <si>
    <t>07.11.2019 04:10</t>
  </si>
  <si>
    <t>08.11.2019 20:35</t>
  </si>
  <si>
    <t>11.11.2019 02:30</t>
  </si>
  <si>
    <t>16.11.2019 05:50</t>
  </si>
  <si>
    <t>18.11.2019 19:10</t>
  </si>
  <si>
    <t>19.11.2019 20:30</t>
  </si>
  <si>
    <t>20.11.2019 05:00</t>
  </si>
  <si>
    <t>21.11.2019 07:40</t>
  </si>
  <si>
    <t>22.11.2019 03:20</t>
  </si>
  <si>
    <t>27.11.2019 14:45</t>
  </si>
  <si>
    <t>27.11.2019 21:05</t>
  </si>
  <si>
    <t>28.11.2019 17:40</t>
  </si>
  <si>
    <t>02.12.2019 09:50</t>
  </si>
  <si>
    <t>02.12.2019 16:10</t>
  </si>
  <si>
    <t>02.12.2019 18:20</t>
  </si>
  <si>
    <t>06.12.2019 12:20</t>
  </si>
  <si>
    <t>08.12.2019 18:15</t>
  </si>
  <si>
    <t>09.12.2019 16:00</t>
  </si>
  <si>
    <t>09.12.2019 21:40</t>
  </si>
  <si>
    <t>12.12.2019 02:50</t>
  </si>
  <si>
    <t>12.12.2019 06:40</t>
  </si>
  <si>
    <t>14.12.2019 11:10</t>
  </si>
  <si>
    <t>15.12.2019 11:30</t>
  </si>
  <si>
    <t>20.12.2019 23:30</t>
  </si>
  <si>
    <t>23.12.2019 10:10</t>
  </si>
  <si>
    <t>23.12.2019 22:45</t>
  </si>
  <si>
    <t>04.01.2020 16:10</t>
  </si>
  <si>
    <t>09.01.2020 01:30</t>
  </si>
  <si>
    <t>11.01.2020 00:50</t>
  </si>
  <si>
    <t>27.01.2020  21:30</t>
  </si>
  <si>
    <t>29.01.2020 02:50</t>
  </si>
  <si>
    <t>30.01.2020 05:20</t>
  </si>
  <si>
    <t>31.01.2020 04:00</t>
  </si>
  <si>
    <t>01.02.2020 11:20</t>
  </si>
  <si>
    <t>03.02.2020 18:00</t>
  </si>
  <si>
    <t>04.02.2020 18:30</t>
  </si>
  <si>
    <t>04.02.2020 20:50</t>
  </si>
  <si>
    <t>09.02.2020 21:00</t>
  </si>
  <si>
    <t>11.02.2020 17:00</t>
  </si>
  <si>
    <t>13.02.2020 18:00</t>
  </si>
  <si>
    <t>13.02.2020 23:10</t>
  </si>
  <si>
    <t>16.02.2020 10:00</t>
  </si>
  <si>
    <t>16.02.2020 12:00</t>
  </si>
  <si>
    <t>18.02.2020 09:10</t>
  </si>
  <si>
    <t>21.02.2020 04:00</t>
  </si>
  <si>
    <t>22.02.2020 19:10</t>
  </si>
  <si>
    <t>23.02.2020 21:40</t>
  </si>
  <si>
    <t>24.02.2020 18:30</t>
  </si>
  <si>
    <t>26.02.2020 19:50</t>
  </si>
  <si>
    <t>29.02.2020 04:20</t>
  </si>
  <si>
    <t>02.03.2020 09:50</t>
  </si>
  <si>
    <t>06.03.2020 03:20</t>
  </si>
  <si>
    <t>09.03.2020 10:25</t>
  </si>
  <si>
    <t>09.03.2020 14:45</t>
  </si>
  <si>
    <t>11.03.2020 03:40</t>
  </si>
  <si>
    <t>03.08.2018 05:15</t>
  </si>
  <si>
    <t>03.08.2018 09:40</t>
  </si>
  <si>
    <t>30.08.2018 19:00</t>
  </si>
  <si>
    <t>30.08.2018 19:35</t>
  </si>
  <si>
    <t>23.09.2018 08:30</t>
  </si>
  <si>
    <t>23.09.2018 23:25</t>
  </si>
  <si>
    <t>23.10.2018 09:15</t>
  </si>
  <si>
    <t>24.10.2018 00:00</t>
  </si>
  <si>
    <t>13.11.2018 04:45</t>
  </si>
  <si>
    <t>13.11.2018 16:55</t>
  </si>
  <si>
    <t>30.11.2018 12:10</t>
  </si>
  <si>
    <t>03.12.2018 11:45</t>
  </si>
  <si>
    <t>07.01.2019 07:05</t>
  </si>
  <si>
    <t>21.02.2019 06:40</t>
  </si>
  <si>
    <t>22.02.2019 05:10</t>
  </si>
  <si>
    <t>04.03.2019 06:55</t>
  </si>
  <si>
    <t>04.03.2019 17:50</t>
  </si>
  <si>
    <t>09.03.2019 06:20</t>
  </si>
  <si>
    <t>25.03.2019 07:10</t>
  </si>
  <si>
    <t>26.03.2019 15:20</t>
  </si>
  <si>
    <t>14.04.2019 05:35</t>
  </si>
  <si>
    <t>14.04.2019 09:35</t>
  </si>
  <si>
    <t>26.04.2019 23:25</t>
  </si>
  <si>
    <t>27.04.2019 02:05</t>
  </si>
  <si>
    <t>01.05.2019 03:05</t>
  </si>
  <si>
    <t>07.05.2019 04:25</t>
  </si>
  <si>
    <t>09.05.2019 00:00</t>
  </si>
  <si>
    <t>15.05.2019 14:35</t>
  </si>
  <si>
    <t>16.05.2019 00:10</t>
  </si>
  <si>
    <t>17.05.2019 04:00</t>
  </si>
  <si>
    <t xml:space="preserve">20.05.2019 15:30 </t>
  </si>
  <si>
    <t>20.05.2019 22:05</t>
  </si>
  <si>
    <t>31.05.2019 20:10</t>
  </si>
  <si>
    <t>31.05.2019 23:30</t>
  </si>
  <si>
    <t>03.06.2019 18:25</t>
  </si>
  <si>
    <t>03.06.2019 19:00</t>
  </si>
  <si>
    <t>06.06.2019 14:20</t>
  </si>
  <si>
    <t>06.06.2019 20:40</t>
  </si>
  <si>
    <t>10.06.2019 03:50</t>
  </si>
  <si>
    <t>12.06.2019 01:10</t>
  </si>
  <si>
    <t>12.06.2019 17:40</t>
  </si>
  <si>
    <t>13.06.2019 07:30</t>
  </si>
  <si>
    <t>20.06.2019 23:25</t>
  </si>
  <si>
    <t>21.06.2019 00:05</t>
  </si>
  <si>
    <t>06.07.2019 18:35</t>
  </si>
  <si>
    <t>06.07.2019 21:10</t>
  </si>
  <si>
    <t>12.07.2019 00:00</t>
  </si>
  <si>
    <t>13.07.2019 18:55</t>
  </si>
  <si>
    <t>20.07.2019 21:50</t>
  </si>
  <si>
    <t>21.07.2019 00:05</t>
  </si>
  <si>
    <t>02.08.2019 15:15</t>
  </si>
  <si>
    <t>02.08.2019 17:40</t>
  </si>
  <si>
    <t>09.09.2019 03:00</t>
  </si>
  <si>
    <t>09.09.2019 19:00</t>
  </si>
  <si>
    <t>30.09.2019 16:00</t>
  </si>
  <si>
    <t>09.10.2019 10:45</t>
  </si>
  <si>
    <t>10.10.2019 20:45</t>
  </si>
  <si>
    <t>16.10.2019 17:00</t>
  </si>
  <si>
    <t>18.10.2019 02:05</t>
  </si>
  <si>
    <t>18.10.2019 18:45</t>
  </si>
  <si>
    <t>27.10.2019 09:25</t>
  </si>
  <si>
    <t>27.10.2019 11:00</t>
  </si>
  <si>
    <t>28.10.2019 17:20</t>
  </si>
  <si>
    <t>28.10.2019 17:50</t>
  </si>
  <si>
    <t>01.11.2019 08:10</t>
  </si>
  <si>
    <t>04.11.2019 11:50</t>
  </si>
  <si>
    <t>06.11.2019 03:45</t>
  </si>
  <si>
    <t>06.11.2019 20:30</t>
  </si>
  <si>
    <t>08.11.2019 20:00</t>
  </si>
  <si>
    <t>11.11.2019 04:30</t>
  </si>
  <si>
    <t>18.11.2019 16:40</t>
  </si>
  <si>
    <t>19.11.2019 20:55</t>
  </si>
  <si>
    <t>21.11.2019 16:00</t>
  </si>
  <si>
    <t>22.11.2019 04:00</t>
  </si>
  <si>
    <t>27.11.2019 14:55</t>
  </si>
  <si>
    <t>27.11.2019 19:40</t>
  </si>
  <si>
    <t>28.11.2019 17:50</t>
  </si>
  <si>
    <t>02.12.2019 10:30</t>
  </si>
  <si>
    <t>02.12.2019 16:30</t>
  </si>
  <si>
    <t>03.12.2019 18:20</t>
  </si>
  <si>
    <t>06.12.2019 09:40</t>
  </si>
  <si>
    <t>08.12.2019 14:10</t>
  </si>
  <si>
    <t>09.12.2019 16:05</t>
  </si>
  <si>
    <t>09.12.2019 22:00</t>
  </si>
  <si>
    <t>12.12.2019 02:05</t>
  </si>
  <si>
    <t>12.12.2019 09:10</t>
  </si>
  <si>
    <t>14.12.2019 11:00</t>
  </si>
  <si>
    <t>15.12.2019 13:10</t>
  </si>
  <si>
    <t>23.12.2019 10:50</t>
  </si>
  <si>
    <t>24.12.2019 17:40</t>
  </si>
  <si>
    <t>04.01.2020 15:00</t>
  </si>
  <si>
    <t>09.01.2020 01:00</t>
  </si>
  <si>
    <t>27.01.2020 22:20</t>
  </si>
  <si>
    <t>31.01.2020 04:10</t>
  </si>
  <si>
    <t>01.02.2020 11:30</t>
  </si>
  <si>
    <t>03.02.2020 20:40</t>
  </si>
  <si>
    <t>04.02.2020 18:50</t>
  </si>
  <si>
    <t>04.02.2020 20:30</t>
  </si>
  <si>
    <t>09.02.2020 20:40</t>
  </si>
  <si>
    <t>11.02.2020 08:30</t>
  </si>
  <si>
    <t>13.02.2020 18:10</t>
  </si>
  <si>
    <t>14.02.2020 08:25</t>
  </si>
  <si>
    <t>16.02.2020 10:40</t>
  </si>
  <si>
    <t>16.02.2020 12:10</t>
  </si>
  <si>
    <t>18.02.2020 02:30</t>
  </si>
  <si>
    <t>21.02.2020 04:40</t>
  </si>
  <si>
    <t>22.02.2020 19:30</t>
  </si>
  <si>
    <t>23.02.2020 20:20</t>
  </si>
  <si>
    <t>24.02.2020 18:40</t>
  </si>
  <si>
    <t>26.02.2020 19:30</t>
  </si>
  <si>
    <t>29.02.2020 04:00</t>
  </si>
  <si>
    <t>02.03.2020 09:40</t>
  </si>
  <si>
    <t>06.03.2020 02:40</t>
  </si>
  <si>
    <t>09.03.2020 11:20</t>
  </si>
  <si>
    <t>10.03.2020 10:20</t>
  </si>
  <si>
    <t>11.03.2020 04:20</t>
  </si>
  <si>
    <t>Wind_v_sd</t>
  </si>
  <si>
    <t>Windrichtung_sd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</si>
</sst>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4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rgb="FF66FFFF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/>
  </cellStyleXfs>
  <cellXfs count="169">
    <xf numFmtId="0" fontId="0" fillId="0" borderId="0" xfId="0"/>
    <xf numFmtId="0" fontId="8" fillId="3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14" fontId="4" fillId="4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22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164" fontId="0" fillId="0" borderId="0" xfId="0" applyNumberFormat="1" applyFont="1" applyFill="1" applyBorder="1" applyAlignment="1">
      <alignment horizontal="center" wrapText="1"/>
    </xf>
    <xf numFmtId="1" fontId="0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/>
    <xf numFmtId="0" fontId="6" fillId="0" borderId="2" xfId="0" applyNumberFormat="1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wrapText="1"/>
    </xf>
    <xf numFmtId="14" fontId="2" fillId="0" borderId="1" xfId="0" applyNumberFormat="1" applyFont="1" applyFill="1" applyBorder="1" applyAlignment="1">
      <alignment horizontal="center" vertical="center"/>
    </xf>
    <xf numFmtId="16" fontId="0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/>
    <xf numFmtId="0" fontId="6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49" fontId="2" fillId="0" borderId="3" xfId="1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 applyAlignment="1"/>
    <xf numFmtId="0" fontId="0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2" fontId="2" fillId="0" borderId="0" xfId="1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left" wrapText="1"/>
    </xf>
    <xf numFmtId="164" fontId="0" fillId="0" borderId="1" xfId="0" applyNumberFormat="1" applyFont="1" applyFill="1" applyBorder="1" applyAlignment="1">
      <alignment horizontal="center" wrapText="1"/>
    </xf>
    <xf numFmtId="49" fontId="0" fillId="0" borderId="0" xfId="0" quotePrefix="1" applyNumberFormat="1" applyFont="1" applyFill="1" applyBorder="1" applyAlignment="1">
      <alignment horizontal="center"/>
    </xf>
    <xf numFmtId="2" fontId="0" fillId="0" borderId="0" xfId="0" quotePrefix="1" applyNumberFormat="1" applyFont="1" applyFill="1" applyBorder="1" applyAlignment="1">
      <alignment horizontal="center"/>
    </xf>
    <xf numFmtId="2" fontId="0" fillId="0" borderId="1" xfId="0" quotePrefix="1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49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2" xfId="1" applyFont="1" applyFill="1" applyBorder="1" applyAlignment="1">
      <alignment horizontal="center"/>
    </xf>
    <xf numFmtId="49" fontId="2" fillId="0" borderId="0" xfId="1" applyNumberFormat="1" applyFont="1" applyFill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2" fillId="0" borderId="0" xfId="1" applyNumberFormat="1" applyFont="1" applyFill="1" applyAlignment="1">
      <alignment horizontal="center"/>
    </xf>
    <xf numFmtId="2" fontId="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164" fontId="0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2" fillId="0" borderId="2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left"/>
    </xf>
    <xf numFmtId="164" fontId="11" fillId="0" borderId="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49" fontId="9" fillId="4" borderId="0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9" fillId="4" borderId="0" xfId="0" applyNumberFormat="1" applyFont="1" applyFill="1" applyBorder="1" applyAlignment="1">
      <alignment horizontal="center"/>
    </xf>
    <xf numFmtId="49" fontId="9" fillId="4" borderId="1" xfId="0" applyNumberFormat="1" applyFont="1" applyFill="1" applyBorder="1" applyAlignment="1">
      <alignment horizontal="center"/>
    </xf>
  </cellXfs>
  <cellStyles count="3">
    <cellStyle name="40 % - Akzent4" xfId="1" builtinId="43"/>
    <cellStyle name="Standard" xfId="0" builtinId="0"/>
    <cellStyle name="Standard 2" xfId="2" xr:uid="{00000000-0005-0000-0000-000002000000}"/>
  </cellStyles>
  <dxfs count="5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ktikant1con/Documents/input_Genommene_Proben/input_Genommene_Proben_Fassaden_Ba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6"/>
  <sheetViews>
    <sheetView tabSelected="1" zoomScale="70" zoomScaleNormal="70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V4" sqref="V4"/>
    </sheetView>
  </sheetViews>
  <sheetFormatPr baseColWidth="10" defaultColWidth="11.453125" defaultRowHeight="14.5" x14ac:dyDescent="0.35"/>
  <cols>
    <col min="1" max="1" width="17.54296875" style="2" customWidth="1"/>
    <col min="2" max="2" width="23.6328125" style="30" customWidth="1"/>
    <col min="3" max="3" width="17.54296875" style="2" bestFit="1" customWidth="1"/>
    <col min="4" max="6" width="17.54296875" style="2" customWidth="1"/>
    <col min="7" max="7" width="17.54296875" style="34" customWidth="1"/>
    <col min="8" max="8" width="17.36328125" style="3" customWidth="1"/>
    <col min="9" max="9" width="19.08984375" style="3" customWidth="1"/>
    <col min="10" max="10" width="12" style="41" customWidth="1"/>
    <col min="11" max="11" width="12.54296875" style="6" bestFit="1" customWidth="1"/>
    <col min="12" max="12" width="12.6328125" style="6" bestFit="1" customWidth="1"/>
    <col min="13" max="13" width="10.08984375" style="6" customWidth="1"/>
    <col min="14" max="14" width="13" style="42" bestFit="1" customWidth="1"/>
    <col min="15" max="17" width="13" style="6" customWidth="1"/>
    <col min="18" max="18" width="13" style="42" customWidth="1"/>
    <col min="19" max="19" width="13" style="6" customWidth="1"/>
    <col min="20" max="20" width="14.453125" style="42" customWidth="1"/>
    <col min="21" max="21" width="13" style="6" customWidth="1"/>
    <col min="22" max="22" width="10.36328125" style="6" customWidth="1"/>
    <col min="23" max="23" width="13" style="42" customWidth="1"/>
    <col min="24" max="24" width="33.36328125" style="62" customWidth="1"/>
    <col min="25" max="25" width="23.90625" style="71" bestFit="1" customWidth="1"/>
    <col min="26" max="26" width="25.36328125" style="5" bestFit="1" customWidth="1"/>
    <col min="27" max="27" width="14.08984375" style="6" customWidth="1"/>
    <col min="28" max="28" width="15.36328125" style="6" bestFit="1" customWidth="1"/>
    <col min="29" max="29" width="15.90625" style="42" bestFit="1" customWidth="1"/>
    <col min="30" max="37" width="4.36328125" style="4" customWidth="1"/>
    <col min="38" max="38" width="4.36328125" style="43" customWidth="1"/>
    <col min="39" max="46" width="4.36328125" style="4" customWidth="1"/>
    <col min="47" max="47" width="4.36328125" style="43" customWidth="1"/>
    <col min="48" max="48" width="6.6328125" style="4" customWidth="1"/>
    <col min="49" max="49" width="5.36328125" style="4" customWidth="1"/>
    <col min="50" max="50" width="8.54296875" style="4" customWidth="1"/>
    <col min="51" max="51" width="9.36328125" style="43" customWidth="1"/>
    <col min="52" max="52" width="82.6328125" style="31" customWidth="1"/>
    <col min="53" max="16384" width="11.453125" style="6"/>
  </cols>
  <sheetData>
    <row r="1" spans="1:52" ht="37.5" customHeight="1" x14ac:dyDescent="0.35">
      <c r="A1" s="1" t="s">
        <v>0</v>
      </c>
      <c r="B1" s="98" t="s">
        <v>247</v>
      </c>
      <c r="I1" s="73"/>
      <c r="J1" s="39"/>
      <c r="K1" s="147"/>
      <c r="L1" s="148"/>
      <c r="M1" s="148"/>
      <c r="N1" s="149"/>
      <c r="O1" s="85"/>
      <c r="P1" s="85"/>
      <c r="Q1" s="85"/>
      <c r="R1" s="87"/>
      <c r="S1" s="85"/>
      <c r="T1" s="87"/>
      <c r="U1" s="85"/>
      <c r="V1" s="85"/>
      <c r="W1" s="87"/>
      <c r="X1" s="60"/>
      <c r="AA1" s="85"/>
      <c r="AB1" s="85"/>
      <c r="AC1" s="87"/>
      <c r="AD1" s="147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9"/>
    </row>
    <row r="2" spans="1:52" s="20" customFormat="1" ht="30" customHeight="1" x14ac:dyDescent="0.35">
      <c r="A2" s="145" t="s">
        <v>15</v>
      </c>
      <c r="B2" s="145"/>
      <c r="C2" s="145"/>
      <c r="D2" s="145"/>
      <c r="E2" s="145"/>
      <c r="F2" s="145"/>
      <c r="G2" s="146"/>
      <c r="H2" s="158" t="s">
        <v>61</v>
      </c>
      <c r="I2" s="159"/>
      <c r="J2" s="160"/>
      <c r="K2" s="150" t="s">
        <v>66</v>
      </c>
      <c r="L2" s="151"/>
      <c r="M2" s="151"/>
      <c r="N2" s="152"/>
      <c r="O2" s="153" t="s">
        <v>199</v>
      </c>
      <c r="P2" s="154"/>
      <c r="Q2" s="154"/>
      <c r="R2" s="155"/>
      <c r="S2" s="156" t="s">
        <v>40</v>
      </c>
      <c r="T2" s="157"/>
      <c r="U2" s="153" t="s">
        <v>37</v>
      </c>
      <c r="V2" s="154"/>
      <c r="W2" s="155"/>
      <c r="X2" s="60"/>
      <c r="Y2" s="161" t="s">
        <v>62</v>
      </c>
      <c r="Z2" s="162"/>
      <c r="AA2" s="162"/>
      <c r="AB2" s="162"/>
      <c r="AC2" s="163"/>
      <c r="AD2" s="153" t="s">
        <v>2</v>
      </c>
      <c r="AE2" s="154"/>
      <c r="AF2" s="154"/>
      <c r="AG2" s="154"/>
      <c r="AH2" s="154"/>
      <c r="AI2" s="154"/>
      <c r="AJ2" s="154"/>
      <c r="AK2" s="154"/>
      <c r="AL2" s="154"/>
      <c r="AM2" s="154" t="s">
        <v>3</v>
      </c>
      <c r="AN2" s="154"/>
      <c r="AO2" s="154"/>
      <c r="AP2" s="154"/>
      <c r="AQ2" s="154"/>
      <c r="AR2" s="154"/>
      <c r="AS2" s="154"/>
      <c r="AT2" s="154"/>
      <c r="AU2" s="155"/>
      <c r="AV2" s="153" t="s">
        <v>63</v>
      </c>
      <c r="AW2" s="154"/>
      <c r="AX2" s="154"/>
      <c r="AY2" s="155"/>
      <c r="AZ2" s="32"/>
    </row>
    <row r="3" spans="1:52" ht="51.75" customHeight="1" x14ac:dyDescent="0.35">
      <c r="A3" s="8" t="s">
        <v>16</v>
      </c>
      <c r="B3" s="8" t="s">
        <v>17</v>
      </c>
      <c r="C3" s="8" t="s">
        <v>18</v>
      </c>
      <c r="D3" s="8" t="s">
        <v>53</v>
      </c>
      <c r="E3" s="8" t="s">
        <v>54</v>
      </c>
      <c r="F3" s="8" t="s">
        <v>189</v>
      </c>
      <c r="G3" s="35" t="s">
        <v>190</v>
      </c>
      <c r="H3" s="72" t="s">
        <v>27</v>
      </c>
      <c r="I3" s="72" t="s">
        <v>19</v>
      </c>
      <c r="J3" s="40" t="s">
        <v>69</v>
      </c>
      <c r="K3" s="88" t="s">
        <v>114</v>
      </c>
      <c r="L3" s="88" t="s">
        <v>115</v>
      </c>
      <c r="M3" s="88" t="s">
        <v>116</v>
      </c>
      <c r="N3" s="89" t="s">
        <v>117</v>
      </c>
      <c r="O3" s="88" t="s">
        <v>83</v>
      </c>
      <c r="P3" s="88" t="s">
        <v>84</v>
      </c>
      <c r="Q3" s="88" t="s">
        <v>85</v>
      </c>
      <c r="R3" s="89" t="s">
        <v>86</v>
      </c>
      <c r="S3" s="88" t="s">
        <v>41</v>
      </c>
      <c r="T3" s="89" t="s">
        <v>626</v>
      </c>
      <c r="U3" s="88" t="s">
        <v>42</v>
      </c>
      <c r="V3" s="88" t="s">
        <v>627</v>
      </c>
      <c r="W3" s="89" t="s">
        <v>43</v>
      </c>
      <c r="X3" s="61" t="s">
        <v>1</v>
      </c>
      <c r="Y3" s="74" t="s">
        <v>21</v>
      </c>
      <c r="Z3" s="86" t="s">
        <v>22</v>
      </c>
      <c r="AA3" s="86" t="s">
        <v>23</v>
      </c>
      <c r="AB3" s="86" t="s">
        <v>24</v>
      </c>
      <c r="AC3" s="56" t="s">
        <v>26</v>
      </c>
      <c r="AD3" s="88" t="s">
        <v>4</v>
      </c>
      <c r="AE3" s="88" t="s">
        <v>5</v>
      </c>
      <c r="AF3" s="88" t="s">
        <v>6</v>
      </c>
      <c r="AG3" s="88" t="s">
        <v>7</v>
      </c>
      <c r="AH3" s="88" t="s">
        <v>8</v>
      </c>
      <c r="AI3" s="88" t="s">
        <v>9</v>
      </c>
      <c r="AJ3" s="88" t="s">
        <v>10</v>
      </c>
      <c r="AK3" s="88" t="s">
        <v>11</v>
      </c>
      <c r="AL3" s="89" t="s">
        <v>12</v>
      </c>
      <c r="AM3" s="88" t="s">
        <v>4</v>
      </c>
      <c r="AN3" s="88" t="s">
        <v>5</v>
      </c>
      <c r="AO3" s="88" t="s">
        <v>6</v>
      </c>
      <c r="AP3" s="88" t="s">
        <v>7</v>
      </c>
      <c r="AQ3" s="88" t="s">
        <v>8</v>
      </c>
      <c r="AR3" s="88" t="s">
        <v>9</v>
      </c>
      <c r="AS3" s="88" t="s">
        <v>10</v>
      </c>
      <c r="AT3" s="88" t="s">
        <v>11</v>
      </c>
      <c r="AU3" s="89" t="s">
        <v>12</v>
      </c>
      <c r="AV3" s="88" t="s">
        <v>13</v>
      </c>
      <c r="AW3" s="88" t="s">
        <v>14</v>
      </c>
      <c r="AX3" s="88" t="s">
        <v>44</v>
      </c>
      <c r="AY3" s="89" t="s">
        <v>107</v>
      </c>
      <c r="AZ3" s="65" t="s">
        <v>20</v>
      </c>
    </row>
    <row r="4" spans="1:52" s="66" customFormat="1" ht="15" customHeight="1" x14ac:dyDescent="0.35">
      <c r="A4" s="3" t="s">
        <v>510</v>
      </c>
      <c r="B4" s="10" t="s">
        <v>511</v>
      </c>
      <c r="C4" s="13">
        <v>2</v>
      </c>
      <c r="D4" s="16">
        <v>1</v>
      </c>
      <c r="E4" s="3" t="s">
        <v>0</v>
      </c>
      <c r="F4" s="13">
        <v>26.716666666666701</v>
      </c>
      <c r="G4" s="36">
        <v>4.5294407307451703</v>
      </c>
      <c r="H4" s="3" t="s">
        <v>118</v>
      </c>
      <c r="I4" s="3" t="s">
        <v>51</v>
      </c>
      <c r="J4" s="41" t="s">
        <v>51</v>
      </c>
      <c r="K4" s="112">
        <v>10</v>
      </c>
      <c r="L4" s="112">
        <v>55</v>
      </c>
      <c r="M4" s="112">
        <v>70</v>
      </c>
      <c r="N4" s="113">
        <v>0</v>
      </c>
      <c r="O4" s="112">
        <f>12*1.35</f>
        <v>16.200000000000003</v>
      </c>
      <c r="P4" s="112">
        <f>12*1.45</f>
        <v>17.399999999999999</v>
      </c>
      <c r="Q4" s="112">
        <f>12*1.38</f>
        <v>16.559999999999999</v>
      </c>
      <c r="R4" s="113">
        <f>12*1.24</f>
        <v>14.879999999999999</v>
      </c>
      <c r="S4" s="13">
        <v>3.0833333333333299</v>
      </c>
      <c r="T4" s="47">
        <v>0.60484157705413499</v>
      </c>
      <c r="U4" s="16">
        <v>62.5</v>
      </c>
      <c r="V4" s="16">
        <v>13.9194109070751</v>
      </c>
      <c r="W4" s="113" t="s">
        <v>58</v>
      </c>
      <c r="X4" s="62" t="s">
        <v>51</v>
      </c>
      <c r="Y4" s="71" t="s">
        <v>51</v>
      </c>
      <c r="Z4" s="5" t="s">
        <v>25</v>
      </c>
      <c r="AA4" s="5" t="s">
        <v>51</v>
      </c>
      <c r="AB4" s="112">
        <v>207</v>
      </c>
      <c r="AC4" s="113" t="s">
        <v>51</v>
      </c>
      <c r="AD4" s="110" t="s">
        <v>51</v>
      </c>
      <c r="AE4" s="110" t="s">
        <v>51</v>
      </c>
      <c r="AF4" s="110" t="s">
        <v>51</v>
      </c>
      <c r="AG4" s="110" t="s">
        <v>51</v>
      </c>
      <c r="AH4" s="110" t="s">
        <v>51</v>
      </c>
      <c r="AI4" s="110" t="s">
        <v>51</v>
      </c>
      <c r="AJ4" s="110" t="s">
        <v>51</v>
      </c>
      <c r="AK4" s="110" t="s">
        <v>51</v>
      </c>
      <c r="AL4" s="111" t="s">
        <v>51</v>
      </c>
      <c r="AM4" s="110" t="s">
        <v>51</v>
      </c>
      <c r="AN4" s="110" t="s">
        <v>51</v>
      </c>
      <c r="AO4" s="110" t="s">
        <v>51</v>
      </c>
      <c r="AP4" s="110" t="s">
        <v>51</v>
      </c>
      <c r="AQ4" s="110" t="s">
        <v>51</v>
      </c>
      <c r="AR4" s="110" t="s">
        <v>51</v>
      </c>
      <c r="AS4" s="110" t="s">
        <v>51</v>
      </c>
      <c r="AT4" s="110" t="s">
        <v>51</v>
      </c>
      <c r="AU4" s="111" t="s">
        <v>51</v>
      </c>
      <c r="AV4" s="110" t="s">
        <v>51</v>
      </c>
      <c r="AW4" s="110" t="s">
        <v>51</v>
      </c>
      <c r="AX4" s="110" t="s">
        <v>51</v>
      </c>
      <c r="AY4" s="111" t="s">
        <v>51</v>
      </c>
      <c r="AZ4" s="7" t="s">
        <v>51</v>
      </c>
    </row>
    <row r="5" spans="1:52" s="66" customFormat="1" ht="15" customHeight="1" x14ac:dyDescent="0.35">
      <c r="A5" s="3" t="s">
        <v>512</v>
      </c>
      <c r="B5" s="10" t="s">
        <v>513</v>
      </c>
      <c r="C5" s="13">
        <v>1.2</v>
      </c>
      <c r="D5" s="16">
        <v>1</v>
      </c>
      <c r="E5" s="33" t="s">
        <v>0</v>
      </c>
      <c r="F5" s="13">
        <v>16.193750000000001</v>
      </c>
      <c r="G5" s="36">
        <v>6.5748890991914097E-2</v>
      </c>
      <c r="H5" s="3" t="s">
        <v>91</v>
      </c>
      <c r="I5" s="3" t="s">
        <v>51</v>
      </c>
      <c r="J5" s="41" t="s">
        <v>51</v>
      </c>
      <c r="K5" s="112">
        <v>48</v>
      </c>
      <c r="L5" s="112">
        <v>7</v>
      </c>
      <c r="M5" s="112">
        <v>18</v>
      </c>
      <c r="N5" s="113">
        <v>9</v>
      </c>
      <c r="O5" s="112">
        <f t="shared" ref="O5:O36" si="0">12*1.35</f>
        <v>16.200000000000003</v>
      </c>
      <c r="P5" s="112">
        <f t="shared" ref="P5:P23" si="1">12*1.45</f>
        <v>17.399999999999999</v>
      </c>
      <c r="Q5" s="112">
        <f t="shared" ref="Q5:Q35" si="2">12*1.38</f>
        <v>16.559999999999999</v>
      </c>
      <c r="R5" s="113">
        <f t="shared" ref="R5:R10" si="3">12*1.24</f>
        <v>14.879999999999999</v>
      </c>
      <c r="S5" s="13">
        <v>7.1</v>
      </c>
      <c r="T5" s="47">
        <v>0.83</v>
      </c>
      <c r="U5" s="16">
        <v>275</v>
      </c>
      <c r="V5" s="16">
        <v>10</v>
      </c>
      <c r="W5" s="113" t="s">
        <v>38</v>
      </c>
      <c r="X5" s="62" t="s">
        <v>51</v>
      </c>
      <c r="Y5" s="71" t="s">
        <v>51</v>
      </c>
      <c r="Z5" s="5" t="s">
        <v>25</v>
      </c>
      <c r="AA5" s="5" t="s">
        <v>51</v>
      </c>
      <c r="AB5" s="112">
        <v>138</v>
      </c>
      <c r="AC5" s="113" t="s">
        <v>51</v>
      </c>
      <c r="AD5" s="110" t="s">
        <v>51</v>
      </c>
      <c r="AE5" s="110" t="s">
        <v>51</v>
      </c>
      <c r="AF5" s="110" t="s">
        <v>51</v>
      </c>
      <c r="AG5" s="110" t="s">
        <v>51</v>
      </c>
      <c r="AH5" s="110" t="s">
        <v>51</v>
      </c>
      <c r="AI5" s="110" t="s">
        <v>51</v>
      </c>
      <c r="AJ5" s="110" t="s">
        <v>51</v>
      </c>
      <c r="AK5" s="110" t="s">
        <v>51</v>
      </c>
      <c r="AL5" s="111" t="s">
        <v>51</v>
      </c>
      <c r="AM5" s="110" t="s">
        <v>51</v>
      </c>
      <c r="AN5" s="110" t="s">
        <v>51</v>
      </c>
      <c r="AO5" s="110" t="s">
        <v>51</v>
      </c>
      <c r="AP5" s="110" t="s">
        <v>51</v>
      </c>
      <c r="AQ5" s="110" t="s">
        <v>51</v>
      </c>
      <c r="AR5" s="110" t="s">
        <v>51</v>
      </c>
      <c r="AS5" s="110" t="s">
        <v>51</v>
      </c>
      <c r="AT5" s="110" t="s">
        <v>51</v>
      </c>
      <c r="AU5" s="111" t="s">
        <v>51</v>
      </c>
      <c r="AV5" s="110" t="s">
        <v>51</v>
      </c>
      <c r="AW5" s="110" t="s">
        <v>51</v>
      </c>
      <c r="AX5" s="110" t="s">
        <v>51</v>
      </c>
      <c r="AY5" s="111" t="s">
        <v>51</v>
      </c>
      <c r="AZ5" s="7" t="s">
        <v>51</v>
      </c>
    </row>
    <row r="6" spans="1:52" s="66" customFormat="1" x14ac:dyDescent="0.35">
      <c r="A6" s="3" t="s">
        <v>514</v>
      </c>
      <c r="B6" s="10" t="s">
        <v>515</v>
      </c>
      <c r="C6" s="13">
        <v>14.8</v>
      </c>
      <c r="D6" s="16">
        <v>1</v>
      </c>
      <c r="E6" s="33" t="s">
        <v>0</v>
      </c>
      <c r="F6" s="13">
        <v>9.8377840909090892</v>
      </c>
      <c r="G6" s="36">
        <v>0.90648996480695598</v>
      </c>
      <c r="H6" s="3" t="s">
        <v>119</v>
      </c>
      <c r="I6" s="3" t="s">
        <v>136</v>
      </c>
      <c r="J6" s="41" t="s">
        <v>60</v>
      </c>
      <c r="K6" s="112">
        <v>640</v>
      </c>
      <c r="L6" s="112" t="s">
        <v>102</v>
      </c>
      <c r="M6" s="112">
        <v>70</v>
      </c>
      <c r="N6" s="113">
        <v>100</v>
      </c>
      <c r="O6" s="112">
        <f t="shared" si="0"/>
        <v>16.200000000000003</v>
      </c>
      <c r="P6" s="112">
        <f t="shared" si="1"/>
        <v>17.399999999999999</v>
      </c>
      <c r="Q6" s="112">
        <f t="shared" si="2"/>
        <v>16.559999999999999</v>
      </c>
      <c r="R6" s="113">
        <f t="shared" si="3"/>
        <v>14.879999999999999</v>
      </c>
      <c r="S6" s="13">
        <v>5.7</v>
      </c>
      <c r="T6" s="47">
        <v>1.2</v>
      </c>
      <c r="U6" s="16">
        <v>193.4</v>
      </c>
      <c r="V6" s="16">
        <v>135</v>
      </c>
      <c r="W6" s="59" t="s">
        <v>57</v>
      </c>
      <c r="X6" s="38">
        <v>31818236</v>
      </c>
      <c r="Y6" s="10" t="s">
        <v>148</v>
      </c>
      <c r="Z6" s="14" t="s">
        <v>60</v>
      </c>
      <c r="AA6" s="13">
        <v>7.48</v>
      </c>
      <c r="AB6" s="112" t="s">
        <v>51</v>
      </c>
      <c r="AC6" s="103">
        <v>20.3</v>
      </c>
      <c r="AD6" s="110" t="s">
        <v>28</v>
      </c>
      <c r="AE6" s="110" t="s">
        <v>28</v>
      </c>
      <c r="AF6" s="110" t="s">
        <v>28</v>
      </c>
      <c r="AG6" s="110" t="s">
        <v>28</v>
      </c>
      <c r="AH6" s="110" t="s">
        <v>28</v>
      </c>
      <c r="AI6" s="110" t="s">
        <v>28</v>
      </c>
      <c r="AJ6" s="110" t="s">
        <v>28</v>
      </c>
      <c r="AK6" s="110" t="s">
        <v>51</v>
      </c>
      <c r="AL6" s="111" t="s">
        <v>28</v>
      </c>
      <c r="AM6" s="110" t="s">
        <v>51</v>
      </c>
      <c r="AN6" s="110" t="s">
        <v>51</v>
      </c>
      <c r="AO6" s="110" t="s">
        <v>51</v>
      </c>
      <c r="AP6" s="110" t="s">
        <v>51</v>
      </c>
      <c r="AQ6" s="110" t="s">
        <v>51</v>
      </c>
      <c r="AR6" s="110" t="s">
        <v>51</v>
      </c>
      <c r="AS6" s="110" t="s">
        <v>51</v>
      </c>
      <c r="AT6" s="110" t="s">
        <v>51</v>
      </c>
      <c r="AU6" s="111" t="s">
        <v>51</v>
      </c>
      <c r="AV6" s="110" t="s">
        <v>51</v>
      </c>
      <c r="AW6" s="110" t="s">
        <v>51</v>
      </c>
      <c r="AX6" s="110" t="s">
        <v>28</v>
      </c>
      <c r="AY6" s="111" t="s">
        <v>28</v>
      </c>
      <c r="AZ6" s="7" t="s">
        <v>259</v>
      </c>
    </row>
    <row r="7" spans="1:52" s="66" customFormat="1" ht="15" customHeight="1" x14ac:dyDescent="0.35">
      <c r="A7" s="3" t="s">
        <v>516</v>
      </c>
      <c r="B7" s="3" t="s">
        <v>517</v>
      </c>
      <c r="C7" s="13">
        <v>8.3000000000000007</v>
      </c>
      <c r="D7" s="16">
        <v>1</v>
      </c>
      <c r="E7" s="33" t="s">
        <v>0</v>
      </c>
      <c r="F7" s="13">
        <v>10.7</v>
      </c>
      <c r="G7" s="36">
        <v>0.92212643493431101</v>
      </c>
      <c r="H7" s="3" t="s">
        <v>30</v>
      </c>
      <c r="I7" s="3" t="s">
        <v>51</v>
      </c>
      <c r="J7" s="41" t="s">
        <v>51</v>
      </c>
      <c r="K7" s="112">
        <v>480</v>
      </c>
      <c r="L7" s="112">
        <v>60</v>
      </c>
      <c r="M7" s="112">
        <v>5</v>
      </c>
      <c r="N7" s="113" t="s">
        <v>92</v>
      </c>
      <c r="O7" s="112">
        <f t="shared" si="0"/>
        <v>16.200000000000003</v>
      </c>
      <c r="P7" s="112">
        <f t="shared" si="1"/>
        <v>17.399999999999999</v>
      </c>
      <c r="Q7" s="112">
        <f t="shared" si="2"/>
        <v>16.559999999999999</v>
      </c>
      <c r="R7" s="113">
        <f t="shared" si="3"/>
        <v>14.879999999999999</v>
      </c>
      <c r="S7" s="13">
        <v>10.7</v>
      </c>
      <c r="T7" s="36">
        <v>0.95</v>
      </c>
      <c r="U7" s="16">
        <v>276</v>
      </c>
      <c r="V7" s="16">
        <v>12.5853727950986</v>
      </c>
      <c r="W7" s="113" t="s">
        <v>38</v>
      </c>
      <c r="X7" s="62" t="s">
        <v>51</v>
      </c>
      <c r="Y7" s="71" t="s">
        <v>51</v>
      </c>
      <c r="Z7" s="5" t="s">
        <v>51</v>
      </c>
      <c r="AA7" s="112" t="s">
        <v>51</v>
      </c>
      <c r="AB7" s="112" t="s">
        <v>51</v>
      </c>
      <c r="AC7" s="113" t="s">
        <v>51</v>
      </c>
      <c r="AD7" s="110" t="s">
        <v>51</v>
      </c>
      <c r="AE7" s="110" t="s">
        <v>51</v>
      </c>
      <c r="AF7" s="110" t="s">
        <v>51</v>
      </c>
      <c r="AG7" s="110" t="s">
        <v>51</v>
      </c>
      <c r="AH7" s="110" t="s">
        <v>51</v>
      </c>
      <c r="AI7" s="110" t="s">
        <v>51</v>
      </c>
      <c r="AJ7" s="110" t="s">
        <v>51</v>
      </c>
      <c r="AK7" s="110" t="s">
        <v>51</v>
      </c>
      <c r="AL7" s="111" t="s">
        <v>51</v>
      </c>
      <c r="AM7" s="110" t="s">
        <v>51</v>
      </c>
      <c r="AN7" s="110" t="s">
        <v>51</v>
      </c>
      <c r="AO7" s="110" t="s">
        <v>51</v>
      </c>
      <c r="AP7" s="110" t="s">
        <v>51</v>
      </c>
      <c r="AQ7" s="110" t="s">
        <v>51</v>
      </c>
      <c r="AR7" s="110" t="s">
        <v>51</v>
      </c>
      <c r="AS7" s="110" t="s">
        <v>51</v>
      </c>
      <c r="AT7" s="110" t="s">
        <v>51</v>
      </c>
      <c r="AU7" s="111" t="s">
        <v>51</v>
      </c>
      <c r="AV7" s="110" t="s">
        <v>51</v>
      </c>
      <c r="AW7" s="110" t="s">
        <v>51</v>
      </c>
      <c r="AX7" s="110" t="s">
        <v>51</v>
      </c>
      <c r="AY7" s="111" t="s">
        <v>51</v>
      </c>
      <c r="AZ7" s="7" t="s">
        <v>51</v>
      </c>
    </row>
    <row r="8" spans="1:52" s="66" customFormat="1" ht="15" customHeight="1" x14ac:dyDescent="0.35">
      <c r="A8" s="3" t="s">
        <v>518</v>
      </c>
      <c r="B8" s="3" t="s">
        <v>519</v>
      </c>
      <c r="C8" s="13">
        <v>10.1</v>
      </c>
      <c r="D8" s="16">
        <v>1</v>
      </c>
      <c r="E8" s="25" t="s">
        <v>0</v>
      </c>
      <c r="F8" s="13">
        <v>10.3</v>
      </c>
      <c r="G8" s="36">
        <v>0.8</v>
      </c>
      <c r="H8" s="3" t="s">
        <v>33</v>
      </c>
      <c r="I8" s="3" t="s">
        <v>137</v>
      </c>
      <c r="J8" s="41" t="s">
        <v>38</v>
      </c>
      <c r="K8" s="112">
        <v>100</v>
      </c>
      <c r="L8" s="112">
        <v>25</v>
      </c>
      <c r="M8" s="112">
        <v>75</v>
      </c>
      <c r="N8" s="113">
        <v>600</v>
      </c>
      <c r="O8" s="112">
        <f t="shared" si="0"/>
        <v>16.200000000000003</v>
      </c>
      <c r="P8" s="112">
        <f t="shared" si="1"/>
        <v>17.399999999999999</v>
      </c>
      <c r="Q8" s="112">
        <f t="shared" si="2"/>
        <v>16.559999999999999</v>
      </c>
      <c r="R8" s="113">
        <f t="shared" si="3"/>
        <v>14.879999999999999</v>
      </c>
      <c r="S8" s="13">
        <v>2.9140625</v>
      </c>
      <c r="T8" s="36">
        <v>0.87</v>
      </c>
      <c r="U8" s="16">
        <v>231</v>
      </c>
      <c r="V8" s="16">
        <v>13.5</v>
      </c>
      <c r="W8" s="113" t="s">
        <v>39</v>
      </c>
      <c r="X8" s="62">
        <v>31821798</v>
      </c>
      <c r="Y8" s="71" t="s">
        <v>51</v>
      </c>
      <c r="Z8" s="5" t="s">
        <v>51</v>
      </c>
      <c r="AA8" s="112" t="s">
        <v>51</v>
      </c>
      <c r="AB8" s="112" t="s">
        <v>51</v>
      </c>
      <c r="AC8" s="113" t="s">
        <v>51</v>
      </c>
      <c r="AD8" s="110" t="s">
        <v>28</v>
      </c>
      <c r="AE8" s="110" t="s">
        <v>28</v>
      </c>
      <c r="AF8" s="110" t="s">
        <v>28</v>
      </c>
      <c r="AG8" s="110" t="s">
        <v>28</v>
      </c>
      <c r="AH8" s="110" t="s">
        <v>28</v>
      </c>
      <c r="AI8" s="110" t="s">
        <v>28</v>
      </c>
      <c r="AJ8" s="110" t="s">
        <v>28</v>
      </c>
      <c r="AK8" s="110" t="s">
        <v>51</v>
      </c>
      <c r="AL8" s="111" t="s">
        <v>51</v>
      </c>
      <c r="AM8" s="110" t="s">
        <v>51</v>
      </c>
      <c r="AN8" s="110" t="s">
        <v>51</v>
      </c>
      <c r="AO8" s="110" t="s">
        <v>51</v>
      </c>
      <c r="AP8" s="110" t="s">
        <v>51</v>
      </c>
      <c r="AQ8" s="110" t="s">
        <v>51</v>
      </c>
      <c r="AR8" s="110" t="s">
        <v>51</v>
      </c>
      <c r="AS8" s="110" t="s">
        <v>51</v>
      </c>
      <c r="AT8" s="110" t="s">
        <v>51</v>
      </c>
      <c r="AU8" s="111" t="s">
        <v>51</v>
      </c>
      <c r="AV8" s="110" t="s">
        <v>51</v>
      </c>
      <c r="AW8" s="110" t="s">
        <v>51</v>
      </c>
      <c r="AX8" s="110" t="s">
        <v>51</v>
      </c>
      <c r="AY8" s="111" t="s">
        <v>28</v>
      </c>
      <c r="AZ8" s="7" t="s">
        <v>51</v>
      </c>
    </row>
    <row r="9" spans="1:52" s="66" customFormat="1" ht="15" customHeight="1" x14ac:dyDescent="0.35">
      <c r="A9" s="3" t="s">
        <v>520</v>
      </c>
      <c r="B9" s="3" t="s">
        <v>521</v>
      </c>
      <c r="C9" s="13">
        <v>9.6999999999999993</v>
      </c>
      <c r="D9" s="16">
        <v>3</v>
      </c>
      <c r="E9" s="25" t="s">
        <v>0</v>
      </c>
      <c r="F9" s="13">
        <v>3.2</v>
      </c>
      <c r="G9" s="36">
        <v>3.9042371678235601</v>
      </c>
      <c r="H9" s="10" t="s">
        <v>35</v>
      </c>
      <c r="I9" s="3" t="s">
        <v>51</v>
      </c>
      <c r="J9" s="41" t="s">
        <v>51</v>
      </c>
      <c r="K9" s="112">
        <v>330</v>
      </c>
      <c r="L9" s="112">
        <v>360</v>
      </c>
      <c r="M9" s="112">
        <v>200</v>
      </c>
      <c r="N9" s="113">
        <v>100</v>
      </c>
      <c r="O9" s="112">
        <f t="shared" si="0"/>
        <v>16.200000000000003</v>
      </c>
      <c r="P9" s="112">
        <f t="shared" si="1"/>
        <v>17.399999999999999</v>
      </c>
      <c r="Q9" s="112">
        <f t="shared" si="2"/>
        <v>16.559999999999999</v>
      </c>
      <c r="R9" s="113">
        <f t="shared" si="3"/>
        <v>14.879999999999999</v>
      </c>
      <c r="S9" s="22">
        <v>4.5999999999999996</v>
      </c>
      <c r="T9" s="99">
        <v>1.03</v>
      </c>
      <c r="U9" s="23">
        <v>164.46629213483101</v>
      </c>
      <c r="V9" s="23">
        <v>25.888945270749598</v>
      </c>
      <c r="W9" s="57" t="s">
        <v>57</v>
      </c>
      <c r="X9" s="62" t="s">
        <v>51</v>
      </c>
      <c r="Y9" s="71" t="s">
        <v>51</v>
      </c>
      <c r="Z9" s="5" t="s">
        <v>51</v>
      </c>
      <c r="AA9" s="112" t="s">
        <v>51</v>
      </c>
      <c r="AB9" s="112" t="s">
        <v>51</v>
      </c>
      <c r="AC9" s="113" t="s">
        <v>51</v>
      </c>
      <c r="AD9" s="110" t="s">
        <v>51</v>
      </c>
      <c r="AE9" s="110" t="s">
        <v>51</v>
      </c>
      <c r="AF9" s="110" t="s">
        <v>51</v>
      </c>
      <c r="AG9" s="110" t="s">
        <v>51</v>
      </c>
      <c r="AH9" s="110" t="s">
        <v>51</v>
      </c>
      <c r="AI9" s="110" t="s">
        <v>51</v>
      </c>
      <c r="AJ9" s="110" t="s">
        <v>51</v>
      </c>
      <c r="AK9" s="110" t="s">
        <v>51</v>
      </c>
      <c r="AL9" s="111" t="s">
        <v>51</v>
      </c>
      <c r="AM9" s="110" t="s">
        <v>51</v>
      </c>
      <c r="AN9" s="110" t="s">
        <v>51</v>
      </c>
      <c r="AO9" s="110" t="s">
        <v>51</v>
      </c>
      <c r="AP9" s="110" t="s">
        <v>51</v>
      </c>
      <c r="AQ9" s="110" t="s">
        <v>51</v>
      </c>
      <c r="AR9" s="110" t="s">
        <v>51</v>
      </c>
      <c r="AS9" s="110" t="s">
        <v>51</v>
      </c>
      <c r="AT9" s="110" t="s">
        <v>51</v>
      </c>
      <c r="AU9" s="111" t="s">
        <v>51</v>
      </c>
      <c r="AV9" s="110" t="s">
        <v>51</v>
      </c>
      <c r="AW9" s="110" t="s">
        <v>51</v>
      </c>
      <c r="AX9" s="110" t="s">
        <v>51</v>
      </c>
      <c r="AY9" s="111" t="s">
        <v>51</v>
      </c>
      <c r="AZ9" s="7" t="s">
        <v>51</v>
      </c>
    </row>
    <row r="10" spans="1:52" s="66" customFormat="1" ht="15" customHeight="1" x14ac:dyDescent="0.35">
      <c r="A10" s="3" t="s">
        <v>522</v>
      </c>
      <c r="B10" s="3" t="s">
        <v>67</v>
      </c>
      <c r="C10" s="13">
        <v>11.1</v>
      </c>
      <c r="D10" s="16">
        <v>1</v>
      </c>
      <c r="E10" s="33" t="s">
        <v>0</v>
      </c>
      <c r="F10" s="18">
        <v>4.7</v>
      </c>
      <c r="G10" s="37">
        <v>1.22</v>
      </c>
      <c r="H10" s="3" t="s">
        <v>67</v>
      </c>
      <c r="I10" s="3" t="s">
        <v>51</v>
      </c>
      <c r="J10" s="41" t="s">
        <v>51</v>
      </c>
      <c r="K10" s="112">
        <v>250</v>
      </c>
      <c r="L10" s="112">
        <v>280</v>
      </c>
      <c r="M10" s="112">
        <v>2000</v>
      </c>
      <c r="N10" s="113">
        <v>2120</v>
      </c>
      <c r="O10" s="112">
        <f t="shared" si="0"/>
        <v>16.200000000000003</v>
      </c>
      <c r="P10" s="112">
        <f t="shared" si="1"/>
        <v>17.399999999999999</v>
      </c>
      <c r="Q10" s="112">
        <f t="shared" si="2"/>
        <v>16.559999999999999</v>
      </c>
      <c r="R10" s="113">
        <f t="shared" si="3"/>
        <v>14.879999999999999</v>
      </c>
      <c r="S10" s="13">
        <v>7.8</v>
      </c>
      <c r="T10" s="36">
        <v>2.84</v>
      </c>
      <c r="U10" s="16">
        <v>230.260416666667</v>
      </c>
      <c r="V10" s="16">
        <v>22.787575003966602</v>
      </c>
      <c r="W10" s="113" t="s">
        <v>39</v>
      </c>
      <c r="X10" s="62" t="s">
        <v>51</v>
      </c>
      <c r="Y10" s="71" t="s">
        <v>51</v>
      </c>
      <c r="Z10" s="5" t="s">
        <v>51</v>
      </c>
      <c r="AA10" s="112" t="s">
        <v>51</v>
      </c>
      <c r="AB10" s="112" t="s">
        <v>51</v>
      </c>
      <c r="AC10" s="113" t="s">
        <v>51</v>
      </c>
      <c r="AD10" s="110" t="s">
        <v>51</v>
      </c>
      <c r="AE10" s="110" t="s">
        <v>51</v>
      </c>
      <c r="AF10" s="110" t="s">
        <v>51</v>
      </c>
      <c r="AG10" s="110" t="s">
        <v>51</v>
      </c>
      <c r="AH10" s="110" t="s">
        <v>51</v>
      </c>
      <c r="AI10" s="110" t="s">
        <v>51</v>
      </c>
      <c r="AJ10" s="110" t="s">
        <v>51</v>
      </c>
      <c r="AK10" s="110" t="s">
        <v>51</v>
      </c>
      <c r="AL10" s="111" t="s">
        <v>51</v>
      </c>
      <c r="AM10" s="110" t="s">
        <v>51</v>
      </c>
      <c r="AN10" s="110" t="s">
        <v>51</v>
      </c>
      <c r="AO10" s="110" t="s">
        <v>51</v>
      </c>
      <c r="AP10" s="110" t="s">
        <v>51</v>
      </c>
      <c r="AQ10" s="110" t="s">
        <v>51</v>
      </c>
      <c r="AR10" s="110" t="s">
        <v>51</v>
      </c>
      <c r="AS10" s="110" t="s">
        <v>51</v>
      </c>
      <c r="AT10" s="110" t="s">
        <v>51</v>
      </c>
      <c r="AU10" s="111" t="s">
        <v>51</v>
      </c>
      <c r="AV10" s="110" t="s">
        <v>51</v>
      </c>
      <c r="AW10" s="110" t="s">
        <v>51</v>
      </c>
      <c r="AX10" s="112" t="s">
        <v>51</v>
      </c>
      <c r="AY10" s="111" t="s">
        <v>51</v>
      </c>
      <c r="AZ10" s="90" t="s">
        <v>105</v>
      </c>
    </row>
    <row r="11" spans="1:52" s="24" customFormat="1" x14ac:dyDescent="0.35">
      <c r="A11" s="3" t="s">
        <v>392</v>
      </c>
      <c r="B11" s="3" t="s">
        <v>79</v>
      </c>
      <c r="C11" s="13">
        <v>12.4</v>
      </c>
      <c r="D11" s="16">
        <v>1</v>
      </c>
      <c r="E11" s="33" t="s">
        <v>0</v>
      </c>
      <c r="F11" s="18">
        <v>5.8408602150537599</v>
      </c>
      <c r="G11" s="37">
        <v>2.05772928138401</v>
      </c>
      <c r="H11" s="71" t="s">
        <v>79</v>
      </c>
      <c r="I11" s="71" t="s">
        <v>138</v>
      </c>
      <c r="J11" s="38" t="s">
        <v>38</v>
      </c>
      <c r="K11" s="24" t="s">
        <v>89</v>
      </c>
      <c r="L11" s="24">
        <v>860</v>
      </c>
      <c r="M11" s="24">
        <v>540</v>
      </c>
      <c r="N11" s="38">
        <v>2270</v>
      </c>
      <c r="O11" s="112">
        <f t="shared" si="0"/>
        <v>16.200000000000003</v>
      </c>
      <c r="P11" s="112">
        <f t="shared" si="1"/>
        <v>17.399999999999999</v>
      </c>
      <c r="Q11" s="112">
        <f t="shared" si="2"/>
        <v>16.559999999999999</v>
      </c>
      <c r="R11" s="38">
        <f>12*0.92</f>
        <v>11.040000000000001</v>
      </c>
      <c r="S11" s="18">
        <v>8.1</v>
      </c>
      <c r="T11" s="37">
        <v>1.26</v>
      </c>
      <c r="U11" s="45">
        <v>208.81720430107501</v>
      </c>
      <c r="V11" s="45">
        <v>51.752692901277101</v>
      </c>
      <c r="W11" s="38" t="s">
        <v>39</v>
      </c>
      <c r="X11" s="38">
        <v>31903900</v>
      </c>
      <c r="Y11" s="71" t="s">
        <v>149</v>
      </c>
      <c r="Z11" s="24" t="s">
        <v>38</v>
      </c>
      <c r="AA11" s="18">
        <v>7.13</v>
      </c>
      <c r="AB11" s="24" t="s">
        <v>51</v>
      </c>
      <c r="AC11" s="138">
        <v>11</v>
      </c>
      <c r="AD11" s="46" t="s">
        <v>28</v>
      </c>
      <c r="AE11" s="46" t="s">
        <v>28</v>
      </c>
      <c r="AF11" s="46" t="s">
        <v>28</v>
      </c>
      <c r="AG11" s="46" t="s">
        <v>28</v>
      </c>
      <c r="AH11" s="46" t="s">
        <v>28</v>
      </c>
      <c r="AI11" s="46" t="s">
        <v>28</v>
      </c>
      <c r="AJ11" s="46" t="s">
        <v>28</v>
      </c>
      <c r="AK11" s="46" t="s">
        <v>51</v>
      </c>
      <c r="AL11" s="64" t="s">
        <v>51</v>
      </c>
      <c r="AM11" s="46" t="s">
        <v>51</v>
      </c>
      <c r="AN11" s="46" t="s">
        <v>51</v>
      </c>
      <c r="AO11" s="46" t="s">
        <v>51</v>
      </c>
      <c r="AP11" s="46" t="s">
        <v>51</v>
      </c>
      <c r="AQ11" s="46" t="s">
        <v>51</v>
      </c>
      <c r="AR11" s="46" t="s">
        <v>51</v>
      </c>
      <c r="AS11" s="46" t="s">
        <v>51</v>
      </c>
      <c r="AT11" s="46" t="s">
        <v>51</v>
      </c>
      <c r="AU11" s="64" t="s">
        <v>51</v>
      </c>
      <c r="AV11" s="46" t="s">
        <v>51</v>
      </c>
      <c r="AW11" s="46" t="s">
        <v>51</v>
      </c>
      <c r="AX11" s="46" t="s">
        <v>51</v>
      </c>
      <c r="AY11" s="64" t="s">
        <v>28</v>
      </c>
      <c r="AZ11" s="67" t="s">
        <v>260</v>
      </c>
    </row>
    <row r="12" spans="1:52" s="66" customFormat="1" ht="15" customHeight="1" x14ac:dyDescent="0.35">
      <c r="A12" s="3" t="s">
        <v>523</v>
      </c>
      <c r="B12" s="3" t="s">
        <v>524</v>
      </c>
      <c r="C12" s="13">
        <v>3.5</v>
      </c>
      <c r="D12" s="16">
        <v>1</v>
      </c>
      <c r="E12" s="33" t="s">
        <v>0</v>
      </c>
      <c r="F12" s="18">
        <v>8.0773437500000007</v>
      </c>
      <c r="G12" s="37">
        <v>1.1399999999999999</v>
      </c>
      <c r="H12" s="3" t="s">
        <v>120</v>
      </c>
      <c r="I12" s="3" t="s">
        <v>51</v>
      </c>
      <c r="J12" s="113" t="s">
        <v>51</v>
      </c>
      <c r="K12" s="112">
        <v>340</v>
      </c>
      <c r="L12" s="112">
        <v>0</v>
      </c>
      <c r="M12" s="112">
        <v>60</v>
      </c>
      <c r="N12" s="113">
        <v>370</v>
      </c>
      <c r="O12" s="112">
        <f t="shared" si="0"/>
        <v>16.200000000000003</v>
      </c>
      <c r="P12" s="112">
        <f t="shared" si="1"/>
        <v>17.399999999999999</v>
      </c>
      <c r="Q12" s="112">
        <f t="shared" si="2"/>
        <v>16.559999999999999</v>
      </c>
      <c r="R12" s="38">
        <f t="shared" ref="R12:R45" si="4">12*0.92</f>
        <v>11.040000000000001</v>
      </c>
      <c r="S12" s="13">
        <v>5.2</v>
      </c>
      <c r="T12" s="36">
        <v>1.02</v>
      </c>
      <c r="U12" s="16">
        <v>267</v>
      </c>
      <c r="V12" s="16">
        <v>50.3</v>
      </c>
      <c r="W12" s="113" t="s">
        <v>38</v>
      </c>
      <c r="X12" s="113" t="s">
        <v>51</v>
      </c>
      <c r="Y12" s="3" t="s">
        <v>51</v>
      </c>
      <c r="Z12" s="112" t="s">
        <v>51</v>
      </c>
      <c r="AA12" s="112" t="s">
        <v>51</v>
      </c>
      <c r="AB12" s="112" t="s">
        <v>51</v>
      </c>
      <c r="AC12" s="113" t="s">
        <v>51</v>
      </c>
      <c r="AD12" s="110" t="s">
        <v>51</v>
      </c>
      <c r="AE12" s="110" t="s">
        <v>51</v>
      </c>
      <c r="AF12" s="110" t="s">
        <v>51</v>
      </c>
      <c r="AG12" s="110" t="s">
        <v>51</v>
      </c>
      <c r="AH12" s="110" t="s">
        <v>51</v>
      </c>
      <c r="AI12" s="110" t="s">
        <v>51</v>
      </c>
      <c r="AJ12" s="110" t="s">
        <v>51</v>
      </c>
      <c r="AK12" s="110" t="s">
        <v>51</v>
      </c>
      <c r="AL12" s="111" t="s">
        <v>51</v>
      </c>
      <c r="AM12" s="110" t="s">
        <v>51</v>
      </c>
      <c r="AN12" s="110" t="s">
        <v>51</v>
      </c>
      <c r="AO12" s="110" t="s">
        <v>51</v>
      </c>
      <c r="AP12" s="110" t="s">
        <v>51</v>
      </c>
      <c r="AQ12" s="110" t="s">
        <v>51</v>
      </c>
      <c r="AR12" s="110" t="s">
        <v>51</v>
      </c>
      <c r="AS12" s="110" t="s">
        <v>51</v>
      </c>
      <c r="AT12" s="110" t="s">
        <v>51</v>
      </c>
      <c r="AU12" s="111" t="s">
        <v>51</v>
      </c>
      <c r="AV12" s="110" t="s">
        <v>51</v>
      </c>
      <c r="AW12" s="110" t="s">
        <v>51</v>
      </c>
      <c r="AX12" s="110" t="s">
        <v>51</v>
      </c>
      <c r="AY12" s="111" t="s">
        <v>51</v>
      </c>
      <c r="AZ12" s="7" t="s">
        <v>51</v>
      </c>
    </row>
    <row r="13" spans="1:52" s="66" customFormat="1" ht="15" customHeight="1" x14ac:dyDescent="0.35">
      <c r="A13" s="3" t="s">
        <v>525</v>
      </c>
      <c r="B13" s="3" t="s">
        <v>526</v>
      </c>
      <c r="C13" s="13">
        <v>1.9</v>
      </c>
      <c r="D13" s="16">
        <v>1</v>
      </c>
      <c r="E13" s="25" t="s">
        <v>0</v>
      </c>
      <c r="F13" s="18">
        <v>8.6659090909090892</v>
      </c>
      <c r="G13" s="37">
        <v>2.1977338535202802</v>
      </c>
      <c r="H13" s="3" t="s">
        <v>121</v>
      </c>
      <c r="I13" s="3" t="s">
        <v>51</v>
      </c>
      <c r="J13" s="113" t="s">
        <v>51</v>
      </c>
      <c r="K13" s="112">
        <v>200</v>
      </c>
      <c r="L13" s="112">
        <v>80</v>
      </c>
      <c r="M13" s="112">
        <v>90</v>
      </c>
      <c r="N13" s="113">
        <v>3830</v>
      </c>
      <c r="O13" s="112">
        <f t="shared" si="0"/>
        <v>16.200000000000003</v>
      </c>
      <c r="P13" s="112">
        <f t="shared" si="1"/>
        <v>17.399999999999999</v>
      </c>
      <c r="Q13" s="112">
        <f t="shared" si="2"/>
        <v>16.559999999999999</v>
      </c>
      <c r="R13" s="38">
        <f t="shared" si="4"/>
        <v>11.040000000000001</v>
      </c>
      <c r="S13" s="13">
        <v>8.5</v>
      </c>
      <c r="T13" s="36">
        <v>0.73</v>
      </c>
      <c r="U13" s="16">
        <v>239.5</v>
      </c>
      <c r="V13" s="16">
        <v>20.5</v>
      </c>
      <c r="W13" s="113" t="s">
        <v>39</v>
      </c>
      <c r="X13" s="113" t="s">
        <v>51</v>
      </c>
      <c r="Y13" s="3" t="s">
        <v>51</v>
      </c>
      <c r="Z13" s="112" t="s">
        <v>51</v>
      </c>
      <c r="AA13" s="112" t="s">
        <v>51</v>
      </c>
      <c r="AB13" s="112" t="s">
        <v>51</v>
      </c>
      <c r="AC13" s="113" t="s">
        <v>51</v>
      </c>
      <c r="AD13" s="110" t="s">
        <v>51</v>
      </c>
      <c r="AE13" s="110" t="s">
        <v>51</v>
      </c>
      <c r="AF13" s="110" t="s">
        <v>51</v>
      </c>
      <c r="AG13" s="110" t="s">
        <v>51</v>
      </c>
      <c r="AH13" s="110" t="s">
        <v>51</v>
      </c>
      <c r="AI13" s="110" t="s">
        <v>51</v>
      </c>
      <c r="AJ13" s="110" t="s">
        <v>51</v>
      </c>
      <c r="AK13" s="110" t="s">
        <v>51</v>
      </c>
      <c r="AL13" s="111" t="s">
        <v>51</v>
      </c>
      <c r="AM13" s="110" t="s">
        <v>51</v>
      </c>
      <c r="AN13" s="110" t="s">
        <v>51</v>
      </c>
      <c r="AO13" s="110" t="s">
        <v>51</v>
      </c>
      <c r="AP13" s="110" t="s">
        <v>51</v>
      </c>
      <c r="AQ13" s="110" t="s">
        <v>51</v>
      </c>
      <c r="AR13" s="110" t="s">
        <v>51</v>
      </c>
      <c r="AS13" s="110" t="s">
        <v>51</v>
      </c>
      <c r="AT13" s="110" t="s">
        <v>51</v>
      </c>
      <c r="AU13" s="111" t="s">
        <v>51</v>
      </c>
      <c r="AV13" s="110" t="s">
        <v>51</v>
      </c>
      <c r="AW13" s="110" t="s">
        <v>51</v>
      </c>
      <c r="AX13" s="110" t="s">
        <v>51</v>
      </c>
      <c r="AY13" s="111" t="s">
        <v>51</v>
      </c>
      <c r="AZ13" s="7" t="s">
        <v>51</v>
      </c>
    </row>
    <row r="14" spans="1:52" s="66" customFormat="1" ht="15" customHeight="1" x14ac:dyDescent="0.35">
      <c r="A14" s="3" t="s">
        <v>527</v>
      </c>
      <c r="B14" s="3" t="s">
        <v>80</v>
      </c>
      <c r="C14" s="13">
        <v>22.5</v>
      </c>
      <c r="D14" s="16">
        <v>2</v>
      </c>
      <c r="E14" s="33" t="s">
        <v>0</v>
      </c>
      <c r="F14" s="18">
        <v>4.2</v>
      </c>
      <c r="G14" s="37">
        <v>2.3343579969800099</v>
      </c>
      <c r="H14" s="3" t="s">
        <v>80</v>
      </c>
      <c r="I14" s="3" t="s">
        <v>139</v>
      </c>
      <c r="J14" s="113" t="s">
        <v>38</v>
      </c>
      <c r="K14" s="112">
        <v>2320</v>
      </c>
      <c r="L14" s="112">
        <v>860</v>
      </c>
      <c r="M14" s="112">
        <v>440</v>
      </c>
      <c r="N14" s="113">
        <v>7100</v>
      </c>
      <c r="O14" s="112">
        <f t="shared" si="0"/>
        <v>16.200000000000003</v>
      </c>
      <c r="P14" s="112">
        <f t="shared" si="1"/>
        <v>17.399999999999999</v>
      </c>
      <c r="Q14" s="112">
        <f t="shared" si="2"/>
        <v>16.559999999999999</v>
      </c>
      <c r="R14" s="38">
        <f t="shared" si="4"/>
        <v>11.040000000000001</v>
      </c>
      <c r="S14" s="13">
        <v>6.8</v>
      </c>
      <c r="T14" s="36">
        <v>3.5</v>
      </c>
      <c r="U14" s="16">
        <v>235</v>
      </c>
      <c r="V14" s="16">
        <v>97.5</v>
      </c>
      <c r="W14" s="113" t="s">
        <v>39</v>
      </c>
      <c r="X14" s="113">
        <v>31906848</v>
      </c>
      <c r="Y14" s="3" t="s">
        <v>150</v>
      </c>
      <c r="Z14" s="112" t="s">
        <v>38</v>
      </c>
      <c r="AA14" s="112">
        <v>7.8</v>
      </c>
      <c r="AB14" s="16">
        <v>145.19999999999999</v>
      </c>
      <c r="AC14" s="116">
        <v>9.4</v>
      </c>
      <c r="AD14" s="110" t="s">
        <v>28</v>
      </c>
      <c r="AE14" s="110" t="s">
        <v>28</v>
      </c>
      <c r="AF14" s="110" t="s">
        <v>28</v>
      </c>
      <c r="AG14" s="110" t="s">
        <v>28</v>
      </c>
      <c r="AH14" s="110" t="s">
        <v>28</v>
      </c>
      <c r="AI14" s="110" t="s">
        <v>28</v>
      </c>
      <c r="AJ14" s="110" t="s">
        <v>28</v>
      </c>
      <c r="AK14" s="110" t="s">
        <v>51</v>
      </c>
      <c r="AL14" s="111" t="s">
        <v>51</v>
      </c>
      <c r="AM14" s="110" t="s">
        <v>51</v>
      </c>
      <c r="AN14" s="110" t="s">
        <v>51</v>
      </c>
      <c r="AO14" s="110" t="s">
        <v>51</v>
      </c>
      <c r="AP14" s="110" t="s">
        <v>51</v>
      </c>
      <c r="AQ14" s="110" t="s">
        <v>51</v>
      </c>
      <c r="AR14" s="110" t="s">
        <v>51</v>
      </c>
      <c r="AS14" s="110" t="s">
        <v>51</v>
      </c>
      <c r="AT14" s="110" t="s">
        <v>51</v>
      </c>
      <c r="AU14" s="111" t="s">
        <v>51</v>
      </c>
      <c r="AV14" s="110" t="s">
        <v>51</v>
      </c>
      <c r="AW14" s="110" t="s">
        <v>51</v>
      </c>
      <c r="AX14" s="110" t="s">
        <v>51</v>
      </c>
      <c r="AY14" s="111" t="s">
        <v>28</v>
      </c>
      <c r="AZ14" s="7" t="s">
        <v>248</v>
      </c>
    </row>
    <row r="15" spans="1:52" s="66" customFormat="1" ht="15" customHeight="1" x14ac:dyDescent="0.35">
      <c r="A15" s="3" t="s">
        <v>80</v>
      </c>
      <c r="B15" s="3" t="s">
        <v>81</v>
      </c>
      <c r="C15" s="13">
        <v>4.7</v>
      </c>
      <c r="D15" s="16">
        <v>1</v>
      </c>
      <c r="E15" s="33" t="s">
        <v>0</v>
      </c>
      <c r="F15" s="18">
        <v>4.0999999999999996</v>
      </c>
      <c r="G15" s="37">
        <v>1.18</v>
      </c>
      <c r="H15" s="3" t="s">
        <v>81</v>
      </c>
      <c r="I15" s="3" t="s">
        <v>51</v>
      </c>
      <c r="J15" s="113" t="s">
        <v>51</v>
      </c>
      <c r="K15" s="112">
        <v>300</v>
      </c>
      <c r="L15" s="112">
        <v>120</v>
      </c>
      <c r="M15" s="112">
        <v>100</v>
      </c>
      <c r="N15" s="113">
        <v>310</v>
      </c>
      <c r="O15" s="112">
        <f t="shared" si="0"/>
        <v>16.200000000000003</v>
      </c>
      <c r="P15" s="112">
        <f t="shared" si="1"/>
        <v>17.399999999999999</v>
      </c>
      <c r="Q15" s="112">
        <f t="shared" si="2"/>
        <v>16.559999999999999</v>
      </c>
      <c r="R15" s="38">
        <f t="shared" si="4"/>
        <v>11.040000000000001</v>
      </c>
      <c r="S15" s="13">
        <v>6.4</v>
      </c>
      <c r="T15" s="36">
        <v>2.1800000000000002</v>
      </c>
      <c r="U15" s="16">
        <v>268.89999999999998</v>
      </c>
      <c r="V15" s="16">
        <v>33.5</v>
      </c>
      <c r="W15" s="113" t="s">
        <v>38</v>
      </c>
      <c r="X15" s="113" t="s">
        <v>51</v>
      </c>
      <c r="Y15" s="3" t="s">
        <v>51</v>
      </c>
      <c r="Z15" s="112" t="s">
        <v>51</v>
      </c>
      <c r="AA15" s="112" t="s">
        <v>51</v>
      </c>
      <c r="AB15" s="112" t="s">
        <v>51</v>
      </c>
      <c r="AC15" s="113" t="s">
        <v>51</v>
      </c>
      <c r="AD15" s="19" t="s">
        <v>51</v>
      </c>
      <c r="AE15" s="19" t="s">
        <v>51</v>
      </c>
      <c r="AF15" s="19" t="s">
        <v>51</v>
      </c>
      <c r="AG15" s="19" t="s">
        <v>51</v>
      </c>
      <c r="AH15" s="19" t="s">
        <v>51</v>
      </c>
      <c r="AI15" s="19" t="s">
        <v>51</v>
      </c>
      <c r="AJ15" s="19" t="s">
        <v>51</v>
      </c>
      <c r="AK15" s="19" t="s">
        <v>51</v>
      </c>
      <c r="AL15" s="58" t="s">
        <v>51</v>
      </c>
      <c r="AM15" s="19" t="s">
        <v>51</v>
      </c>
      <c r="AN15" s="19" t="s">
        <v>51</v>
      </c>
      <c r="AO15" s="19" t="s">
        <v>51</v>
      </c>
      <c r="AP15" s="19" t="s">
        <v>51</v>
      </c>
      <c r="AQ15" s="19" t="s">
        <v>51</v>
      </c>
      <c r="AR15" s="19" t="s">
        <v>51</v>
      </c>
      <c r="AS15" s="19" t="s">
        <v>51</v>
      </c>
      <c r="AT15" s="19" t="s">
        <v>51</v>
      </c>
      <c r="AU15" s="58" t="s">
        <v>51</v>
      </c>
      <c r="AV15" s="19" t="s">
        <v>51</v>
      </c>
      <c r="AW15" s="19" t="s">
        <v>51</v>
      </c>
      <c r="AX15" s="19" t="s">
        <v>51</v>
      </c>
      <c r="AY15" s="58" t="s">
        <v>51</v>
      </c>
      <c r="AZ15" s="7" t="s">
        <v>51</v>
      </c>
    </row>
    <row r="16" spans="1:52" s="66" customFormat="1" ht="15" customHeight="1" x14ac:dyDescent="0.35">
      <c r="A16" s="3" t="s">
        <v>81</v>
      </c>
      <c r="B16" s="3" t="s">
        <v>82</v>
      </c>
      <c r="C16" s="13">
        <v>11.2</v>
      </c>
      <c r="D16" s="16">
        <v>1</v>
      </c>
      <c r="E16" s="25" t="s">
        <v>0</v>
      </c>
      <c r="F16" s="18">
        <v>5.4</v>
      </c>
      <c r="G16" s="37">
        <v>0.8</v>
      </c>
      <c r="H16" s="3" t="s">
        <v>82</v>
      </c>
      <c r="I16" s="3" t="s">
        <v>51</v>
      </c>
      <c r="J16" s="113" t="s">
        <v>51</v>
      </c>
      <c r="K16" s="112">
        <v>240</v>
      </c>
      <c r="L16" s="112">
        <v>360</v>
      </c>
      <c r="M16" s="112">
        <v>2660</v>
      </c>
      <c r="N16" s="113">
        <v>1800</v>
      </c>
      <c r="O16" s="112">
        <f t="shared" si="0"/>
        <v>16.200000000000003</v>
      </c>
      <c r="P16" s="112">
        <f t="shared" si="1"/>
        <v>17.399999999999999</v>
      </c>
      <c r="Q16" s="112">
        <f t="shared" si="2"/>
        <v>16.559999999999999</v>
      </c>
      <c r="R16" s="38">
        <f t="shared" si="4"/>
        <v>11.040000000000001</v>
      </c>
      <c r="S16" s="13">
        <v>7.2</v>
      </c>
      <c r="T16" s="36">
        <v>2.46</v>
      </c>
      <c r="U16" s="16">
        <v>228.55</v>
      </c>
      <c r="V16" s="16">
        <v>37.700000000000003</v>
      </c>
      <c r="W16" s="113" t="s">
        <v>39</v>
      </c>
      <c r="X16" s="113" t="s">
        <v>51</v>
      </c>
      <c r="Y16" s="3" t="s">
        <v>51</v>
      </c>
      <c r="Z16" s="112" t="s">
        <v>51</v>
      </c>
      <c r="AA16" s="112" t="s">
        <v>51</v>
      </c>
      <c r="AB16" s="112" t="s">
        <v>51</v>
      </c>
      <c r="AC16" s="113" t="s">
        <v>51</v>
      </c>
      <c r="AD16" s="110" t="s">
        <v>51</v>
      </c>
      <c r="AE16" s="110" t="s">
        <v>51</v>
      </c>
      <c r="AF16" s="110" t="s">
        <v>51</v>
      </c>
      <c r="AG16" s="110" t="s">
        <v>51</v>
      </c>
      <c r="AH16" s="110" t="s">
        <v>51</v>
      </c>
      <c r="AI16" s="110" t="s">
        <v>51</v>
      </c>
      <c r="AJ16" s="110" t="s">
        <v>51</v>
      </c>
      <c r="AK16" s="110" t="s">
        <v>51</v>
      </c>
      <c r="AL16" s="111" t="s">
        <v>51</v>
      </c>
      <c r="AM16" s="110" t="s">
        <v>51</v>
      </c>
      <c r="AN16" s="110" t="s">
        <v>51</v>
      </c>
      <c r="AO16" s="110" t="s">
        <v>51</v>
      </c>
      <c r="AP16" s="110" t="s">
        <v>51</v>
      </c>
      <c r="AQ16" s="110" t="s">
        <v>51</v>
      </c>
      <c r="AR16" s="110" t="s">
        <v>51</v>
      </c>
      <c r="AS16" s="110" t="s">
        <v>51</v>
      </c>
      <c r="AT16" s="110" t="s">
        <v>51</v>
      </c>
      <c r="AU16" s="111" t="s">
        <v>51</v>
      </c>
      <c r="AV16" s="110" t="s">
        <v>51</v>
      </c>
      <c r="AW16" s="110" t="s">
        <v>51</v>
      </c>
      <c r="AX16" s="110" t="s">
        <v>51</v>
      </c>
      <c r="AY16" s="111" t="s">
        <v>51</v>
      </c>
      <c r="AZ16" s="7" t="s">
        <v>51</v>
      </c>
    </row>
    <row r="17" spans="1:52" s="66" customFormat="1" ht="15" customHeight="1" x14ac:dyDescent="0.35">
      <c r="A17" s="3" t="s">
        <v>528</v>
      </c>
      <c r="B17" s="3" t="s">
        <v>529</v>
      </c>
      <c r="C17" s="13">
        <v>5.0999999999999996</v>
      </c>
      <c r="D17" s="16">
        <v>2</v>
      </c>
      <c r="E17" s="33" t="s">
        <v>0</v>
      </c>
      <c r="F17" s="18">
        <v>4.5</v>
      </c>
      <c r="G17" s="37">
        <v>2.2999999999999998</v>
      </c>
      <c r="H17" s="3" t="s">
        <v>122</v>
      </c>
      <c r="I17" s="3" t="s">
        <v>51</v>
      </c>
      <c r="J17" s="113" t="s">
        <v>51</v>
      </c>
      <c r="K17" s="112">
        <v>340</v>
      </c>
      <c r="L17" s="112">
        <v>100</v>
      </c>
      <c r="M17" s="112">
        <v>110</v>
      </c>
      <c r="N17" s="113">
        <v>620</v>
      </c>
      <c r="O17" s="112">
        <f t="shared" si="0"/>
        <v>16.200000000000003</v>
      </c>
      <c r="P17" s="112">
        <f t="shared" si="1"/>
        <v>17.399999999999999</v>
      </c>
      <c r="Q17" s="112">
        <f t="shared" si="2"/>
        <v>16.559999999999999</v>
      </c>
      <c r="R17" s="38">
        <f t="shared" si="4"/>
        <v>11.040000000000001</v>
      </c>
      <c r="S17" s="13">
        <v>6.5</v>
      </c>
      <c r="T17" s="36">
        <v>1.1100000000000001</v>
      </c>
      <c r="U17" s="16">
        <v>274.39999999999998</v>
      </c>
      <c r="V17" s="16">
        <v>16.399999999999999</v>
      </c>
      <c r="W17" s="113" t="s">
        <v>38</v>
      </c>
      <c r="X17" s="113" t="s">
        <v>51</v>
      </c>
      <c r="Y17" s="3" t="s">
        <v>51</v>
      </c>
      <c r="Z17" s="112" t="s">
        <v>51</v>
      </c>
      <c r="AA17" s="112" t="s">
        <v>51</v>
      </c>
      <c r="AB17" s="112" t="s">
        <v>51</v>
      </c>
      <c r="AC17" s="113" t="s">
        <v>51</v>
      </c>
      <c r="AD17" s="110" t="s">
        <v>51</v>
      </c>
      <c r="AE17" s="110" t="s">
        <v>51</v>
      </c>
      <c r="AF17" s="110" t="s">
        <v>51</v>
      </c>
      <c r="AG17" s="110" t="s">
        <v>51</v>
      </c>
      <c r="AH17" s="110" t="s">
        <v>51</v>
      </c>
      <c r="AI17" s="110" t="s">
        <v>51</v>
      </c>
      <c r="AJ17" s="110" t="s">
        <v>51</v>
      </c>
      <c r="AK17" s="110" t="s">
        <v>51</v>
      </c>
      <c r="AL17" s="111" t="s">
        <v>51</v>
      </c>
      <c r="AM17" s="110" t="s">
        <v>51</v>
      </c>
      <c r="AN17" s="110" t="s">
        <v>51</v>
      </c>
      <c r="AO17" s="110" t="s">
        <v>51</v>
      </c>
      <c r="AP17" s="110" t="s">
        <v>51</v>
      </c>
      <c r="AQ17" s="110" t="s">
        <v>51</v>
      </c>
      <c r="AR17" s="110" t="s">
        <v>51</v>
      </c>
      <c r="AS17" s="110" t="s">
        <v>51</v>
      </c>
      <c r="AT17" s="110" t="s">
        <v>51</v>
      </c>
      <c r="AU17" s="111" t="s">
        <v>51</v>
      </c>
      <c r="AV17" s="110" t="s">
        <v>51</v>
      </c>
      <c r="AW17" s="110" t="s">
        <v>51</v>
      </c>
      <c r="AX17" s="110" t="s">
        <v>51</v>
      </c>
      <c r="AY17" s="111" t="s">
        <v>51</v>
      </c>
      <c r="AZ17" s="7" t="s">
        <v>51</v>
      </c>
    </row>
    <row r="18" spans="1:52" s="66" customFormat="1" ht="15" customHeight="1" x14ac:dyDescent="0.35">
      <c r="A18" s="71" t="s">
        <v>530</v>
      </c>
      <c r="B18" s="71" t="s">
        <v>531</v>
      </c>
      <c r="C18" s="13">
        <v>1.8</v>
      </c>
      <c r="D18" s="16">
        <v>1</v>
      </c>
      <c r="E18" s="25" t="s">
        <v>0</v>
      </c>
      <c r="F18" s="18">
        <v>3.2</v>
      </c>
      <c r="G18" s="37">
        <v>0.64</v>
      </c>
      <c r="H18" s="71" t="s">
        <v>237</v>
      </c>
      <c r="I18" s="71" t="s">
        <v>51</v>
      </c>
      <c r="J18" s="38" t="s">
        <v>51</v>
      </c>
      <c r="K18" s="24">
        <v>100</v>
      </c>
      <c r="L18" s="24">
        <v>150</v>
      </c>
      <c r="M18" s="24">
        <v>10</v>
      </c>
      <c r="N18" s="38">
        <v>20</v>
      </c>
      <c r="O18" s="112">
        <f t="shared" si="0"/>
        <v>16.200000000000003</v>
      </c>
      <c r="P18" s="24">
        <f t="shared" si="1"/>
        <v>17.399999999999999</v>
      </c>
      <c r="Q18" s="24">
        <f t="shared" si="2"/>
        <v>16.559999999999999</v>
      </c>
      <c r="R18" s="38">
        <f t="shared" si="4"/>
        <v>11.040000000000001</v>
      </c>
      <c r="S18" s="18">
        <v>4.0999999999999996</v>
      </c>
      <c r="T18" s="37">
        <v>0.2</v>
      </c>
      <c r="U18" s="45">
        <v>41.5</v>
      </c>
      <c r="V18" s="45">
        <v>3.55</v>
      </c>
      <c r="W18" s="38" t="s">
        <v>202</v>
      </c>
      <c r="X18" s="38" t="s">
        <v>51</v>
      </c>
      <c r="Y18" s="71" t="s">
        <v>51</v>
      </c>
      <c r="Z18" s="24" t="s">
        <v>51</v>
      </c>
      <c r="AA18" s="24" t="s">
        <v>51</v>
      </c>
      <c r="AB18" s="24" t="s">
        <v>51</v>
      </c>
      <c r="AC18" s="38" t="s">
        <v>51</v>
      </c>
      <c r="AD18" s="46" t="s">
        <v>51</v>
      </c>
      <c r="AE18" s="46" t="s">
        <v>51</v>
      </c>
      <c r="AF18" s="46" t="s">
        <v>51</v>
      </c>
      <c r="AG18" s="46" t="s">
        <v>51</v>
      </c>
      <c r="AH18" s="46" t="s">
        <v>51</v>
      </c>
      <c r="AI18" s="46" t="s">
        <v>51</v>
      </c>
      <c r="AJ18" s="46" t="s">
        <v>51</v>
      </c>
      <c r="AK18" s="46" t="s">
        <v>51</v>
      </c>
      <c r="AL18" s="64" t="s">
        <v>51</v>
      </c>
      <c r="AM18" s="46" t="s">
        <v>51</v>
      </c>
      <c r="AN18" s="46" t="s">
        <v>51</v>
      </c>
      <c r="AO18" s="46" t="s">
        <v>51</v>
      </c>
      <c r="AP18" s="46" t="s">
        <v>51</v>
      </c>
      <c r="AQ18" s="46" t="s">
        <v>51</v>
      </c>
      <c r="AR18" s="46" t="s">
        <v>51</v>
      </c>
      <c r="AS18" s="46" t="s">
        <v>51</v>
      </c>
      <c r="AT18" s="46" t="s">
        <v>51</v>
      </c>
      <c r="AU18" s="64" t="s">
        <v>51</v>
      </c>
      <c r="AV18" s="46" t="s">
        <v>51</v>
      </c>
      <c r="AW18" s="46" t="s">
        <v>51</v>
      </c>
      <c r="AX18" s="46" t="s">
        <v>51</v>
      </c>
      <c r="AY18" s="64" t="s">
        <v>51</v>
      </c>
      <c r="AZ18" s="67" t="s">
        <v>238</v>
      </c>
    </row>
    <row r="19" spans="1:52" s="66" customFormat="1" ht="15" customHeight="1" x14ac:dyDescent="0.35">
      <c r="A19" s="3" t="s">
        <v>532</v>
      </c>
      <c r="B19" s="3" t="s">
        <v>533</v>
      </c>
      <c r="C19" s="13">
        <v>9.5</v>
      </c>
      <c r="D19" s="16">
        <v>1</v>
      </c>
      <c r="E19" s="25" t="s">
        <v>0</v>
      </c>
      <c r="F19" s="18">
        <v>10.8</v>
      </c>
      <c r="G19" s="37">
        <v>0.14000000000000001</v>
      </c>
      <c r="H19" s="3" t="s">
        <v>123</v>
      </c>
      <c r="I19" s="3" t="s">
        <v>140</v>
      </c>
      <c r="J19" s="113" t="s">
        <v>38</v>
      </c>
      <c r="K19" s="112">
        <v>480</v>
      </c>
      <c r="L19" s="112">
        <v>120</v>
      </c>
      <c r="M19" s="112">
        <v>200</v>
      </c>
      <c r="N19" s="113">
        <v>1530</v>
      </c>
      <c r="O19" s="112">
        <f t="shared" si="0"/>
        <v>16.200000000000003</v>
      </c>
      <c r="P19" s="112">
        <f t="shared" si="1"/>
        <v>17.399999999999999</v>
      </c>
      <c r="Q19" s="112">
        <f t="shared" si="2"/>
        <v>16.559999999999999</v>
      </c>
      <c r="R19" s="38">
        <f t="shared" si="4"/>
        <v>11.040000000000001</v>
      </c>
      <c r="S19" s="13">
        <v>7.3642857142857103</v>
      </c>
      <c r="T19" s="36">
        <v>1.1390665158244799</v>
      </c>
      <c r="U19" s="16">
        <v>295.357142857143</v>
      </c>
      <c r="V19" s="16">
        <v>12.003891310462899</v>
      </c>
      <c r="W19" s="113" t="s">
        <v>59</v>
      </c>
      <c r="X19" s="113">
        <v>31909887</v>
      </c>
      <c r="Y19" s="3" t="s">
        <v>151</v>
      </c>
      <c r="Z19" s="112" t="s">
        <v>38</v>
      </c>
      <c r="AA19" s="112">
        <v>6.7</v>
      </c>
      <c r="AB19" s="16">
        <v>145.69999999999999</v>
      </c>
      <c r="AC19" s="113" t="s">
        <v>51</v>
      </c>
      <c r="AD19" s="19" t="s">
        <v>28</v>
      </c>
      <c r="AE19" s="19" t="s">
        <v>28</v>
      </c>
      <c r="AF19" s="19" t="s">
        <v>28</v>
      </c>
      <c r="AG19" s="19" t="s">
        <v>28</v>
      </c>
      <c r="AH19" s="19" t="s">
        <v>28</v>
      </c>
      <c r="AI19" s="19" t="s">
        <v>28</v>
      </c>
      <c r="AJ19" s="19" t="s">
        <v>28</v>
      </c>
      <c r="AK19" s="19" t="s">
        <v>51</v>
      </c>
      <c r="AL19" s="58" t="s">
        <v>28</v>
      </c>
      <c r="AM19" s="19" t="s">
        <v>28</v>
      </c>
      <c r="AN19" s="19" t="s">
        <v>28</v>
      </c>
      <c r="AO19" s="19" t="s">
        <v>51</v>
      </c>
      <c r="AP19" s="19" t="s">
        <v>51</v>
      </c>
      <c r="AQ19" s="19" t="s">
        <v>28</v>
      </c>
      <c r="AR19" s="19" t="s">
        <v>51</v>
      </c>
      <c r="AS19" s="19" t="s">
        <v>51</v>
      </c>
      <c r="AT19" s="19" t="s">
        <v>51</v>
      </c>
      <c r="AU19" s="58" t="s">
        <v>51</v>
      </c>
      <c r="AV19" s="19" t="s">
        <v>51</v>
      </c>
      <c r="AW19" s="19" t="s">
        <v>51</v>
      </c>
      <c r="AX19" s="19" t="s">
        <v>51</v>
      </c>
      <c r="AY19" s="58" t="s">
        <v>28</v>
      </c>
      <c r="AZ19" s="7" t="s">
        <v>100</v>
      </c>
    </row>
    <row r="20" spans="1:52" s="66" customFormat="1" ht="15" customHeight="1" x14ac:dyDescent="0.35">
      <c r="A20" s="3" t="s">
        <v>534</v>
      </c>
      <c r="B20" s="3" t="s">
        <v>535</v>
      </c>
      <c r="C20" s="13">
        <v>2.2000000000000002</v>
      </c>
      <c r="D20" s="16">
        <v>3</v>
      </c>
      <c r="E20" s="112" t="s">
        <v>0</v>
      </c>
      <c r="F20" s="13">
        <v>8.9</v>
      </c>
      <c r="G20" s="36">
        <v>2.2799999999999998</v>
      </c>
      <c r="H20" s="3" t="s">
        <v>124</v>
      </c>
      <c r="I20" s="3" t="s">
        <v>51</v>
      </c>
      <c r="J20" s="113" t="s">
        <v>51</v>
      </c>
      <c r="K20" s="112">
        <v>140</v>
      </c>
      <c r="L20" s="112">
        <v>40</v>
      </c>
      <c r="M20" s="112">
        <v>80</v>
      </c>
      <c r="N20" s="113">
        <v>60</v>
      </c>
      <c r="O20" s="112">
        <f t="shared" si="0"/>
        <v>16.200000000000003</v>
      </c>
      <c r="P20" s="112">
        <f t="shared" si="1"/>
        <v>17.399999999999999</v>
      </c>
      <c r="Q20" s="112">
        <f t="shared" si="2"/>
        <v>16.559999999999999</v>
      </c>
      <c r="R20" s="38">
        <f t="shared" si="4"/>
        <v>11.040000000000001</v>
      </c>
      <c r="S20" s="13">
        <v>4.5</v>
      </c>
      <c r="T20" s="36">
        <v>1.57</v>
      </c>
      <c r="U20" s="16">
        <v>291</v>
      </c>
      <c r="V20" s="16">
        <v>14.3</v>
      </c>
      <c r="W20" s="113" t="s">
        <v>59</v>
      </c>
      <c r="X20" s="113" t="s">
        <v>51</v>
      </c>
      <c r="Y20" s="3" t="s">
        <v>51</v>
      </c>
      <c r="Z20" s="112" t="s">
        <v>51</v>
      </c>
      <c r="AA20" s="112" t="s">
        <v>51</v>
      </c>
      <c r="AB20" s="112" t="s">
        <v>51</v>
      </c>
      <c r="AC20" s="113" t="s">
        <v>51</v>
      </c>
      <c r="AD20" s="110" t="s">
        <v>51</v>
      </c>
      <c r="AE20" s="110" t="s">
        <v>51</v>
      </c>
      <c r="AF20" s="110" t="s">
        <v>51</v>
      </c>
      <c r="AG20" s="110" t="s">
        <v>51</v>
      </c>
      <c r="AH20" s="110" t="s">
        <v>51</v>
      </c>
      <c r="AI20" s="110" t="s">
        <v>51</v>
      </c>
      <c r="AJ20" s="110" t="s">
        <v>51</v>
      </c>
      <c r="AK20" s="110" t="s">
        <v>51</v>
      </c>
      <c r="AL20" s="111" t="s">
        <v>51</v>
      </c>
      <c r="AM20" s="110" t="s">
        <v>51</v>
      </c>
      <c r="AN20" s="110" t="s">
        <v>51</v>
      </c>
      <c r="AO20" s="110" t="s">
        <v>51</v>
      </c>
      <c r="AP20" s="110" t="s">
        <v>51</v>
      </c>
      <c r="AQ20" s="110" t="s">
        <v>51</v>
      </c>
      <c r="AR20" s="110" t="s">
        <v>51</v>
      </c>
      <c r="AS20" s="110" t="s">
        <v>51</v>
      </c>
      <c r="AT20" s="110" t="s">
        <v>51</v>
      </c>
      <c r="AU20" s="111" t="s">
        <v>51</v>
      </c>
      <c r="AV20" s="110" t="s">
        <v>51</v>
      </c>
      <c r="AW20" s="110" t="s">
        <v>51</v>
      </c>
      <c r="AX20" s="110" t="s">
        <v>51</v>
      </c>
      <c r="AY20" s="111" t="s">
        <v>51</v>
      </c>
      <c r="AZ20" s="7" t="s">
        <v>93</v>
      </c>
    </row>
    <row r="21" spans="1:52" s="66" customFormat="1" ht="15" customHeight="1" x14ac:dyDescent="0.35">
      <c r="A21" s="3" t="s">
        <v>536</v>
      </c>
      <c r="B21" s="3" t="s">
        <v>537</v>
      </c>
      <c r="C21" s="13">
        <v>3.4</v>
      </c>
      <c r="D21" s="16">
        <v>5</v>
      </c>
      <c r="E21" s="112" t="s">
        <v>0</v>
      </c>
      <c r="F21" s="13">
        <v>12.9</v>
      </c>
      <c r="G21" s="36">
        <v>1.9</v>
      </c>
      <c r="H21" s="3" t="s">
        <v>125</v>
      </c>
      <c r="I21" s="3" t="s">
        <v>51</v>
      </c>
      <c r="J21" s="113" t="s">
        <v>51</v>
      </c>
      <c r="K21" s="112">
        <v>200</v>
      </c>
      <c r="L21" s="112">
        <v>80</v>
      </c>
      <c r="M21" s="112">
        <v>300</v>
      </c>
      <c r="N21" s="113">
        <v>80</v>
      </c>
      <c r="O21" s="112">
        <f t="shared" si="0"/>
        <v>16.200000000000003</v>
      </c>
      <c r="P21" s="112">
        <f t="shared" si="1"/>
        <v>17.399999999999999</v>
      </c>
      <c r="Q21" s="112">
        <f t="shared" si="2"/>
        <v>16.559999999999999</v>
      </c>
      <c r="R21" s="38">
        <f t="shared" si="4"/>
        <v>11.040000000000001</v>
      </c>
      <c r="S21" s="13">
        <v>4</v>
      </c>
      <c r="T21" s="36">
        <v>1.7</v>
      </c>
      <c r="U21" s="16">
        <v>166</v>
      </c>
      <c r="V21" s="16">
        <v>133</v>
      </c>
      <c r="W21" s="113" t="s">
        <v>51</v>
      </c>
      <c r="X21" s="113" t="s">
        <v>51</v>
      </c>
      <c r="Y21" s="3" t="s">
        <v>51</v>
      </c>
      <c r="Z21" s="112" t="s">
        <v>51</v>
      </c>
      <c r="AA21" s="112" t="s">
        <v>51</v>
      </c>
      <c r="AB21" s="112" t="s">
        <v>51</v>
      </c>
      <c r="AC21" s="113" t="s">
        <v>51</v>
      </c>
      <c r="AD21" s="19" t="s">
        <v>51</v>
      </c>
      <c r="AE21" s="19" t="s">
        <v>51</v>
      </c>
      <c r="AF21" s="19" t="s">
        <v>51</v>
      </c>
      <c r="AG21" s="19" t="s">
        <v>51</v>
      </c>
      <c r="AH21" s="19" t="s">
        <v>51</v>
      </c>
      <c r="AI21" s="19" t="s">
        <v>51</v>
      </c>
      <c r="AJ21" s="19" t="s">
        <v>51</v>
      </c>
      <c r="AK21" s="19" t="s">
        <v>51</v>
      </c>
      <c r="AL21" s="58" t="s">
        <v>51</v>
      </c>
      <c r="AM21" s="19" t="s">
        <v>51</v>
      </c>
      <c r="AN21" s="19" t="s">
        <v>51</v>
      </c>
      <c r="AO21" s="19" t="s">
        <v>51</v>
      </c>
      <c r="AP21" s="19" t="s">
        <v>51</v>
      </c>
      <c r="AQ21" s="19" t="s">
        <v>51</v>
      </c>
      <c r="AR21" s="19" t="s">
        <v>51</v>
      </c>
      <c r="AS21" s="19" t="s">
        <v>51</v>
      </c>
      <c r="AT21" s="19" t="s">
        <v>51</v>
      </c>
      <c r="AU21" s="58" t="s">
        <v>51</v>
      </c>
      <c r="AV21" s="19" t="s">
        <v>51</v>
      </c>
      <c r="AW21" s="19" t="s">
        <v>51</v>
      </c>
      <c r="AX21" s="19" t="s">
        <v>51</v>
      </c>
      <c r="AY21" s="58" t="s">
        <v>51</v>
      </c>
      <c r="AZ21" s="7" t="s">
        <v>93</v>
      </c>
    </row>
    <row r="22" spans="1:52" s="66" customFormat="1" ht="15" customHeight="1" x14ac:dyDescent="0.35">
      <c r="A22" s="3" t="s">
        <v>538</v>
      </c>
      <c r="B22" s="3" t="s">
        <v>539</v>
      </c>
      <c r="C22" s="13">
        <v>10.8</v>
      </c>
      <c r="D22" s="16">
        <v>2</v>
      </c>
      <c r="E22" s="112" t="s">
        <v>0</v>
      </c>
      <c r="F22" s="13">
        <v>8.5</v>
      </c>
      <c r="G22" s="36">
        <v>1.1599999999999999</v>
      </c>
      <c r="H22" s="3" t="s">
        <v>126</v>
      </c>
      <c r="I22" s="3" t="s">
        <v>141</v>
      </c>
      <c r="J22" s="113" t="s">
        <v>101</v>
      </c>
      <c r="K22" s="112">
        <v>1680</v>
      </c>
      <c r="L22" s="112">
        <v>360</v>
      </c>
      <c r="M22" s="112">
        <v>140</v>
      </c>
      <c r="N22" s="113">
        <v>150</v>
      </c>
      <c r="O22" s="112">
        <f t="shared" si="0"/>
        <v>16.200000000000003</v>
      </c>
      <c r="P22" s="112">
        <f t="shared" si="1"/>
        <v>17.399999999999999</v>
      </c>
      <c r="Q22" s="112">
        <f t="shared" si="2"/>
        <v>16.559999999999999</v>
      </c>
      <c r="R22" s="38">
        <f t="shared" si="4"/>
        <v>11.040000000000001</v>
      </c>
      <c r="S22" s="13">
        <v>4.4000000000000004</v>
      </c>
      <c r="T22" s="36">
        <v>1</v>
      </c>
      <c r="U22" s="16">
        <v>143</v>
      </c>
      <c r="V22" s="16">
        <v>155.9</v>
      </c>
      <c r="W22" s="113" t="s">
        <v>51</v>
      </c>
      <c r="X22" s="113" t="s">
        <v>113</v>
      </c>
      <c r="Y22" s="3" t="s">
        <v>152</v>
      </c>
      <c r="Z22" s="112" t="s">
        <v>70</v>
      </c>
      <c r="AA22" s="112" t="s">
        <v>72</v>
      </c>
      <c r="AB22" s="112" t="s">
        <v>76</v>
      </c>
      <c r="AC22" s="103" t="s">
        <v>77</v>
      </c>
      <c r="AD22" s="110" t="s">
        <v>28</v>
      </c>
      <c r="AE22" s="110" t="s">
        <v>28</v>
      </c>
      <c r="AF22" s="110" t="s">
        <v>28</v>
      </c>
      <c r="AG22" s="110" t="s">
        <v>28</v>
      </c>
      <c r="AH22" s="110" t="s">
        <v>28</v>
      </c>
      <c r="AI22" s="110" t="s">
        <v>28</v>
      </c>
      <c r="AJ22" s="110" t="s">
        <v>51</v>
      </c>
      <c r="AK22" s="110" t="s">
        <v>51</v>
      </c>
      <c r="AL22" s="111" t="s">
        <v>51</v>
      </c>
      <c r="AM22" s="110" t="s">
        <v>28</v>
      </c>
      <c r="AN22" s="110" t="s">
        <v>28</v>
      </c>
      <c r="AO22" s="110" t="s">
        <v>51</v>
      </c>
      <c r="AP22" s="110" t="s">
        <v>51</v>
      </c>
      <c r="AQ22" s="110" t="s">
        <v>28</v>
      </c>
      <c r="AR22" s="110" t="s">
        <v>51</v>
      </c>
      <c r="AS22" s="110" t="s">
        <v>51</v>
      </c>
      <c r="AT22" s="110" t="s">
        <v>51</v>
      </c>
      <c r="AU22" s="111" t="s">
        <v>51</v>
      </c>
      <c r="AV22" s="110" t="s">
        <v>51</v>
      </c>
      <c r="AW22" s="110" t="s">
        <v>51</v>
      </c>
      <c r="AX22" s="110" t="s">
        <v>51</v>
      </c>
      <c r="AY22" s="111" t="s">
        <v>28</v>
      </c>
      <c r="AZ22" s="7" t="s">
        <v>249</v>
      </c>
    </row>
    <row r="23" spans="1:52" s="66" customFormat="1" x14ac:dyDescent="0.35">
      <c r="A23" s="3" t="s">
        <v>540</v>
      </c>
      <c r="B23" s="3" t="s">
        <v>541</v>
      </c>
      <c r="C23" s="13">
        <v>42.3</v>
      </c>
      <c r="D23" s="16">
        <v>1</v>
      </c>
      <c r="E23" s="112" t="s">
        <v>0</v>
      </c>
      <c r="F23" s="13">
        <v>17.2</v>
      </c>
      <c r="G23" s="36">
        <v>0.26</v>
      </c>
      <c r="H23" s="3" t="s">
        <v>78</v>
      </c>
      <c r="I23" s="3" t="s">
        <v>142</v>
      </c>
      <c r="J23" s="41" t="s">
        <v>38</v>
      </c>
      <c r="K23" s="112">
        <v>1200</v>
      </c>
      <c r="L23" s="112" t="s">
        <v>89</v>
      </c>
      <c r="M23" s="112" t="s">
        <v>89</v>
      </c>
      <c r="N23" s="113">
        <v>2480</v>
      </c>
      <c r="O23" s="112">
        <f t="shared" si="0"/>
        <v>16.200000000000003</v>
      </c>
      <c r="P23" s="112">
        <f t="shared" si="1"/>
        <v>17.399999999999999</v>
      </c>
      <c r="Q23" s="112">
        <f t="shared" si="2"/>
        <v>16.559999999999999</v>
      </c>
      <c r="R23" s="38">
        <f t="shared" si="4"/>
        <v>11.040000000000001</v>
      </c>
      <c r="S23" s="13">
        <v>3.1</v>
      </c>
      <c r="T23" s="36">
        <v>0.7</v>
      </c>
      <c r="U23" s="16">
        <v>186.3</v>
      </c>
      <c r="V23" s="16">
        <v>133.6</v>
      </c>
      <c r="W23" s="113" t="s">
        <v>57</v>
      </c>
      <c r="X23" s="113">
        <v>31911511</v>
      </c>
      <c r="Y23" s="3" t="s">
        <v>153</v>
      </c>
      <c r="Z23" s="112" t="s">
        <v>38</v>
      </c>
      <c r="AA23" s="13">
        <v>6.92</v>
      </c>
      <c r="AB23" s="112">
        <v>91</v>
      </c>
      <c r="AC23" s="116">
        <v>23.5</v>
      </c>
      <c r="AD23" s="110" t="s">
        <v>28</v>
      </c>
      <c r="AE23" s="110" t="s">
        <v>28</v>
      </c>
      <c r="AF23" s="110" t="s">
        <v>28</v>
      </c>
      <c r="AG23" s="110" t="s">
        <v>28</v>
      </c>
      <c r="AH23" s="110" t="s">
        <v>28</v>
      </c>
      <c r="AI23" s="110" t="s">
        <v>28</v>
      </c>
      <c r="AJ23" s="110" t="s">
        <v>51</v>
      </c>
      <c r="AK23" s="110" t="s">
        <v>51</v>
      </c>
      <c r="AL23" s="111" t="s">
        <v>51</v>
      </c>
      <c r="AM23" s="110" t="s">
        <v>28</v>
      </c>
      <c r="AN23" s="110" t="s">
        <v>28</v>
      </c>
      <c r="AO23" s="110" t="s">
        <v>51</v>
      </c>
      <c r="AP23" s="110" t="s">
        <v>51</v>
      </c>
      <c r="AQ23" s="110" t="s">
        <v>28</v>
      </c>
      <c r="AR23" s="110" t="s">
        <v>51</v>
      </c>
      <c r="AS23" s="110" t="s">
        <v>51</v>
      </c>
      <c r="AT23" s="110" t="s">
        <v>51</v>
      </c>
      <c r="AU23" s="111" t="s">
        <v>51</v>
      </c>
      <c r="AV23" s="110" t="s">
        <v>51</v>
      </c>
      <c r="AW23" s="110" t="s">
        <v>51</v>
      </c>
      <c r="AX23" s="19" t="s">
        <v>51</v>
      </c>
      <c r="AY23" s="111" t="s">
        <v>28</v>
      </c>
      <c r="AZ23" s="7" t="s">
        <v>250</v>
      </c>
    </row>
    <row r="24" spans="1:52" s="66" customFormat="1" ht="15" customHeight="1" x14ac:dyDescent="0.35">
      <c r="A24" s="3" t="s">
        <v>542</v>
      </c>
      <c r="B24" s="3" t="s">
        <v>543</v>
      </c>
      <c r="C24" s="13">
        <v>3.2</v>
      </c>
      <c r="D24" s="16">
        <v>1</v>
      </c>
      <c r="E24" s="112" t="s">
        <v>0</v>
      </c>
      <c r="F24" s="13">
        <v>17.399999999999999</v>
      </c>
      <c r="G24" s="36">
        <v>0.3</v>
      </c>
      <c r="H24" s="3" t="s">
        <v>127</v>
      </c>
      <c r="I24" s="3" t="s">
        <v>51</v>
      </c>
      <c r="J24" s="113" t="s">
        <v>51</v>
      </c>
      <c r="K24" s="112">
        <v>300</v>
      </c>
      <c r="L24" s="112">
        <v>55</v>
      </c>
      <c r="M24" s="112">
        <v>55</v>
      </c>
      <c r="N24" s="113">
        <v>40</v>
      </c>
      <c r="O24" s="112">
        <f t="shared" si="0"/>
        <v>16.200000000000003</v>
      </c>
      <c r="P24" s="112">
        <f>12*0.97</f>
        <v>11.64</v>
      </c>
      <c r="Q24" s="112">
        <f t="shared" si="2"/>
        <v>16.559999999999999</v>
      </c>
      <c r="R24" s="38">
        <f t="shared" si="4"/>
        <v>11.040000000000001</v>
      </c>
      <c r="S24" s="13">
        <v>2.1</v>
      </c>
      <c r="T24" s="36">
        <v>0.7</v>
      </c>
      <c r="U24" s="16">
        <v>88.9</v>
      </c>
      <c r="V24" s="16">
        <v>21</v>
      </c>
      <c r="W24" s="113" t="s">
        <v>57</v>
      </c>
      <c r="X24" s="113" t="s">
        <v>51</v>
      </c>
      <c r="Y24" s="3" t="s">
        <v>51</v>
      </c>
      <c r="Z24" s="112" t="s">
        <v>51</v>
      </c>
      <c r="AA24" s="112" t="s">
        <v>51</v>
      </c>
      <c r="AB24" s="112" t="s">
        <v>51</v>
      </c>
      <c r="AC24" s="113" t="s">
        <v>51</v>
      </c>
      <c r="AD24" s="19" t="s">
        <v>51</v>
      </c>
      <c r="AE24" s="19" t="s">
        <v>51</v>
      </c>
      <c r="AF24" s="19" t="s">
        <v>51</v>
      </c>
      <c r="AG24" s="19" t="s">
        <v>51</v>
      </c>
      <c r="AH24" s="19" t="s">
        <v>51</v>
      </c>
      <c r="AI24" s="19" t="s">
        <v>51</v>
      </c>
      <c r="AJ24" s="19" t="s">
        <v>51</v>
      </c>
      <c r="AK24" s="19" t="s">
        <v>51</v>
      </c>
      <c r="AL24" s="58" t="s">
        <v>51</v>
      </c>
      <c r="AM24" s="19" t="s">
        <v>51</v>
      </c>
      <c r="AN24" s="19" t="s">
        <v>51</v>
      </c>
      <c r="AO24" s="19" t="s">
        <v>51</v>
      </c>
      <c r="AP24" s="19" t="s">
        <v>51</v>
      </c>
      <c r="AQ24" s="19" t="s">
        <v>51</v>
      </c>
      <c r="AR24" s="19" t="s">
        <v>51</v>
      </c>
      <c r="AS24" s="19" t="s">
        <v>51</v>
      </c>
      <c r="AT24" s="19" t="s">
        <v>51</v>
      </c>
      <c r="AU24" s="58" t="s">
        <v>51</v>
      </c>
      <c r="AV24" s="110" t="s">
        <v>51</v>
      </c>
      <c r="AW24" s="110" t="s">
        <v>51</v>
      </c>
      <c r="AX24" s="110" t="s">
        <v>51</v>
      </c>
      <c r="AY24" s="111" t="s">
        <v>51</v>
      </c>
      <c r="AZ24" s="7" t="s">
        <v>51</v>
      </c>
    </row>
    <row r="25" spans="1:52" s="81" customFormat="1" ht="15" customHeight="1" x14ac:dyDescent="0.35">
      <c r="A25" s="3" t="s">
        <v>544</v>
      </c>
      <c r="B25" s="3" t="s">
        <v>545</v>
      </c>
      <c r="C25" s="13">
        <v>7.1</v>
      </c>
      <c r="D25" s="16">
        <v>1</v>
      </c>
      <c r="E25" s="112" t="s">
        <v>0</v>
      </c>
      <c r="F25" s="13">
        <v>24</v>
      </c>
      <c r="G25" s="36">
        <v>0.31</v>
      </c>
      <c r="H25" s="3" t="s">
        <v>225</v>
      </c>
      <c r="I25" s="3" t="s">
        <v>51</v>
      </c>
      <c r="J25" s="113" t="s">
        <v>51</v>
      </c>
      <c r="K25" s="112">
        <v>580</v>
      </c>
      <c r="L25" s="112">
        <v>220</v>
      </c>
      <c r="M25" s="112">
        <v>3220</v>
      </c>
      <c r="N25" s="113">
        <v>120</v>
      </c>
      <c r="O25" s="112">
        <f t="shared" si="0"/>
        <v>16.200000000000003</v>
      </c>
      <c r="P25" s="112">
        <f t="shared" ref="P25:P61" si="5">12*0.97</f>
        <v>11.64</v>
      </c>
      <c r="Q25" s="112">
        <f t="shared" si="2"/>
        <v>16.559999999999999</v>
      </c>
      <c r="R25" s="38">
        <f t="shared" si="4"/>
        <v>11.040000000000001</v>
      </c>
      <c r="S25" s="13">
        <v>3.1</v>
      </c>
      <c r="T25" s="36">
        <v>0.36</v>
      </c>
      <c r="U25" s="16">
        <v>287.10000000000002</v>
      </c>
      <c r="V25" s="16">
        <v>67.31</v>
      </c>
      <c r="W25" s="113" t="s">
        <v>38</v>
      </c>
      <c r="X25" s="113" t="s">
        <v>51</v>
      </c>
      <c r="Y25" s="3" t="s">
        <v>51</v>
      </c>
      <c r="Z25" s="112" t="s">
        <v>51</v>
      </c>
      <c r="AA25" s="112" t="s">
        <v>51</v>
      </c>
      <c r="AB25" s="112" t="s">
        <v>51</v>
      </c>
      <c r="AC25" s="113" t="s">
        <v>51</v>
      </c>
      <c r="AD25" s="19" t="s">
        <v>51</v>
      </c>
      <c r="AE25" s="19" t="s">
        <v>51</v>
      </c>
      <c r="AF25" s="19" t="s">
        <v>51</v>
      </c>
      <c r="AG25" s="19" t="s">
        <v>51</v>
      </c>
      <c r="AH25" s="19" t="s">
        <v>51</v>
      </c>
      <c r="AI25" s="19" t="s">
        <v>51</v>
      </c>
      <c r="AJ25" s="19" t="s">
        <v>51</v>
      </c>
      <c r="AK25" s="19" t="s">
        <v>51</v>
      </c>
      <c r="AL25" s="58" t="s">
        <v>51</v>
      </c>
      <c r="AM25" s="19" t="s">
        <v>51</v>
      </c>
      <c r="AN25" s="19" t="s">
        <v>51</v>
      </c>
      <c r="AO25" s="19" t="s">
        <v>51</v>
      </c>
      <c r="AP25" s="19" t="s">
        <v>51</v>
      </c>
      <c r="AQ25" s="19" t="s">
        <v>51</v>
      </c>
      <c r="AR25" s="19" t="s">
        <v>51</v>
      </c>
      <c r="AS25" s="19" t="s">
        <v>51</v>
      </c>
      <c r="AT25" s="19" t="s">
        <v>51</v>
      </c>
      <c r="AU25" s="58" t="s">
        <v>51</v>
      </c>
      <c r="AV25" s="110" t="s">
        <v>51</v>
      </c>
      <c r="AW25" s="110" t="s">
        <v>51</v>
      </c>
      <c r="AX25" s="110" t="s">
        <v>51</v>
      </c>
      <c r="AY25" s="111" t="s">
        <v>51</v>
      </c>
      <c r="AZ25" s="68" t="s">
        <v>51</v>
      </c>
    </row>
    <row r="26" spans="1:52" s="66" customFormat="1" x14ac:dyDescent="0.35">
      <c r="A26" s="3" t="s">
        <v>546</v>
      </c>
      <c r="B26" s="3" t="s">
        <v>547</v>
      </c>
      <c r="C26" s="13">
        <v>19.5</v>
      </c>
      <c r="D26" s="16">
        <v>1</v>
      </c>
      <c r="E26" s="112" t="s">
        <v>0</v>
      </c>
      <c r="F26" s="13">
        <v>17.100000000000001</v>
      </c>
      <c r="G26" s="36">
        <v>2.16</v>
      </c>
      <c r="H26" s="3" t="s">
        <v>128</v>
      </c>
      <c r="I26" s="3" t="s">
        <v>143</v>
      </c>
      <c r="J26" s="113" t="s">
        <v>38</v>
      </c>
      <c r="K26" s="112">
        <v>4900</v>
      </c>
      <c r="L26" s="112">
        <v>140</v>
      </c>
      <c r="M26" s="112">
        <v>1400</v>
      </c>
      <c r="N26" s="113">
        <v>3600</v>
      </c>
      <c r="O26" s="112">
        <f t="shared" si="0"/>
        <v>16.200000000000003</v>
      </c>
      <c r="P26" s="112">
        <f t="shared" si="5"/>
        <v>11.64</v>
      </c>
      <c r="Q26" s="112">
        <f t="shared" si="2"/>
        <v>16.559999999999999</v>
      </c>
      <c r="R26" s="38">
        <f t="shared" si="4"/>
        <v>11.040000000000001</v>
      </c>
      <c r="S26" s="13">
        <v>5.4</v>
      </c>
      <c r="T26" s="36">
        <v>0.99</v>
      </c>
      <c r="U26" s="16">
        <v>284</v>
      </c>
      <c r="V26" s="16">
        <v>17</v>
      </c>
      <c r="W26" s="113" t="s">
        <v>38</v>
      </c>
      <c r="X26" s="113">
        <v>31912450</v>
      </c>
      <c r="Y26" s="3" t="s">
        <v>154</v>
      </c>
      <c r="Z26" s="112" t="s">
        <v>38</v>
      </c>
      <c r="AA26" s="13">
        <v>6.65</v>
      </c>
      <c r="AB26" s="16">
        <v>178.1</v>
      </c>
      <c r="AC26" s="103">
        <v>20.7</v>
      </c>
      <c r="AD26" s="19" t="s">
        <v>28</v>
      </c>
      <c r="AE26" s="19" t="s">
        <v>28</v>
      </c>
      <c r="AF26" s="19" t="s">
        <v>28</v>
      </c>
      <c r="AG26" s="19" t="s">
        <v>28</v>
      </c>
      <c r="AH26" s="19" t="s">
        <v>28</v>
      </c>
      <c r="AI26" s="19" t="s">
        <v>28</v>
      </c>
      <c r="AJ26" s="19" t="s">
        <v>51</v>
      </c>
      <c r="AK26" s="19" t="s">
        <v>51</v>
      </c>
      <c r="AL26" s="58" t="s">
        <v>51</v>
      </c>
      <c r="AM26" s="19" t="s">
        <v>28</v>
      </c>
      <c r="AN26" s="19" t="s">
        <v>28</v>
      </c>
      <c r="AO26" s="19" t="s">
        <v>51</v>
      </c>
      <c r="AP26" s="19" t="s">
        <v>51</v>
      </c>
      <c r="AQ26" s="19" t="s">
        <v>51</v>
      </c>
      <c r="AR26" s="19" t="s">
        <v>51</v>
      </c>
      <c r="AS26" s="19" t="s">
        <v>51</v>
      </c>
      <c r="AT26" s="19" t="s">
        <v>51</v>
      </c>
      <c r="AU26" s="58" t="s">
        <v>51</v>
      </c>
      <c r="AV26" s="110" t="s">
        <v>51</v>
      </c>
      <c r="AW26" s="110" t="s">
        <v>51</v>
      </c>
      <c r="AX26" s="112" t="s">
        <v>51</v>
      </c>
      <c r="AY26" s="111" t="s">
        <v>28</v>
      </c>
      <c r="AZ26" s="7" t="s">
        <v>249</v>
      </c>
    </row>
    <row r="27" spans="1:52" s="66" customFormat="1" x14ac:dyDescent="0.35">
      <c r="A27" s="3" t="s">
        <v>548</v>
      </c>
      <c r="B27" s="3" t="s">
        <v>549</v>
      </c>
      <c r="C27" s="13">
        <v>27</v>
      </c>
      <c r="D27" s="16">
        <v>3</v>
      </c>
      <c r="E27" s="112" t="s">
        <v>0</v>
      </c>
      <c r="F27" s="13">
        <v>18.5</v>
      </c>
      <c r="G27" s="36">
        <v>1.4</v>
      </c>
      <c r="H27" s="3" t="s">
        <v>129</v>
      </c>
      <c r="I27" s="3" t="s">
        <v>51</v>
      </c>
      <c r="J27" s="113" t="s">
        <v>51</v>
      </c>
      <c r="K27" s="112">
        <v>2100</v>
      </c>
      <c r="L27" s="112">
        <v>560</v>
      </c>
      <c r="M27" s="112">
        <v>1680</v>
      </c>
      <c r="N27" s="113">
        <v>6100</v>
      </c>
      <c r="O27" s="112">
        <f t="shared" si="0"/>
        <v>16.200000000000003</v>
      </c>
      <c r="P27" s="112">
        <f t="shared" si="5"/>
        <v>11.64</v>
      </c>
      <c r="Q27" s="112">
        <f t="shared" si="2"/>
        <v>16.559999999999999</v>
      </c>
      <c r="R27" s="38">
        <f t="shared" si="4"/>
        <v>11.040000000000001</v>
      </c>
      <c r="S27" s="13">
        <v>3.9</v>
      </c>
      <c r="T27" s="36">
        <v>1.2</v>
      </c>
      <c r="U27" s="16">
        <v>194</v>
      </c>
      <c r="V27" s="16">
        <v>112</v>
      </c>
      <c r="W27" s="113" t="s">
        <v>87</v>
      </c>
      <c r="X27" s="113" t="s">
        <v>51</v>
      </c>
      <c r="Y27" s="3" t="s">
        <v>51</v>
      </c>
      <c r="Z27" s="112" t="s">
        <v>51</v>
      </c>
      <c r="AA27" s="112" t="s">
        <v>51</v>
      </c>
      <c r="AB27" s="112" t="s">
        <v>51</v>
      </c>
      <c r="AC27" s="113" t="s">
        <v>51</v>
      </c>
      <c r="AD27" s="19" t="s">
        <v>51</v>
      </c>
      <c r="AE27" s="19" t="s">
        <v>51</v>
      </c>
      <c r="AF27" s="19" t="s">
        <v>51</v>
      </c>
      <c r="AG27" s="19" t="s">
        <v>51</v>
      </c>
      <c r="AH27" s="19" t="s">
        <v>51</v>
      </c>
      <c r="AI27" s="19" t="s">
        <v>51</v>
      </c>
      <c r="AJ27" s="19" t="s">
        <v>51</v>
      </c>
      <c r="AK27" s="19" t="s">
        <v>51</v>
      </c>
      <c r="AL27" s="58" t="s">
        <v>51</v>
      </c>
      <c r="AM27" s="19" t="s">
        <v>51</v>
      </c>
      <c r="AN27" s="19" t="s">
        <v>51</v>
      </c>
      <c r="AO27" s="19" t="s">
        <v>51</v>
      </c>
      <c r="AP27" s="19" t="s">
        <v>51</v>
      </c>
      <c r="AQ27" s="19" t="s">
        <v>51</v>
      </c>
      <c r="AR27" s="19" t="s">
        <v>51</v>
      </c>
      <c r="AS27" s="19" t="s">
        <v>51</v>
      </c>
      <c r="AT27" s="19" t="s">
        <v>51</v>
      </c>
      <c r="AU27" s="58" t="s">
        <v>51</v>
      </c>
      <c r="AV27" s="110" t="s">
        <v>51</v>
      </c>
      <c r="AW27" s="110" t="s">
        <v>51</v>
      </c>
      <c r="AX27" s="112" t="s">
        <v>51</v>
      </c>
      <c r="AY27" s="111" t="s">
        <v>51</v>
      </c>
      <c r="AZ27" s="7" t="s">
        <v>51</v>
      </c>
    </row>
    <row r="28" spans="1:52" s="66" customFormat="1" x14ac:dyDescent="0.35">
      <c r="A28" s="3" t="s">
        <v>550</v>
      </c>
      <c r="B28" s="3" t="s">
        <v>551</v>
      </c>
      <c r="C28" s="13">
        <v>8.1</v>
      </c>
      <c r="D28" s="16">
        <v>2</v>
      </c>
      <c r="E28" s="3" t="s">
        <v>0</v>
      </c>
      <c r="F28" s="13">
        <v>17.899999999999999</v>
      </c>
      <c r="G28" s="36">
        <v>0.59</v>
      </c>
      <c r="H28" s="3" t="s">
        <v>130</v>
      </c>
      <c r="I28" s="3" t="s">
        <v>144</v>
      </c>
      <c r="J28" s="113" t="s">
        <v>38</v>
      </c>
      <c r="K28" s="112">
        <v>3000</v>
      </c>
      <c r="L28" s="112">
        <v>100</v>
      </c>
      <c r="M28" s="112">
        <v>1600</v>
      </c>
      <c r="N28" s="113">
        <v>5000</v>
      </c>
      <c r="O28" s="112">
        <f t="shared" si="0"/>
        <v>16.200000000000003</v>
      </c>
      <c r="P28" s="112">
        <f t="shared" si="5"/>
        <v>11.64</v>
      </c>
      <c r="Q28" s="112">
        <f t="shared" si="2"/>
        <v>16.559999999999999</v>
      </c>
      <c r="R28" s="38">
        <f t="shared" si="4"/>
        <v>11.040000000000001</v>
      </c>
      <c r="S28" s="13">
        <v>5.5</v>
      </c>
      <c r="T28" s="36">
        <v>2.7</v>
      </c>
      <c r="U28" s="16">
        <v>252</v>
      </c>
      <c r="V28" s="16">
        <v>47</v>
      </c>
      <c r="W28" s="113" t="s">
        <v>38</v>
      </c>
      <c r="X28" s="113">
        <v>31912766</v>
      </c>
      <c r="Y28" s="3" t="s">
        <v>155</v>
      </c>
      <c r="Z28" s="112" t="s">
        <v>38</v>
      </c>
      <c r="AA28" s="13">
        <v>6.9</v>
      </c>
      <c r="AB28" s="16">
        <v>119.4</v>
      </c>
      <c r="AC28" s="103">
        <v>20.56</v>
      </c>
      <c r="AD28" s="19" t="s">
        <v>28</v>
      </c>
      <c r="AE28" s="19" t="s">
        <v>28</v>
      </c>
      <c r="AF28" s="19" t="s">
        <v>28</v>
      </c>
      <c r="AG28" s="19" t="s">
        <v>28</v>
      </c>
      <c r="AH28" s="19" t="s">
        <v>28</v>
      </c>
      <c r="AI28" s="19" t="s">
        <v>28</v>
      </c>
      <c r="AJ28" s="19" t="s">
        <v>51</v>
      </c>
      <c r="AK28" s="19" t="s">
        <v>51</v>
      </c>
      <c r="AL28" s="58" t="s">
        <v>51</v>
      </c>
      <c r="AM28" s="19" t="s">
        <v>28</v>
      </c>
      <c r="AN28" s="19" t="s">
        <v>28</v>
      </c>
      <c r="AO28" s="19" t="s">
        <v>51</v>
      </c>
      <c r="AP28" s="19" t="s">
        <v>51</v>
      </c>
      <c r="AQ28" s="19" t="s">
        <v>28</v>
      </c>
      <c r="AR28" s="19" t="s">
        <v>51</v>
      </c>
      <c r="AS28" s="19" t="s">
        <v>51</v>
      </c>
      <c r="AT28" s="19" t="s">
        <v>51</v>
      </c>
      <c r="AU28" s="58" t="s">
        <v>51</v>
      </c>
      <c r="AV28" s="110" t="s">
        <v>51</v>
      </c>
      <c r="AW28" s="110" t="s">
        <v>51</v>
      </c>
      <c r="AX28" s="112" t="s">
        <v>51</v>
      </c>
      <c r="AY28" s="111" t="s">
        <v>28</v>
      </c>
      <c r="AZ28" s="7" t="s">
        <v>251</v>
      </c>
    </row>
    <row r="29" spans="1:52" s="66" customFormat="1" x14ac:dyDescent="0.35">
      <c r="A29" s="3" t="s">
        <v>552</v>
      </c>
      <c r="B29" s="3" t="s">
        <v>553</v>
      </c>
      <c r="C29" s="13">
        <v>1.4</v>
      </c>
      <c r="D29" s="16">
        <v>1</v>
      </c>
      <c r="E29" s="24" t="s">
        <v>0</v>
      </c>
      <c r="F29" s="13">
        <v>18.600000000000001</v>
      </c>
      <c r="G29" s="36">
        <v>0.25</v>
      </c>
      <c r="H29" s="3" t="s">
        <v>131</v>
      </c>
      <c r="I29" s="3" t="s">
        <v>51</v>
      </c>
      <c r="J29" s="113" t="s">
        <v>51</v>
      </c>
      <c r="K29" s="112">
        <v>70</v>
      </c>
      <c r="L29" s="112">
        <v>10</v>
      </c>
      <c r="M29" s="112">
        <v>60</v>
      </c>
      <c r="N29" s="113">
        <v>60</v>
      </c>
      <c r="O29" s="112">
        <f t="shared" si="0"/>
        <v>16.200000000000003</v>
      </c>
      <c r="P29" s="112">
        <f t="shared" si="5"/>
        <v>11.64</v>
      </c>
      <c r="Q29" s="112">
        <f t="shared" si="2"/>
        <v>16.559999999999999</v>
      </c>
      <c r="R29" s="38">
        <f t="shared" si="4"/>
        <v>11.040000000000001</v>
      </c>
      <c r="S29" s="13">
        <v>3.1</v>
      </c>
      <c r="T29" s="36">
        <v>1</v>
      </c>
      <c r="U29" s="16">
        <v>177</v>
      </c>
      <c r="V29" s="16">
        <v>5</v>
      </c>
      <c r="W29" s="113" t="s">
        <v>38</v>
      </c>
      <c r="X29" s="113" t="s">
        <v>51</v>
      </c>
      <c r="Y29" s="3" t="s">
        <v>51</v>
      </c>
      <c r="Z29" s="112" t="s">
        <v>51</v>
      </c>
      <c r="AA29" s="112" t="s">
        <v>51</v>
      </c>
      <c r="AB29" s="112" t="s">
        <v>51</v>
      </c>
      <c r="AC29" s="113" t="s">
        <v>51</v>
      </c>
      <c r="AD29" s="19" t="s">
        <v>51</v>
      </c>
      <c r="AE29" s="19" t="s">
        <v>51</v>
      </c>
      <c r="AF29" s="19" t="s">
        <v>51</v>
      </c>
      <c r="AG29" s="19" t="s">
        <v>51</v>
      </c>
      <c r="AH29" s="19" t="s">
        <v>51</v>
      </c>
      <c r="AI29" s="19" t="s">
        <v>51</v>
      </c>
      <c r="AJ29" s="19" t="s">
        <v>51</v>
      </c>
      <c r="AK29" s="19" t="s">
        <v>51</v>
      </c>
      <c r="AL29" s="58" t="s">
        <v>51</v>
      </c>
      <c r="AM29" s="19" t="s">
        <v>51</v>
      </c>
      <c r="AN29" s="19" t="s">
        <v>51</v>
      </c>
      <c r="AO29" s="19" t="s">
        <v>51</v>
      </c>
      <c r="AP29" s="19" t="s">
        <v>51</v>
      </c>
      <c r="AQ29" s="19" t="s">
        <v>51</v>
      </c>
      <c r="AR29" s="19" t="s">
        <v>51</v>
      </c>
      <c r="AS29" s="19" t="s">
        <v>51</v>
      </c>
      <c r="AT29" s="19" t="s">
        <v>51</v>
      </c>
      <c r="AU29" s="58" t="s">
        <v>51</v>
      </c>
      <c r="AV29" s="110" t="s">
        <v>51</v>
      </c>
      <c r="AW29" s="110" t="s">
        <v>51</v>
      </c>
      <c r="AX29" s="112" t="s">
        <v>51</v>
      </c>
      <c r="AY29" s="111" t="s">
        <v>51</v>
      </c>
      <c r="AZ29" s="7" t="s">
        <v>51</v>
      </c>
    </row>
    <row r="30" spans="1:52" s="66" customFormat="1" x14ac:dyDescent="0.35">
      <c r="A30" s="3" t="s">
        <v>554</v>
      </c>
      <c r="B30" s="3" t="s">
        <v>555</v>
      </c>
      <c r="C30" s="13">
        <v>7.6</v>
      </c>
      <c r="D30" s="16">
        <v>1</v>
      </c>
      <c r="E30" s="112" t="s">
        <v>0</v>
      </c>
      <c r="F30" s="13">
        <v>16.3</v>
      </c>
      <c r="G30" s="36">
        <v>0.15</v>
      </c>
      <c r="H30" s="3" t="s">
        <v>132</v>
      </c>
      <c r="I30" s="3" t="s">
        <v>145</v>
      </c>
      <c r="J30" s="113" t="s">
        <v>184</v>
      </c>
      <c r="K30" s="112">
        <v>250</v>
      </c>
      <c r="L30" s="112">
        <v>130</v>
      </c>
      <c r="M30" s="112">
        <v>300</v>
      </c>
      <c r="N30" s="113">
        <v>280</v>
      </c>
      <c r="O30" s="112">
        <f t="shared" si="0"/>
        <v>16.200000000000003</v>
      </c>
      <c r="P30" s="112">
        <f t="shared" si="5"/>
        <v>11.64</v>
      </c>
      <c r="Q30" s="112">
        <f t="shared" si="2"/>
        <v>16.559999999999999</v>
      </c>
      <c r="R30" s="38">
        <f t="shared" si="4"/>
        <v>11.040000000000001</v>
      </c>
      <c r="S30" s="13">
        <v>4.2</v>
      </c>
      <c r="T30" s="36">
        <v>0.96</v>
      </c>
      <c r="U30" s="16">
        <v>278.5</v>
      </c>
      <c r="V30" s="16">
        <v>11.47</v>
      </c>
      <c r="W30" s="113" t="s">
        <v>38</v>
      </c>
      <c r="X30" s="113" t="s">
        <v>111</v>
      </c>
      <c r="Y30" s="3" t="s">
        <v>156</v>
      </c>
      <c r="Z30" s="112" t="s">
        <v>57</v>
      </c>
      <c r="AA30" s="13">
        <v>6.65</v>
      </c>
      <c r="AB30" s="112" t="s">
        <v>51</v>
      </c>
      <c r="AC30" s="103">
        <v>20.8</v>
      </c>
      <c r="AD30" s="19" t="s">
        <v>28</v>
      </c>
      <c r="AE30" s="19" t="s">
        <v>28</v>
      </c>
      <c r="AF30" s="19" t="s">
        <v>28</v>
      </c>
      <c r="AG30" s="19" t="s">
        <v>51</v>
      </c>
      <c r="AH30" s="19" t="s">
        <v>28</v>
      </c>
      <c r="AI30" s="19" t="s">
        <v>51</v>
      </c>
      <c r="AJ30" s="19" t="s">
        <v>51</v>
      </c>
      <c r="AK30" s="19" t="s">
        <v>51</v>
      </c>
      <c r="AL30" s="58" t="s">
        <v>51</v>
      </c>
      <c r="AM30" s="19" t="s">
        <v>51</v>
      </c>
      <c r="AN30" s="19" t="s">
        <v>51</v>
      </c>
      <c r="AO30" s="19" t="s">
        <v>51</v>
      </c>
      <c r="AP30" s="19" t="s">
        <v>51</v>
      </c>
      <c r="AQ30" s="19" t="s">
        <v>51</v>
      </c>
      <c r="AR30" s="19" t="s">
        <v>51</v>
      </c>
      <c r="AS30" s="19" t="s">
        <v>51</v>
      </c>
      <c r="AT30" s="19" t="s">
        <v>51</v>
      </c>
      <c r="AU30" s="58" t="s">
        <v>51</v>
      </c>
      <c r="AV30" s="110" t="s">
        <v>51</v>
      </c>
      <c r="AW30" s="110" t="s">
        <v>51</v>
      </c>
      <c r="AX30" s="112" t="s">
        <v>51</v>
      </c>
      <c r="AY30" s="111" t="s">
        <v>28</v>
      </c>
      <c r="AZ30" s="7" t="s">
        <v>252</v>
      </c>
    </row>
    <row r="31" spans="1:52" s="66" customFormat="1" x14ac:dyDescent="0.35">
      <c r="A31" s="3" t="s">
        <v>556</v>
      </c>
      <c r="B31" s="3" t="s">
        <v>557</v>
      </c>
      <c r="C31" s="13">
        <v>5.8</v>
      </c>
      <c r="D31" s="16">
        <v>2</v>
      </c>
      <c r="E31" s="112" t="s">
        <v>0</v>
      </c>
      <c r="F31" s="13">
        <v>17.899999999999999</v>
      </c>
      <c r="G31" s="36">
        <v>0.95</v>
      </c>
      <c r="H31" s="3" t="s">
        <v>133</v>
      </c>
      <c r="I31" s="3" t="s">
        <v>51</v>
      </c>
      <c r="J31" s="41" t="s">
        <v>51</v>
      </c>
      <c r="K31" s="112">
        <v>200</v>
      </c>
      <c r="L31" s="112">
        <v>200</v>
      </c>
      <c r="M31" s="112">
        <v>300</v>
      </c>
      <c r="N31" s="113">
        <v>10</v>
      </c>
      <c r="O31" s="112">
        <f t="shared" si="0"/>
        <v>16.200000000000003</v>
      </c>
      <c r="P31" s="112">
        <f t="shared" si="5"/>
        <v>11.64</v>
      </c>
      <c r="Q31" s="112">
        <f t="shared" si="2"/>
        <v>16.559999999999999</v>
      </c>
      <c r="R31" s="38">
        <f t="shared" si="4"/>
        <v>11.040000000000001</v>
      </c>
      <c r="S31" s="13">
        <v>2.5</v>
      </c>
      <c r="T31" s="36">
        <v>1.1499999999999999</v>
      </c>
      <c r="U31" s="16">
        <v>218.9</v>
      </c>
      <c r="V31" s="16">
        <v>61.78</v>
      </c>
      <c r="W31" s="113" t="s">
        <v>39</v>
      </c>
      <c r="X31" s="62" t="s">
        <v>51</v>
      </c>
      <c r="Y31" s="71" t="s">
        <v>51</v>
      </c>
      <c r="Z31" s="5" t="s">
        <v>51</v>
      </c>
      <c r="AA31" s="112" t="s">
        <v>51</v>
      </c>
      <c r="AB31" s="112" t="s">
        <v>51</v>
      </c>
      <c r="AC31" s="113" t="s">
        <v>51</v>
      </c>
      <c r="AD31" s="110" t="s">
        <v>51</v>
      </c>
      <c r="AE31" s="110" t="s">
        <v>51</v>
      </c>
      <c r="AF31" s="110" t="s">
        <v>51</v>
      </c>
      <c r="AG31" s="110" t="s">
        <v>51</v>
      </c>
      <c r="AH31" s="110" t="s">
        <v>51</v>
      </c>
      <c r="AI31" s="110" t="s">
        <v>51</v>
      </c>
      <c r="AJ31" s="110" t="s">
        <v>51</v>
      </c>
      <c r="AK31" s="110" t="s">
        <v>51</v>
      </c>
      <c r="AL31" s="111" t="s">
        <v>51</v>
      </c>
      <c r="AM31" s="110" t="s">
        <v>51</v>
      </c>
      <c r="AN31" s="110" t="s">
        <v>51</v>
      </c>
      <c r="AO31" s="110" t="s">
        <v>51</v>
      </c>
      <c r="AP31" s="110" t="s">
        <v>51</v>
      </c>
      <c r="AQ31" s="110" t="s">
        <v>51</v>
      </c>
      <c r="AR31" s="110" t="s">
        <v>51</v>
      </c>
      <c r="AS31" s="110" t="s">
        <v>51</v>
      </c>
      <c r="AT31" s="110" t="s">
        <v>51</v>
      </c>
      <c r="AU31" s="111" t="s">
        <v>51</v>
      </c>
      <c r="AV31" s="110" t="s">
        <v>51</v>
      </c>
      <c r="AW31" s="110" t="s">
        <v>51</v>
      </c>
      <c r="AX31" s="112" t="s">
        <v>51</v>
      </c>
      <c r="AY31" s="111" t="s">
        <v>51</v>
      </c>
      <c r="AZ31" s="7" t="s">
        <v>51</v>
      </c>
    </row>
    <row r="32" spans="1:52" s="66" customFormat="1" x14ac:dyDescent="0.35">
      <c r="A32" s="3" t="s">
        <v>558</v>
      </c>
      <c r="B32" s="3" t="s">
        <v>559</v>
      </c>
      <c r="C32" s="13">
        <v>11.3</v>
      </c>
      <c r="D32" s="16">
        <v>1</v>
      </c>
      <c r="E32" s="112" t="s">
        <v>0</v>
      </c>
      <c r="F32" s="13">
        <v>17.8</v>
      </c>
      <c r="G32" s="36">
        <v>0.22</v>
      </c>
      <c r="H32" s="3" t="s">
        <v>134</v>
      </c>
      <c r="I32" s="3" t="s">
        <v>146</v>
      </c>
      <c r="J32" s="113" t="s">
        <v>60</v>
      </c>
      <c r="K32" s="112">
        <f xml:space="preserve"> 1660+1140</f>
        <v>2800</v>
      </c>
      <c r="L32" s="112">
        <v>500</v>
      </c>
      <c r="M32" s="112">
        <v>380</v>
      </c>
      <c r="N32" s="113" t="s">
        <v>51</v>
      </c>
      <c r="O32" s="112">
        <f t="shared" si="0"/>
        <v>16.200000000000003</v>
      </c>
      <c r="P32" s="112">
        <f t="shared" si="5"/>
        <v>11.64</v>
      </c>
      <c r="Q32" s="112">
        <f t="shared" si="2"/>
        <v>16.559999999999999</v>
      </c>
      <c r="R32" s="38">
        <f t="shared" si="4"/>
        <v>11.040000000000001</v>
      </c>
      <c r="S32" s="13">
        <v>2.8</v>
      </c>
      <c r="T32" s="36">
        <v>0.83</v>
      </c>
      <c r="U32" s="16">
        <v>130.6</v>
      </c>
      <c r="V32" s="16">
        <v>80.819999999999993</v>
      </c>
      <c r="W32" s="113" t="s">
        <v>103</v>
      </c>
      <c r="X32" s="113">
        <v>31915397</v>
      </c>
      <c r="Y32" s="3" t="s">
        <v>157</v>
      </c>
      <c r="Z32" s="112" t="s">
        <v>60</v>
      </c>
      <c r="AA32" s="13">
        <v>6.91</v>
      </c>
      <c r="AB32" s="112">
        <v>215</v>
      </c>
      <c r="AC32" s="116">
        <v>15</v>
      </c>
      <c r="AD32" s="19" t="s">
        <v>28</v>
      </c>
      <c r="AE32" s="19" t="s">
        <v>28</v>
      </c>
      <c r="AF32" s="19" t="s">
        <v>28</v>
      </c>
      <c r="AG32" s="19" t="s">
        <v>51</v>
      </c>
      <c r="AH32" s="19" t="s">
        <v>28</v>
      </c>
      <c r="AI32" s="19" t="s">
        <v>51</v>
      </c>
      <c r="AJ32" s="19" t="s">
        <v>51</v>
      </c>
      <c r="AK32" s="19" t="s">
        <v>51</v>
      </c>
      <c r="AL32" s="58" t="s">
        <v>51</v>
      </c>
      <c r="AM32" s="19" t="s">
        <v>51</v>
      </c>
      <c r="AN32" s="19" t="s">
        <v>51</v>
      </c>
      <c r="AO32" s="19" t="s">
        <v>51</v>
      </c>
      <c r="AP32" s="19" t="s">
        <v>51</v>
      </c>
      <c r="AQ32" s="19" t="s">
        <v>51</v>
      </c>
      <c r="AR32" s="19" t="s">
        <v>51</v>
      </c>
      <c r="AS32" s="19" t="s">
        <v>51</v>
      </c>
      <c r="AT32" s="19" t="s">
        <v>51</v>
      </c>
      <c r="AU32" s="58" t="s">
        <v>51</v>
      </c>
      <c r="AV32" s="19" t="s">
        <v>51</v>
      </c>
      <c r="AW32" s="19" t="s">
        <v>51</v>
      </c>
      <c r="AX32" s="19" t="s">
        <v>51</v>
      </c>
      <c r="AY32" s="58" t="s">
        <v>28</v>
      </c>
      <c r="AZ32" s="7" t="s">
        <v>253</v>
      </c>
    </row>
    <row r="33" spans="1:52" s="66" customFormat="1" x14ac:dyDescent="0.35">
      <c r="A33" s="3" t="s">
        <v>560</v>
      </c>
      <c r="B33" s="3" t="s">
        <v>561</v>
      </c>
      <c r="C33" s="13">
        <v>36.9</v>
      </c>
      <c r="D33" s="16">
        <v>1</v>
      </c>
      <c r="E33" s="3" t="s">
        <v>0</v>
      </c>
      <c r="F33" s="13">
        <v>17.5</v>
      </c>
      <c r="G33" s="36">
        <v>0.65</v>
      </c>
      <c r="H33" s="3" t="s">
        <v>135</v>
      </c>
      <c r="I33" s="3" t="s">
        <v>147</v>
      </c>
      <c r="J33" s="41" t="s">
        <v>186</v>
      </c>
      <c r="K33" s="112">
        <f>4040+1140</f>
        <v>5180</v>
      </c>
      <c r="L33" s="112" t="s">
        <v>51</v>
      </c>
      <c r="M33" s="112">
        <v>3180</v>
      </c>
      <c r="N33" s="113">
        <f>4000+1140</f>
        <v>5140</v>
      </c>
      <c r="O33" s="112">
        <f t="shared" si="0"/>
        <v>16.200000000000003</v>
      </c>
      <c r="P33" s="112">
        <f t="shared" si="5"/>
        <v>11.64</v>
      </c>
      <c r="Q33" s="112">
        <f t="shared" si="2"/>
        <v>16.559999999999999</v>
      </c>
      <c r="R33" s="38">
        <f t="shared" si="4"/>
        <v>11.040000000000001</v>
      </c>
      <c r="S33" s="13">
        <v>3.8</v>
      </c>
      <c r="T33" s="36">
        <v>1.92</v>
      </c>
      <c r="U33" s="16">
        <v>130.9</v>
      </c>
      <c r="V33" s="16">
        <v>102.84</v>
      </c>
      <c r="W33" s="113" t="s">
        <v>103</v>
      </c>
      <c r="X33" s="113" t="s">
        <v>185</v>
      </c>
      <c r="Y33" s="71" t="s">
        <v>158</v>
      </c>
      <c r="Z33" s="5" t="s">
        <v>70</v>
      </c>
      <c r="AA33" s="112" t="s">
        <v>246</v>
      </c>
      <c r="AB33" s="112" t="s">
        <v>109</v>
      </c>
      <c r="AC33" s="116" t="s">
        <v>110</v>
      </c>
      <c r="AD33" s="19" t="s">
        <v>28</v>
      </c>
      <c r="AE33" s="19" t="s">
        <v>28</v>
      </c>
      <c r="AF33" s="19" t="s">
        <v>28</v>
      </c>
      <c r="AG33" s="19" t="s">
        <v>51</v>
      </c>
      <c r="AH33" s="19" t="s">
        <v>28</v>
      </c>
      <c r="AI33" s="19" t="s">
        <v>51</v>
      </c>
      <c r="AJ33" s="19" t="s">
        <v>51</v>
      </c>
      <c r="AK33" s="19" t="s">
        <v>51</v>
      </c>
      <c r="AL33" s="58" t="s">
        <v>51</v>
      </c>
      <c r="AM33" s="19" t="s">
        <v>51</v>
      </c>
      <c r="AN33" s="19" t="s">
        <v>51</v>
      </c>
      <c r="AO33" s="19" t="s">
        <v>51</v>
      </c>
      <c r="AP33" s="19" t="s">
        <v>51</v>
      </c>
      <c r="AQ33" s="19" t="s">
        <v>51</v>
      </c>
      <c r="AR33" s="19" t="s">
        <v>51</v>
      </c>
      <c r="AS33" s="19" t="s">
        <v>51</v>
      </c>
      <c r="AT33" s="19" t="s">
        <v>51</v>
      </c>
      <c r="AU33" s="58" t="s">
        <v>51</v>
      </c>
      <c r="AV33" s="19" t="s">
        <v>51</v>
      </c>
      <c r="AW33" s="19" t="s">
        <v>51</v>
      </c>
      <c r="AX33" s="19" t="s">
        <v>51</v>
      </c>
      <c r="AY33" s="58" t="s">
        <v>28</v>
      </c>
      <c r="AZ33" s="7" t="s">
        <v>254</v>
      </c>
    </row>
    <row r="34" spans="1:52" x14ac:dyDescent="0.35">
      <c r="A34" s="3" t="s">
        <v>430</v>
      </c>
      <c r="B34" s="3" t="s">
        <v>431</v>
      </c>
      <c r="C34" s="13">
        <v>10.199999999999999</v>
      </c>
      <c r="D34" s="16">
        <v>1</v>
      </c>
      <c r="E34" s="126" t="s">
        <v>0</v>
      </c>
      <c r="F34" s="139">
        <v>19.3</v>
      </c>
      <c r="G34" s="140">
        <v>1.49</v>
      </c>
      <c r="H34" s="3" t="s">
        <v>191</v>
      </c>
      <c r="I34" s="3" t="s">
        <v>192</v>
      </c>
      <c r="J34" s="113" t="s">
        <v>186</v>
      </c>
      <c r="K34" s="110">
        <v>250</v>
      </c>
      <c r="L34" s="110">
        <v>70</v>
      </c>
      <c r="M34" s="110">
        <v>290</v>
      </c>
      <c r="N34" s="111">
        <v>620</v>
      </c>
      <c r="O34" s="112">
        <f t="shared" si="0"/>
        <v>16.200000000000003</v>
      </c>
      <c r="P34" s="112">
        <f t="shared" si="5"/>
        <v>11.64</v>
      </c>
      <c r="Q34" s="112">
        <f t="shared" si="2"/>
        <v>16.559999999999999</v>
      </c>
      <c r="R34" s="38">
        <f t="shared" si="4"/>
        <v>11.040000000000001</v>
      </c>
      <c r="S34" s="11">
        <v>3.6</v>
      </c>
      <c r="T34" s="48">
        <v>0.85</v>
      </c>
      <c r="U34" s="12">
        <v>212.5</v>
      </c>
      <c r="V34" s="12">
        <v>38.880000000000003</v>
      </c>
      <c r="W34" s="111" t="s">
        <v>39</v>
      </c>
      <c r="X34" s="62" t="s">
        <v>195</v>
      </c>
      <c r="Y34" s="75" t="s">
        <v>196</v>
      </c>
      <c r="Z34" s="26" t="s">
        <v>186</v>
      </c>
      <c r="AA34" s="110" t="s">
        <v>245</v>
      </c>
      <c r="AB34" s="110" t="s">
        <v>197</v>
      </c>
      <c r="AC34" s="141" t="s">
        <v>198</v>
      </c>
      <c r="AD34" s="110" t="s">
        <v>28</v>
      </c>
      <c r="AE34" s="110" t="s">
        <v>28</v>
      </c>
      <c r="AF34" s="110" t="s">
        <v>28</v>
      </c>
      <c r="AG34" s="110" t="s">
        <v>51</v>
      </c>
      <c r="AH34" s="110" t="s">
        <v>28</v>
      </c>
      <c r="AI34" s="110" t="s">
        <v>51</v>
      </c>
      <c r="AJ34" s="110" t="s">
        <v>51</v>
      </c>
      <c r="AK34" s="110" t="s">
        <v>51</v>
      </c>
      <c r="AL34" s="111" t="s">
        <v>51</v>
      </c>
      <c r="AM34" s="110" t="s">
        <v>51</v>
      </c>
      <c r="AN34" s="110" t="s">
        <v>51</v>
      </c>
      <c r="AO34" s="110" t="s">
        <v>51</v>
      </c>
      <c r="AP34" s="110" t="s">
        <v>51</v>
      </c>
      <c r="AQ34" s="110" t="s">
        <v>51</v>
      </c>
      <c r="AR34" s="110" t="s">
        <v>51</v>
      </c>
      <c r="AS34" s="110" t="s">
        <v>51</v>
      </c>
      <c r="AT34" s="110" t="s">
        <v>51</v>
      </c>
      <c r="AU34" s="111" t="s">
        <v>51</v>
      </c>
      <c r="AV34" s="110" t="s">
        <v>51</v>
      </c>
      <c r="AW34" s="110" t="s">
        <v>51</v>
      </c>
      <c r="AX34" s="110" t="s">
        <v>51</v>
      </c>
      <c r="AY34" s="111" t="s">
        <v>28</v>
      </c>
      <c r="AZ34" s="31" t="s">
        <v>255</v>
      </c>
    </row>
    <row r="35" spans="1:52" x14ac:dyDescent="0.35">
      <c r="A35" s="2" t="s">
        <v>562</v>
      </c>
      <c r="B35" s="30" t="s">
        <v>563</v>
      </c>
      <c r="C35" s="13">
        <v>15.01</v>
      </c>
      <c r="D35" s="16">
        <v>1</v>
      </c>
      <c r="E35" s="126" t="s">
        <v>0</v>
      </c>
      <c r="F35" s="139">
        <v>13.8</v>
      </c>
      <c r="G35" s="140">
        <v>0.35</v>
      </c>
      <c r="H35" s="3" t="s">
        <v>207</v>
      </c>
      <c r="I35" s="3" t="s">
        <v>205</v>
      </c>
      <c r="J35" s="113" t="s">
        <v>60</v>
      </c>
      <c r="K35" s="112">
        <f xml:space="preserve"> 1140+240</f>
        <v>1380</v>
      </c>
      <c r="L35" s="112">
        <v>420</v>
      </c>
      <c r="M35" s="112">
        <v>240</v>
      </c>
      <c r="N35" s="113">
        <v>110</v>
      </c>
      <c r="O35" s="112">
        <f t="shared" si="0"/>
        <v>16.200000000000003</v>
      </c>
      <c r="P35" s="112">
        <f t="shared" si="5"/>
        <v>11.64</v>
      </c>
      <c r="Q35" s="112">
        <f t="shared" si="2"/>
        <v>16.559999999999999</v>
      </c>
      <c r="R35" s="38">
        <f t="shared" si="4"/>
        <v>11.040000000000001</v>
      </c>
      <c r="S35" s="13">
        <v>4.4000000000000004</v>
      </c>
      <c r="T35" s="36">
        <v>1.06</v>
      </c>
      <c r="U35" s="16">
        <v>131.6</v>
      </c>
      <c r="V35" s="16">
        <v>143.69999999999999</v>
      </c>
      <c r="W35" s="113" t="s">
        <v>202</v>
      </c>
      <c r="X35" s="63">
        <v>31919190</v>
      </c>
      <c r="Y35" s="75" t="s">
        <v>208</v>
      </c>
      <c r="Z35" s="26" t="s">
        <v>60</v>
      </c>
      <c r="AA35" s="13">
        <v>6.92</v>
      </c>
      <c r="AB35" s="16">
        <v>342</v>
      </c>
      <c r="AC35" s="116">
        <v>10</v>
      </c>
      <c r="AD35" s="110" t="s">
        <v>28</v>
      </c>
      <c r="AE35" s="110" t="s">
        <v>28</v>
      </c>
      <c r="AF35" s="110" t="s">
        <v>28</v>
      </c>
      <c r="AG35" s="110" t="s">
        <v>51</v>
      </c>
      <c r="AH35" s="110" t="s">
        <v>28</v>
      </c>
      <c r="AI35" s="110" t="s">
        <v>51</v>
      </c>
      <c r="AJ35" s="110" t="s">
        <v>51</v>
      </c>
      <c r="AK35" s="110" t="s">
        <v>51</v>
      </c>
      <c r="AL35" s="111" t="s">
        <v>51</v>
      </c>
      <c r="AM35" s="110" t="s">
        <v>51</v>
      </c>
      <c r="AN35" s="110" t="s">
        <v>51</v>
      </c>
      <c r="AO35" s="110" t="s">
        <v>51</v>
      </c>
      <c r="AP35" s="110" t="s">
        <v>51</v>
      </c>
      <c r="AQ35" s="110" t="s">
        <v>51</v>
      </c>
      <c r="AR35" s="110" t="s">
        <v>51</v>
      </c>
      <c r="AS35" s="110" t="s">
        <v>51</v>
      </c>
      <c r="AT35" s="110" t="s">
        <v>51</v>
      </c>
      <c r="AU35" s="111" t="s">
        <v>51</v>
      </c>
      <c r="AV35" s="110" t="s">
        <v>51</v>
      </c>
      <c r="AW35" s="110" t="s">
        <v>51</v>
      </c>
      <c r="AX35" s="110" t="s">
        <v>51</v>
      </c>
      <c r="AY35" s="111" t="s">
        <v>28</v>
      </c>
      <c r="AZ35" s="31" t="s">
        <v>256</v>
      </c>
    </row>
    <row r="36" spans="1:52" x14ac:dyDescent="0.35">
      <c r="A36" s="2" t="s">
        <v>434</v>
      </c>
      <c r="B36" s="2" t="s">
        <v>435</v>
      </c>
      <c r="C36" s="13">
        <v>2</v>
      </c>
      <c r="D36" s="16">
        <v>1</v>
      </c>
      <c r="E36" s="2" t="s">
        <v>0</v>
      </c>
      <c r="F36" s="139">
        <v>15.6</v>
      </c>
      <c r="G36" s="140">
        <v>0.38</v>
      </c>
      <c r="H36" s="3" t="s">
        <v>211</v>
      </c>
      <c r="I36" s="3" t="s">
        <v>51</v>
      </c>
      <c r="J36" s="41" t="s">
        <v>51</v>
      </c>
      <c r="K36" s="112">
        <v>30</v>
      </c>
      <c r="L36" s="112">
        <v>40</v>
      </c>
      <c r="M36" s="112">
        <v>0</v>
      </c>
      <c r="N36" s="113">
        <v>0</v>
      </c>
      <c r="O36" s="112">
        <f t="shared" si="0"/>
        <v>16.200000000000003</v>
      </c>
      <c r="P36" s="112">
        <f t="shared" si="5"/>
        <v>11.64</v>
      </c>
      <c r="Q36" s="112">
        <f t="shared" ref="Q36:Q45" si="6">12*1.37</f>
        <v>16.440000000000001</v>
      </c>
      <c r="R36" s="38">
        <f t="shared" si="4"/>
        <v>11.040000000000001</v>
      </c>
      <c r="S36" s="13">
        <v>1.9</v>
      </c>
      <c r="T36" s="36">
        <v>0.98</v>
      </c>
      <c r="U36" s="16">
        <v>197.4</v>
      </c>
      <c r="V36" s="16">
        <v>67.8</v>
      </c>
      <c r="W36" s="113" t="s">
        <v>39</v>
      </c>
      <c r="X36" s="62" t="s">
        <v>51</v>
      </c>
      <c r="Y36" s="71" t="s">
        <v>51</v>
      </c>
      <c r="Z36" s="71" t="s">
        <v>51</v>
      </c>
      <c r="AA36" s="71" t="s">
        <v>51</v>
      </c>
      <c r="AB36" s="71" t="s">
        <v>51</v>
      </c>
      <c r="AC36" s="71" t="s">
        <v>51</v>
      </c>
      <c r="AD36" s="109" t="s">
        <v>51</v>
      </c>
      <c r="AE36" s="110" t="s">
        <v>51</v>
      </c>
      <c r="AF36" s="110" t="s">
        <v>51</v>
      </c>
      <c r="AG36" s="110" t="s">
        <v>51</v>
      </c>
      <c r="AH36" s="110" t="s">
        <v>51</v>
      </c>
      <c r="AI36" s="110" t="s">
        <v>51</v>
      </c>
      <c r="AJ36" s="110" t="s">
        <v>51</v>
      </c>
      <c r="AK36" s="110" t="s">
        <v>51</v>
      </c>
      <c r="AL36" s="111" t="s">
        <v>51</v>
      </c>
      <c r="AM36" s="110" t="s">
        <v>51</v>
      </c>
      <c r="AN36" s="110" t="s">
        <v>51</v>
      </c>
      <c r="AO36" s="110" t="s">
        <v>51</v>
      </c>
      <c r="AP36" s="110" t="s">
        <v>51</v>
      </c>
      <c r="AQ36" s="110" t="s">
        <v>51</v>
      </c>
      <c r="AR36" s="110" t="s">
        <v>51</v>
      </c>
      <c r="AS36" s="110" t="s">
        <v>51</v>
      </c>
      <c r="AT36" s="110" t="s">
        <v>51</v>
      </c>
      <c r="AU36" s="111" t="s">
        <v>51</v>
      </c>
      <c r="AV36" s="110" t="s">
        <v>51</v>
      </c>
      <c r="AW36" s="110" t="s">
        <v>51</v>
      </c>
      <c r="AX36" s="110" t="s">
        <v>51</v>
      </c>
      <c r="AY36" s="111" t="s">
        <v>51</v>
      </c>
      <c r="AZ36" s="31" t="s">
        <v>51</v>
      </c>
    </row>
    <row r="37" spans="1:52" x14ac:dyDescent="0.35">
      <c r="A37" s="2" t="s">
        <v>436</v>
      </c>
      <c r="B37" s="30" t="s">
        <v>437</v>
      </c>
      <c r="C37" s="13">
        <v>37.200000000000003</v>
      </c>
      <c r="D37" s="16">
        <v>3</v>
      </c>
      <c r="E37" s="126" t="s">
        <v>0</v>
      </c>
      <c r="F37" s="139">
        <v>15.7</v>
      </c>
      <c r="G37" s="140">
        <v>1.19</v>
      </c>
      <c r="H37" s="3" t="s">
        <v>214</v>
      </c>
      <c r="I37" s="3" t="s">
        <v>213</v>
      </c>
      <c r="J37" s="41" t="s">
        <v>101</v>
      </c>
      <c r="K37" s="112">
        <f>1140+900</f>
        <v>2040</v>
      </c>
      <c r="L37" s="112">
        <v>530</v>
      </c>
      <c r="M37" s="112">
        <v>2720</v>
      </c>
      <c r="N37" s="113">
        <f>1140+4450</f>
        <v>5590</v>
      </c>
      <c r="O37" s="112">
        <f t="shared" ref="O37:O74" si="7">12*1.3</f>
        <v>15.600000000000001</v>
      </c>
      <c r="P37" s="112">
        <f t="shared" si="5"/>
        <v>11.64</v>
      </c>
      <c r="Q37" s="112">
        <f t="shared" si="6"/>
        <v>16.440000000000001</v>
      </c>
      <c r="R37" s="38">
        <f t="shared" si="4"/>
        <v>11.040000000000001</v>
      </c>
      <c r="S37" s="13">
        <v>5.8</v>
      </c>
      <c r="T37" s="36">
        <v>3.76</v>
      </c>
      <c r="U37" s="16">
        <v>232.2</v>
      </c>
      <c r="V37" s="16">
        <v>50.29</v>
      </c>
      <c r="W37" s="113" t="s">
        <v>39</v>
      </c>
      <c r="X37" s="62" t="s">
        <v>219</v>
      </c>
      <c r="Y37" s="71" t="s">
        <v>215</v>
      </c>
      <c r="Z37" s="5" t="s">
        <v>101</v>
      </c>
      <c r="AA37" s="112" t="s">
        <v>244</v>
      </c>
      <c r="AB37" s="112" t="s">
        <v>216</v>
      </c>
      <c r="AC37" s="116" t="s">
        <v>217</v>
      </c>
      <c r="AD37" s="110" t="s">
        <v>28</v>
      </c>
      <c r="AE37" s="110" t="s">
        <v>28</v>
      </c>
      <c r="AF37" s="110" t="s">
        <v>28</v>
      </c>
      <c r="AG37" s="110" t="s">
        <v>51</v>
      </c>
      <c r="AH37" s="110" t="s">
        <v>28</v>
      </c>
      <c r="AI37" s="110" t="s">
        <v>51</v>
      </c>
      <c r="AJ37" s="110" t="s">
        <v>51</v>
      </c>
      <c r="AK37" s="110" t="s">
        <v>51</v>
      </c>
      <c r="AL37" s="111" t="s">
        <v>51</v>
      </c>
      <c r="AM37" s="110" t="s">
        <v>51</v>
      </c>
      <c r="AN37" s="110" t="s">
        <v>51</v>
      </c>
      <c r="AO37" s="110" t="s">
        <v>51</v>
      </c>
      <c r="AP37" s="110" t="s">
        <v>51</v>
      </c>
      <c r="AQ37" s="110" t="s">
        <v>51</v>
      </c>
      <c r="AR37" s="110" t="s">
        <v>51</v>
      </c>
      <c r="AS37" s="110" t="s">
        <v>51</v>
      </c>
      <c r="AT37" s="110" t="s">
        <v>51</v>
      </c>
      <c r="AU37" s="111" t="s">
        <v>51</v>
      </c>
      <c r="AV37" s="110" t="s">
        <v>51</v>
      </c>
      <c r="AW37" s="110" t="s">
        <v>51</v>
      </c>
      <c r="AX37" s="110" t="s">
        <v>51</v>
      </c>
      <c r="AY37" s="111" t="s">
        <v>28</v>
      </c>
      <c r="AZ37" s="31" t="s">
        <v>257</v>
      </c>
    </row>
    <row r="38" spans="1:52" x14ac:dyDescent="0.35">
      <c r="A38" s="2" t="s">
        <v>564</v>
      </c>
      <c r="B38" s="30" t="s">
        <v>439</v>
      </c>
      <c r="C38" s="13">
        <v>22</v>
      </c>
      <c r="D38" s="16">
        <v>2</v>
      </c>
      <c r="E38" s="2" t="s">
        <v>0</v>
      </c>
      <c r="F38" s="139">
        <v>11.1</v>
      </c>
      <c r="G38" s="140">
        <v>2.93</v>
      </c>
      <c r="H38" s="3" t="s">
        <v>229</v>
      </c>
      <c r="I38" s="3" t="s">
        <v>223</v>
      </c>
      <c r="J38" s="41" t="s">
        <v>101</v>
      </c>
      <c r="K38" s="112">
        <f>1140+8160</f>
        <v>9300</v>
      </c>
      <c r="L38" s="112">
        <v>860</v>
      </c>
      <c r="M38" s="112">
        <v>620</v>
      </c>
      <c r="N38" s="113">
        <v>548</v>
      </c>
      <c r="O38" s="112">
        <f t="shared" si="7"/>
        <v>15.600000000000001</v>
      </c>
      <c r="P38" s="112">
        <f t="shared" si="5"/>
        <v>11.64</v>
      </c>
      <c r="Q38" s="112">
        <f t="shared" si="6"/>
        <v>16.440000000000001</v>
      </c>
      <c r="R38" s="38">
        <f t="shared" si="4"/>
        <v>11.040000000000001</v>
      </c>
      <c r="S38" s="13">
        <v>6.4</v>
      </c>
      <c r="T38" s="36">
        <v>1.61</v>
      </c>
      <c r="U38" s="16">
        <v>245.4</v>
      </c>
      <c r="V38" s="16">
        <v>104.28</v>
      </c>
      <c r="W38" s="113" t="s">
        <v>39</v>
      </c>
      <c r="X38" s="62" t="s">
        <v>228</v>
      </c>
      <c r="Y38" s="71" t="s">
        <v>220</v>
      </c>
      <c r="Z38" s="5" t="s">
        <v>101</v>
      </c>
      <c r="AA38" s="112" t="s">
        <v>243</v>
      </c>
      <c r="AB38" s="112" t="s">
        <v>221</v>
      </c>
      <c r="AC38" s="116" t="s">
        <v>222</v>
      </c>
      <c r="AD38" s="110" t="s">
        <v>28</v>
      </c>
      <c r="AE38" s="110" t="s">
        <v>28</v>
      </c>
      <c r="AF38" s="110" t="s">
        <v>28</v>
      </c>
      <c r="AG38" s="110" t="s">
        <v>51</v>
      </c>
      <c r="AH38" s="110" t="s">
        <v>28</v>
      </c>
      <c r="AI38" s="110" t="s">
        <v>51</v>
      </c>
      <c r="AJ38" s="110" t="s">
        <v>51</v>
      </c>
      <c r="AK38" s="110" t="s">
        <v>51</v>
      </c>
      <c r="AL38" s="111" t="s">
        <v>51</v>
      </c>
      <c r="AM38" s="110" t="s">
        <v>51</v>
      </c>
      <c r="AN38" s="110" t="s">
        <v>51</v>
      </c>
      <c r="AO38" s="110" t="s">
        <v>51</v>
      </c>
      <c r="AP38" s="110" t="s">
        <v>51</v>
      </c>
      <c r="AQ38" s="110" t="s">
        <v>51</v>
      </c>
      <c r="AR38" s="110" t="s">
        <v>51</v>
      </c>
      <c r="AS38" s="110" t="s">
        <v>51</v>
      </c>
      <c r="AT38" s="110" t="s">
        <v>51</v>
      </c>
      <c r="AU38" s="111" t="s">
        <v>51</v>
      </c>
      <c r="AV38" s="110" t="s">
        <v>51</v>
      </c>
      <c r="AW38" s="110" t="s">
        <v>51</v>
      </c>
      <c r="AX38" s="110" t="s">
        <v>51</v>
      </c>
      <c r="AY38" s="111" t="s">
        <v>28</v>
      </c>
      <c r="AZ38" s="31" t="s">
        <v>258</v>
      </c>
    </row>
    <row r="39" spans="1:52" x14ac:dyDescent="0.35">
      <c r="A39" s="2" t="s">
        <v>440</v>
      </c>
      <c r="B39" s="30" t="s">
        <v>441</v>
      </c>
      <c r="C39" s="13">
        <v>23.3</v>
      </c>
      <c r="D39" s="16">
        <v>2</v>
      </c>
      <c r="E39" s="2" t="s">
        <v>0</v>
      </c>
      <c r="F39" s="139">
        <v>8.6</v>
      </c>
      <c r="G39" s="140">
        <v>0.4</v>
      </c>
      <c r="H39" s="3" t="s">
        <v>230</v>
      </c>
      <c r="I39" s="3" t="s">
        <v>51</v>
      </c>
      <c r="J39" s="41" t="s">
        <v>51</v>
      </c>
      <c r="K39" s="112">
        <v>540</v>
      </c>
      <c r="L39" s="29" t="s">
        <v>89</v>
      </c>
      <c r="M39" s="112">
        <v>740</v>
      </c>
      <c r="N39" s="113">
        <v>290</v>
      </c>
      <c r="O39" s="112">
        <f t="shared" si="7"/>
        <v>15.600000000000001</v>
      </c>
      <c r="P39" s="112">
        <f t="shared" si="5"/>
        <v>11.64</v>
      </c>
      <c r="Q39" s="112">
        <f t="shared" si="6"/>
        <v>16.440000000000001</v>
      </c>
      <c r="R39" s="38">
        <f t="shared" si="4"/>
        <v>11.040000000000001</v>
      </c>
      <c r="S39" s="13">
        <v>5.2</v>
      </c>
      <c r="T39" s="36">
        <v>1.97</v>
      </c>
      <c r="U39" s="16">
        <v>113.1</v>
      </c>
      <c r="V39" s="16">
        <v>78.349999999999994</v>
      </c>
      <c r="W39" s="113" t="s">
        <v>202</v>
      </c>
      <c r="X39" s="62" t="s">
        <v>51</v>
      </c>
      <c r="Y39" s="71" t="s">
        <v>51</v>
      </c>
      <c r="Z39" s="5" t="s">
        <v>51</v>
      </c>
      <c r="AA39" s="112" t="s">
        <v>51</v>
      </c>
      <c r="AB39" s="112" t="s">
        <v>51</v>
      </c>
      <c r="AC39" s="113" t="s">
        <v>51</v>
      </c>
      <c r="AD39" s="19" t="s">
        <v>51</v>
      </c>
      <c r="AE39" s="19" t="s">
        <v>51</v>
      </c>
      <c r="AF39" s="19" t="s">
        <v>51</v>
      </c>
      <c r="AG39" s="19" t="s">
        <v>51</v>
      </c>
      <c r="AH39" s="19" t="s">
        <v>51</v>
      </c>
      <c r="AI39" s="19" t="s">
        <v>51</v>
      </c>
      <c r="AJ39" s="19" t="s">
        <v>51</v>
      </c>
      <c r="AK39" s="19" t="s">
        <v>51</v>
      </c>
      <c r="AL39" s="58" t="s">
        <v>51</v>
      </c>
      <c r="AM39" s="19" t="s">
        <v>51</v>
      </c>
      <c r="AN39" s="19" t="s">
        <v>51</v>
      </c>
      <c r="AO39" s="19" t="s">
        <v>51</v>
      </c>
      <c r="AP39" s="19" t="s">
        <v>51</v>
      </c>
      <c r="AQ39" s="19" t="s">
        <v>51</v>
      </c>
      <c r="AR39" s="19" t="s">
        <v>51</v>
      </c>
      <c r="AS39" s="19" t="s">
        <v>51</v>
      </c>
      <c r="AT39" s="19" t="s">
        <v>51</v>
      </c>
      <c r="AU39" s="58" t="s">
        <v>51</v>
      </c>
      <c r="AV39" s="110" t="s">
        <v>51</v>
      </c>
      <c r="AW39" s="110" t="s">
        <v>51</v>
      </c>
      <c r="AX39" s="112" t="s">
        <v>51</v>
      </c>
      <c r="AY39" s="111" t="s">
        <v>51</v>
      </c>
      <c r="AZ39" s="7" t="s">
        <v>239</v>
      </c>
    </row>
    <row r="40" spans="1:52" s="84" customFormat="1" x14ac:dyDescent="0.35">
      <c r="A40" s="2" t="s">
        <v>442</v>
      </c>
      <c r="B40" s="2" t="s">
        <v>443</v>
      </c>
      <c r="C40" s="13">
        <v>3.2</v>
      </c>
      <c r="D40" s="16">
        <v>1</v>
      </c>
      <c r="E40" s="2" t="s">
        <v>0</v>
      </c>
      <c r="F40" s="139">
        <v>11.2</v>
      </c>
      <c r="G40" s="140">
        <v>0.57999999999999996</v>
      </c>
      <c r="H40" s="3" t="s">
        <v>233</v>
      </c>
      <c r="I40" s="3" t="s">
        <v>51</v>
      </c>
      <c r="J40" s="41" t="s">
        <v>51</v>
      </c>
      <c r="K40" s="112">
        <v>60</v>
      </c>
      <c r="L40" s="112">
        <v>80</v>
      </c>
      <c r="M40" s="112">
        <v>170</v>
      </c>
      <c r="N40" s="113">
        <v>70</v>
      </c>
      <c r="O40" s="112">
        <f t="shared" si="7"/>
        <v>15.600000000000001</v>
      </c>
      <c r="P40" s="112">
        <f t="shared" si="5"/>
        <v>11.64</v>
      </c>
      <c r="Q40" s="112">
        <f t="shared" si="6"/>
        <v>16.440000000000001</v>
      </c>
      <c r="R40" s="38">
        <f t="shared" si="4"/>
        <v>11.040000000000001</v>
      </c>
      <c r="S40" s="13">
        <v>7.2</v>
      </c>
      <c r="T40" s="36">
        <v>0.66</v>
      </c>
      <c r="U40" s="16">
        <v>214.6</v>
      </c>
      <c r="V40" s="16">
        <v>12.39</v>
      </c>
      <c r="W40" s="113" t="s">
        <v>39</v>
      </c>
      <c r="X40" s="62" t="s">
        <v>51</v>
      </c>
      <c r="Y40" s="71" t="s">
        <v>51</v>
      </c>
      <c r="Z40" s="5" t="s">
        <v>51</v>
      </c>
      <c r="AA40" s="112" t="s">
        <v>51</v>
      </c>
      <c r="AB40" s="112" t="s">
        <v>51</v>
      </c>
      <c r="AC40" s="113" t="s">
        <v>51</v>
      </c>
      <c r="AD40" s="19" t="s">
        <v>51</v>
      </c>
      <c r="AE40" s="19" t="s">
        <v>51</v>
      </c>
      <c r="AF40" s="19" t="s">
        <v>51</v>
      </c>
      <c r="AG40" s="19" t="s">
        <v>51</v>
      </c>
      <c r="AH40" s="19" t="s">
        <v>51</v>
      </c>
      <c r="AI40" s="19" t="s">
        <v>51</v>
      </c>
      <c r="AJ40" s="19" t="s">
        <v>51</v>
      </c>
      <c r="AK40" s="19" t="s">
        <v>51</v>
      </c>
      <c r="AL40" s="58" t="s">
        <v>51</v>
      </c>
      <c r="AM40" s="19" t="s">
        <v>51</v>
      </c>
      <c r="AN40" s="19" t="s">
        <v>51</v>
      </c>
      <c r="AO40" s="19" t="s">
        <v>51</v>
      </c>
      <c r="AP40" s="19" t="s">
        <v>51</v>
      </c>
      <c r="AQ40" s="19" t="s">
        <v>51</v>
      </c>
      <c r="AR40" s="19" t="s">
        <v>51</v>
      </c>
      <c r="AS40" s="19" t="s">
        <v>51</v>
      </c>
      <c r="AT40" s="19" t="s">
        <v>51</v>
      </c>
      <c r="AU40" s="58" t="s">
        <v>51</v>
      </c>
      <c r="AV40" s="110" t="s">
        <v>51</v>
      </c>
      <c r="AW40" s="110" t="s">
        <v>51</v>
      </c>
      <c r="AX40" s="112" t="s">
        <v>51</v>
      </c>
      <c r="AY40" s="111" t="s">
        <v>51</v>
      </c>
      <c r="AZ40" s="31" t="s">
        <v>51</v>
      </c>
    </row>
    <row r="41" spans="1:52" s="84" customFormat="1" x14ac:dyDescent="0.35">
      <c r="A41" s="2" t="s">
        <v>565</v>
      </c>
      <c r="B41" s="30" t="s">
        <v>566</v>
      </c>
      <c r="C41" s="13">
        <v>4.5999999999999996</v>
      </c>
      <c r="D41" s="16">
        <v>3</v>
      </c>
      <c r="E41" s="2" t="s">
        <v>0</v>
      </c>
      <c r="F41" s="139">
        <v>10.8</v>
      </c>
      <c r="G41" s="140">
        <v>1.29</v>
      </c>
      <c r="H41" s="3" t="s">
        <v>234</v>
      </c>
      <c r="I41" s="3" t="s">
        <v>51</v>
      </c>
      <c r="J41" s="41" t="s">
        <v>51</v>
      </c>
      <c r="K41" s="112">
        <v>350</v>
      </c>
      <c r="L41" s="112">
        <v>90</v>
      </c>
      <c r="M41" s="112">
        <v>420</v>
      </c>
      <c r="N41" s="113">
        <v>200</v>
      </c>
      <c r="O41" s="112">
        <f t="shared" si="7"/>
        <v>15.600000000000001</v>
      </c>
      <c r="P41" s="112">
        <f t="shared" si="5"/>
        <v>11.64</v>
      </c>
      <c r="Q41" s="112">
        <f t="shared" si="6"/>
        <v>16.440000000000001</v>
      </c>
      <c r="R41" s="38">
        <f t="shared" si="4"/>
        <v>11.040000000000001</v>
      </c>
      <c r="S41" s="13">
        <v>5.6</v>
      </c>
      <c r="T41" s="36">
        <v>1.5</v>
      </c>
      <c r="U41" s="16">
        <v>239.3</v>
      </c>
      <c r="V41" s="16">
        <v>9.17</v>
      </c>
      <c r="W41" s="113" t="s">
        <v>39</v>
      </c>
      <c r="X41" s="62" t="s">
        <v>51</v>
      </c>
      <c r="Y41" s="71" t="s">
        <v>51</v>
      </c>
      <c r="Z41" s="5" t="s">
        <v>51</v>
      </c>
      <c r="AA41" s="112" t="s">
        <v>51</v>
      </c>
      <c r="AB41" s="112" t="s">
        <v>51</v>
      </c>
      <c r="AC41" s="113" t="s">
        <v>51</v>
      </c>
      <c r="AD41" s="19" t="s">
        <v>51</v>
      </c>
      <c r="AE41" s="19" t="s">
        <v>51</v>
      </c>
      <c r="AF41" s="19" t="s">
        <v>51</v>
      </c>
      <c r="AG41" s="19" t="s">
        <v>51</v>
      </c>
      <c r="AH41" s="19" t="s">
        <v>51</v>
      </c>
      <c r="AI41" s="19" t="s">
        <v>51</v>
      </c>
      <c r="AJ41" s="19" t="s">
        <v>51</v>
      </c>
      <c r="AK41" s="19" t="s">
        <v>51</v>
      </c>
      <c r="AL41" s="58" t="s">
        <v>51</v>
      </c>
      <c r="AM41" s="19" t="s">
        <v>51</v>
      </c>
      <c r="AN41" s="19" t="s">
        <v>51</v>
      </c>
      <c r="AO41" s="19" t="s">
        <v>51</v>
      </c>
      <c r="AP41" s="19" t="s">
        <v>51</v>
      </c>
      <c r="AQ41" s="19" t="s">
        <v>51</v>
      </c>
      <c r="AR41" s="19" t="s">
        <v>51</v>
      </c>
      <c r="AS41" s="19" t="s">
        <v>51</v>
      </c>
      <c r="AT41" s="19" t="s">
        <v>51</v>
      </c>
      <c r="AU41" s="58" t="s">
        <v>51</v>
      </c>
      <c r="AV41" s="110" t="s">
        <v>51</v>
      </c>
      <c r="AW41" s="110" t="s">
        <v>51</v>
      </c>
      <c r="AX41" s="112" t="s">
        <v>51</v>
      </c>
      <c r="AY41" s="111" t="s">
        <v>51</v>
      </c>
      <c r="AZ41" s="31" t="s">
        <v>51</v>
      </c>
    </row>
    <row r="42" spans="1:52" x14ac:dyDescent="0.35">
      <c r="A42" s="2" t="s">
        <v>446</v>
      </c>
      <c r="B42" s="30" t="s">
        <v>567</v>
      </c>
      <c r="C42" s="13">
        <v>7</v>
      </c>
      <c r="D42" s="16">
        <v>1</v>
      </c>
      <c r="E42" s="2" t="s">
        <v>0</v>
      </c>
      <c r="F42" s="142">
        <v>12.6</v>
      </c>
      <c r="G42" s="143">
        <v>0.7</v>
      </c>
      <c r="H42" s="3" t="s">
        <v>261</v>
      </c>
      <c r="I42" s="3" t="s">
        <v>51</v>
      </c>
      <c r="J42" s="41" t="s">
        <v>51</v>
      </c>
      <c r="K42" s="112">
        <v>110</v>
      </c>
      <c r="L42" s="112">
        <v>150</v>
      </c>
      <c r="M42" s="112">
        <v>1180</v>
      </c>
      <c r="N42" s="113">
        <f>1140+480</f>
        <v>1620</v>
      </c>
      <c r="O42" s="112">
        <f t="shared" si="7"/>
        <v>15.600000000000001</v>
      </c>
      <c r="P42" s="112">
        <f t="shared" si="5"/>
        <v>11.64</v>
      </c>
      <c r="Q42" s="112">
        <f t="shared" si="6"/>
        <v>16.440000000000001</v>
      </c>
      <c r="R42" s="38">
        <f t="shared" si="4"/>
        <v>11.040000000000001</v>
      </c>
      <c r="S42" s="112">
        <v>7.7</v>
      </c>
      <c r="T42" s="113">
        <v>2.0299999999999998</v>
      </c>
      <c r="U42" s="112">
        <v>237.1</v>
      </c>
      <c r="V42" s="112">
        <v>7.9</v>
      </c>
      <c r="W42" s="113" t="s">
        <v>39</v>
      </c>
      <c r="X42" s="62" t="s">
        <v>51</v>
      </c>
      <c r="Y42" s="71" t="s">
        <v>51</v>
      </c>
      <c r="Z42" s="5" t="s">
        <v>51</v>
      </c>
      <c r="AA42" s="112" t="s">
        <v>51</v>
      </c>
      <c r="AB42" s="112" t="s">
        <v>51</v>
      </c>
      <c r="AC42" s="113" t="s">
        <v>51</v>
      </c>
      <c r="AD42" s="19" t="s">
        <v>51</v>
      </c>
      <c r="AE42" s="19" t="s">
        <v>51</v>
      </c>
      <c r="AF42" s="19" t="s">
        <v>51</v>
      </c>
      <c r="AG42" s="19" t="s">
        <v>51</v>
      </c>
      <c r="AH42" s="19" t="s">
        <v>51</v>
      </c>
      <c r="AI42" s="19" t="s">
        <v>51</v>
      </c>
      <c r="AJ42" s="19" t="s">
        <v>51</v>
      </c>
      <c r="AK42" s="19" t="s">
        <v>51</v>
      </c>
      <c r="AL42" s="58" t="s">
        <v>51</v>
      </c>
      <c r="AM42" s="19" t="s">
        <v>51</v>
      </c>
      <c r="AN42" s="19" t="s">
        <v>51</v>
      </c>
      <c r="AO42" s="19" t="s">
        <v>51</v>
      </c>
      <c r="AP42" s="19" t="s">
        <v>51</v>
      </c>
      <c r="AQ42" s="19" t="s">
        <v>51</v>
      </c>
      <c r="AR42" s="19" t="s">
        <v>51</v>
      </c>
      <c r="AS42" s="19" t="s">
        <v>51</v>
      </c>
      <c r="AT42" s="19" t="s">
        <v>51</v>
      </c>
      <c r="AU42" s="58" t="s">
        <v>51</v>
      </c>
      <c r="AV42" s="110" t="s">
        <v>51</v>
      </c>
      <c r="AW42" s="110" t="s">
        <v>51</v>
      </c>
      <c r="AX42" s="112" t="s">
        <v>51</v>
      </c>
      <c r="AY42" s="111" t="s">
        <v>51</v>
      </c>
      <c r="AZ42" s="31" t="s">
        <v>262</v>
      </c>
    </row>
    <row r="43" spans="1:52" x14ac:dyDescent="0.35">
      <c r="A43" s="2" t="s">
        <v>568</v>
      </c>
      <c r="B43" s="30" t="s">
        <v>569</v>
      </c>
      <c r="C43" s="13">
        <v>1.5</v>
      </c>
      <c r="D43" s="16">
        <v>2</v>
      </c>
      <c r="E43" s="2" t="s">
        <v>0</v>
      </c>
      <c r="F43" s="142">
        <v>13.5</v>
      </c>
      <c r="G43" s="143">
        <v>1.29</v>
      </c>
      <c r="H43" s="3" t="s">
        <v>263</v>
      </c>
      <c r="I43" s="3" t="s">
        <v>51</v>
      </c>
      <c r="J43" s="41" t="s">
        <v>51</v>
      </c>
      <c r="K43" s="112">
        <v>25</v>
      </c>
      <c r="L43" s="112">
        <v>20</v>
      </c>
      <c r="M43" s="112">
        <v>100</v>
      </c>
      <c r="N43" s="113">
        <v>30</v>
      </c>
      <c r="O43" s="112">
        <f t="shared" si="7"/>
        <v>15.600000000000001</v>
      </c>
      <c r="P43" s="112">
        <f t="shared" si="5"/>
        <v>11.64</v>
      </c>
      <c r="Q43" s="112">
        <f t="shared" si="6"/>
        <v>16.440000000000001</v>
      </c>
      <c r="R43" s="38">
        <f t="shared" si="4"/>
        <v>11.040000000000001</v>
      </c>
      <c r="S43" s="112">
        <v>4.2</v>
      </c>
      <c r="T43" s="113">
        <v>0.67</v>
      </c>
      <c r="U43" s="112">
        <v>195</v>
      </c>
      <c r="V43" s="112">
        <v>37.75</v>
      </c>
      <c r="W43" s="113" t="s">
        <v>57</v>
      </c>
      <c r="X43" s="62" t="s">
        <v>51</v>
      </c>
      <c r="Y43" s="71" t="s">
        <v>51</v>
      </c>
      <c r="Z43" s="5" t="s">
        <v>51</v>
      </c>
      <c r="AA43" s="112" t="s">
        <v>51</v>
      </c>
      <c r="AB43" s="112" t="s">
        <v>51</v>
      </c>
      <c r="AC43" s="113" t="s">
        <v>51</v>
      </c>
      <c r="AD43" s="19" t="s">
        <v>51</v>
      </c>
      <c r="AE43" s="19" t="s">
        <v>51</v>
      </c>
      <c r="AF43" s="19" t="s">
        <v>51</v>
      </c>
      <c r="AG43" s="19" t="s">
        <v>51</v>
      </c>
      <c r="AH43" s="19" t="s">
        <v>51</v>
      </c>
      <c r="AI43" s="19" t="s">
        <v>51</v>
      </c>
      <c r="AJ43" s="19" t="s">
        <v>51</v>
      </c>
      <c r="AK43" s="19" t="s">
        <v>51</v>
      </c>
      <c r="AL43" s="58" t="s">
        <v>51</v>
      </c>
      <c r="AM43" s="19" t="s">
        <v>51</v>
      </c>
      <c r="AN43" s="19" t="s">
        <v>51</v>
      </c>
      <c r="AO43" s="19" t="s">
        <v>51</v>
      </c>
      <c r="AP43" s="19" t="s">
        <v>51</v>
      </c>
      <c r="AQ43" s="19" t="s">
        <v>51</v>
      </c>
      <c r="AR43" s="19" t="s">
        <v>51</v>
      </c>
      <c r="AS43" s="19" t="s">
        <v>51</v>
      </c>
      <c r="AT43" s="19" t="s">
        <v>51</v>
      </c>
      <c r="AU43" s="58" t="s">
        <v>51</v>
      </c>
      <c r="AV43" s="110" t="s">
        <v>51</v>
      </c>
      <c r="AW43" s="110" t="s">
        <v>51</v>
      </c>
      <c r="AX43" s="112" t="s">
        <v>51</v>
      </c>
      <c r="AY43" s="111" t="s">
        <v>51</v>
      </c>
      <c r="AZ43" s="31" t="s">
        <v>51</v>
      </c>
    </row>
    <row r="44" spans="1:52" x14ac:dyDescent="0.35">
      <c r="A44" s="2" t="s">
        <v>570</v>
      </c>
      <c r="B44" s="30" t="s">
        <v>571</v>
      </c>
      <c r="C44" s="13">
        <v>0.4</v>
      </c>
      <c r="D44" s="16">
        <v>1</v>
      </c>
      <c r="E44" s="2" t="s">
        <v>0</v>
      </c>
      <c r="F44" s="142">
        <v>11.8</v>
      </c>
      <c r="G44" s="143">
        <v>0.35</v>
      </c>
      <c r="H44" s="3" t="s">
        <v>264</v>
      </c>
      <c r="I44" s="3" t="s">
        <v>51</v>
      </c>
      <c r="J44" s="41" t="s">
        <v>51</v>
      </c>
      <c r="K44" s="112">
        <v>60</v>
      </c>
      <c r="L44" s="112">
        <v>0</v>
      </c>
      <c r="M44" s="112">
        <v>0</v>
      </c>
      <c r="N44" s="113">
        <v>10</v>
      </c>
      <c r="O44" s="112">
        <f t="shared" si="7"/>
        <v>15.600000000000001</v>
      </c>
      <c r="P44" s="112">
        <f t="shared" si="5"/>
        <v>11.64</v>
      </c>
      <c r="Q44" s="112">
        <f t="shared" si="6"/>
        <v>16.440000000000001</v>
      </c>
      <c r="R44" s="38">
        <f t="shared" si="4"/>
        <v>11.040000000000001</v>
      </c>
      <c r="S44" s="112">
        <v>6.6</v>
      </c>
      <c r="T44" s="113">
        <v>0.78</v>
      </c>
      <c r="U44" s="112">
        <v>301.7</v>
      </c>
      <c r="V44" s="112">
        <v>2.89</v>
      </c>
      <c r="W44" s="113" t="s">
        <v>59</v>
      </c>
      <c r="X44" s="62" t="s">
        <v>51</v>
      </c>
      <c r="Y44" s="71" t="s">
        <v>51</v>
      </c>
      <c r="Z44" s="5" t="s">
        <v>51</v>
      </c>
      <c r="AA44" s="112" t="s">
        <v>51</v>
      </c>
      <c r="AB44" s="112" t="s">
        <v>51</v>
      </c>
      <c r="AC44" s="113" t="s">
        <v>51</v>
      </c>
      <c r="AD44" s="19" t="s">
        <v>51</v>
      </c>
      <c r="AE44" s="19" t="s">
        <v>51</v>
      </c>
      <c r="AF44" s="19" t="s">
        <v>51</v>
      </c>
      <c r="AG44" s="19" t="s">
        <v>51</v>
      </c>
      <c r="AH44" s="19" t="s">
        <v>51</v>
      </c>
      <c r="AI44" s="19" t="s">
        <v>51</v>
      </c>
      <c r="AJ44" s="19" t="s">
        <v>51</v>
      </c>
      <c r="AK44" s="19" t="s">
        <v>51</v>
      </c>
      <c r="AL44" s="58" t="s">
        <v>51</v>
      </c>
      <c r="AM44" s="19" t="s">
        <v>51</v>
      </c>
      <c r="AN44" s="19" t="s">
        <v>51</v>
      </c>
      <c r="AO44" s="19" t="s">
        <v>51</v>
      </c>
      <c r="AP44" s="19" t="s">
        <v>51</v>
      </c>
      <c r="AQ44" s="19" t="s">
        <v>51</v>
      </c>
      <c r="AR44" s="19" t="s">
        <v>51</v>
      </c>
      <c r="AS44" s="19" t="s">
        <v>51</v>
      </c>
      <c r="AT44" s="19" t="s">
        <v>51</v>
      </c>
      <c r="AU44" s="58" t="s">
        <v>51</v>
      </c>
      <c r="AV44" s="110" t="s">
        <v>51</v>
      </c>
      <c r="AW44" s="110" t="s">
        <v>51</v>
      </c>
      <c r="AX44" s="112" t="s">
        <v>51</v>
      </c>
      <c r="AY44" s="111" t="s">
        <v>51</v>
      </c>
      <c r="AZ44" s="31" t="s">
        <v>51</v>
      </c>
    </row>
    <row r="45" spans="1:52" x14ac:dyDescent="0.35">
      <c r="A45" s="2" t="s">
        <v>572</v>
      </c>
      <c r="B45" s="30" t="s">
        <v>573</v>
      </c>
      <c r="C45" s="13">
        <v>1.3</v>
      </c>
      <c r="D45" s="16">
        <v>1</v>
      </c>
      <c r="E45" s="2" t="s">
        <v>0</v>
      </c>
      <c r="F45" s="142">
        <v>8</v>
      </c>
      <c r="G45" s="143">
        <v>0.53</v>
      </c>
      <c r="H45" s="3" t="s">
        <v>265</v>
      </c>
      <c r="I45" s="3" t="s">
        <v>51</v>
      </c>
      <c r="J45" s="41" t="s">
        <v>51</v>
      </c>
      <c r="K45" s="112">
        <v>80</v>
      </c>
      <c r="L45" s="112">
        <v>40</v>
      </c>
      <c r="M45" s="112">
        <v>40</v>
      </c>
      <c r="N45" s="113">
        <v>230</v>
      </c>
      <c r="O45" s="112">
        <f t="shared" si="7"/>
        <v>15.600000000000001</v>
      </c>
      <c r="P45" s="112">
        <f t="shared" si="5"/>
        <v>11.64</v>
      </c>
      <c r="Q45" s="112">
        <f t="shared" si="6"/>
        <v>16.440000000000001</v>
      </c>
      <c r="R45" s="38">
        <f t="shared" si="4"/>
        <v>11.040000000000001</v>
      </c>
      <c r="S45" s="112">
        <v>3.6</v>
      </c>
      <c r="T45" s="113">
        <v>0.37</v>
      </c>
      <c r="U45" s="112">
        <v>237.5</v>
      </c>
      <c r="V45" s="112">
        <v>18.91</v>
      </c>
      <c r="W45" s="113" t="s">
        <v>39</v>
      </c>
      <c r="X45" s="62" t="s">
        <v>51</v>
      </c>
      <c r="Y45" s="71" t="s">
        <v>51</v>
      </c>
      <c r="Z45" s="5" t="s">
        <v>51</v>
      </c>
      <c r="AA45" s="112" t="s">
        <v>51</v>
      </c>
      <c r="AB45" s="112" t="s">
        <v>51</v>
      </c>
      <c r="AC45" s="113" t="s">
        <v>51</v>
      </c>
      <c r="AD45" s="19" t="s">
        <v>51</v>
      </c>
      <c r="AE45" s="19" t="s">
        <v>51</v>
      </c>
      <c r="AF45" s="19" t="s">
        <v>51</v>
      </c>
      <c r="AG45" s="19" t="s">
        <v>51</v>
      </c>
      <c r="AH45" s="19" t="s">
        <v>51</v>
      </c>
      <c r="AI45" s="19" t="s">
        <v>51</v>
      </c>
      <c r="AJ45" s="19" t="s">
        <v>51</v>
      </c>
      <c r="AK45" s="19" t="s">
        <v>51</v>
      </c>
      <c r="AL45" s="58" t="s">
        <v>51</v>
      </c>
      <c r="AM45" s="19" t="s">
        <v>51</v>
      </c>
      <c r="AN45" s="19" t="s">
        <v>51</v>
      </c>
      <c r="AO45" s="19" t="s">
        <v>51</v>
      </c>
      <c r="AP45" s="19" t="s">
        <v>51</v>
      </c>
      <c r="AQ45" s="19" t="s">
        <v>51</v>
      </c>
      <c r="AR45" s="19" t="s">
        <v>51</v>
      </c>
      <c r="AS45" s="19" t="s">
        <v>51</v>
      </c>
      <c r="AT45" s="19" t="s">
        <v>51</v>
      </c>
      <c r="AU45" s="58" t="s">
        <v>51</v>
      </c>
      <c r="AV45" s="110" t="s">
        <v>51</v>
      </c>
      <c r="AW45" s="110" t="s">
        <v>51</v>
      </c>
      <c r="AX45" s="112" t="s">
        <v>51</v>
      </c>
      <c r="AY45" s="111" t="s">
        <v>51</v>
      </c>
      <c r="AZ45" s="31" t="s">
        <v>51</v>
      </c>
    </row>
    <row r="46" spans="1:52" x14ac:dyDescent="0.35">
      <c r="A46" s="2" t="s">
        <v>574</v>
      </c>
      <c r="B46" s="30" t="s">
        <v>575</v>
      </c>
      <c r="C46" s="13">
        <v>12.3</v>
      </c>
      <c r="D46" s="16">
        <v>3</v>
      </c>
      <c r="E46" s="2" t="s">
        <v>0</v>
      </c>
      <c r="F46" s="142">
        <v>9.8000000000000007</v>
      </c>
      <c r="G46" s="143">
        <v>2.4300000000000002</v>
      </c>
      <c r="H46" s="3" t="s">
        <v>266</v>
      </c>
      <c r="I46" s="3" t="s">
        <v>51</v>
      </c>
      <c r="J46" s="41" t="s">
        <v>51</v>
      </c>
      <c r="K46" s="112">
        <v>180</v>
      </c>
      <c r="L46" s="112">
        <v>310</v>
      </c>
      <c r="M46" s="112">
        <v>1960</v>
      </c>
      <c r="N46" s="113">
        <v>210</v>
      </c>
      <c r="O46" s="112">
        <f t="shared" si="7"/>
        <v>15.600000000000001</v>
      </c>
      <c r="P46" s="112">
        <f t="shared" si="5"/>
        <v>11.64</v>
      </c>
      <c r="Q46" s="112">
        <v>16.440000000000001</v>
      </c>
      <c r="R46" s="113">
        <v>11.04</v>
      </c>
      <c r="S46" s="112">
        <v>4.4000000000000004</v>
      </c>
      <c r="T46" s="113">
        <v>1.02</v>
      </c>
      <c r="U46" s="112">
        <v>175.1</v>
      </c>
      <c r="V46" s="112">
        <v>29.66</v>
      </c>
      <c r="W46" s="113" t="s">
        <v>57</v>
      </c>
      <c r="X46" s="62" t="s">
        <v>51</v>
      </c>
      <c r="Y46" s="71" t="s">
        <v>51</v>
      </c>
      <c r="Z46" s="5" t="s">
        <v>51</v>
      </c>
      <c r="AA46" s="112" t="s">
        <v>51</v>
      </c>
      <c r="AB46" s="112" t="s">
        <v>51</v>
      </c>
      <c r="AC46" s="113" t="s">
        <v>51</v>
      </c>
      <c r="AD46" s="19" t="s">
        <v>51</v>
      </c>
      <c r="AE46" s="19" t="s">
        <v>51</v>
      </c>
      <c r="AF46" s="19" t="s">
        <v>51</v>
      </c>
      <c r="AG46" s="19" t="s">
        <v>51</v>
      </c>
      <c r="AH46" s="19" t="s">
        <v>51</v>
      </c>
      <c r="AI46" s="19" t="s">
        <v>51</v>
      </c>
      <c r="AJ46" s="19" t="s">
        <v>51</v>
      </c>
      <c r="AK46" s="19" t="s">
        <v>51</v>
      </c>
      <c r="AL46" s="58" t="s">
        <v>51</v>
      </c>
      <c r="AM46" s="19" t="s">
        <v>51</v>
      </c>
      <c r="AN46" s="19" t="s">
        <v>51</v>
      </c>
      <c r="AO46" s="19" t="s">
        <v>51</v>
      </c>
      <c r="AP46" s="19" t="s">
        <v>51</v>
      </c>
      <c r="AQ46" s="19" t="s">
        <v>51</v>
      </c>
      <c r="AR46" s="19" t="s">
        <v>51</v>
      </c>
      <c r="AS46" s="19" t="s">
        <v>51</v>
      </c>
      <c r="AT46" s="19" t="s">
        <v>51</v>
      </c>
      <c r="AU46" s="58" t="s">
        <v>51</v>
      </c>
      <c r="AV46" s="110" t="s">
        <v>51</v>
      </c>
      <c r="AW46" s="110" t="s">
        <v>51</v>
      </c>
      <c r="AX46" s="112" t="s">
        <v>51</v>
      </c>
      <c r="AY46" s="111" t="s">
        <v>51</v>
      </c>
      <c r="AZ46" s="31" t="s">
        <v>267</v>
      </c>
    </row>
    <row r="47" spans="1:52" x14ac:dyDescent="0.35">
      <c r="A47" s="2" t="s">
        <v>576</v>
      </c>
      <c r="B47" s="30" t="s">
        <v>577</v>
      </c>
      <c r="C47" s="13">
        <v>1.4</v>
      </c>
      <c r="D47" s="16">
        <v>1</v>
      </c>
      <c r="E47" s="2" t="s">
        <v>0</v>
      </c>
      <c r="F47" s="142">
        <v>8</v>
      </c>
      <c r="G47" s="143">
        <v>0.49</v>
      </c>
      <c r="H47" s="3" t="s">
        <v>268</v>
      </c>
      <c r="I47" s="3" t="s">
        <v>51</v>
      </c>
      <c r="J47" s="41" t="s">
        <v>51</v>
      </c>
      <c r="K47" s="112">
        <v>40</v>
      </c>
      <c r="L47" s="112">
        <v>50</v>
      </c>
      <c r="M47" s="112">
        <v>60</v>
      </c>
      <c r="N47" s="113">
        <v>10</v>
      </c>
      <c r="O47" s="112">
        <f t="shared" si="7"/>
        <v>15.600000000000001</v>
      </c>
      <c r="P47" s="112">
        <f t="shared" si="5"/>
        <v>11.64</v>
      </c>
      <c r="Q47" s="112">
        <v>16.440000000000001</v>
      </c>
      <c r="R47" s="113">
        <v>11.04</v>
      </c>
      <c r="S47" s="112">
        <v>3.9</v>
      </c>
      <c r="T47" s="113">
        <v>1.56</v>
      </c>
      <c r="U47" s="112">
        <v>248.8</v>
      </c>
      <c r="V47" s="112">
        <v>20.73</v>
      </c>
      <c r="W47" s="113" t="s">
        <v>38</v>
      </c>
      <c r="X47" s="62" t="s">
        <v>51</v>
      </c>
      <c r="Y47" s="71" t="s">
        <v>51</v>
      </c>
      <c r="Z47" s="5" t="s">
        <v>51</v>
      </c>
      <c r="AA47" s="112" t="s">
        <v>51</v>
      </c>
      <c r="AB47" s="112" t="s">
        <v>51</v>
      </c>
      <c r="AC47" s="113" t="s">
        <v>51</v>
      </c>
      <c r="AD47" s="19" t="s">
        <v>51</v>
      </c>
      <c r="AE47" s="19" t="s">
        <v>51</v>
      </c>
      <c r="AF47" s="19" t="s">
        <v>51</v>
      </c>
      <c r="AG47" s="19" t="s">
        <v>51</v>
      </c>
      <c r="AH47" s="19" t="s">
        <v>51</v>
      </c>
      <c r="AI47" s="19" t="s">
        <v>51</v>
      </c>
      <c r="AJ47" s="19" t="s">
        <v>51</v>
      </c>
      <c r="AK47" s="19" t="s">
        <v>51</v>
      </c>
      <c r="AL47" s="58" t="s">
        <v>51</v>
      </c>
      <c r="AM47" s="19" t="s">
        <v>51</v>
      </c>
      <c r="AN47" s="19" t="s">
        <v>51</v>
      </c>
      <c r="AO47" s="19" t="s">
        <v>51</v>
      </c>
      <c r="AP47" s="19" t="s">
        <v>51</v>
      </c>
      <c r="AQ47" s="19" t="s">
        <v>51</v>
      </c>
      <c r="AR47" s="19" t="s">
        <v>51</v>
      </c>
      <c r="AS47" s="19" t="s">
        <v>51</v>
      </c>
      <c r="AT47" s="19" t="s">
        <v>51</v>
      </c>
      <c r="AU47" s="58" t="s">
        <v>51</v>
      </c>
      <c r="AV47" s="110" t="s">
        <v>51</v>
      </c>
      <c r="AW47" s="110" t="s">
        <v>51</v>
      </c>
      <c r="AX47" s="112" t="s">
        <v>51</v>
      </c>
      <c r="AY47" s="111" t="s">
        <v>51</v>
      </c>
      <c r="AZ47" s="31" t="s">
        <v>269</v>
      </c>
    </row>
    <row r="48" spans="1:52" x14ac:dyDescent="0.35">
      <c r="A48" s="2" t="s">
        <v>578</v>
      </c>
      <c r="B48" s="30" t="s">
        <v>579</v>
      </c>
      <c r="C48" s="13">
        <v>3</v>
      </c>
      <c r="D48" s="16">
        <v>2</v>
      </c>
      <c r="E48" s="144" t="s">
        <v>0</v>
      </c>
      <c r="F48" s="142">
        <v>7</v>
      </c>
      <c r="G48" s="143">
        <v>1.73</v>
      </c>
      <c r="H48" s="3" t="s">
        <v>270</v>
      </c>
      <c r="I48" s="3" t="s">
        <v>51</v>
      </c>
      <c r="J48" s="41" t="s">
        <v>51</v>
      </c>
      <c r="K48" s="112">
        <v>120</v>
      </c>
      <c r="L48" s="112">
        <v>90</v>
      </c>
      <c r="M48" s="112">
        <v>50</v>
      </c>
      <c r="N48" s="113">
        <v>10</v>
      </c>
      <c r="O48" s="112">
        <f t="shared" si="7"/>
        <v>15.600000000000001</v>
      </c>
      <c r="P48" s="112">
        <f t="shared" si="5"/>
        <v>11.64</v>
      </c>
      <c r="Q48" s="112">
        <v>16.440000000000001</v>
      </c>
      <c r="R48" s="113">
        <v>11.04</v>
      </c>
      <c r="S48" s="112">
        <v>3.4</v>
      </c>
      <c r="T48" s="113">
        <v>0.68</v>
      </c>
      <c r="U48" s="112">
        <v>90.4</v>
      </c>
      <c r="V48" s="112">
        <v>113.86</v>
      </c>
      <c r="W48" s="113" t="s">
        <v>71</v>
      </c>
      <c r="X48" s="62" t="s">
        <v>51</v>
      </c>
      <c r="Y48" s="71" t="s">
        <v>51</v>
      </c>
      <c r="Z48" s="5" t="s">
        <v>51</v>
      </c>
      <c r="AA48" s="112" t="s">
        <v>51</v>
      </c>
      <c r="AB48" s="112" t="s">
        <v>51</v>
      </c>
      <c r="AC48" s="113" t="s">
        <v>51</v>
      </c>
      <c r="AD48" s="19" t="s">
        <v>51</v>
      </c>
      <c r="AE48" s="19" t="s">
        <v>51</v>
      </c>
      <c r="AF48" s="19" t="s">
        <v>51</v>
      </c>
      <c r="AG48" s="19" t="s">
        <v>51</v>
      </c>
      <c r="AH48" s="19" t="s">
        <v>51</v>
      </c>
      <c r="AI48" s="19" t="s">
        <v>51</v>
      </c>
      <c r="AJ48" s="19" t="s">
        <v>51</v>
      </c>
      <c r="AK48" s="19" t="s">
        <v>51</v>
      </c>
      <c r="AL48" s="58" t="s">
        <v>51</v>
      </c>
      <c r="AM48" s="19" t="s">
        <v>51</v>
      </c>
      <c r="AN48" s="19" t="s">
        <v>51</v>
      </c>
      <c r="AO48" s="19" t="s">
        <v>51</v>
      </c>
      <c r="AP48" s="19" t="s">
        <v>51</v>
      </c>
      <c r="AQ48" s="19" t="s">
        <v>51</v>
      </c>
      <c r="AR48" s="19" t="s">
        <v>51</v>
      </c>
      <c r="AS48" s="19" t="s">
        <v>51</v>
      </c>
      <c r="AT48" s="19" t="s">
        <v>51</v>
      </c>
      <c r="AU48" s="58" t="s">
        <v>51</v>
      </c>
      <c r="AV48" s="110" t="s">
        <v>51</v>
      </c>
      <c r="AW48" s="110" t="s">
        <v>51</v>
      </c>
      <c r="AX48" s="112" t="s">
        <v>51</v>
      </c>
      <c r="AY48" s="111" t="s">
        <v>51</v>
      </c>
      <c r="AZ48" s="31" t="s">
        <v>51</v>
      </c>
    </row>
    <row r="49" spans="1:52" x14ac:dyDescent="0.35">
      <c r="A49" s="2" t="s">
        <v>458</v>
      </c>
      <c r="B49" s="30" t="s">
        <v>580</v>
      </c>
      <c r="C49" s="13">
        <v>3.5</v>
      </c>
      <c r="D49" s="16">
        <v>3</v>
      </c>
      <c r="E49" s="2" t="s">
        <v>0</v>
      </c>
      <c r="F49" s="142">
        <v>7.3</v>
      </c>
      <c r="G49" s="143">
        <v>1.66</v>
      </c>
      <c r="H49" s="3" t="s">
        <v>271</v>
      </c>
      <c r="I49" s="3" t="s">
        <v>51</v>
      </c>
      <c r="J49" s="41" t="s">
        <v>51</v>
      </c>
      <c r="K49" s="112">
        <v>70</v>
      </c>
      <c r="L49" s="112">
        <v>140</v>
      </c>
      <c r="M49" s="112">
        <v>80</v>
      </c>
      <c r="N49" s="113">
        <v>0</v>
      </c>
      <c r="O49" s="112">
        <f t="shared" si="7"/>
        <v>15.600000000000001</v>
      </c>
      <c r="P49" s="112">
        <f t="shared" si="5"/>
        <v>11.64</v>
      </c>
      <c r="Q49" s="112">
        <v>16.440000000000001</v>
      </c>
      <c r="R49" s="113">
        <v>11.04</v>
      </c>
      <c r="S49" s="112">
        <v>3.8</v>
      </c>
      <c r="T49" s="113">
        <v>1.35</v>
      </c>
      <c r="U49" s="112">
        <v>133.6</v>
      </c>
      <c r="V49" s="112">
        <v>64.400000000000006</v>
      </c>
      <c r="W49" s="113" t="s">
        <v>202</v>
      </c>
      <c r="X49" s="62" t="s">
        <v>51</v>
      </c>
      <c r="Y49" s="71" t="s">
        <v>51</v>
      </c>
      <c r="Z49" s="5" t="s">
        <v>51</v>
      </c>
      <c r="AA49" s="112" t="s">
        <v>51</v>
      </c>
      <c r="AB49" s="112" t="s">
        <v>51</v>
      </c>
      <c r="AC49" s="113" t="s">
        <v>51</v>
      </c>
      <c r="AD49" s="19" t="s">
        <v>51</v>
      </c>
      <c r="AE49" s="19" t="s">
        <v>51</v>
      </c>
      <c r="AF49" s="19" t="s">
        <v>51</v>
      </c>
      <c r="AG49" s="19" t="s">
        <v>51</v>
      </c>
      <c r="AH49" s="19" t="s">
        <v>51</v>
      </c>
      <c r="AI49" s="19" t="s">
        <v>51</v>
      </c>
      <c r="AJ49" s="19" t="s">
        <v>51</v>
      </c>
      <c r="AK49" s="19" t="s">
        <v>51</v>
      </c>
      <c r="AL49" s="58" t="s">
        <v>51</v>
      </c>
      <c r="AM49" s="19" t="s">
        <v>51</v>
      </c>
      <c r="AN49" s="19" t="s">
        <v>51</v>
      </c>
      <c r="AO49" s="19" t="s">
        <v>51</v>
      </c>
      <c r="AP49" s="19" t="s">
        <v>51</v>
      </c>
      <c r="AQ49" s="19" t="s">
        <v>51</v>
      </c>
      <c r="AR49" s="19" t="s">
        <v>51</v>
      </c>
      <c r="AS49" s="19" t="s">
        <v>51</v>
      </c>
      <c r="AT49" s="19" t="s">
        <v>51</v>
      </c>
      <c r="AU49" s="58" t="s">
        <v>51</v>
      </c>
      <c r="AV49" s="110" t="s">
        <v>51</v>
      </c>
      <c r="AW49" s="110" t="s">
        <v>51</v>
      </c>
      <c r="AX49" s="112" t="s">
        <v>51</v>
      </c>
      <c r="AY49" s="111" t="s">
        <v>51</v>
      </c>
      <c r="AZ49" s="31" t="s">
        <v>51</v>
      </c>
    </row>
    <row r="50" spans="1:52" x14ac:dyDescent="0.35">
      <c r="A50" s="2" t="s">
        <v>581</v>
      </c>
      <c r="B50" s="30" t="s">
        <v>461</v>
      </c>
      <c r="C50" s="13">
        <v>6.9</v>
      </c>
      <c r="D50" s="16">
        <v>1</v>
      </c>
      <c r="E50" s="2" t="s">
        <v>0</v>
      </c>
      <c r="F50" s="142">
        <v>5.2</v>
      </c>
      <c r="G50" s="143">
        <v>0.14000000000000001</v>
      </c>
      <c r="H50" s="3" t="s">
        <v>272</v>
      </c>
      <c r="I50" s="3" t="s">
        <v>51</v>
      </c>
      <c r="J50" s="41" t="s">
        <v>51</v>
      </c>
      <c r="K50" s="112">
        <v>300</v>
      </c>
      <c r="L50" s="112">
        <v>320</v>
      </c>
      <c r="M50" s="112">
        <v>60</v>
      </c>
      <c r="N50" s="113">
        <v>60</v>
      </c>
      <c r="O50" s="112">
        <f t="shared" si="7"/>
        <v>15.600000000000001</v>
      </c>
      <c r="P50" s="112">
        <f t="shared" si="5"/>
        <v>11.64</v>
      </c>
      <c r="Q50" s="112">
        <v>16.440000000000001</v>
      </c>
      <c r="R50" s="113">
        <v>11.04</v>
      </c>
      <c r="S50" s="112">
        <v>1.6</v>
      </c>
      <c r="T50" s="113">
        <v>0.48</v>
      </c>
      <c r="U50" s="112">
        <v>147.30000000000001</v>
      </c>
      <c r="V50" s="112">
        <v>144.74</v>
      </c>
      <c r="W50" s="113" t="s">
        <v>202</v>
      </c>
      <c r="X50" s="62" t="s">
        <v>51</v>
      </c>
      <c r="Y50" s="71" t="s">
        <v>51</v>
      </c>
      <c r="Z50" s="5" t="s">
        <v>51</v>
      </c>
      <c r="AA50" s="112" t="s">
        <v>51</v>
      </c>
      <c r="AB50" s="112" t="s">
        <v>51</v>
      </c>
      <c r="AC50" s="113" t="s">
        <v>51</v>
      </c>
      <c r="AD50" s="19" t="s">
        <v>51</v>
      </c>
      <c r="AE50" s="19" t="s">
        <v>51</v>
      </c>
      <c r="AF50" s="19" t="s">
        <v>51</v>
      </c>
      <c r="AG50" s="19" t="s">
        <v>51</v>
      </c>
      <c r="AH50" s="19" t="s">
        <v>51</v>
      </c>
      <c r="AI50" s="19" t="s">
        <v>51</v>
      </c>
      <c r="AJ50" s="19" t="s">
        <v>51</v>
      </c>
      <c r="AK50" s="19" t="s">
        <v>51</v>
      </c>
      <c r="AL50" s="58" t="s">
        <v>51</v>
      </c>
      <c r="AM50" s="19" t="s">
        <v>51</v>
      </c>
      <c r="AN50" s="19" t="s">
        <v>51</v>
      </c>
      <c r="AO50" s="19" t="s">
        <v>51</v>
      </c>
      <c r="AP50" s="19" t="s">
        <v>51</v>
      </c>
      <c r="AQ50" s="19" t="s">
        <v>51</v>
      </c>
      <c r="AR50" s="19" t="s">
        <v>51</v>
      </c>
      <c r="AS50" s="19" t="s">
        <v>51</v>
      </c>
      <c r="AT50" s="19" t="s">
        <v>51</v>
      </c>
      <c r="AU50" s="58" t="s">
        <v>51</v>
      </c>
      <c r="AV50" s="110" t="s">
        <v>51</v>
      </c>
      <c r="AW50" s="110" t="s">
        <v>51</v>
      </c>
      <c r="AX50" s="112" t="s">
        <v>51</v>
      </c>
      <c r="AY50" s="111" t="s">
        <v>51</v>
      </c>
      <c r="AZ50" s="31" t="s">
        <v>51</v>
      </c>
    </row>
    <row r="51" spans="1:52" x14ac:dyDescent="0.35">
      <c r="A51" s="2" t="s">
        <v>582</v>
      </c>
      <c r="B51" s="30" t="s">
        <v>583</v>
      </c>
      <c r="C51" s="13">
        <v>5.0999999999999996</v>
      </c>
      <c r="D51" s="16">
        <v>1</v>
      </c>
      <c r="E51" s="2" t="s">
        <v>0</v>
      </c>
      <c r="F51" s="142">
        <v>9</v>
      </c>
      <c r="G51" s="143">
        <v>0.1</v>
      </c>
      <c r="H51" s="3" t="s">
        <v>273</v>
      </c>
      <c r="I51" s="3" t="s">
        <v>51</v>
      </c>
      <c r="J51" s="41" t="s">
        <v>51</v>
      </c>
      <c r="K51" s="112">
        <v>120</v>
      </c>
      <c r="L51" s="112">
        <v>320</v>
      </c>
      <c r="M51" s="112">
        <v>140</v>
      </c>
      <c r="N51" s="113">
        <v>60</v>
      </c>
      <c r="O51" s="112">
        <f t="shared" si="7"/>
        <v>15.600000000000001</v>
      </c>
      <c r="P51" s="112">
        <f t="shared" si="5"/>
        <v>11.64</v>
      </c>
      <c r="Q51" s="112">
        <v>16.440000000000001</v>
      </c>
      <c r="R51" s="113">
        <v>11.04</v>
      </c>
      <c r="S51" s="112">
        <v>2.5</v>
      </c>
      <c r="T51" s="113">
        <v>0.35</v>
      </c>
      <c r="U51" s="112">
        <v>112.9</v>
      </c>
      <c r="V51" s="112">
        <v>31.98</v>
      </c>
      <c r="W51" s="113" t="s">
        <v>202</v>
      </c>
      <c r="X51" s="62" t="s">
        <v>51</v>
      </c>
      <c r="Y51" s="71" t="s">
        <v>51</v>
      </c>
      <c r="Z51" s="5" t="s">
        <v>51</v>
      </c>
      <c r="AA51" s="112" t="s">
        <v>51</v>
      </c>
      <c r="AB51" s="112" t="s">
        <v>51</v>
      </c>
      <c r="AC51" s="113" t="s">
        <v>51</v>
      </c>
      <c r="AD51" s="19" t="s">
        <v>51</v>
      </c>
      <c r="AE51" s="19" t="s">
        <v>51</v>
      </c>
      <c r="AF51" s="19" t="s">
        <v>51</v>
      </c>
      <c r="AG51" s="19" t="s">
        <v>51</v>
      </c>
      <c r="AH51" s="19" t="s">
        <v>51</v>
      </c>
      <c r="AI51" s="19" t="s">
        <v>51</v>
      </c>
      <c r="AJ51" s="19" t="s">
        <v>51</v>
      </c>
      <c r="AK51" s="19" t="s">
        <v>51</v>
      </c>
      <c r="AL51" s="58" t="s">
        <v>51</v>
      </c>
      <c r="AM51" s="19" t="s">
        <v>51</v>
      </c>
      <c r="AN51" s="19" t="s">
        <v>51</v>
      </c>
      <c r="AO51" s="19" t="s">
        <v>51</v>
      </c>
      <c r="AP51" s="19" t="s">
        <v>51</v>
      </c>
      <c r="AQ51" s="19" t="s">
        <v>51</v>
      </c>
      <c r="AR51" s="19" t="s">
        <v>51</v>
      </c>
      <c r="AS51" s="19" t="s">
        <v>51</v>
      </c>
      <c r="AT51" s="19" t="s">
        <v>51</v>
      </c>
      <c r="AU51" s="58" t="s">
        <v>51</v>
      </c>
      <c r="AV51" s="110" t="s">
        <v>51</v>
      </c>
      <c r="AW51" s="110" t="s">
        <v>51</v>
      </c>
      <c r="AX51" s="112" t="s">
        <v>51</v>
      </c>
      <c r="AY51" s="111" t="s">
        <v>51</v>
      </c>
      <c r="AZ51" s="31" t="s">
        <v>51</v>
      </c>
    </row>
    <row r="52" spans="1:52" x14ac:dyDescent="0.35">
      <c r="A52" s="2" t="s">
        <v>584</v>
      </c>
      <c r="B52" s="30" t="s">
        <v>585</v>
      </c>
      <c r="C52" s="13">
        <v>2.9</v>
      </c>
      <c r="D52" s="16">
        <v>1</v>
      </c>
      <c r="E52" s="2" t="s">
        <v>0</v>
      </c>
      <c r="F52" s="142">
        <v>7.6</v>
      </c>
      <c r="G52" s="143">
        <v>0.28999999999999998</v>
      </c>
      <c r="H52" s="3" t="s">
        <v>274</v>
      </c>
      <c r="I52" s="3" t="s">
        <v>51</v>
      </c>
      <c r="J52" s="41" t="s">
        <v>51</v>
      </c>
      <c r="K52" s="112">
        <v>40</v>
      </c>
      <c r="L52" s="112">
        <v>70</v>
      </c>
      <c r="M52" s="112">
        <v>1060</v>
      </c>
      <c r="N52" s="113">
        <v>20</v>
      </c>
      <c r="O52" s="112">
        <f t="shared" si="7"/>
        <v>15.600000000000001</v>
      </c>
      <c r="P52" s="112">
        <f t="shared" si="5"/>
        <v>11.64</v>
      </c>
      <c r="Q52" s="112">
        <v>16.440000000000001</v>
      </c>
      <c r="R52" s="113">
        <v>11.04</v>
      </c>
      <c r="S52" s="112">
        <v>4.3</v>
      </c>
      <c r="T52" s="113">
        <v>0.4</v>
      </c>
      <c r="U52" s="112">
        <v>168.9</v>
      </c>
      <c r="V52" s="112">
        <v>9.0399999999999991</v>
      </c>
      <c r="W52" s="113" t="s">
        <v>57</v>
      </c>
      <c r="X52" s="62" t="s">
        <v>51</v>
      </c>
      <c r="Y52" s="71" t="s">
        <v>51</v>
      </c>
      <c r="Z52" s="5" t="s">
        <v>51</v>
      </c>
      <c r="AA52" s="112" t="s">
        <v>51</v>
      </c>
      <c r="AB52" s="112" t="s">
        <v>51</v>
      </c>
      <c r="AC52" s="113" t="s">
        <v>51</v>
      </c>
      <c r="AD52" s="19" t="s">
        <v>51</v>
      </c>
      <c r="AE52" s="19" t="s">
        <v>51</v>
      </c>
      <c r="AF52" s="19" t="s">
        <v>51</v>
      </c>
      <c r="AG52" s="19" t="s">
        <v>51</v>
      </c>
      <c r="AH52" s="19" t="s">
        <v>51</v>
      </c>
      <c r="AI52" s="19" t="s">
        <v>51</v>
      </c>
      <c r="AJ52" s="19" t="s">
        <v>51</v>
      </c>
      <c r="AK52" s="19" t="s">
        <v>51</v>
      </c>
      <c r="AL52" s="58" t="s">
        <v>51</v>
      </c>
      <c r="AM52" s="19" t="s">
        <v>51</v>
      </c>
      <c r="AN52" s="19" t="s">
        <v>51</v>
      </c>
      <c r="AO52" s="19" t="s">
        <v>51</v>
      </c>
      <c r="AP52" s="19" t="s">
        <v>51</v>
      </c>
      <c r="AQ52" s="19" t="s">
        <v>51</v>
      </c>
      <c r="AR52" s="19" t="s">
        <v>51</v>
      </c>
      <c r="AS52" s="19" t="s">
        <v>51</v>
      </c>
      <c r="AT52" s="19" t="s">
        <v>51</v>
      </c>
      <c r="AU52" s="58" t="s">
        <v>51</v>
      </c>
      <c r="AV52" s="110" t="s">
        <v>51</v>
      </c>
      <c r="AW52" s="110" t="s">
        <v>51</v>
      </c>
      <c r="AX52" s="112" t="s">
        <v>51</v>
      </c>
      <c r="AY52" s="111" t="s">
        <v>51</v>
      </c>
      <c r="AZ52" s="31" t="s">
        <v>51</v>
      </c>
    </row>
    <row r="53" spans="1:52" x14ac:dyDescent="0.35">
      <c r="A53" s="2" t="s">
        <v>586</v>
      </c>
      <c r="B53" s="30" t="s">
        <v>587</v>
      </c>
      <c r="C53" s="13">
        <v>1.6</v>
      </c>
      <c r="D53" s="16">
        <v>2</v>
      </c>
      <c r="E53" s="2" t="s">
        <v>0</v>
      </c>
      <c r="F53" s="142">
        <v>9.3000000000000007</v>
      </c>
      <c r="G53" s="143">
        <v>1.25</v>
      </c>
      <c r="H53" s="3" t="s">
        <v>286</v>
      </c>
      <c r="I53" s="3" t="s">
        <v>51</v>
      </c>
      <c r="J53" s="41" t="s">
        <v>51</v>
      </c>
      <c r="K53" s="112">
        <v>30</v>
      </c>
      <c r="L53" s="112">
        <v>40</v>
      </c>
      <c r="M53" s="112">
        <v>110</v>
      </c>
      <c r="N53" s="113">
        <v>50</v>
      </c>
      <c r="O53" s="112">
        <f t="shared" si="7"/>
        <v>15.600000000000001</v>
      </c>
      <c r="P53" s="112">
        <f t="shared" si="5"/>
        <v>11.64</v>
      </c>
      <c r="Q53" s="112">
        <v>16.440000000000001</v>
      </c>
      <c r="R53" s="113">
        <v>11.04</v>
      </c>
      <c r="S53" s="112">
        <v>8.1</v>
      </c>
      <c r="T53" s="113">
        <v>1.19</v>
      </c>
      <c r="U53" s="112">
        <v>240.3</v>
      </c>
      <c r="V53" s="112">
        <v>19.86</v>
      </c>
      <c r="W53" s="113" t="s">
        <v>38</v>
      </c>
      <c r="X53" s="62" t="s">
        <v>51</v>
      </c>
      <c r="Y53" s="71" t="s">
        <v>51</v>
      </c>
      <c r="Z53" s="5" t="s">
        <v>51</v>
      </c>
      <c r="AA53" s="112" t="s">
        <v>51</v>
      </c>
      <c r="AB53" s="112" t="s">
        <v>51</v>
      </c>
      <c r="AC53" s="113" t="s">
        <v>51</v>
      </c>
      <c r="AD53" s="19" t="s">
        <v>51</v>
      </c>
      <c r="AE53" s="19" t="s">
        <v>51</v>
      </c>
      <c r="AF53" s="19" t="s">
        <v>51</v>
      </c>
      <c r="AG53" s="19" t="s">
        <v>51</v>
      </c>
      <c r="AH53" s="19" t="s">
        <v>51</v>
      </c>
      <c r="AI53" s="19" t="s">
        <v>51</v>
      </c>
      <c r="AJ53" s="19" t="s">
        <v>51</v>
      </c>
      <c r="AK53" s="19" t="s">
        <v>51</v>
      </c>
      <c r="AL53" s="58" t="s">
        <v>51</v>
      </c>
      <c r="AM53" s="19" t="s">
        <v>51</v>
      </c>
      <c r="AN53" s="19" t="s">
        <v>51</v>
      </c>
      <c r="AO53" s="19" t="s">
        <v>51</v>
      </c>
      <c r="AP53" s="19" t="s">
        <v>51</v>
      </c>
      <c r="AQ53" s="19" t="s">
        <v>51</v>
      </c>
      <c r="AR53" s="19" t="s">
        <v>51</v>
      </c>
      <c r="AS53" s="19" t="s">
        <v>51</v>
      </c>
      <c r="AT53" s="19" t="s">
        <v>51</v>
      </c>
      <c r="AU53" s="58" t="s">
        <v>51</v>
      </c>
      <c r="AV53" s="110" t="s">
        <v>51</v>
      </c>
      <c r="AW53" s="110" t="s">
        <v>51</v>
      </c>
      <c r="AX53" s="112" t="s">
        <v>51</v>
      </c>
      <c r="AY53" s="111" t="s">
        <v>51</v>
      </c>
      <c r="AZ53" s="31" t="s">
        <v>51</v>
      </c>
    </row>
    <row r="54" spans="1:52" x14ac:dyDescent="0.35">
      <c r="A54" s="2" t="s">
        <v>588</v>
      </c>
      <c r="B54" s="30" t="s">
        <v>589</v>
      </c>
      <c r="C54" s="13">
        <v>0.7</v>
      </c>
      <c r="D54" s="16">
        <v>3</v>
      </c>
      <c r="E54" s="2" t="s">
        <v>0</v>
      </c>
      <c r="F54" s="142">
        <v>3.9</v>
      </c>
      <c r="G54" s="143">
        <v>1.72</v>
      </c>
      <c r="H54" s="3" t="s">
        <v>287</v>
      </c>
      <c r="I54" s="3" t="s">
        <v>51</v>
      </c>
      <c r="J54" s="41" t="s">
        <v>51</v>
      </c>
      <c r="K54" s="112" t="s">
        <v>51</v>
      </c>
      <c r="L54" s="112">
        <v>0</v>
      </c>
      <c r="M54" s="112">
        <v>0</v>
      </c>
      <c r="N54" s="113">
        <v>0</v>
      </c>
      <c r="O54" s="112">
        <f t="shared" si="7"/>
        <v>15.600000000000001</v>
      </c>
      <c r="P54" s="112">
        <f t="shared" si="5"/>
        <v>11.64</v>
      </c>
      <c r="Q54" s="112">
        <v>16.440000000000001</v>
      </c>
      <c r="R54" s="113">
        <v>11.04</v>
      </c>
      <c r="S54" s="112">
        <v>5.9</v>
      </c>
      <c r="T54" s="113">
        <v>1.95</v>
      </c>
      <c r="U54" s="112">
        <v>274.2</v>
      </c>
      <c r="V54" s="112">
        <v>24.58</v>
      </c>
      <c r="W54" s="113" t="s">
        <v>38</v>
      </c>
      <c r="X54" s="62" t="s">
        <v>51</v>
      </c>
      <c r="Y54" s="71" t="s">
        <v>51</v>
      </c>
      <c r="Z54" s="5" t="s">
        <v>51</v>
      </c>
      <c r="AA54" s="112" t="s">
        <v>51</v>
      </c>
      <c r="AB54" s="112" t="s">
        <v>51</v>
      </c>
      <c r="AC54" s="113" t="s">
        <v>51</v>
      </c>
      <c r="AD54" s="19" t="s">
        <v>51</v>
      </c>
      <c r="AE54" s="19" t="s">
        <v>51</v>
      </c>
      <c r="AF54" s="19" t="s">
        <v>51</v>
      </c>
      <c r="AG54" s="19" t="s">
        <v>51</v>
      </c>
      <c r="AH54" s="19" t="s">
        <v>51</v>
      </c>
      <c r="AI54" s="19" t="s">
        <v>51</v>
      </c>
      <c r="AJ54" s="19" t="s">
        <v>51</v>
      </c>
      <c r="AK54" s="19" t="s">
        <v>51</v>
      </c>
      <c r="AL54" s="58" t="s">
        <v>51</v>
      </c>
      <c r="AM54" s="19" t="s">
        <v>51</v>
      </c>
      <c r="AN54" s="19" t="s">
        <v>51</v>
      </c>
      <c r="AO54" s="19" t="s">
        <v>51</v>
      </c>
      <c r="AP54" s="19" t="s">
        <v>51</v>
      </c>
      <c r="AQ54" s="19" t="s">
        <v>51</v>
      </c>
      <c r="AR54" s="19" t="s">
        <v>51</v>
      </c>
      <c r="AS54" s="19" t="s">
        <v>51</v>
      </c>
      <c r="AT54" s="19" t="s">
        <v>51</v>
      </c>
      <c r="AU54" s="58" t="s">
        <v>51</v>
      </c>
      <c r="AV54" s="110" t="s">
        <v>51</v>
      </c>
      <c r="AW54" s="110" t="s">
        <v>51</v>
      </c>
      <c r="AX54" s="112" t="s">
        <v>51</v>
      </c>
      <c r="AY54" s="111" t="s">
        <v>51</v>
      </c>
      <c r="AZ54" s="31" t="s">
        <v>288</v>
      </c>
    </row>
    <row r="55" spans="1:52" x14ac:dyDescent="0.35">
      <c r="A55" s="2" t="s">
        <v>590</v>
      </c>
      <c r="B55" s="30" t="s">
        <v>591</v>
      </c>
      <c r="C55" s="13">
        <v>7.6</v>
      </c>
      <c r="D55" s="16">
        <v>2</v>
      </c>
      <c r="E55" s="2" t="s">
        <v>0</v>
      </c>
      <c r="F55" s="142">
        <v>5</v>
      </c>
      <c r="G55" s="143">
        <v>1.85</v>
      </c>
      <c r="H55" s="3" t="s">
        <v>289</v>
      </c>
      <c r="I55" s="3" t="s">
        <v>51</v>
      </c>
      <c r="J55" s="41" t="s">
        <v>51</v>
      </c>
      <c r="K55" s="112">
        <v>130</v>
      </c>
      <c r="L55" s="112">
        <v>200</v>
      </c>
      <c r="M55" s="112">
        <v>840</v>
      </c>
      <c r="N55" s="113">
        <v>1080</v>
      </c>
      <c r="O55" s="112">
        <f t="shared" si="7"/>
        <v>15.600000000000001</v>
      </c>
      <c r="P55" s="112">
        <f t="shared" si="5"/>
        <v>11.64</v>
      </c>
      <c r="Q55" s="112">
        <v>16.440000000000001</v>
      </c>
      <c r="R55" s="113">
        <v>11.04</v>
      </c>
      <c r="S55" s="112">
        <v>6</v>
      </c>
      <c r="T55" s="113">
        <v>0.72</v>
      </c>
      <c r="U55" s="112">
        <v>217.8</v>
      </c>
      <c r="V55" s="112">
        <v>20.29</v>
      </c>
      <c r="W55" s="113" t="s">
        <v>39</v>
      </c>
      <c r="X55" s="62" t="s">
        <v>51</v>
      </c>
      <c r="Y55" s="71" t="s">
        <v>51</v>
      </c>
      <c r="Z55" s="5" t="s">
        <v>51</v>
      </c>
      <c r="AA55" s="112" t="s">
        <v>51</v>
      </c>
      <c r="AB55" s="112" t="s">
        <v>51</v>
      </c>
      <c r="AC55" s="113" t="s">
        <v>51</v>
      </c>
      <c r="AD55" s="19" t="s">
        <v>51</v>
      </c>
      <c r="AE55" s="19" t="s">
        <v>51</v>
      </c>
      <c r="AF55" s="19" t="s">
        <v>51</v>
      </c>
      <c r="AG55" s="19" t="s">
        <v>51</v>
      </c>
      <c r="AH55" s="19" t="s">
        <v>51</v>
      </c>
      <c r="AI55" s="19" t="s">
        <v>51</v>
      </c>
      <c r="AJ55" s="19" t="s">
        <v>51</v>
      </c>
      <c r="AK55" s="19" t="s">
        <v>51</v>
      </c>
      <c r="AL55" s="58" t="s">
        <v>51</v>
      </c>
      <c r="AM55" s="19" t="s">
        <v>51</v>
      </c>
      <c r="AN55" s="19" t="s">
        <v>51</v>
      </c>
      <c r="AO55" s="19" t="s">
        <v>51</v>
      </c>
      <c r="AP55" s="19" t="s">
        <v>51</v>
      </c>
      <c r="AQ55" s="19" t="s">
        <v>51</v>
      </c>
      <c r="AR55" s="19" t="s">
        <v>51</v>
      </c>
      <c r="AS55" s="19" t="s">
        <v>51</v>
      </c>
      <c r="AT55" s="19" t="s">
        <v>51</v>
      </c>
      <c r="AU55" s="58" t="s">
        <v>51</v>
      </c>
      <c r="AV55" s="110" t="s">
        <v>51</v>
      </c>
      <c r="AW55" s="110" t="s">
        <v>51</v>
      </c>
      <c r="AX55" s="112" t="s">
        <v>51</v>
      </c>
      <c r="AY55" s="111" t="s">
        <v>51</v>
      </c>
      <c r="AZ55" s="31" t="s">
        <v>51</v>
      </c>
    </row>
    <row r="56" spans="1:52" x14ac:dyDescent="0.35">
      <c r="A56" s="2" t="s">
        <v>592</v>
      </c>
      <c r="B56" s="30" t="s">
        <v>593</v>
      </c>
      <c r="C56" s="13">
        <v>1.9</v>
      </c>
      <c r="D56" s="16">
        <v>1</v>
      </c>
      <c r="E56" s="2" t="s">
        <v>0</v>
      </c>
      <c r="F56" s="142">
        <v>6.7</v>
      </c>
      <c r="G56" s="143">
        <v>0.44</v>
      </c>
      <c r="H56" s="3" t="s">
        <v>290</v>
      </c>
      <c r="I56" s="3" t="s">
        <v>51</v>
      </c>
      <c r="J56" s="41" t="s">
        <v>51</v>
      </c>
      <c r="K56" s="112">
        <v>50</v>
      </c>
      <c r="L56" s="112">
        <v>50</v>
      </c>
      <c r="M56" s="112">
        <v>110</v>
      </c>
      <c r="N56" s="113">
        <v>110</v>
      </c>
      <c r="O56" s="112">
        <f t="shared" si="7"/>
        <v>15.600000000000001</v>
      </c>
      <c r="P56" s="112">
        <f t="shared" si="5"/>
        <v>11.64</v>
      </c>
      <c r="Q56" s="112">
        <v>16.440000000000001</v>
      </c>
      <c r="R56" s="113">
        <v>11.04</v>
      </c>
      <c r="S56" s="112">
        <v>5.7</v>
      </c>
      <c r="T56" s="113">
        <v>0.63</v>
      </c>
      <c r="U56" s="112">
        <v>262.5</v>
      </c>
      <c r="V56" s="112">
        <v>25.4</v>
      </c>
      <c r="W56" s="113" t="s">
        <v>38</v>
      </c>
      <c r="X56" s="62" t="s">
        <v>51</v>
      </c>
      <c r="Y56" s="71" t="s">
        <v>51</v>
      </c>
      <c r="Z56" s="5" t="s">
        <v>51</v>
      </c>
      <c r="AA56" s="112" t="s">
        <v>51</v>
      </c>
      <c r="AB56" s="112" t="s">
        <v>51</v>
      </c>
      <c r="AC56" s="113" t="s">
        <v>51</v>
      </c>
      <c r="AD56" s="19" t="s">
        <v>51</v>
      </c>
      <c r="AE56" s="19" t="s">
        <v>51</v>
      </c>
      <c r="AF56" s="19" t="s">
        <v>51</v>
      </c>
      <c r="AG56" s="19" t="s">
        <v>51</v>
      </c>
      <c r="AH56" s="19" t="s">
        <v>51</v>
      </c>
      <c r="AI56" s="19" t="s">
        <v>51</v>
      </c>
      <c r="AJ56" s="19" t="s">
        <v>51</v>
      </c>
      <c r="AK56" s="19" t="s">
        <v>51</v>
      </c>
      <c r="AL56" s="58" t="s">
        <v>51</v>
      </c>
      <c r="AM56" s="19" t="s">
        <v>51</v>
      </c>
      <c r="AN56" s="19" t="s">
        <v>51</v>
      </c>
      <c r="AO56" s="19" t="s">
        <v>51</v>
      </c>
      <c r="AP56" s="19" t="s">
        <v>51</v>
      </c>
      <c r="AQ56" s="19" t="s">
        <v>51</v>
      </c>
      <c r="AR56" s="19" t="s">
        <v>51</v>
      </c>
      <c r="AS56" s="19" t="s">
        <v>51</v>
      </c>
      <c r="AT56" s="19" t="s">
        <v>51</v>
      </c>
      <c r="AU56" s="58" t="s">
        <v>51</v>
      </c>
      <c r="AV56" s="110" t="s">
        <v>51</v>
      </c>
      <c r="AW56" s="110" t="s">
        <v>51</v>
      </c>
      <c r="AX56" s="112" t="s">
        <v>51</v>
      </c>
      <c r="AY56" s="111" t="s">
        <v>51</v>
      </c>
      <c r="AZ56" s="31" t="s">
        <v>51</v>
      </c>
    </row>
    <row r="57" spans="1:52" x14ac:dyDescent="0.35">
      <c r="A57" s="2" t="s">
        <v>594</v>
      </c>
      <c r="B57" s="30" t="s">
        <v>595</v>
      </c>
      <c r="C57" s="13">
        <v>1.3</v>
      </c>
      <c r="D57" s="16">
        <v>1</v>
      </c>
      <c r="E57" s="2" t="s">
        <v>0</v>
      </c>
      <c r="F57" s="142">
        <v>1.4</v>
      </c>
      <c r="G57" s="143">
        <v>0.39</v>
      </c>
      <c r="H57" s="3" t="s">
        <v>291</v>
      </c>
      <c r="I57" s="3" t="s">
        <v>51</v>
      </c>
      <c r="J57" s="41" t="s">
        <v>51</v>
      </c>
      <c r="K57" s="112">
        <v>40</v>
      </c>
      <c r="L57" s="112">
        <v>40</v>
      </c>
      <c r="M57" s="112">
        <v>40</v>
      </c>
      <c r="N57" s="113">
        <v>20</v>
      </c>
      <c r="O57" s="112">
        <f t="shared" si="7"/>
        <v>15.600000000000001</v>
      </c>
      <c r="P57" s="112">
        <f t="shared" si="5"/>
        <v>11.64</v>
      </c>
      <c r="Q57" s="112">
        <v>16.440000000000001</v>
      </c>
      <c r="R57" s="113">
        <v>11.04</v>
      </c>
      <c r="S57" s="112">
        <v>4.7</v>
      </c>
      <c r="T57" s="113">
        <v>0.35</v>
      </c>
      <c r="U57" s="112">
        <v>222.3</v>
      </c>
      <c r="V57" s="112">
        <v>5.99</v>
      </c>
      <c r="W57" s="113" t="s">
        <v>39</v>
      </c>
      <c r="X57" s="62" t="s">
        <v>51</v>
      </c>
      <c r="Y57" s="71" t="s">
        <v>51</v>
      </c>
      <c r="Z57" s="5" t="s">
        <v>51</v>
      </c>
      <c r="AA57" s="112" t="s">
        <v>51</v>
      </c>
      <c r="AB57" s="112" t="s">
        <v>51</v>
      </c>
      <c r="AC57" s="113" t="s">
        <v>51</v>
      </c>
      <c r="AD57" s="19" t="s">
        <v>51</v>
      </c>
      <c r="AE57" s="19" t="s">
        <v>51</v>
      </c>
      <c r="AF57" s="19" t="s">
        <v>51</v>
      </c>
      <c r="AG57" s="19" t="s">
        <v>51</v>
      </c>
      <c r="AH57" s="19" t="s">
        <v>51</v>
      </c>
      <c r="AI57" s="19" t="s">
        <v>51</v>
      </c>
      <c r="AJ57" s="19" t="s">
        <v>51</v>
      </c>
      <c r="AK57" s="19" t="s">
        <v>51</v>
      </c>
      <c r="AL57" s="58" t="s">
        <v>51</v>
      </c>
      <c r="AM57" s="19" t="s">
        <v>51</v>
      </c>
      <c r="AN57" s="19" t="s">
        <v>51</v>
      </c>
      <c r="AO57" s="19" t="s">
        <v>51</v>
      </c>
      <c r="AP57" s="19" t="s">
        <v>51</v>
      </c>
      <c r="AQ57" s="19" t="s">
        <v>51</v>
      </c>
      <c r="AR57" s="19" t="s">
        <v>51</v>
      </c>
      <c r="AS57" s="19" t="s">
        <v>51</v>
      </c>
      <c r="AT57" s="19" t="s">
        <v>51</v>
      </c>
      <c r="AU57" s="58" t="s">
        <v>51</v>
      </c>
      <c r="AV57" s="110" t="s">
        <v>51</v>
      </c>
      <c r="AW57" s="110" t="s">
        <v>51</v>
      </c>
      <c r="AX57" s="112" t="s">
        <v>51</v>
      </c>
      <c r="AY57" s="111" t="s">
        <v>51</v>
      </c>
      <c r="AZ57" s="31" t="s">
        <v>51</v>
      </c>
    </row>
    <row r="58" spans="1:52" x14ac:dyDescent="0.35">
      <c r="A58" s="2" t="s">
        <v>596</v>
      </c>
      <c r="B58" s="2" t="s">
        <v>597</v>
      </c>
      <c r="C58" s="13">
        <v>8</v>
      </c>
      <c r="D58" s="16">
        <v>2</v>
      </c>
      <c r="E58" s="2" t="s">
        <v>0</v>
      </c>
      <c r="F58" s="142">
        <v>4.5</v>
      </c>
      <c r="G58" s="143">
        <v>1.94</v>
      </c>
      <c r="H58" s="3" t="s">
        <v>292</v>
      </c>
      <c r="I58" s="3" t="s">
        <v>293</v>
      </c>
      <c r="J58" s="41" t="s">
        <v>38</v>
      </c>
      <c r="K58" s="112">
        <v>100</v>
      </c>
      <c r="L58" s="112">
        <v>200</v>
      </c>
      <c r="M58" s="112">
        <v>2220</v>
      </c>
      <c r="N58" s="113">
        <v>850</v>
      </c>
      <c r="O58" s="112">
        <f t="shared" si="7"/>
        <v>15.600000000000001</v>
      </c>
      <c r="P58" s="112">
        <f t="shared" si="5"/>
        <v>11.64</v>
      </c>
      <c r="Q58" s="112">
        <v>16.440000000000001</v>
      </c>
      <c r="R58" s="113">
        <v>11.04</v>
      </c>
      <c r="S58" s="112">
        <v>6.1</v>
      </c>
      <c r="T58" s="113">
        <v>2.11</v>
      </c>
      <c r="U58" s="112">
        <v>229.8</v>
      </c>
      <c r="V58" s="112">
        <v>27.05</v>
      </c>
      <c r="W58" s="113" t="s">
        <v>39</v>
      </c>
      <c r="X58" s="62">
        <v>31925437</v>
      </c>
      <c r="Y58" s="71" t="s">
        <v>294</v>
      </c>
      <c r="Z58" s="5" t="s">
        <v>38</v>
      </c>
      <c r="AA58" s="112">
        <v>7.0789999999999997</v>
      </c>
      <c r="AB58" s="112">
        <v>243</v>
      </c>
      <c r="AC58" s="103">
        <v>5</v>
      </c>
      <c r="AD58" s="110" t="s">
        <v>28</v>
      </c>
      <c r="AE58" s="110" t="s">
        <v>28</v>
      </c>
      <c r="AF58" s="110" t="s">
        <v>28</v>
      </c>
      <c r="AG58" s="110" t="s">
        <v>51</v>
      </c>
      <c r="AH58" s="110" t="s">
        <v>28</v>
      </c>
      <c r="AI58" s="110" t="s">
        <v>51</v>
      </c>
      <c r="AJ58" s="110" t="s">
        <v>51</v>
      </c>
      <c r="AK58" s="110" t="s">
        <v>51</v>
      </c>
      <c r="AL58" s="111" t="s">
        <v>51</v>
      </c>
      <c r="AM58" s="110" t="s">
        <v>51</v>
      </c>
      <c r="AN58" s="110" t="s">
        <v>51</v>
      </c>
      <c r="AO58" s="110" t="s">
        <v>51</v>
      </c>
      <c r="AP58" s="110" t="s">
        <v>51</v>
      </c>
      <c r="AQ58" s="110" t="s">
        <v>51</v>
      </c>
      <c r="AR58" s="110" t="s">
        <v>51</v>
      </c>
      <c r="AS58" s="110" t="s">
        <v>51</v>
      </c>
      <c r="AT58" s="110" t="s">
        <v>51</v>
      </c>
      <c r="AU58" s="111" t="s">
        <v>51</v>
      </c>
      <c r="AV58" s="110" t="s">
        <v>51</v>
      </c>
      <c r="AW58" s="110" t="s">
        <v>51</v>
      </c>
      <c r="AX58" s="110" t="s">
        <v>51</v>
      </c>
      <c r="AY58" s="111" t="s">
        <v>28</v>
      </c>
      <c r="AZ58" s="31" t="s">
        <v>51</v>
      </c>
    </row>
    <row r="59" spans="1:52" x14ac:dyDescent="0.35">
      <c r="A59" s="2" t="s">
        <v>478</v>
      </c>
      <c r="B59" s="30" t="s">
        <v>598</v>
      </c>
      <c r="C59" s="13">
        <v>7</v>
      </c>
      <c r="D59" s="16">
        <v>3</v>
      </c>
      <c r="E59" s="2" t="s">
        <v>0</v>
      </c>
      <c r="F59" s="142">
        <v>7.2</v>
      </c>
      <c r="G59" s="143">
        <v>1.49</v>
      </c>
      <c r="H59" s="3" t="s">
        <v>337</v>
      </c>
      <c r="I59" s="3" t="s">
        <v>51</v>
      </c>
      <c r="J59" s="41" t="s">
        <v>51</v>
      </c>
      <c r="K59" s="112">
        <v>90</v>
      </c>
      <c r="L59" s="112">
        <v>120</v>
      </c>
      <c r="M59" s="112">
        <v>570</v>
      </c>
      <c r="N59" s="113">
        <v>510</v>
      </c>
      <c r="O59" s="112">
        <f t="shared" si="7"/>
        <v>15.600000000000001</v>
      </c>
      <c r="P59" s="112">
        <f t="shared" si="5"/>
        <v>11.64</v>
      </c>
      <c r="Q59" s="112">
        <v>16.440000000000001</v>
      </c>
      <c r="R59" s="113">
        <v>11.04</v>
      </c>
      <c r="S59" s="112">
        <v>4.0999999999999996</v>
      </c>
      <c r="T59" s="113">
        <v>1.4</v>
      </c>
      <c r="U59" s="112">
        <v>227.8</v>
      </c>
      <c r="V59" s="112">
        <v>33.96</v>
      </c>
      <c r="W59" s="113" t="s">
        <v>39</v>
      </c>
      <c r="X59" s="62" t="s">
        <v>51</v>
      </c>
      <c r="Y59" s="71" t="s">
        <v>51</v>
      </c>
      <c r="Z59" s="5" t="s">
        <v>51</v>
      </c>
      <c r="AA59" s="112" t="s">
        <v>51</v>
      </c>
      <c r="AB59" s="112" t="s">
        <v>51</v>
      </c>
      <c r="AC59" s="113" t="s">
        <v>51</v>
      </c>
      <c r="AD59" s="19" t="s">
        <v>51</v>
      </c>
      <c r="AE59" s="19" t="s">
        <v>51</v>
      </c>
      <c r="AF59" s="19" t="s">
        <v>51</v>
      </c>
      <c r="AG59" s="19" t="s">
        <v>51</v>
      </c>
      <c r="AH59" s="19" t="s">
        <v>51</v>
      </c>
      <c r="AI59" s="19" t="s">
        <v>51</v>
      </c>
      <c r="AJ59" s="19" t="s">
        <v>51</v>
      </c>
      <c r="AK59" s="19" t="s">
        <v>51</v>
      </c>
      <c r="AL59" s="58" t="s">
        <v>51</v>
      </c>
      <c r="AM59" s="19" t="s">
        <v>51</v>
      </c>
      <c r="AN59" s="19" t="s">
        <v>51</v>
      </c>
      <c r="AO59" s="19" t="s">
        <v>51</v>
      </c>
      <c r="AP59" s="19" t="s">
        <v>51</v>
      </c>
      <c r="AQ59" s="19" t="s">
        <v>51</v>
      </c>
      <c r="AR59" s="19" t="s">
        <v>51</v>
      </c>
      <c r="AS59" s="19" t="s">
        <v>51</v>
      </c>
      <c r="AT59" s="19" t="s">
        <v>51</v>
      </c>
      <c r="AU59" s="58" t="s">
        <v>51</v>
      </c>
      <c r="AV59" s="110" t="s">
        <v>51</v>
      </c>
      <c r="AW59" s="110" t="s">
        <v>51</v>
      </c>
      <c r="AX59" s="112" t="s">
        <v>51</v>
      </c>
      <c r="AY59" s="111" t="s">
        <v>51</v>
      </c>
      <c r="AZ59" s="31" t="s">
        <v>51</v>
      </c>
    </row>
    <row r="60" spans="1:52" x14ac:dyDescent="0.35">
      <c r="A60" s="2" t="s">
        <v>599</v>
      </c>
      <c r="B60" s="30" t="s">
        <v>600</v>
      </c>
      <c r="C60" s="13">
        <v>13.5</v>
      </c>
      <c r="D60" s="16">
        <v>4</v>
      </c>
      <c r="E60" s="2" t="s">
        <v>0</v>
      </c>
      <c r="F60" s="142">
        <v>5.4</v>
      </c>
      <c r="G60" s="143">
        <v>1.03</v>
      </c>
      <c r="H60" s="3" t="s">
        <v>338</v>
      </c>
      <c r="I60" s="3" t="s">
        <v>51</v>
      </c>
      <c r="J60" s="41" t="s">
        <v>51</v>
      </c>
      <c r="K60" s="112">
        <v>730</v>
      </c>
      <c r="L60" s="112">
        <v>200</v>
      </c>
      <c r="M60" s="112">
        <v>1040</v>
      </c>
      <c r="N60" s="113">
        <v>4890</v>
      </c>
      <c r="O60" s="112">
        <f t="shared" si="7"/>
        <v>15.600000000000001</v>
      </c>
      <c r="P60" s="112">
        <f t="shared" si="5"/>
        <v>11.64</v>
      </c>
      <c r="Q60" s="112">
        <v>16.440000000000001</v>
      </c>
      <c r="R60" s="113">
        <v>11.04</v>
      </c>
      <c r="S60" s="112">
        <v>6</v>
      </c>
      <c r="T60" s="113">
        <v>2.39</v>
      </c>
      <c r="U60" s="112">
        <v>242.9</v>
      </c>
      <c r="V60" s="112">
        <v>55.91</v>
      </c>
      <c r="W60" s="113" t="s">
        <v>38</v>
      </c>
      <c r="X60" s="62" t="s">
        <v>51</v>
      </c>
      <c r="Y60" s="71" t="s">
        <v>51</v>
      </c>
      <c r="Z60" s="5" t="s">
        <v>51</v>
      </c>
      <c r="AA60" s="112" t="s">
        <v>51</v>
      </c>
      <c r="AB60" s="112" t="s">
        <v>51</v>
      </c>
      <c r="AC60" s="113" t="s">
        <v>51</v>
      </c>
      <c r="AD60" s="19" t="s">
        <v>51</v>
      </c>
      <c r="AE60" s="19" t="s">
        <v>51</v>
      </c>
      <c r="AF60" s="19" t="s">
        <v>51</v>
      </c>
      <c r="AG60" s="19" t="s">
        <v>51</v>
      </c>
      <c r="AH60" s="19" t="s">
        <v>51</v>
      </c>
      <c r="AI60" s="19" t="s">
        <v>51</v>
      </c>
      <c r="AJ60" s="19" t="s">
        <v>51</v>
      </c>
      <c r="AK60" s="19" t="s">
        <v>51</v>
      </c>
      <c r="AL60" s="58" t="s">
        <v>51</v>
      </c>
      <c r="AM60" s="19" t="s">
        <v>51</v>
      </c>
      <c r="AN60" s="19" t="s">
        <v>51</v>
      </c>
      <c r="AO60" s="19" t="s">
        <v>51</v>
      </c>
      <c r="AP60" s="19" t="s">
        <v>51</v>
      </c>
      <c r="AQ60" s="19" t="s">
        <v>51</v>
      </c>
      <c r="AR60" s="19" t="s">
        <v>51</v>
      </c>
      <c r="AS60" s="19" t="s">
        <v>51</v>
      </c>
      <c r="AT60" s="19" t="s">
        <v>51</v>
      </c>
      <c r="AU60" s="58" t="s">
        <v>51</v>
      </c>
      <c r="AV60" s="110" t="s">
        <v>51</v>
      </c>
      <c r="AW60" s="110" t="s">
        <v>51</v>
      </c>
      <c r="AX60" s="112" t="s">
        <v>51</v>
      </c>
      <c r="AY60" s="111" t="s">
        <v>51</v>
      </c>
      <c r="AZ60" s="31" t="s">
        <v>51</v>
      </c>
    </row>
    <row r="61" spans="1:52" x14ac:dyDescent="0.35">
      <c r="A61" s="2" t="s">
        <v>601</v>
      </c>
      <c r="B61" s="30" t="s">
        <v>483</v>
      </c>
      <c r="C61" s="13">
        <v>8.3000000000000007</v>
      </c>
      <c r="D61" s="16">
        <v>2</v>
      </c>
      <c r="E61" s="2" t="s">
        <v>0</v>
      </c>
      <c r="F61" s="142">
        <v>8.6999999999999993</v>
      </c>
      <c r="G61" s="143">
        <v>1.22</v>
      </c>
      <c r="H61" s="3" t="s">
        <v>339</v>
      </c>
      <c r="I61" s="3" t="s">
        <v>51</v>
      </c>
      <c r="J61" s="41" t="s">
        <v>51</v>
      </c>
      <c r="K61" s="112">
        <v>40</v>
      </c>
      <c r="L61" s="112">
        <v>220</v>
      </c>
      <c r="M61" s="112">
        <v>480</v>
      </c>
      <c r="N61" s="113">
        <v>370</v>
      </c>
      <c r="O61" s="112">
        <f t="shared" si="7"/>
        <v>15.600000000000001</v>
      </c>
      <c r="P61" s="112">
        <f t="shared" si="5"/>
        <v>11.64</v>
      </c>
      <c r="Q61" s="112">
        <v>16.440000000000001</v>
      </c>
      <c r="R61" s="113">
        <v>11.04</v>
      </c>
      <c r="S61" s="112">
        <v>4.9000000000000004</v>
      </c>
      <c r="T61" s="113">
        <v>1.32</v>
      </c>
      <c r="U61" s="112">
        <v>216.5</v>
      </c>
      <c r="V61" s="112">
        <v>19.52</v>
      </c>
      <c r="W61" s="113" t="s">
        <v>39</v>
      </c>
      <c r="X61" s="62" t="s">
        <v>51</v>
      </c>
      <c r="Y61" s="71" t="s">
        <v>51</v>
      </c>
      <c r="Z61" s="5" t="s">
        <v>51</v>
      </c>
      <c r="AA61" s="112" t="s">
        <v>51</v>
      </c>
      <c r="AB61" s="112" t="s">
        <v>51</v>
      </c>
      <c r="AC61" s="113" t="s">
        <v>51</v>
      </c>
      <c r="AD61" s="19" t="s">
        <v>51</v>
      </c>
      <c r="AE61" s="19" t="s">
        <v>51</v>
      </c>
      <c r="AF61" s="19" t="s">
        <v>51</v>
      </c>
      <c r="AG61" s="19" t="s">
        <v>51</v>
      </c>
      <c r="AH61" s="19" t="s">
        <v>51</v>
      </c>
      <c r="AI61" s="19" t="s">
        <v>51</v>
      </c>
      <c r="AJ61" s="19" t="s">
        <v>51</v>
      </c>
      <c r="AK61" s="19" t="s">
        <v>51</v>
      </c>
      <c r="AL61" s="58" t="s">
        <v>51</v>
      </c>
      <c r="AM61" s="19" t="s">
        <v>51</v>
      </c>
      <c r="AN61" s="19" t="s">
        <v>51</v>
      </c>
      <c r="AO61" s="19" t="s">
        <v>51</v>
      </c>
      <c r="AP61" s="19" t="s">
        <v>51</v>
      </c>
      <c r="AQ61" s="19" t="s">
        <v>51</v>
      </c>
      <c r="AR61" s="19" t="s">
        <v>51</v>
      </c>
      <c r="AS61" s="19" t="s">
        <v>51</v>
      </c>
      <c r="AT61" s="19" t="s">
        <v>51</v>
      </c>
      <c r="AU61" s="58" t="s">
        <v>51</v>
      </c>
      <c r="AV61" s="110" t="s">
        <v>51</v>
      </c>
      <c r="AW61" s="110" t="s">
        <v>51</v>
      </c>
      <c r="AX61" s="112" t="s">
        <v>51</v>
      </c>
      <c r="AY61" s="111" t="s">
        <v>51</v>
      </c>
      <c r="AZ61" s="31" t="s">
        <v>51</v>
      </c>
    </row>
    <row r="62" spans="1:52" x14ac:dyDescent="0.35">
      <c r="A62" s="2" t="s">
        <v>602</v>
      </c>
      <c r="B62" s="2" t="s">
        <v>485</v>
      </c>
      <c r="C62" s="13">
        <v>14.7</v>
      </c>
      <c r="D62" s="16">
        <v>1</v>
      </c>
      <c r="E62" s="2" t="s">
        <v>0</v>
      </c>
      <c r="F62" s="142">
        <v>5.0999999999999996</v>
      </c>
      <c r="G62" s="143">
        <v>1.01</v>
      </c>
      <c r="H62" s="3" t="s">
        <v>340</v>
      </c>
      <c r="I62" s="3" t="s">
        <v>310</v>
      </c>
      <c r="J62" s="41" t="s">
        <v>38</v>
      </c>
      <c r="K62" s="112">
        <v>270</v>
      </c>
      <c r="L62" s="112">
        <v>310</v>
      </c>
      <c r="M62" s="112">
        <v>4750</v>
      </c>
      <c r="N62" s="113">
        <f>1140+3380</f>
        <v>4520</v>
      </c>
      <c r="O62" s="112">
        <f t="shared" si="7"/>
        <v>15.600000000000001</v>
      </c>
      <c r="P62" s="112">
        <f>12*1.32</f>
        <v>15.84</v>
      </c>
      <c r="Q62" s="112">
        <v>16.440000000000001</v>
      </c>
      <c r="R62" s="113">
        <v>11.04</v>
      </c>
      <c r="S62" s="112">
        <v>8.1</v>
      </c>
      <c r="T62" s="113">
        <v>1.26</v>
      </c>
      <c r="U62" s="112">
        <v>225.7</v>
      </c>
      <c r="V62" s="112">
        <v>22.22</v>
      </c>
      <c r="W62" s="113" t="s">
        <v>39</v>
      </c>
      <c r="X62" s="62">
        <v>32002293</v>
      </c>
      <c r="Y62" s="71" t="s">
        <v>341</v>
      </c>
      <c r="Z62" s="5" t="s">
        <v>38</v>
      </c>
      <c r="AA62" s="112">
        <v>7.0949999999999998</v>
      </c>
      <c r="AB62" s="112">
        <v>168.1</v>
      </c>
      <c r="AC62" s="103">
        <v>3.9</v>
      </c>
      <c r="AD62" s="110" t="s">
        <v>28</v>
      </c>
      <c r="AE62" s="110" t="s">
        <v>28</v>
      </c>
      <c r="AF62" s="110" t="s">
        <v>28</v>
      </c>
      <c r="AG62" s="110" t="s">
        <v>51</v>
      </c>
      <c r="AH62" s="110" t="s">
        <v>28</v>
      </c>
      <c r="AI62" s="110" t="s">
        <v>51</v>
      </c>
      <c r="AJ62" s="110" t="s">
        <v>51</v>
      </c>
      <c r="AK62" s="110" t="s">
        <v>51</v>
      </c>
      <c r="AL62" s="111" t="s">
        <v>51</v>
      </c>
      <c r="AM62" s="110" t="s">
        <v>51</v>
      </c>
      <c r="AN62" s="110" t="s">
        <v>51</v>
      </c>
      <c r="AO62" s="110" t="s">
        <v>51</v>
      </c>
      <c r="AP62" s="110" t="s">
        <v>51</v>
      </c>
      <c r="AQ62" s="110" t="s">
        <v>51</v>
      </c>
      <c r="AR62" s="110" t="s">
        <v>51</v>
      </c>
      <c r="AS62" s="110" t="s">
        <v>51</v>
      </c>
      <c r="AT62" s="110" t="s">
        <v>51</v>
      </c>
      <c r="AU62" s="111" t="s">
        <v>51</v>
      </c>
      <c r="AV62" s="110" t="s">
        <v>51</v>
      </c>
      <c r="AW62" s="110" t="s">
        <v>51</v>
      </c>
      <c r="AX62" s="110" t="s">
        <v>51</v>
      </c>
      <c r="AY62" s="111" t="s">
        <v>28</v>
      </c>
      <c r="AZ62" s="31" t="s">
        <v>342</v>
      </c>
    </row>
    <row r="63" spans="1:52" x14ac:dyDescent="0.35">
      <c r="A63" s="2" t="s">
        <v>486</v>
      </c>
      <c r="B63" s="30" t="s">
        <v>603</v>
      </c>
      <c r="C63" s="13">
        <v>3.5</v>
      </c>
      <c r="D63" s="16">
        <v>2</v>
      </c>
      <c r="E63" s="2" t="s">
        <v>0</v>
      </c>
      <c r="F63" s="142">
        <v>4.9000000000000004</v>
      </c>
      <c r="G63" s="143">
        <v>0.98</v>
      </c>
      <c r="H63" s="3" t="s">
        <v>343</v>
      </c>
      <c r="I63" s="3" t="s">
        <v>51</v>
      </c>
      <c r="J63" s="41" t="s">
        <v>51</v>
      </c>
      <c r="K63" s="112">
        <v>80</v>
      </c>
      <c r="L63" s="112">
        <v>90</v>
      </c>
      <c r="M63" s="112">
        <v>400</v>
      </c>
      <c r="N63" s="113">
        <v>600</v>
      </c>
      <c r="O63" s="112">
        <f t="shared" si="7"/>
        <v>15.600000000000001</v>
      </c>
      <c r="P63" s="112">
        <f t="shared" ref="P63:P74" si="8">12*1.32</f>
        <v>15.84</v>
      </c>
      <c r="Q63" s="112">
        <v>16.440000000000001</v>
      </c>
      <c r="R63" s="113">
        <v>11.04</v>
      </c>
      <c r="S63" s="112">
        <v>9</v>
      </c>
      <c r="T63" s="113">
        <v>0.91</v>
      </c>
      <c r="U63" s="112">
        <v>228.4</v>
      </c>
      <c r="V63" s="112">
        <v>10.44</v>
      </c>
      <c r="W63" s="113" t="s">
        <v>39</v>
      </c>
      <c r="X63" s="62" t="s">
        <v>51</v>
      </c>
      <c r="Y63" s="71" t="s">
        <v>51</v>
      </c>
      <c r="Z63" s="5" t="s">
        <v>51</v>
      </c>
      <c r="AA63" s="112" t="s">
        <v>51</v>
      </c>
      <c r="AB63" s="112" t="s">
        <v>51</v>
      </c>
      <c r="AC63" s="113" t="s">
        <v>51</v>
      </c>
      <c r="AD63" s="19" t="s">
        <v>51</v>
      </c>
      <c r="AE63" s="19" t="s">
        <v>51</v>
      </c>
      <c r="AF63" s="19" t="s">
        <v>51</v>
      </c>
      <c r="AG63" s="19" t="s">
        <v>51</v>
      </c>
      <c r="AH63" s="19" t="s">
        <v>51</v>
      </c>
      <c r="AI63" s="19" t="s">
        <v>51</v>
      </c>
      <c r="AJ63" s="19" t="s">
        <v>51</v>
      </c>
      <c r="AK63" s="19" t="s">
        <v>51</v>
      </c>
      <c r="AL63" s="58" t="s">
        <v>51</v>
      </c>
      <c r="AM63" s="19" t="s">
        <v>51</v>
      </c>
      <c r="AN63" s="19" t="s">
        <v>51</v>
      </c>
      <c r="AO63" s="19" t="s">
        <v>51</v>
      </c>
      <c r="AP63" s="19" t="s">
        <v>51</v>
      </c>
      <c r="AQ63" s="19" t="s">
        <v>51</v>
      </c>
      <c r="AR63" s="19" t="s">
        <v>51</v>
      </c>
      <c r="AS63" s="19" t="s">
        <v>51</v>
      </c>
      <c r="AT63" s="19" t="s">
        <v>51</v>
      </c>
      <c r="AU63" s="58" t="s">
        <v>51</v>
      </c>
      <c r="AV63" s="110" t="s">
        <v>51</v>
      </c>
      <c r="AW63" s="110" t="s">
        <v>51</v>
      </c>
      <c r="AX63" s="112" t="s">
        <v>51</v>
      </c>
      <c r="AY63" s="111" t="s">
        <v>51</v>
      </c>
      <c r="AZ63" s="31" t="s">
        <v>51</v>
      </c>
    </row>
    <row r="64" spans="1:52" x14ac:dyDescent="0.35">
      <c r="A64" s="2" t="s">
        <v>604</v>
      </c>
      <c r="B64" s="30" t="s">
        <v>605</v>
      </c>
      <c r="C64" s="13">
        <v>17.399999999999999</v>
      </c>
      <c r="D64" s="16">
        <v>2</v>
      </c>
      <c r="E64" s="2" t="s">
        <v>0</v>
      </c>
      <c r="F64" s="142">
        <v>8.6</v>
      </c>
      <c r="G64" s="143">
        <v>2.2200000000000002</v>
      </c>
      <c r="H64" s="3" t="s">
        <v>344</v>
      </c>
      <c r="I64" s="3" t="s">
        <v>51</v>
      </c>
      <c r="J64" s="41" t="s">
        <v>51</v>
      </c>
      <c r="K64" s="112">
        <v>500</v>
      </c>
      <c r="L64" s="112" t="s">
        <v>51</v>
      </c>
      <c r="M64" s="112">
        <v>1940</v>
      </c>
      <c r="N64" s="113">
        <v>2740</v>
      </c>
      <c r="O64" s="112">
        <f t="shared" si="7"/>
        <v>15.600000000000001</v>
      </c>
      <c r="P64" s="112">
        <f t="shared" si="8"/>
        <v>15.84</v>
      </c>
      <c r="Q64" s="112">
        <v>16.440000000000001</v>
      </c>
      <c r="R64" s="113">
        <v>11.04</v>
      </c>
      <c r="S64" s="112">
        <v>5.5</v>
      </c>
      <c r="T64" s="113">
        <v>1.87</v>
      </c>
      <c r="U64" s="112">
        <v>244.9</v>
      </c>
      <c r="V64" s="112">
        <v>19.5</v>
      </c>
      <c r="W64" s="113" t="s">
        <v>38</v>
      </c>
      <c r="X64" s="62" t="s">
        <v>51</v>
      </c>
      <c r="Y64" s="71" t="s">
        <v>51</v>
      </c>
      <c r="Z64" s="5" t="s">
        <v>51</v>
      </c>
      <c r="AA64" s="112" t="s">
        <v>51</v>
      </c>
      <c r="AB64" s="112" t="s">
        <v>51</v>
      </c>
      <c r="AC64" s="113" t="s">
        <v>51</v>
      </c>
      <c r="AD64" s="19" t="s">
        <v>51</v>
      </c>
      <c r="AE64" s="19" t="s">
        <v>51</v>
      </c>
      <c r="AF64" s="19" t="s">
        <v>51</v>
      </c>
      <c r="AG64" s="19" t="s">
        <v>51</v>
      </c>
      <c r="AH64" s="19" t="s">
        <v>51</v>
      </c>
      <c r="AI64" s="19" t="s">
        <v>51</v>
      </c>
      <c r="AJ64" s="19" t="s">
        <v>51</v>
      </c>
      <c r="AK64" s="19" t="s">
        <v>51</v>
      </c>
      <c r="AL64" s="58" t="s">
        <v>51</v>
      </c>
      <c r="AM64" s="19" t="s">
        <v>51</v>
      </c>
      <c r="AN64" s="19" t="s">
        <v>51</v>
      </c>
      <c r="AO64" s="19" t="s">
        <v>51</v>
      </c>
      <c r="AP64" s="19" t="s">
        <v>51</v>
      </c>
      <c r="AQ64" s="19" t="s">
        <v>51</v>
      </c>
      <c r="AR64" s="19" t="s">
        <v>51</v>
      </c>
      <c r="AS64" s="19" t="s">
        <v>51</v>
      </c>
      <c r="AT64" s="19" t="s">
        <v>51</v>
      </c>
      <c r="AU64" s="58" t="s">
        <v>51</v>
      </c>
      <c r="AV64" s="110" t="s">
        <v>51</v>
      </c>
      <c r="AW64" s="110" t="s">
        <v>51</v>
      </c>
      <c r="AX64" s="112" t="s">
        <v>51</v>
      </c>
      <c r="AY64" s="111" t="s">
        <v>51</v>
      </c>
      <c r="AZ64" s="31" t="s">
        <v>345</v>
      </c>
    </row>
    <row r="65" spans="1:52" x14ac:dyDescent="0.35">
      <c r="A65" s="2" t="s">
        <v>606</v>
      </c>
      <c r="B65" s="30" t="s">
        <v>607</v>
      </c>
      <c r="C65" s="13">
        <v>1.8</v>
      </c>
      <c r="D65" s="16">
        <v>1</v>
      </c>
      <c r="E65" s="2" t="s">
        <v>0</v>
      </c>
      <c r="F65" s="142">
        <v>4.4000000000000004</v>
      </c>
      <c r="G65" s="143">
        <v>0.21</v>
      </c>
      <c r="H65" s="3" t="s">
        <v>346</v>
      </c>
      <c r="I65" s="3" t="s">
        <v>51</v>
      </c>
      <c r="J65" s="41" t="s">
        <v>51</v>
      </c>
      <c r="K65" s="112">
        <v>180</v>
      </c>
      <c r="L65" s="112">
        <v>40</v>
      </c>
      <c r="M65" s="112">
        <v>40</v>
      </c>
      <c r="N65" s="113">
        <v>320</v>
      </c>
      <c r="O65" s="112">
        <f t="shared" si="7"/>
        <v>15.600000000000001</v>
      </c>
      <c r="P65" s="112">
        <f t="shared" si="8"/>
        <v>15.84</v>
      </c>
      <c r="Q65" s="112">
        <v>16.440000000000001</v>
      </c>
      <c r="R65" s="113">
        <v>11.04</v>
      </c>
      <c r="S65" s="112">
        <v>7</v>
      </c>
      <c r="T65" s="113">
        <v>0.57999999999999996</v>
      </c>
      <c r="U65" s="112">
        <v>302.5</v>
      </c>
      <c r="V65" s="112">
        <v>12.7</v>
      </c>
      <c r="W65" s="113" t="s">
        <v>59</v>
      </c>
      <c r="X65" s="62" t="s">
        <v>51</v>
      </c>
      <c r="Y65" s="71" t="s">
        <v>51</v>
      </c>
      <c r="Z65" s="5" t="s">
        <v>51</v>
      </c>
      <c r="AA65" s="112" t="s">
        <v>51</v>
      </c>
      <c r="AB65" s="112" t="s">
        <v>51</v>
      </c>
      <c r="AC65" s="113" t="s">
        <v>51</v>
      </c>
      <c r="AD65" s="19" t="s">
        <v>51</v>
      </c>
      <c r="AE65" s="19" t="s">
        <v>51</v>
      </c>
      <c r="AF65" s="19" t="s">
        <v>51</v>
      </c>
      <c r="AG65" s="19" t="s">
        <v>51</v>
      </c>
      <c r="AH65" s="19" t="s">
        <v>51</v>
      </c>
      <c r="AI65" s="19" t="s">
        <v>51</v>
      </c>
      <c r="AJ65" s="19" t="s">
        <v>51</v>
      </c>
      <c r="AK65" s="19" t="s">
        <v>51</v>
      </c>
      <c r="AL65" s="58" t="s">
        <v>51</v>
      </c>
      <c r="AM65" s="19" t="s">
        <v>51</v>
      </c>
      <c r="AN65" s="19" t="s">
        <v>51</v>
      </c>
      <c r="AO65" s="19" t="s">
        <v>51</v>
      </c>
      <c r="AP65" s="19" t="s">
        <v>51</v>
      </c>
      <c r="AQ65" s="19" t="s">
        <v>51</v>
      </c>
      <c r="AR65" s="19" t="s">
        <v>51</v>
      </c>
      <c r="AS65" s="19" t="s">
        <v>51</v>
      </c>
      <c r="AT65" s="19" t="s">
        <v>51</v>
      </c>
      <c r="AU65" s="58" t="s">
        <v>51</v>
      </c>
      <c r="AV65" s="110" t="s">
        <v>51</v>
      </c>
      <c r="AW65" s="110" t="s">
        <v>51</v>
      </c>
      <c r="AX65" s="112" t="s">
        <v>51</v>
      </c>
      <c r="AY65" s="111" t="s">
        <v>51</v>
      </c>
      <c r="AZ65" s="31" t="s">
        <v>51</v>
      </c>
    </row>
    <row r="66" spans="1:52" x14ac:dyDescent="0.35">
      <c r="A66" s="2" t="s">
        <v>608</v>
      </c>
      <c r="B66" s="30" t="s">
        <v>609</v>
      </c>
      <c r="C66" s="13">
        <v>11.2</v>
      </c>
      <c r="D66" s="16">
        <v>1</v>
      </c>
      <c r="E66" s="2" t="s">
        <v>0</v>
      </c>
      <c r="F66" s="142">
        <v>7.4</v>
      </c>
      <c r="G66" s="143">
        <v>1.89</v>
      </c>
      <c r="H66" s="3" t="s">
        <v>347</v>
      </c>
      <c r="I66" s="3" t="s">
        <v>51</v>
      </c>
      <c r="J66" s="41" t="s">
        <v>38</v>
      </c>
      <c r="K66" s="112" t="s">
        <v>51</v>
      </c>
      <c r="L66" s="112">
        <v>1660</v>
      </c>
      <c r="M66" s="112">
        <v>980</v>
      </c>
      <c r="N66" s="113">
        <f>1140+8620</f>
        <v>9760</v>
      </c>
      <c r="O66" s="112">
        <f t="shared" si="7"/>
        <v>15.600000000000001</v>
      </c>
      <c r="P66" s="112">
        <f t="shared" si="8"/>
        <v>15.84</v>
      </c>
      <c r="Q66" s="112">
        <v>16.440000000000001</v>
      </c>
      <c r="R66" s="113">
        <v>11.04</v>
      </c>
      <c r="S66" s="112">
        <v>10.5</v>
      </c>
      <c r="T66" s="113">
        <v>2.14</v>
      </c>
      <c r="U66" s="112">
        <v>244.8</v>
      </c>
      <c r="V66" s="112">
        <v>15.24</v>
      </c>
      <c r="W66" s="113" t="s">
        <v>39</v>
      </c>
      <c r="X66" s="62">
        <v>32003309</v>
      </c>
      <c r="Y66" s="71" t="s">
        <v>318</v>
      </c>
      <c r="Z66" s="5" t="s">
        <v>38</v>
      </c>
      <c r="AA66" s="112">
        <v>7.2750000000000004</v>
      </c>
      <c r="AB66" s="112">
        <v>143</v>
      </c>
      <c r="AC66" s="103">
        <v>4.5</v>
      </c>
      <c r="AD66" s="110" t="s">
        <v>28</v>
      </c>
      <c r="AE66" s="110" t="s">
        <v>28</v>
      </c>
      <c r="AF66" s="110" t="s">
        <v>28</v>
      </c>
      <c r="AG66" s="110" t="s">
        <v>51</v>
      </c>
      <c r="AH66" s="110" t="s">
        <v>28</v>
      </c>
      <c r="AI66" s="110" t="s">
        <v>51</v>
      </c>
      <c r="AJ66" s="110" t="s">
        <v>51</v>
      </c>
      <c r="AK66" s="110" t="s">
        <v>51</v>
      </c>
      <c r="AL66" s="111" t="s">
        <v>51</v>
      </c>
      <c r="AM66" s="110" t="s">
        <v>51</v>
      </c>
      <c r="AN66" s="110" t="s">
        <v>51</v>
      </c>
      <c r="AO66" s="110" t="s">
        <v>51</v>
      </c>
      <c r="AP66" s="110" t="s">
        <v>51</v>
      </c>
      <c r="AQ66" s="110" t="s">
        <v>51</v>
      </c>
      <c r="AR66" s="110" t="s">
        <v>51</v>
      </c>
      <c r="AS66" s="110" t="s">
        <v>51</v>
      </c>
      <c r="AT66" s="110" t="s">
        <v>51</v>
      </c>
      <c r="AU66" s="111" t="s">
        <v>51</v>
      </c>
      <c r="AV66" s="110" t="s">
        <v>51</v>
      </c>
      <c r="AW66" s="110" t="s">
        <v>51</v>
      </c>
      <c r="AX66" s="110" t="s">
        <v>51</v>
      </c>
      <c r="AY66" s="111" t="s">
        <v>28</v>
      </c>
      <c r="AZ66" s="31" t="s">
        <v>348</v>
      </c>
    </row>
    <row r="67" spans="1:52" x14ac:dyDescent="0.35">
      <c r="A67" s="2" t="s">
        <v>610</v>
      </c>
      <c r="B67" s="30" t="s">
        <v>611</v>
      </c>
      <c r="C67" s="13">
        <v>1</v>
      </c>
      <c r="D67" s="16">
        <v>1</v>
      </c>
      <c r="E67" s="2" t="s">
        <v>0</v>
      </c>
      <c r="F67" s="142">
        <v>3.8</v>
      </c>
      <c r="G67" s="143">
        <v>0.4</v>
      </c>
      <c r="H67" s="3" t="s">
        <v>349</v>
      </c>
      <c r="I67" s="3" t="s">
        <v>51</v>
      </c>
      <c r="J67" s="41" t="s">
        <v>51</v>
      </c>
      <c r="K67" s="112">
        <v>40</v>
      </c>
      <c r="L67" s="112">
        <v>40</v>
      </c>
      <c r="M67" s="112">
        <v>90</v>
      </c>
      <c r="N67" s="113">
        <v>20</v>
      </c>
      <c r="O67" s="112">
        <f t="shared" si="7"/>
        <v>15.600000000000001</v>
      </c>
      <c r="P67" s="112">
        <f t="shared" si="8"/>
        <v>15.84</v>
      </c>
      <c r="Q67" s="112">
        <v>16.440000000000001</v>
      </c>
      <c r="R67" s="113">
        <v>11.04</v>
      </c>
      <c r="S67" s="112">
        <v>3.4</v>
      </c>
      <c r="T67" s="113">
        <v>2.12</v>
      </c>
      <c r="U67" s="112">
        <v>149</v>
      </c>
      <c r="V67" s="112">
        <v>40.19</v>
      </c>
      <c r="W67" s="113" t="s">
        <v>39</v>
      </c>
      <c r="X67" s="62" t="s">
        <v>51</v>
      </c>
      <c r="Y67" s="71" t="s">
        <v>51</v>
      </c>
      <c r="Z67" s="5" t="s">
        <v>51</v>
      </c>
      <c r="AA67" s="112" t="s">
        <v>51</v>
      </c>
      <c r="AB67" s="112" t="s">
        <v>51</v>
      </c>
      <c r="AC67" s="113" t="s">
        <v>51</v>
      </c>
      <c r="AD67" s="19" t="s">
        <v>51</v>
      </c>
      <c r="AE67" s="19" t="s">
        <v>51</v>
      </c>
      <c r="AF67" s="19" t="s">
        <v>51</v>
      </c>
      <c r="AG67" s="19" t="s">
        <v>51</v>
      </c>
      <c r="AH67" s="19" t="s">
        <v>51</v>
      </c>
      <c r="AI67" s="19" t="s">
        <v>51</v>
      </c>
      <c r="AJ67" s="19" t="s">
        <v>51</v>
      </c>
      <c r="AK67" s="19" t="s">
        <v>51</v>
      </c>
      <c r="AL67" s="58" t="s">
        <v>51</v>
      </c>
      <c r="AM67" s="19" t="s">
        <v>51</v>
      </c>
      <c r="AN67" s="19" t="s">
        <v>51</v>
      </c>
      <c r="AO67" s="19" t="s">
        <v>51</v>
      </c>
      <c r="AP67" s="19" t="s">
        <v>51</v>
      </c>
      <c r="AQ67" s="19" t="s">
        <v>51</v>
      </c>
      <c r="AR67" s="19" t="s">
        <v>51</v>
      </c>
      <c r="AS67" s="19" t="s">
        <v>51</v>
      </c>
      <c r="AT67" s="19" t="s">
        <v>51</v>
      </c>
      <c r="AU67" s="58" t="s">
        <v>51</v>
      </c>
      <c r="AV67" s="110" t="s">
        <v>51</v>
      </c>
      <c r="AW67" s="110" t="s">
        <v>51</v>
      </c>
      <c r="AX67" s="112" t="s">
        <v>51</v>
      </c>
      <c r="AY67" s="111" t="s">
        <v>51</v>
      </c>
      <c r="AZ67" s="31" t="s">
        <v>51</v>
      </c>
    </row>
    <row r="68" spans="1:52" x14ac:dyDescent="0.35">
      <c r="A68" s="2" t="s">
        <v>612</v>
      </c>
      <c r="B68" s="30" t="s">
        <v>613</v>
      </c>
      <c r="C68" s="13">
        <v>1.8</v>
      </c>
      <c r="D68" s="16">
        <v>1</v>
      </c>
      <c r="E68" s="2" t="s">
        <v>0</v>
      </c>
      <c r="F68" s="142">
        <v>10.8</v>
      </c>
      <c r="G68" s="143">
        <v>0.24</v>
      </c>
      <c r="H68" s="3" t="s">
        <v>350</v>
      </c>
      <c r="I68" s="3" t="s">
        <v>51</v>
      </c>
      <c r="J68" s="41" t="s">
        <v>51</v>
      </c>
      <c r="K68" s="112">
        <v>0</v>
      </c>
      <c r="L68" s="112">
        <v>50</v>
      </c>
      <c r="M68" s="112">
        <v>950</v>
      </c>
      <c r="N68" s="113">
        <v>100</v>
      </c>
      <c r="O68" s="112">
        <f t="shared" si="7"/>
        <v>15.600000000000001</v>
      </c>
      <c r="P68" s="112">
        <f t="shared" si="8"/>
        <v>15.84</v>
      </c>
      <c r="Q68" s="112">
        <v>16.440000000000001</v>
      </c>
      <c r="R68" s="113">
        <v>11.04</v>
      </c>
      <c r="S68" s="112">
        <v>9.8000000000000007</v>
      </c>
      <c r="T68" s="113">
        <v>0.51</v>
      </c>
      <c r="U68" s="112">
        <v>193.5</v>
      </c>
      <c r="V68" s="112">
        <v>4.2699999999999996</v>
      </c>
      <c r="W68" s="113" t="s">
        <v>57</v>
      </c>
      <c r="X68" s="62" t="s">
        <v>51</v>
      </c>
      <c r="Y68" s="71" t="s">
        <v>51</v>
      </c>
      <c r="Z68" s="5" t="s">
        <v>51</v>
      </c>
      <c r="AA68" s="112" t="s">
        <v>51</v>
      </c>
      <c r="AB68" s="112" t="s">
        <v>51</v>
      </c>
      <c r="AC68" s="113" t="s">
        <v>51</v>
      </c>
      <c r="AD68" s="19" t="s">
        <v>51</v>
      </c>
      <c r="AE68" s="19" t="s">
        <v>51</v>
      </c>
      <c r="AF68" s="19" t="s">
        <v>51</v>
      </c>
      <c r="AG68" s="19" t="s">
        <v>51</v>
      </c>
      <c r="AH68" s="19" t="s">
        <v>51</v>
      </c>
      <c r="AI68" s="19" t="s">
        <v>51</v>
      </c>
      <c r="AJ68" s="19" t="s">
        <v>51</v>
      </c>
      <c r="AK68" s="19" t="s">
        <v>51</v>
      </c>
      <c r="AL68" s="58" t="s">
        <v>51</v>
      </c>
      <c r="AM68" s="19" t="s">
        <v>51</v>
      </c>
      <c r="AN68" s="19" t="s">
        <v>51</v>
      </c>
      <c r="AO68" s="19" t="s">
        <v>51</v>
      </c>
      <c r="AP68" s="19" t="s">
        <v>51</v>
      </c>
      <c r="AQ68" s="19" t="s">
        <v>51</v>
      </c>
      <c r="AR68" s="19" t="s">
        <v>51</v>
      </c>
      <c r="AS68" s="19" t="s">
        <v>51</v>
      </c>
      <c r="AT68" s="19" t="s">
        <v>51</v>
      </c>
      <c r="AU68" s="58" t="s">
        <v>51</v>
      </c>
      <c r="AV68" s="110" t="s">
        <v>51</v>
      </c>
      <c r="AW68" s="110" t="s">
        <v>51</v>
      </c>
      <c r="AX68" s="112" t="s">
        <v>51</v>
      </c>
      <c r="AY68" s="111" t="s">
        <v>51</v>
      </c>
      <c r="AZ68" s="31" t="s">
        <v>51</v>
      </c>
    </row>
    <row r="69" spans="1:52" x14ac:dyDescent="0.35">
      <c r="A69" s="2" t="s">
        <v>614</v>
      </c>
      <c r="B69" s="30" t="s">
        <v>615</v>
      </c>
      <c r="C69" s="13">
        <v>11</v>
      </c>
      <c r="D69" s="16">
        <v>3</v>
      </c>
      <c r="E69" s="2" t="s">
        <v>0</v>
      </c>
      <c r="F69" s="142">
        <v>5.5</v>
      </c>
      <c r="G69" s="143">
        <v>0.72</v>
      </c>
      <c r="H69" s="3" t="s">
        <v>351</v>
      </c>
      <c r="I69" s="3" t="s">
        <v>51</v>
      </c>
      <c r="J69" s="41" t="s">
        <v>51</v>
      </c>
      <c r="K69" s="112">
        <v>270</v>
      </c>
      <c r="L69" s="112">
        <v>230</v>
      </c>
      <c r="M69" s="112">
        <v>2040</v>
      </c>
      <c r="N69" s="113">
        <f>1340+1820</f>
        <v>3160</v>
      </c>
      <c r="O69" s="112">
        <f t="shared" si="7"/>
        <v>15.600000000000001</v>
      </c>
      <c r="P69" s="112">
        <f t="shared" si="8"/>
        <v>15.84</v>
      </c>
      <c r="Q69" s="112">
        <v>16.440000000000001</v>
      </c>
      <c r="R69" s="113">
        <v>11.04</v>
      </c>
      <c r="S69" s="112">
        <v>7.6</v>
      </c>
      <c r="T69" s="113">
        <v>1.1499999999999999</v>
      </c>
      <c r="U69" s="112">
        <v>248</v>
      </c>
      <c r="V69" s="112">
        <v>32.92</v>
      </c>
      <c r="W69" s="113" t="s">
        <v>39</v>
      </c>
      <c r="X69" s="62" t="s">
        <v>51</v>
      </c>
      <c r="Y69" s="71" t="s">
        <v>51</v>
      </c>
      <c r="Z69" s="5" t="s">
        <v>51</v>
      </c>
      <c r="AA69" s="112" t="s">
        <v>51</v>
      </c>
      <c r="AB69" s="112" t="s">
        <v>51</v>
      </c>
      <c r="AC69" s="113" t="s">
        <v>51</v>
      </c>
      <c r="AD69" s="19" t="s">
        <v>51</v>
      </c>
      <c r="AE69" s="19" t="s">
        <v>51</v>
      </c>
      <c r="AF69" s="19" t="s">
        <v>51</v>
      </c>
      <c r="AG69" s="19" t="s">
        <v>51</v>
      </c>
      <c r="AH69" s="19" t="s">
        <v>51</v>
      </c>
      <c r="AI69" s="19" t="s">
        <v>51</v>
      </c>
      <c r="AJ69" s="19" t="s">
        <v>51</v>
      </c>
      <c r="AK69" s="19" t="s">
        <v>51</v>
      </c>
      <c r="AL69" s="58" t="s">
        <v>51</v>
      </c>
      <c r="AM69" s="19" t="s">
        <v>51</v>
      </c>
      <c r="AN69" s="19" t="s">
        <v>51</v>
      </c>
      <c r="AO69" s="19" t="s">
        <v>51</v>
      </c>
      <c r="AP69" s="19" t="s">
        <v>51</v>
      </c>
      <c r="AQ69" s="19" t="s">
        <v>51</v>
      </c>
      <c r="AR69" s="19" t="s">
        <v>51</v>
      </c>
      <c r="AS69" s="19" t="s">
        <v>51</v>
      </c>
      <c r="AT69" s="19" t="s">
        <v>51</v>
      </c>
      <c r="AU69" s="58" t="s">
        <v>51</v>
      </c>
      <c r="AV69" s="110" t="s">
        <v>51</v>
      </c>
      <c r="AW69" s="110" t="s">
        <v>51</v>
      </c>
      <c r="AX69" s="112" t="s">
        <v>51</v>
      </c>
      <c r="AY69" s="111" t="s">
        <v>51</v>
      </c>
      <c r="AZ69" s="31" t="s">
        <v>352</v>
      </c>
    </row>
    <row r="70" spans="1:52" x14ac:dyDescent="0.35">
      <c r="A70" s="2" t="s">
        <v>616</v>
      </c>
      <c r="B70" s="30" t="s">
        <v>617</v>
      </c>
      <c r="C70" s="13">
        <v>17.600000000000001</v>
      </c>
      <c r="D70" s="16">
        <v>2</v>
      </c>
      <c r="E70" s="2" t="s">
        <v>0</v>
      </c>
      <c r="F70" s="142">
        <v>6.7</v>
      </c>
      <c r="G70" s="143">
        <v>0.45</v>
      </c>
      <c r="H70" s="3" t="s">
        <v>353</v>
      </c>
      <c r="I70" s="3" t="s">
        <v>328</v>
      </c>
      <c r="J70" s="41" t="s">
        <v>101</v>
      </c>
      <c r="K70" s="112">
        <f>1140+190</f>
        <v>1330</v>
      </c>
      <c r="L70" s="112">
        <v>1330</v>
      </c>
      <c r="M70" s="112">
        <v>1720</v>
      </c>
      <c r="N70" s="113">
        <v>960</v>
      </c>
      <c r="O70" s="112">
        <f t="shared" si="7"/>
        <v>15.600000000000001</v>
      </c>
      <c r="P70" s="112">
        <f t="shared" si="8"/>
        <v>15.84</v>
      </c>
      <c r="Q70" s="112">
        <v>16.440000000000001</v>
      </c>
      <c r="R70" s="113">
        <v>11.04</v>
      </c>
      <c r="S70" s="112">
        <v>4.0999999999999996</v>
      </c>
      <c r="T70" s="113">
        <v>1.94</v>
      </c>
      <c r="U70" s="112">
        <v>186.4</v>
      </c>
      <c r="V70" s="112">
        <v>98.67</v>
      </c>
      <c r="W70" s="113" t="s">
        <v>39</v>
      </c>
      <c r="X70" s="62" t="s">
        <v>354</v>
      </c>
      <c r="Y70" s="71" t="s">
        <v>355</v>
      </c>
      <c r="Z70" s="5" t="s">
        <v>108</v>
      </c>
      <c r="AA70" s="112" t="s">
        <v>356</v>
      </c>
      <c r="AB70" s="112" t="s">
        <v>357</v>
      </c>
      <c r="AC70" s="103" t="s">
        <v>358</v>
      </c>
      <c r="AD70" s="110" t="s">
        <v>28</v>
      </c>
      <c r="AE70" s="110" t="s">
        <v>28</v>
      </c>
      <c r="AF70" s="110" t="s">
        <v>28</v>
      </c>
      <c r="AG70" s="110" t="s">
        <v>51</v>
      </c>
      <c r="AH70" s="110" t="s">
        <v>28</v>
      </c>
      <c r="AI70" s="110" t="s">
        <v>51</v>
      </c>
      <c r="AJ70" s="110" t="s">
        <v>51</v>
      </c>
      <c r="AK70" s="110" t="s">
        <v>51</v>
      </c>
      <c r="AL70" s="111" t="s">
        <v>51</v>
      </c>
      <c r="AM70" s="110" t="s">
        <v>51</v>
      </c>
      <c r="AN70" s="110" t="s">
        <v>51</v>
      </c>
      <c r="AO70" s="110" t="s">
        <v>51</v>
      </c>
      <c r="AP70" s="110" t="s">
        <v>51</v>
      </c>
      <c r="AQ70" s="110" t="s">
        <v>51</v>
      </c>
      <c r="AR70" s="110" t="s">
        <v>51</v>
      </c>
      <c r="AS70" s="110" t="s">
        <v>51</v>
      </c>
      <c r="AT70" s="110" t="s">
        <v>51</v>
      </c>
      <c r="AU70" s="111" t="s">
        <v>51</v>
      </c>
      <c r="AV70" s="110" t="s">
        <v>51</v>
      </c>
      <c r="AW70" s="110" t="s">
        <v>51</v>
      </c>
      <c r="AX70" s="110" t="s">
        <v>51</v>
      </c>
      <c r="AY70" s="111" t="s">
        <v>28</v>
      </c>
      <c r="AZ70" s="31" t="s">
        <v>359</v>
      </c>
    </row>
    <row r="71" spans="1:52" x14ac:dyDescent="0.35">
      <c r="A71" s="2" t="s">
        <v>618</v>
      </c>
      <c r="B71" s="30" t="s">
        <v>619</v>
      </c>
      <c r="C71" s="13">
        <v>12.1</v>
      </c>
      <c r="D71" s="16">
        <v>3</v>
      </c>
      <c r="E71" s="2" t="s">
        <v>0</v>
      </c>
      <c r="F71" s="142">
        <v>4.3</v>
      </c>
      <c r="G71" s="143">
        <v>2.82</v>
      </c>
      <c r="H71" s="3" t="s">
        <v>360</v>
      </c>
      <c r="I71" s="3" t="s">
        <v>51</v>
      </c>
      <c r="J71" s="41" t="s">
        <v>51</v>
      </c>
      <c r="K71" s="112">
        <v>240</v>
      </c>
      <c r="L71" s="112">
        <v>400</v>
      </c>
      <c r="M71" s="112">
        <v>3700</v>
      </c>
      <c r="N71" s="113">
        <v>700</v>
      </c>
      <c r="O71" s="112">
        <f t="shared" si="7"/>
        <v>15.600000000000001</v>
      </c>
      <c r="P71" s="112">
        <f t="shared" si="8"/>
        <v>15.84</v>
      </c>
      <c r="Q71" s="112">
        <v>16.440000000000001</v>
      </c>
      <c r="R71" s="113">
        <v>11.04</v>
      </c>
      <c r="S71" s="112">
        <v>5.5</v>
      </c>
      <c r="T71" s="113">
        <v>1.86</v>
      </c>
      <c r="U71" s="112">
        <v>225.1</v>
      </c>
      <c r="V71" s="112">
        <v>34.49</v>
      </c>
      <c r="W71" s="113" t="s">
        <v>39</v>
      </c>
      <c r="X71" s="62" t="s">
        <v>51</v>
      </c>
      <c r="Y71" s="71" t="s">
        <v>51</v>
      </c>
      <c r="Z71" s="5" t="s">
        <v>51</v>
      </c>
      <c r="AA71" s="112" t="s">
        <v>51</v>
      </c>
      <c r="AB71" s="112" t="s">
        <v>51</v>
      </c>
      <c r="AC71" s="113" t="s">
        <v>51</v>
      </c>
      <c r="AD71" s="19" t="s">
        <v>51</v>
      </c>
      <c r="AE71" s="19" t="s">
        <v>51</v>
      </c>
      <c r="AF71" s="19" t="s">
        <v>51</v>
      </c>
      <c r="AG71" s="19" t="s">
        <v>51</v>
      </c>
      <c r="AH71" s="19" t="s">
        <v>51</v>
      </c>
      <c r="AI71" s="19" t="s">
        <v>51</v>
      </c>
      <c r="AJ71" s="19" t="s">
        <v>51</v>
      </c>
      <c r="AK71" s="19" t="s">
        <v>51</v>
      </c>
      <c r="AL71" s="58" t="s">
        <v>51</v>
      </c>
      <c r="AM71" s="19" t="s">
        <v>51</v>
      </c>
      <c r="AN71" s="19" t="s">
        <v>51</v>
      </c>
      <c r="AO71" s="19" t="s">
        <v>51</v>
      </c>
      <c r="AP71" s="19" t="s">
        <v>51</v>
      </c>
      <c r="AQ71" s="19" t="s">
        <v>51</v>
      </c>
      <c r="AR71" s="19" t="s">
        <v>51</v>
      </c>
      <c r="AS71" s="19" t="s">
        <v>51</v>
      </c>
      <c r="AT71" s="19" t="s">
        <v>51</v>
      </c>
      <c r="AU71" s="58" t="s">
        <v>51</v>
      </c>
      <c r="AV71" s="110" t="s">
        <v>51</v>
      </c>
      <c r="AW71" s="110" t="s">
        <v>51</v>
      </c>
      <c r="AX71" s="112" t="s">
        <v>51</v>
      </c>
      <c r="AY71" s="111" t="s">
        <v>51</v>
      </c>
      <c r="AZ71" s="31" t="s">
        <v>51</v>
      </c>
    </row>
    <row r="72" spans="1:52" x14ac:dyDescent="0.35">
      <c r="A72" s="2" t="s">
        <v>620</v>
      </c>
      <c r="B72" s="30" t="s">
        <v>621</v>
      </c>
      <c r="C72" s="13">
        <v>6.7</v>
      </c>
      <c r="D72" s="16">
        <v>3</v>
      </c>
      <c r="E72" s="2" t="s">
        <v>0</v>
      </c>
      <c r="F72" s="142">
        <v>3.6</v>
      </c>
      <c r="G72" s="143">
        <v>2.69</v>
      </c>
      <c r="H72" s="3" t="s">
        <v>361</v>
      </c>
      <c r="I72" s="3" t="s">
        <v>51</v>
      </c>
      <c r="J72" s="41" t="s">
        <v>51</v>
      </c>
      <c r="K72" s="112">
        <v>150</v>
      </c>
      <c r="L72" s="112">
        <v>180</v>
      </c>
      <c r="M72" s="112">
        <v>1680</v>
      </c>
      <c r="N72" s="113">
        <v>140</v>
      </c>
      <c r="O72" s="112">
        <f t="shared" si="7"/>
        <v>15.600000000000001</v>
      </c>
      <c r="P72" s="112">
        <f t="shared" si="8"/>
        <v>15.84</v>
      </c>
      <c r="Q72" s="112">
        <v>16.440000000000001</v>
      </c>
      <c r="R72" s="113">
        <v>11.04</v>
      </c>
      <c r="S72" s="112">
        <v>6.2</v>
      </c>
      <c r="T72" s="113">
        <v>1.46</v>
      </c>
      <c r="U72" s="112">
        <v>171</v>
      </c>
      <c r="V72" s="112">
        <v>32.159999999999997</v>
      </c>
      <c r="W72" s="113" t="s">
        <v>57</v>
      </c>
      <c r="X72" s="62" t="s">
        <v>51</v>
      </c>
      <c r="Y72" s="71" t="s">
        <v>51</v>
      </c>
      <c r="Z72" s="5" t="s">
        <v>51</v>
      </c>
      <c r="AA72" s="112" t="s">
        <v>51</v>
      </c>
      <c r="AB72" s="112" t="s">
        <v>51</v>
      </c>
      <c r="AC72" s="113" t="s">
        <v>51</v>
      </c>
      <c r="AD72" s="110" t="s">
        <v>51</v>
      </c>
      <c r="AE72" s="110" t="s">
        <v>51</v>
      </c>
      <c r="AF72" s="110" t="s">
        <v>51</v>
      </c>
      <c r="AG72" s="110" t="s">
        <v>51</v>
      </c>
      <c r="AH72" s="110" t="s">
        <v>51</v>
      </c>
      <c r="AI72" s="110" t="s">
        <v>51</v>
      </c>
      <c r="AJ72" s="110" t="s">
        <v>51</v>
      </c>
      <c r="AK72" s="110" t="s">
        <v>51</v>
      </c>
      <c r="AL72" s="110" t="s">
        <v>51</v>
      </c>
      <c r="AM72" s="109" t="s">
        <v>51</v>
      </c>
      <c r="AN72" s="110" t="s">
        <v>51</v>
      </c>
      <c r="AO72" s="110" t="s">
        <v>51</v>
      </c>
      <c r="AP72" s="110" t="s">
        <v>51</v>
      </c>
      <c r="AQ72" s="110" t="s">
        <v>51</v>
      </c>
      <c r="AR72" s="110" t="s">
        <v>51</v>
      </c>
      <c r="AS72" s="110" t="s">
        <v>51</v>
      </c>
      <c r="AT72" s="110" t="s">
        <v>51</v>
      </c>
      <c r="AU72" s="110" t="s">
        <v>51</v>
      </c>
      <c r="AV72" s="109" t="s">
        <v>51</v>
      </c>
      <c r="AW72" s="110" t="s">
        <v>51</v>
      </c>
      <c r="AX72" s="110" t="s">
        <v>51</v>
      </c>
      <c r="AY72" s="110" t="s">
        <v>51</v>
      </c>
      <c r="AZ72" s="105" t="s">
        <v>51</v>
      </c>
    </row>
    <row r="73" spans="1:52" s="106" customFormat="1" x14ac:dyDescent="0.35">
      <c r="A73" s="2" t="s">
        <v>622</v>
      </c>
      <c r="B73" s="30" t="s">
        <v>623</v>
      </c>
      <c r="C73" s="13">
        <v>7.5</v>
      </c>
      <c r="D73" s="16">
        <v>2</v>
      </c>
      <c r="E73" s="2" t="s">
        <v>0</v>
      </c>
      <c r="F73" s="142">
        <v>5.5</v>
      </c>
      <c r="G73" s="143">
        <v>1.52</v>
      </c>
      <c r="H73" s="3" t="s">
        <v>370</v>
      </c>
      <c r="I73" s="3" t="s">
        <v>51</v>
      </c>
      <c r="J73" s="41" t="s">
        <v>51</v>
      </c>
      <c r="K73" s="112">
        <v>280</v>
      </c>
      <c r="L73" s="112">
        <v>520</v>
      </c>
      <c r="M73" s="112">
        <v>320</v>
      </c>
      <c r="N73" s="113">
        <v>40</v>
      </c>
      <c r="O73" s="112">
        <f t="shared" si="7"/>
        <v>15.600000000000001</v>
      </c>
      <c r="P73" s="112">
        <f t="shared" si="8"/>
        <v>15.84</v>
      </c>
      <c r="Q73" s="112">
        <v>16.440000000000001</v>
      </c>
      <c r="R73" s="113">
        <v>11.04</v>
      </c>
      <c r="S73" s="112">
        <v>4.3</v>
      </c>
      <c r="T73" s="113">
        <v>1.22</v>
      </c>
      <c r="U73" s="112">
        <v>142.80000000000001</v>
      </c>
      <c r="V73" s="112">
        <v>59.61</v>
      </c>
      <c r="W73" s="113" t="s">
        <v>39</v>
      </c>
      <c r="X73" s="62" t="s">
        <v>51</v>
      </c>
      <c r="Y73" s="71" t="s">
        <v>51</v>
      </c>
      <c r="Z73" s="5" t="s">
        <v>51</v>
      </c>
      <c r="AA73" s="112" t="s">
        <v>51</v>
      </c>
      <c r="AB73" s="112" t="s">
        <v>51</v>
      </c>
      <c r="AC73" s="113" t="s">
        <v>51</v>
      </c>
      <c r="AD73" s="110" t="s">
        <v>51</v>
      </c>
      <c r="AE73" s="110" t="s">
        <v>51</v>
      </c>
      <c r="AF73" s="110" t="s">
        <v>51</v>
      </c>
      <c r="AG73" s="110" t="s">
        <v>51</v>
      </c>
      <c r="AH73" s="110" t="s">
        <v>51</v>
      </c>
      <c r="AI73" s="110" t="s">
        <v>51</v>
      </c>
      <c r="AJ73" s="110" t="s">
        <v>51</v>
      </c>
      <c r="AK73" s="110" t="s">
        <v>51</v>
      </c>
      <c r="AL73" s="110" t="s">
        <v>51</v>
      </c>
      <c r="AM73" s="109" t="s">
        <v>51</v>
      </c>
      <c r="AN73" s="110" t="s">
        <v>51</v>
      </c>
      <c r="AO73" s="110" t="s">
        <v>51</v>
      </c>
      <c r="AP73" s="110" t="s">
        <v>51</v>
      </c>
      <c r="AQ73" s="110" t="s">
        <v>51</v>
      </c>
      <c r="AR73" s="110" t="s">
        <v>51</v>
      </c>
      <c r="AS73" s="110" t="s">
        <v>51</v>
      </c>
      <c r="AT73" s="110" t="s">
        <v>51</v>
      </c>
      <c r="AU73" s="110" t="s">
        <v>51</v>
      </c>
      <c r="AV73" s="109" t="s">
        <v>51</v>
      </c>
      <c r="AW73" s="110" t="s">
        <v>51</v>
      </c>
      <c r="AX73" s="110" t="s">
        <v>51</v>
      </c>
      <c r="AY73" s="110" t="s">
        <v>51</v>
      </c>
      <c r="AZ73" s="105" t="s">
        <v>51</v>
      </c>
    </row>
    <row r="74" spans="1:52" s="106" customFormat="1" x14ac:dyDescent="0.35">
      <c r="A74" s="2" t="s">
        <v>624</v>
      </c>
      <c r="B74" s="30" t="s">
        <v>625</v>
      </c>
      <c r="C74" s="13">
        <v>10.9</v>
      </c>
      <c r="D74" s="16">
        <v>1</v>
      </c>
      <c r="E74" s="2" t="s">
        <v>0</v>
      </c>
      <c r="F74" s="142">
        <v>7.5</v>
      </c>
      <c r="G74" s="143">
        <v>0.6</v>
      </c>
      <c r="H74" s="3" t="s">
        <v>371</v>
      </c>
      <c r="I74" s="3" t="s">
        <v>51</v>
      </c>
      <c r="J74" s="41" t="s">
        <v>51</v>
      </c>
      <c r="K74" s="112">
        <v>460</v>
      </c>
      <c r="L74" s="112">
        <v>350</v>
      </c>
      <c r="M74" s="112">
        <v>3300</v>
      </c>
      <c r="N74" s="113">
        <v>4270</v>
      </c>
      <c r="O74" s="112">
        <f t="shared" si="7"/>
        <v>15.600000000000001</v>
      </c>
      <c r="P74" s="112">
        <f t="shared" si="8"/>
        <v>15.84</v>
      </c>
      <c r="Q74" s="112">
        <v>16.440000000000001</v>
      </c>
      <c r="R74" s="113">
        <v>11.04</v>
      </c>
      <c r="S74" s="112">
        <v>8.6</v>
      </c>
      <c r="T74" s="113">
        <v>0.94</v>
      </c>
      <c r="U74" s="112">
        <v>212.9</v>
      </c>
      <c r="V74" s="112">
        <v>8.26</v>
      </c>
      <c r="W74" s="113" t="s">
        <v>39</v>
      </c>
      <c r="X74" s="62" t="s">
        <v>51</v>
      </c>
      <c r="Y74" s="71" t="s">
        <v>51</v>
      </c>
      <c r="Z74" s="5" t="s">
        <v>51</v>
      </c>
      <c r="AA74" s="112" t="s">
        <v>51</v>
      </c>
      <c r="AB74" s="112" t="s">
        <v>51</v>
      </c>
      <c r="AC74" s="113" t="s">
        <v>51</v>
      </c>
      <c r="AD74" s="110" t="s">
        <v>51</v>
      </c>
      <c r="AE74" s="110" t="s">
        <v>51</v>
      </c>
      <c r="AF74" s="110" t="s">
        <v>51</v>
      </c>
      <c r="AG74" s="110" t="s">
        <v>51</v>
      </c>
      <c r="AH74" s="110" t="s">
        <v>51</v>
      </c>
      <c r="AI74" s="110" t="s">
        <v>51</v>
      </c>
      <c r="AJ74" s="110" t="s">
        <v>51</v>
      </c>
      <c r="AK74" s="110" t="s">
        <v>51</v>
      </c>
      <c r="AL74" s="110" t="s">
        <v>51</v>
      </c>
      <c r="AM74" s="109" t="s">
        <v>51</v>
      </c>
      <c r="AN74" s="110" t="s">
        <v>51</v>
      </c>
      <c r="AO74" s="110" t="s">
        <v>51</v>
      </c>
      <c r="AP74" s="110" t="s">
        <v>51</v>
      </c>
      <c r="AQ74" s="110" t="s">
        <v>51</v>
      </c>
      <c r="AR74" s="110" t="s">
        <v>51</v>
      </c>
      <c r="AS74" s="110" t="s">
        <v>51</v>
      </c>
      <c r="AT74" s="110" t="s">
        <v>51</v>
      </c>
      <c r="AU74" s="110" t="s">
        <v>51</v>
      </c>
      <c r="AV74" s="109" t="s">
        <v>51</v>
      </c>
      <c r="AW74" s="110" t="s">
        <v>51</v>
      </c>
      <c r="AX74" s="110" t="s">
        <v>51</v>
      </c>
      <c r="AY74" s="110" t="s">
        <v>51</v>
      </c>
      <c r="AZ74" s="105" t="s">
        <v>372</v>
      </c>
    </row>
    <row r="75" spans="1:52" x14ac:dyDescent="0.35">
      <c r="A75" s="100"/>
      <c r="B75" s="100"/>
      <c r="C75" s="100"/>
      <c r="D75" s="100"/>
      <c r="E75" s="100"/>
      <c r="F75" s="101"/>
      <c r="G75" s="102"/>
    </row>
    <row r="76" spans="1:52" x14ac:dyDescent="0.35">
      <c r="A76" s="100"/>
      <c r="B76" s="100"/>
      <c r="C76" s="100"/>
      <c r="D76" s="100"/>
      <c r="E76" s="100"/>
      <c r="F76" s="101"/>
      <c r="G76" s="102"/>
    </row>
  </sheetData>
  <mergeCells count="12">
    <mergeCell ref="A2:G2"/>
    <mergeCell ref="AD1:AY1"/>
    <mergeCell ref="K2:N2"/>
    <mergeCell ref="AD2:AL2"/>
    <mergeCell ref="K1:N1"/>
    <mergeCell ref="AM2:AU2"/>
    <mergeCell ref="S2:T2"/>
    <mergeCell ref="U2:W2"/>
    <mergeCell ref="H2:J2"/>
    <mergeCell ref="Y2:AC2"/>
    <mergeCell ref="AV2:AY2"/>
    <mergeCell ref="O2:R2"/>
  </mergeCells>
  <conditionalFormatting sqref="A1:XFD3 H4:N41 BA4:XFD39 A77:XFD1048576 H75:XFD76 BA42:XFD72 S4:AY39 S40:XFD41">
    <cfRule type="expression" dxfId="54" priority="27">
      <formula>A1&lt;&gt;#REF!</formula>
    </cfRule>
  </conditionalFormatting>
  <conditionalFormatting sqref="A4:G76">
    <cfRule type="expression" dxfId="53" priority="24">
      <formula>A4&lt;&gt;#REF!</formula>
    </cfRule>
  </conditionalFormatting>
  <conditionalFormatting sqref="AD58:AY58">
    <cfRule type="expression" dxfId="52" priority="23">
      <formula>AD58&lt;&gt;#REF!</formula>
    </cfRule>
  </conditionalFormatting>
  <conditionalFormatting sqref="O4:R4 Q25:R41 P25:P58 P5:R24 O5:O58">
    <cfRule type="expression" dxfId="51" priority="22">
      <formula>O4&lt;&gt;#REF!</formula>
    </cfRule>
  </conditionalFormatting>
  <conditionalFormatting sqref="P59:P61 O59:O72">
    <cfRule type="expression" dxfId="50" priority="21">
      <formula>O59&lt;&gt;#REF!</formula>
    </cfRule>
  </conditionalFormatting>
  <conditionalFormatting sqref="AD62:AY62">
    <cfRule type="expression" dxfId="49" priority="20">
      <formula>AD62&lt;&gt;#REF!</formula>
    </cfRule>
  </conditionalFormatting>
  <conditionalFormatting sqref="AD66:AY66">
    <cfRule type="expression" dxfId="48" priority="19">
      <formula>AD66&lt;&gt;#REF!</formula>
    </cfRule>
  </conditionalFormatting>
  <conditionalFormatting sqref="AD70:AY70">
    <cfRule type="expression" dxfId="47" priority="18">
      <formula>AD70&lt;&gt;#REF!</formula>
    </cfRule>
  </conditionalFormatting>
  <conditionalFormatting sqref="O73:O74">
    <cfRule type="expression" dxfId="46" priority="17">
      <formula>O73&lt;&gt;#REF!</formula>
    </cfRule>
  </conditionalFormatting>
  <conditionalFormatting sqref="A4:AY4 A5:B41 Q40:AZ41 E5:N41 Q25:AY39 P25:P61 P5:AY24 O5:O74">
    <cfRule type="expression" dxfId="45" priority="14">
      <formula>A4&lt;&gt;#REF!</formula>
    </cfRule>
  </conditionalFormatting>
  <conditionalFormatting sqref="AD58:AY58">
    <cfRule type="expression" dxfId="44" priority="13">
      <formula>AD58&lt;&gt;#REF!</formula>
    </cfRule>
  </conditionalFormatting>
  <conditionalFormatting sqref="AD62:AY62">
    <cfRule type="expression" dxfId="43" priority="12">
      <formula>AD62&lt;&gt;#REF!</formula>
    </cfRule>
  </conditionalFormatting>
  <conditionalFormatting sqref="AD66:AY66">
    <cfRule type="expression" dxfId="42" priority="11">
      <formula>AD66&lt;&gt;#REF!</formula>
    </cfRule>
  </conditionalFormatting>
  <conditionalFormatting sqref="C5:C74">
    <cfRule type="expression" dxfId="41" priority="10">
      <formula>C5&lt;&gt;#REF!</formula>
    </cfRule>
  </conditionalFormatting>
  <conditionalFormatting sqref="D5:D74">
    <cfRule type="expression" dxfId="40" priority="9">
      <formula>D5&lt;&gt;#REF!</formula>
    </cfRule>
  </conditionalFormatting>
  <conditionalFormatting sqref="AD70:AY70">
    <cfRule type="expression" dxfId="39" priority="8">
      <formula>AD70&lt;&gt;#REF!</formula>
    </cfRule>
  </conditionalFormatting>
  <conditionalFormatting sqref="A4:AY4 A5:B41 Q40:AZ41 E5:N41 Q25:AY39 P25:P61 P5:AY24 O5:O74">
    <cfRule type="expression" dxfId="38" priority="7">
      <formula>A4&lt;&gt;#REF!</formula>
    </cfRule>
  </conditionalFormatting>
  <conditionalFormatting sqref="AD58:AY58">
    <cfRule type="expression" dxfId="37" priority="6">
      <formula>AD58&lt;&gt;#REF!</formula>
    </cfRule>
  </conditionalFormatting>
  <conditionalFormatting sqref="AD62:AY62">
    <cfRule type="expression" dxfId="36" priority="5">
      <formula>AD62&lt;&gt;#REF!</formula>
    </cfRule>
  </conditionalFormatting>
  <conditionalFormatting sqref="AD66:AY66">
    <cfRule type="expression" dxfId="35" priority="4">
      <formula>AD66&lt;&gt;#REF!</formula>
    </cfRule>
  </conditionalFormatting>
  <conditionalFormatting sqref="C5:C74">
    <cfRule type="expression" dxfId="34" priority="3">
      <formula>C5&lt;&gt;#REF!</formula>
    </cfRule>
  </conditionalFormatting>
  <conditionalFormatting sqref="D5:D74">
    <cfRule type="expression" dxfId="33" priority="2">
      <formula>D5&lt;&gt;#REF!</formula>
    </cfRule>
  </conditionalFormatting>
  <conditionalFormatting sqref="AD70:AY70">
    <cfRule type="expression" dxfId="32" priority="1">
      <formula>AD70&lt;&gt;#REF!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71"/>
  <sheetViews>
    <sheetView zoomScale="70" zoomScaleNormal="70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W3" sqref="W3"/>
    </sheetView>
  </sheetViews>
  <sheetFormatPr baseColWidth="10" defaultColWidth="11.453125" defaultRowHeight="14.5" x14ac:dyDescent="0.35"/>
  <cols>
    <col min="1" max="1" width="17.54296875" style="2" customWidth="1"/>
    <col min="2" max="2" width="20.54296875" style="2" customWidth="1"/>
    <col min="3" max="3" width="13.6328125" style="2" customWidth="1"/>
    <col min="4" max="4" width="14.36328125" style="2" customWidth="1"/>
    <col min="5" max="6" width="17.54296875" style="2" customWidth="1"/>
    <col min="7" max="7" width="17.54296875" style="34" customWidth="1"/>
    <col min="8" max="8" width="19.54296875" style="3" customWidth="1"/>
    <col min="9" max="9" width="17.36328125" style="3" customWidth="1"/>
    <col min="10" max="10" width="12.08984375" style="41" customWidth="1"/>
    <col min="11" max="11" width="13.08984375" style="6" customWidth="1"/>
    <col min="12" max="12" width="12.54296875" style="6" customWidth="1"/>
    <col min="13" max="13" width="13.36328125" style="6" customWidth="1"/>
    <col min="14" max="14" width="13.453125" style="77" customWidth="1"/>
    <col min="15" max="17" width="13.453125" style="6" customWidth="1"/>
    <col min="18" max="18" width="13.453125" style="42" customWidth="1"/>
    <col min="19" max="19" width="13.6328125" style="4" customWidth="1"/>
    <col min="20" max="20" width="13.6328125" style="43" customWidth="1"/>
    <col min="21" max="22" width="13.6328125" style="4" customWidth="1"/>
    <col min="23" max="23" width="13.6328125" style="43" customWidth="1"/>
    <col min="24" max="24" width="18" style="55" bestFit="1" customWidth="1"/>
    <col min="25" max="25" width="18" style="71" customWidth="1"/>
    <col min="26" max="26" width="25.36328125" style="5" bestFit="1" customWidth="1"/>
    <col min="27" max="27" width="10.90625" style="6" customWidth="1"/>
    <col min="28" max="28" width="15.36328125" style="6" bestFit="1" customWidth="1"/>
    <col min="29" max="29" width="15.90625" style="42" bestFit="1" customWidth="1"/>
    <col min="30" max="37" width="4.36328125" style="4" customWidth="1"/>
    <col min="38" max="38" width="4.36328125" style="43" customWidth="1"/>
    <col min="39" max="46" width="4.36328125" style="4" customWidth="1"/>
    <col min="47" max="47" width="4.36328125" style="43" customWidth="1"/>
    <col min="48" max="48" width="10.6328125" style="4" bestFit="1" customWidth="1"/>
    <col min="49" max="49" width="5.453125" style="4" bestFit="1" customWidth="1"/>
    <col min="50" max="50" width="7.6328125" style="4" customWidth="1"/>
    <col min="51" max="51" width="11.08984375" style="42" customWidth="1"/>
    <col min="52" max="52" width="140.08984375" style="7" customWidth="1"/>
    <col min="53" max="16384" width="11.453125" style="6"/>
  </cols>
  <sheetData>
    <row r="1" spans="1:52" ht="58.25" customHeight="1" x14ac:dyDescent="0.35">
      <c r="A1" s="1" t="s">
        <v>29</v>
      </c>
      <c r="B1" s="98" t="s">
        <v>247</v>
      </c>
      <c r="I1" s="73"/>
      <c r="J1" s="39"/>
      <c r="K1" s="148"/>
      <c r="L1" s="148"/>
      <c r="M1" s="148"/>
      <c r="N1" s="149"/>
      <c r="O1" s="85"/>
      <c r="P1" s="85"/>
      <c r="Q1" s="85"/>
      <c r="R1" s="87"/>
      <c r="S1" s="85"/>
      <c r="T1" s="87"/>
      <c r="U1" s="85"/>
      <c r="V1" s="85"/>
      <c r="W1" s="87"/>
      <c r="X1" s="52"/>
      <c r="AA1" s="85"/>
      <c r="AB1" s="85"/>
      <c r="AC1" s="85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64"/>
      <c r="AW1" s="164"/>
      <c r="AX1" s="164"/>
      <c r="AY1" s="165"/>
    </row>
    <row r="2" spans="1:52" ht="30" customHeight="1" x14ac:dyDescent="0.45">
      <c r="A2" s="167" t="s">
        <v>15</v>
      </c>
      <c r="B2" s="167"/>
      <c r="C2" s="167"/>
      <c r="D2" s="167"/>
      <c r="E2" s="167"/>
      <c r="F2" s="167"/>
      <c r="G2" s="168"/>
      <c r="H2" s="159" t="s">
        <v>61</v>
      </c>
      <c r="I2" s="159"/>
      <c r="J2" s="160"/>
      <c r="K2" s="151" t="s">
        <v>66</v>
      </c>
      <c r="L2" s="154"/>
      <c r="M2" s="154"/>
      <c r="N2" s="155"/>
      <c r="O2" s="153" t="s">
        <v>199</v>
      </c>
      <c r="P2" s="154"/>
      <c r="Q2" s="154"/>
      <c r="R2" s="155"/>
      <c r="S2" s="150" t="s">
        <v>45</v>
      </c>
      <c r="T2" s="166"/>
      <c r="U2" s="151" t="s">
        <v>46</v>
      </c>
      <c r="V2" s="151"/>
      <c r="W2" s="152"/>
      <c r="X2" s="52"/>
      <c r="Y2" s="162" t="s">
        <v>62</v>
      </c>
      <c r="Z2" s="162"/>
      <c r="AA2" s="162"/>
      <c r="AB2" s="162"/>
      <c r="AC2" s="163"/>
      <c r="AD2" s="154" t="s">
        <v>2</v>
      </c>
      <c r="AE2" s="154"/>
      <c r="AF2" s="154"/>
      <c r="AG2" s="154"/>
      <c r="AH2" s="154"/>
      <c r="AI2" s="154"/>
      <c r="AJ2" s="154"/>
      <c r="AK2" s="154"/>
      <c r="AL2" s="155"/>
      <c r="AM2" s="154" t="s">
        <v>3</v>
      </c>
      <c r="AN2" s="154"/>
      <c r="AO2" s="154"/>
      <c r="AP2" s="154"/>
      <c r="AQ2" s="154"/>
      <c r="AR2" s="154"/>
      <c r="AS2" s="154"/>
      <c r="AT2" s="154"/>
      <c r="AU2" s="154"/>
      <c r="AV2" s="154" t="s">
        <v>63</v>
      </c>
      <c r="AW2" s="154"/>
      <c r="AX2" s="154"/>
      <c r="AY2" s="155"/>
      <c r="AZ2" s="7" t="s">
        <v>52</v>
      </c>
    </row>
    <row r="3" spans="1:52" ht="43.5" x14ac:dyDescent="0.35">
      <c r="A3" s="8" t="s">
        <v>16</v>
      </c>
      <c r="B3" s="8" t="s">
        <v>17</v>
      </c>
      <c r="C3" s="8" t="s">
        <v>18</v>
      </c>
      <c r="D3" s="8" t="s">
        <v>53</v>
      </c>
      <c r="E3" s="8" t="s">
        <v>54</v>
      </c>
      <c r="F3" s="8" t="s">
        <v>55</v>
      </c>
      <c r="G3" s="35" t="s">
        <v>56</v>
      </c>
      <c r="H3" s="72" t="s">
        <v>27</v>
      </c>
      <c r="I3" s="72" t="s">
        <v>19</v>
      </c>
      <c r="J3" s="40" t="s">
        <v>69</v>
      </c>
      <c r="K3" s="88" t="s">
        <v>114</v>
      </c>
      <c r="L3" s="88" t="s">
        <v>115</v>
      </c>
      <c r="M3" s="88" t="s">
        <v>116</v>
      </c>
      <c r="N3" s="89" t="s">
        <v>117</v>
      </c>
      <c r="O3" s="88" t="s">
        <v>83</v>
      </c>
      <c r="P3" s="88" t="s">
        <v>84</v>
      </c>
      <c r="Q3" s="88" t="s">
        <v>85</v>
      </c>
      <c r="R3" s="89" t="s">
        <v>86</v>
      </c>
      <c r="S3" s="88" t="s">
        <v>41</v>
      </c>
      <c r="T3" s="89" t="s">
        <v>626</v>
      </c>
      <c r="U3" s="88" t="s">
        <v>42</v>
      </c>
      <c r="V3" s="88" t="s">
        <v>627</v>
      </c>
      <c r="W3" s="89" t="s">
        <v>43</v>
      </c>
      <c r="X3" s="53" t="s">
        <v>1</v>
      </c>
      <c r="Y3" s="72" t="s">
        <v>21</v>
      </c>
      <c r="Z3" s="86" t="s">
        <v>22</v>
      </c>
      <c r="AA3" s="86" t="s">
        <v>23</v>
      </c>
      <c r="AB3" s="86" t="s">
        <v>24</v>
      </c>
      <c r="AC3" s="56" t="s">
        <v>26</v>
      </c>
      <c r="AD3" s="88" t="s">
        <v>4</v>
      </c>
      <c r="AE3" s="88" t="s">
        <v>5</v>
      </c>
      <c r="AF3" s="88" t="s">
        <v>6</v>
      </c>
      <c r="AG3" s="88" t="s">
        <v>7</v>
      </c>
      <c r="AH3" s="88" t="s">
        <v>8</v>
      </c>
      <c r="AI3" s="88" t="s">
        <v>9</v>
      </c>
      <c r="AJ3" s="88" t="s">
        <v>10</v>
      </c>
      <c r="AK3" s="88" t="s">
        <v>11</v>
      </c>
      <c r="AL3" s="89" t="s">
        <v>12</v>
      </c>
      <c r="AM3" s="88" t="s">
        <v>4</v>
      </c>
      <c r="AN3" s="88" t="s">
        <v>5</v>
      </c>
      <c r="AO3" s="88" t="s">
        <v>6</v>
      </c>
      <c r="AP3" s="88" t="s">
        <v>7</v>
      </c>
      <c r="AQ3" s="88" t="s">
        <v>8</v>
      </c>
      <c r="AR3" s="88" t="s">
        <v>9</v>
      </c>
      <c r="AS3" s="88" t="s">
        <v>10</v>
      </c>
      <c r="AT3" s="88" t="s">
        <v>11</v>
      </c>
      <c r="AU3" s="89" t="s">
        <v>12</v>
      </c>
      <c r="AV3" s="88" t="s">
        <v>13</v>
      </c>
      <c r="AW3" s="88" t="s">
        <v>14</v>
      </c>
      <c r="AX3" s="88" t="s">
        <v>44</v>
      </c>
      <c r="AY3" s="89" t="s">
        <v>107</v>
      </c>
      <c r="AZ3" s="9" t="s">
        <v>20</v>
      </c>
    </row>
    <row r="4" spans="1:52" x14ac:dyDescent="0.35">
      <c r="A4" s="75" t="s">
        <v>379</v>
      </c>
      <c r="B4" s="75" t="s">
        <v>380</v>
      </c>
      <c r="C4" s="11">
        <v>6.8</v>
      </c>
      <c r="D4" s="12">
        <v>1</v>
      </c>
      <c r="E4" s="11" t="s">
        <v>375</v>
      </c>
      <c r="F4" s="13">
        <v>10.6</v>
      </c>
      <c r="G4" s="47">
        <v>1.1299999999999999</v>
      </c>
      <c r="H4" s="3" t="s">
        <v>159</v>
      </c>
      <c r="I4" s="3" t="s">
        <v>51</v>
      </c>
      <c r="J4" s="41" t="s">
        <v>51</v>
      </c>
      <c r="K4" s="112" t="s">
        <v>92</v>
      </c>
      <c r="L4" s="112">
        <v>200</v>
      </c>
      <c r="M4" s="112" t="s">
        <v>92</v>
      </c>
      <c r="N4" s="113" t="s">
        <v>92</v>
      </c>
      <c r="O4" s="112">
        <f t="shared" ref="O4:O22" si="0">17.5*1.56</f>
        <v>27.3</v>
      </c>
      <c r="P4" s="112">
        <f t="shared" ref="P4:P67" si="1">14.6*1.31</f>
        <v>19.126000000000001</v>
      </c>
      <c r="Q4" s="112">
        <f>17.5*1.48</f>
        <v>25.9</v>
      </c>
      <c r="R4" s="113">
        <f>17.5*1.74</f>
        <v>30.45</v>
      </c>
      <c r="S4" s="11">
        <v>9</v>
      </c>
      <c r="T4" s="115">
        <v>0.99</v>
      </c>
      <c r="U4" s="12">
        <v>271</v>
      </c>
      <c r="V4" s="12" t="s">
        <v>52</v>
      </c>
      <c r="W4" s="111" t="s">
        <v>38</v>
      </c>
      <c r="X4" s="54" t="s">
        <v>51</v>
      </c>
      <c r="Y4" s="71" t="s">
        <v>51</v>
      </c>
      <c r="Z4" s="5" t="s">
        <v>51</v>
      </c>
      <c r="AA4" s="112" t="s">
        <v>51</v>
      </c>
      <c r="AB4" s="112" t="s">
        <v>51</v>
      </c>
      <c r="AC4" s="113" t="s">
        <v>51</v>
      </c>
      <c r="AD4" s="110" t="s">
        <v>51</v>
      </c>
      <c r="AE4" s="110" t="s">
        <v>51</v>
      </c>
      <c r="AF4" s="110" t="s">
        <v>51</v>
      </c>
      <c r="AG4" s="110" t="s">
        <v>51</v>
      </c>
      <c r="AH4" s="110" t="s">
        <v>51</v>
      </c>
      <c r="AI4" s="110" t="s">
        <v>51</v>
      </c>
      <c r="AJ4" s="110" t="s">
        <v>51</v>
      </c>
      <c r="AK4" s="110" t="s">
        <v>51</v>
      </c>
      <c r="AL4" s="111" t="s">
        <v>51</v>
      </c>
      <c r="AM4" s="110" t="s">
        <v>51</v>
      </c>
      <c r="AN4" s="110" t="s">
        <v>51</v>
      </c>
      <c r="AO4" s="110" t="s">
        <v>51</v>
      </c>
      <c r="AP4" s="110" t="s">
        <v>51</v>
      </c>
      <c r="AQ4" s="110" t="s">
        <v>51</v>
      </c>
      <c r="AR4" s="110" t="s">
        <v>51</v>
      </c>
      <c r="AS4" s="110" t="s">
        <v>51</v>
      </c>
      <c r="AT4" s="110" t="s">
        <v>51</v>
      </c>
      <c r="AU4" s="111" t="s">
        <v>51</v>
      </c>
      <c r="AV4" s="110" t="s">
        <v>51</v>
      </c>
      <c r="AW4" s="110" t="s">
        <v>51</v>
      </c>
      <c r="AX4" s="110" t="s">
        <v>51</v>
      </c>
      <c r="AY4" s="111" t="s">
        <v>51</v>
      </c>
      <c r="AZ4" s="31" t="s">
        <v>31</v>
      </c>
    </row>
    <row r="5" spans="1:52" x14ac:dyDescent="0.35">
      <c r="A5" s="75" t="s">
        <v>381</v>
      </c>
      <c r="B5" s="75" t="s">
        <v>382</v>
      </c>
      <c r="C5" s="11">
        <v>12.8</v>
      </c>
      <c r="D5" s="12">
        <v>2</v>
      </c>
      <c r="E5" s="11" t="s">
        <v>375</v>
      </c>
      <c r="F5" s="13">
        <v>10.7</v>
      </c>
      <c r="G5" s="47">
        <v>0.9</v>
      </c>
      <c r="H5" s="3" t="s">
        <v>36</v>
      </c>
      <c r="I5" s="3" t="s">
        <v>51</v>
      </c>
      <c r="J5" s="41" t="s">
        <v>51</v>
      </c>
      <c r="K5" s="112">
        <v>95</v>
      </c>
      <c r="L5" s="112">
        <v>50</v>
      </c>
      <c r="M5" s="112">
        <v>345</v>
      </c>
      <c r="N5" s="113" t="s">
        <v>92</v>
      </c>
      <c r="O5" s="112">
        <f t="shared" si="0"/>
        <v>27.3</v>
      </c>
      <c r="P5" s="112">
        <f t="shared" si="1"/>
        <v>19.126000000000001</v>
      </c>
      <c r="Q5" s="112">
        <f>17.5*1.48</f>
        <v>25.9</v>
      </c>
      <c r="R5" s="113">
        <f>17.5*1.74</f>
        <v>30.45</v>
      </c>
      <c r="S5" s="11">
        <v>3.5</v>
      </c>
      <c r="T5" s="48">
        <v>2.4</v>
      </c>
      <c r="U5" s="15">
        <v>234</v>
      </c>
      <c r="V5" s="15">
        <v>57</v>
      </c>
      <c r="W5" s="50" t="s">
        <v>39</v>
      </c>
      <c r="X5" s="54" t="s">
        <v>51</v>
      </c>
      <c r="Y5" s="71" t="s">
        <v>51</v>
      </c>
      <c r="Z5" s="5" t="s">
        <v>51</v>
      </c>
      <c r="AA5" s="112" t="s">
        <v>51</v>
      </c>
      <c r="AB5" s="70" t="s">
        <v>51</v>
      </c>
      <c r="AC5" s="113" t="s">
        <v>51</v>
      </c>
      <c r="AD5" s="110" t="s">
        <v>51</v>
      </c>
      <c r="AE5" s="110" t="s">
        <v>51</v>
      </c>
      <c r="AF5" s="110" t="s">
        <v>51</v>
      </c>
      <c r="AG5" s="110" t="s">
        <v>51</v>
      </c>
      <c r="AH5" s="110" t="s">
        <v>51</v>
      </c>
      <c r="AI5" s="110" t="s">
        <v>51</v>
      </c>
      <c r="AJ5" s="110" t="s">
        <v>51</v>
      </c>
      <c r="AK5" s="110" t="s">
        <v>51</v>
      </c>
      <c r="AL5" s="111" t="s">
        <v>51</v>
      </c>
      <c r="AM5" s="110" t="s">
        <v>51</v>
      </c>
      <c r="AN5" s="110" t="s">
        <v>51</v>
      </c>
      <c r="AO5" s="110" t="s">
        <v>51</v>
      </c>
      <c r="AP5" s="110" t="s">
        <v>51</v>
      </c>
      <c r="AQ5" s="110" t="s">
        <v>51</v>
      </c>
      <c r="AR5" s="110" t="s">
        <v>51</v>
      </c>
      <c r="AS5" s="110" t="s">
        <v>51</v>
      </c>
      <c r="AT5" s="110" t="s">
        <v>51</v>
      </c>
      <c r="AU5" s="111" t="s">
        <v>51</v>
      </c>
      <c r="AV5" s="110" t="s">
        <v>51</v>
      </c>
      <c r="AW5" s="110" t="s">
        <v>51</v>
      </c>
      <c r="AX5" s="110" t="s">
        <v>51</v>
      </c>
      <c r="AY5" s="111" t="s">
        <v>51</v>
      </c>
      <c r="AZ5" s="31" t="s">
        <v>94</v>
      </c>
    </row>
    <row r="6" spans="1:52" ht="15" customHeight="1" x14ac:dyDescent="0.35">
      <c r="A6" s="75" t="s">
        <v>383</v>
      </c>
      <c r="B6" s="75" t="s">
        <v>384</v>
      </c>
      <c r="C6" s="11">
        <v>2.4</v>
      </c>
      <c r="D6" s="12">
        <v>1</v>
      </c>
      <c r="E6" s="11" t="s">
        <v>375</v>
      </c>
      <c r="F6" s="13">
        <v>11.6</v>
      </c>
      <c r="G6" s="47">
        <v>0.2</v>
      </c>
      <c r="H6" s="3" t="s">
        <v>34</v>
      </c>
      <c r="I6" s="3" t="s">
        <v>51</v>
      </c>
      <c r="J6" s="41" t="s">
        <v>51</v>
      </c>
      <c r="K6" s="112">
        <v>130</v>
      </c>
      <c r="L6" s="112">
        <v>620</v>
      </c>
      <c r="M6" s="112">
        <v>3280</v>
      </c>
      <c r="N6" s="113">
        <v>170</v>
      </c>
      <c r="O6" s="112">
        <f t="shared" si="0"/>
        <v>27.3</v>
      </c>
      <c r="P6" s="112">
        <f t="shared" si="1"/>
        <v>19.126000000000001</v>
      </c>
      <c r="Q6" s="112">
        <f>17.5*1.48</f>
        <v>25.9</v>
      </c>
      <c r="R6" s="113">
        <f>17.5*1.74</f>
        <v>30.45</v>
      </c>
      <c r="S6" s="11">
        <v>4.3</v>
      </c>
      <c r="T6" s="48">
        <v>0.5</v>
      </c>
      <c r="U6" s="15">
        <v>204</v>
      </c>
      <c r="V6" s="15">
        <v>7.3</v>
      </c>
      <c r="W6" s="50" t="s">
        <v>39</v>
      </c>
      <c r="X6" s="54" t="s">
        <v>51</v>
      </c>
      <c r="Y6" s="71" t="s">
        <v>51</v>
      </c>
      <c r="Z6" s="5" t="s">
        <v>51</v>
      </c>
      <c r="AA6" s="112" t="s">
        <v>51</v>
      </c>
      <c r="AB6" s="112" t="s">
        <v>51</v>
      </c>
      <c r="AC6" s="113" t="s">
        <v>51</v>
      </c>
      <c r="AD6" s="110" t="s">
        <v>51</v>
      </c>
      <c r="AE6" s="110" t="s">
        <v>51</v>
      </c>
      <c r="AF6" s="110" t="s">
        <v>51</v>
      </c>
      <c r="AG6" s="110" t="s">
        <v>51</v>
      </c>
      <c r="AH6" s="110" t="s">
        <v>51</v>
      </c>
      <c r="AI6" s="110" t="s">
        <v>51</v>
      </c>
      <c r="AJ6" s="110" t="s">
        <v>51</v>
      </c>
      <c r="AK6" s="110" t="s">
        <v>51</v>
      </c>
      <c r="AL6" s="111" t="s">
        <v>51</v>
      </c>
      <c r="AM6" s="110" t="s">
        <v>51</v>
      </c>
      <c r="AN6" s="110" t="s">
        <v>51</v>
      </c>
      <c r="AO6" s="110" t="s">
        <v>51</v>
      </c>
      <c r="AP6" s="110" t="s">
        <v>51</v>
      </c>
      <c r="AQ6" s="110" t="s">
        <v>51</v>
      </c>
      <c r="AR6" s="110" t="s">
        <v>51</v>
      </c>
      <c r="AS6" s="110" t="s">
        <v>51</v>
      </c>
      <c r="AT6" s="110" t="s">
        <v>51</v>
      </c>
      <c r="AU6" s="111" t="s">
        <v>51</v>
      </c>
      <c r="AV6" s="110" t="s">
        <v>51</v>
      </c>
      <c r="AW6" s="110" t="s">
        <v>51</v>
      </c>
      <c r="AX6" s="110" t="s">
        <v>51</v>
      </c>
      <c r="AY6" s="111" t="s">
        <v>51</v>
      </c>
      <c r="AZ6" s="68" t="s">
        <v>51</v>
      </c>
    </row>
    <row r="7" spans="1:52" x14ac:dyDescent="0.35">
      <c r="A7" s="75" t="s">
        <v>385</v>
      </c>
      <c r="B7" s="75" t="s">
        <v>386</v>
      </c>
      <c r="C7" s="11">
        <v>18.100000000000001</v>
      </c>
      <c r="D7" s="12">
        <v>3</v>
      </c>
      <c r="E7" s="11" t="s">
        <v>375</v>
      </c>
      <c r="F7" s="13">
        <v>7.6</v>
      </c>
      <c r="G7" s="47">
        <v>2.8</v>
      </c>
      <c r="H7" s="3" t="s">
        <v>160</v>
      </c>
      <c r="I7" s="3" t="s">
        <v>51</v>
      </c>
      <c r="J7" s="113" t="s">
        <v>51</v>
      </c>
      <c r="K7" s="112">
        <v>3200</v>
      </c>
      <c r="L7" s="112">
        <v>175</v>
      </c>
      <c r="M7" s="112">
        <v>3620</v>
      </c>
      <c r="N7" s="113" t="s">
        <v>90</v>
      </c>
      <c r="O7" s="112">
        <f t="shared" si="0"/>
        <v>27.3</v>
      </c>
      <c r="P7" s="112">
        <f t="shared" si="1"/>
        <v>19.126000000000001</v>
      </c>
      <c r="Q7" s="112">
        <f>17.5*1.48</f>
        <v>25.9</v>
      </c>
      <c r="R7" s="113">
        <f>17.5*1.74</f>
        <v>30.45</v>
      </c>
      <c r="S7" s="11">
        <v>5.6</v>
      </c>
      <c r="T7" s="48">
        <v>1.8</v>
      </c>
      <c r="U7" s="15">
        <v>248</v>
      </c>
      <c r="V7" s="15">
        <v>47</v>
      </c>
      <c r="W7" s="51" t="s">
        <v>38</v>
      </c>
      <c r="X7" s="54" t="s">
        <v>51</v>
      </c>
      <c r="Y7" s="3" t="s">
        <v>51</v>
      </c>
      <c r="Z7" s="112" t="s">
        <v>51</v>
      </c>
      <c r="AA7" s="112" t="s">
        <v>51</v>
      </c>
      <c r="AB7" s="112" t="s">
        <v>51</v>
      </c>
      <c r="AC7" s="113" t="s">
        <v>51</v>
      </c>
      <c r="AD7" s="112" t="s">
        <v>51</v>
      </c>
      <c r="AE7" s="110" t="s">
        <v>51</v>
      </c>
      <c r="AF7" s="110" t="s">
        <v>51</v>
      </c>
      <c r="AG7" s="110" t="s">
        <v>51</v>
      </c>
      <c r="AH7" s="110" t="s">
        <v>51</v>
      </c>
      <c r="AI7" s="110" t="s">
        <v>51</v>
      </c>
      <c r="AJ7" s="110" t="s">
        <v>51</v>
      </c>
      <c r="AK7" s="110" t="s">
        <v>51</v>
      </c>
      <c r="AL7" s="111" t="s">
        <v>51</v>
      </c>
      <c r="AM7" s="110" t="s">
        <v>51</v>
      </c>
      <c r="AN7" s="110" t="s">
        <v>51</v>
      </c>
      <c r="AO7" s="110" t="s">
        <v>51</v>
      </c>
      <c r="AP7" s="110" t="s">
        <v>51</v>
      </c>
      <c r="AQ7" s="110" t="s">
        <v>51</v>
      </c>
      <c r="AR7" s="110" t="s">
        <v>51</v>
      </c>
      <c r="AS7" s="110" t="s">
        <v>51</v>
      </c>
      <c r="AT7" s="110" t="s">
        <v>51</v>
      </c>
      <c r="AU7" s="111" t="s">
        <v>51</v>
      </c>
      <c r="AV7" s="110" t="s">
        <v>51</v>
      </c>
      <c r="AW7" s="110" t="s">
        <v>51</v>
      </c>
      <c r="AX7" s="110" t="s">
        <v>51</v>
      </c>
      <c r="AY7" s="111" t="s">
        <v>51</v>
      </c>
      <c r="AZ7" s="68" t="s">
        <v>47</v>
      </c>
    </row>
    <row r="8" spans="1:52" x14ac:dyDescent="0.35">
      <c r="A8" s="75" t="s">
        <v>387</v>
      </c>
      <c r="B8" s="71" t="s">
        <v>48</v>
      </c>
      <c r="C8" s="11">
        <v>10.1</v>
      </c>
      <c r="D8" s="12">
        <v>1</v>
      </c>
      <c r="E8" s="11" t="s">
        <v>378</v>
      </c>
      <c r="F8" s="13">
        <v>5.0999999999999996</v>
      </c>
      <c r="G8" s="47">
        <v>0.9</v>
      </c>
      <c r="H8" s="3" t="s">
        <v>48</v>
      </c>
      <c r="I8" s="3" t="s">
        <v>51</v>
      </c>
      <c r="J8" s="41" t="s">
        <v>51</v>
      </c>
      <c r="K8" s="112">
        <v>130</v>
      </c>
      <c r="L8" s="112">
        <v>120</v>
      </c>
      <c r="M8" s="112" t="s">
        <v>89</v>
      </c>
      <c r="N8" s="113" t="s">
        <v>90</v>
      </c>
      <c r="O8" s="112">
        <f t="shared" si="0"/>
        <v>27.3</v>
      </c>
      <c r="P8" s="112">
        <f t="shared" si="1"/>
        <v>19.126000000000001</v>
      </c>
      <c r="Q8" s="112">
        <f>17.5*0.9</f>
        <v>15.75</v>
      </c>
      <c r="R8" s="113">
        <f t="shared" ref="R8:R24" si="2">17.5*0.93</f>
        <v>16.275000000000002</v>
      </c>
      <c r="S8" s="11">
        <v>6.9</v>
      </c>
      <c r="T8" s="48">
        <v>2.4</v>
      </c>
      <c r="U8" s="15">
        <v>233</v>
      </c>
      <c r="V8" s="15">
        <v>24</v>
      </c>
      <c r="W8" s="111" t="s">
        <v>39</v>
      </c>
      <c r="X8" s="54" t="s">
        <v>51</v>
      </c>
      <c r="Y8" s="71" t="s">
        <v>51</v>
      </c>
      <c r="Z8" s="5" t="s">
        <v>51</v>
      </c>
      <c r="AA8" s="112" t="s">
        <v>51</v>
      </c>
      <c r="AB8" s="112" t="s">
        <v>51</v>
      </c>
      <c r="AC8" s="113" t="s">
        <v>51</v>
      </c>
      <c r="AD8" s="110" t="s">
        <v>51</v>
      </c>
      <c r="AE8" s="110" t="s">
        <v>51</v>
      </c>
      <c r="AF8" s="110" t="s">
        <v>51</v>
      </c>
      <c r="AG8" s="110" t="s">
        <v>51</v>
      </c>
      <c r="AH8" s="110" t="s">
        <v>51</v>
      </c>
      <c r="AI8" s="110" t="s">
        <v>51</v>
      </c>
      <c r="AJ8" s="110" t="s">
        <v>51</v>
      </c>
      <c r="AK8" s="110" t="s">
        <v>51</v>
      </c>
      <c r="AL8" s="111" t="s">
        <v>51</v>
      </c>
      <c r="AM8" s="110" t="s">
        <v>51</v>
      </c>
      <c r="AN8" s="110" t="s">
        <v>51</v>
      </c>
      <c r="AO8" s="110" t="s">
        <v>51</v>
      </c>
      <c r="AP8" s="110" t="s">
        <v>51</v>
      </c>
      <c r="AQ8" s="110" t="s">
        <v>51</v>
      </c>
      <c r="AR8" s="110" t="s">
        <v>51</v>
      </c>
      <c r="AS8" s="110" t="s">
        <v>51</v>
      </c>
      <c r="AT8" s="110" t="s">
        <v>51</v>
      </c>
      <c r="AU8" s="111" t="s">
        <v>51</v>
      </c>
      <c r="AV8" s="110" t="s">
        <v>51</v>
      </c>
      <c r="AW8" s="110" t="s">
        <v>51</v>
      </c>
      <c r="AX8" s="110" t="s">
        <v>51</v>
      </c>
      <c r="AY8" s="111" t="s">
        <v>51</v>
      </c>
      <c r="AZ8" s="31" t="s">
        <v>106</v>
      </c>
    </row>
    <row r="9" spans="1:52" x14ac:dyDescent="0.35">
      <c r="A9" s="75" t="s">
        <v>388</v>
      </c>
      <c r="B9" s="75" t="s">
        <v>389</v>
      </c>
      <c r="C9" s="11">
        <v>12.2</v>
      </c>
      <c r="D9" s="12">
        <v>1</v>
      </c>
      <c r="E9" s="11" t="s">
        <v>378</v>
      </c>
      <c r="F9" s="13">
        <v>6.1</v>
      </c>
      <c r="G9" s="47">
        <v>0.85374708664712595</v>
      </c>
      <c r="H9" s="3" t="s">
        <v>161</v>
      </c>
      <c r="I9" s="3" t="s">
        <v>51</v>
      </c>
      <c r="J9" s="41" t="s">
        <v>51</v>
      </c>
      <c r="K9" s="112" t="s">
        <v>89</v>
      </c>
      <c r="L9" s="112">
        <v>465</v>
      </c>
      <c r="M9" s="112">
        <v>2010</v>
      </c>
      <c r="N9" s="113" t="s">
        <v>90</v>
      </c>
      <c r="O9" s="112">
        <f t="shared" si="0"/>
        <v>27.3</v>
      </c>
      <c r="P9" s="112">
        <f t="shared" si="1"/>
        <v>19.126000000000001</v>
      </c>
      <c r="Q9" s="112">
        <f>17.5*0.9</f>
        <v>15.75</v>
      </c>
      <c r="R9" s="113">
        <f t="shared" si="2"/>
        <v>16.275000000000002</v>
      </c>
      <c r="S9" s="11">
        <v>7.7</v>
      </c>
      <c r="T9" s="48">
        <v>0.8</v>
      </c>
      <c r="U9" s="15">
        <v>258</v>
      </c>
      <c r="V9" s="15">
        <v>15.5790666938766</v>
      </c>
      <c r="W9" s="111" t="s">
        <v>38</v>
      </c>
      <c r="X9" s="54" t="s">
        <v>51</v>
      </c>
      <c r="Y9" s="71" t="s">
        <v>51</v>
      </c>
      <c r="Z9" s="5" t="s">
        <v>51</v>
      </c>
      <c r="AA9" s="112" t="s">
        <v>51</v>
      </c>
      <c r="AB9" s="112" t="s">
        <v>51</v>
      </c>
      <c r="AC9" s="113" t="s">
        <v>51</v>
      </c>
      <c r="AD9" s="110" t="s">
        <v>51</v>
      </c>
      <c r="AE9" s="110" t="s">
        <v>51</v>
      </c>
      <c r="AF9" s="110" t="s">
        <v>51</v>
      </c>
      <c r="AG9" s="110" t="s">
        <v>51</v>
      </c>
      <c r="AH9" s="110" t="s">
        <v>51</v>
      </c>
      <c r="AI9" s="110" t="s">
        <v>51</v>
      </c>
      <c r="AJ9" s="110" t="s">
        <v>51</v>
      </c>
      <c r="AK9" s="110" t="s">
        <v>51</v>
      </c>
      <c r="AL9" s="111" t="s">
        <v>51</v>
      </c>
      <c r="AM9" s="110" t="s">
        <v>51</v>
      </c>
      <c r="AN9" s="110" t="s">
        <v>51</v>
      </c>
      <c r="AO9" s="110" t="s">
        <v>51</v>
      </c>
      <c r="AP9" s="110" t="s">
        <v>51</v>
      </c>
      <c r="AQ9" s="110" t="s">
        <v>51</v>
      </c>
      <c r="AR9" s="110" t="s">
        <v>51</v>
      </c>
      <c r="AS9" s="110" t="s">
        <v>51</v>
      </c>
      <c r="AT9" s="110" t="s">
        <v>51</v>
      </c>
      <c r="AU9" s="111" t="s">
        <v>51</v>
      </c>
      <c r="AV9" s="110" t="s">
        <v>51</v>
      </c>
      <c r="AW9" s="110" t="s">
        <v>51</v>
      </c>
      <c r="AX9" s="110" t="s">
        <v>51</v>
      </c>
      <c r="AY9" s="111" t="s">
        <v>51</v>
      </c>
      <c r="AZ9" s="31" t="s">
        <v>49</v>
      </c>
    </row>
    <row r="10" spans="1:52" ht="15" customHeight="1" x14ac:dyDescent="0.35">
      <c r="A10" s="75" t="s">
        <v>390</v>
      </c>
      <c r="B10" s="75" t="s">
        <v>391</v>
      </c>
      <c r="C10" s="11">
        <v>8.6999999999999993</v>
      </c>
      <c r="D10" s="12">
        <v>3</v>
      </c>
      <c r="E10" s="17" t="s">
        <v>375</v>
      </c>
      <c r="F10" s="13">
        <v>2.5</v>
      </c>
      <c r="G10" s="47">
        <v>1.34</v>
      </c>
      <c r="H10" s="3" t="s">
        <v>162</v>
      </c>
      <c r="I10" s="3" t="s">
        <v>51</v>
      </c>
      <c r="J10" s="41" t="s">
        <v>51</v>
      </c>
      <c r="K10" s="112">
        <v>180</v>
      </c>
      <c r="L10" s="112">
        <v>280</v>
      </c>
      <c r="M10" s="112">
        <v>300</v>
      </c>
      <c r="N10" s="113">
        <v>1760</v>
      </c>
      <c r="O10" s="112">
        <f t="shared" si="0"/>
        <v>27.3</v>
      </c>
      <c r="P10" s="112">
        <f t="shared" si="1"/>
        <v>19.126000000000001</v>
      </c>
      <c r="Q10" s="112">
        <f>17.5*0.9</f>
        <v>15.75</v>
      </c>
      <c r="R10" s="113">
        <f t="shared" si="2"/>
        <v>16.275000000000002</v>
      </c>
      <c r="S10" s="11">
        <v>3.3468749999999998</v>
      </c>
      <c r="T10" s="48">
        <v>1.26</v>
      </c>
      <c r="U10" s="15">
        <v>217.6</v>
      </c>
      <c r="V10" s="15">
        <v>44.58</v>
      </c>
      <c r="W10" s="111" t="s">
        <v>57</v>
      </c>
      <c r="X10" s="54" t="s">
        <v>51</v>
      </c>
      <c r="Y10" s="3" t="s">
        <v>51</v>
      </c>
      <c r="Z10" s="112" t="s">
        <v>51</v>
      </c>
      <c r="AA10" s="112" t="s">
        <v>51</v>
      </c>
      <c r="AB10" s="112" t="s">
        <v>51</v>
      </c>
      <c r="AC10" s="113" t="s">
        <v>51</v>
      </c>
      <c r="AD10" s="110" t="s">
        <v>51</v>
      </c>
      <c r="AE10" s="110" t="s">
        <v>51</v>
      </c>
      <c r="AF10" s="110" t="s">
        <v>51</v>
      </c>
      <c r="AG10" s="110" t="s">
        <v>51</v>
      </c>
      <c r="AH10" s="110" t="s">
        <v>51</v>
      </c>
      <c r="AI10" s="110" t="s">
        <v>51</v>
      </c>
      <c r="AJ10" s="110" t="s">
        <v>51</v>
      </c>
      <c r="AK10" s="110" t="s">
        <v>51</v>
      </c>
      <c r="AL10" s="111" t="s">
        <v>51</v>
      </c>
      <c r="AM10" s="110" t="s">
        <v>51</v>
      </c>
      <c r="AN10" s="110" t="s">
        <v>51</v>
      </c>
      <c r="AO10" s="110" t="s">
        <v>51</v>
      </c>
      <c r="AP10" s="110" t="s">
        <v>51</v>
      </c>
      <c r="AQ10" s="110" t="s">
        <v>51</v>
      </c>
      <c r="AR10" s="110" t="s">
        <v>51</v>
      </c>
      <c r="AS10" s="110" t="s">
        <v>51</v>
      </c>
      <c r="AT10" s="110" t="s">
        <v>51</v>
      </c>
      <c r="AU10" s="111" t="s">
        <v>51</v>
      </c>
      <c r="AV10" s="110" t="s">
        <v>51</v>
      </c>
      <c r="AW10" s="110" t="s">
        <v>51</v>
      </c>
      <c r="AX10" s="110" t="s">
        <v>51</v>
      </c>
      <c r="AY10" s="111" t="s">
        <v>51</v>
      </c>
      <c r="AZ10" s="68" t="s">
        <v>51</v>
      </c>
    </row>
    <row r="11" spans="1:52" ht="15.75" customHeight="1" x14ac:dyDescent="0.35">
      <c r="A11" s="75" t="s">
        <v>392</v>
      </c>
      <c r="B11" s="75" t="s">
        <v>393</v>
      </c>
      <c r="C11" s="11">
        <v>12.2</v>
      </c>
      <c r="D11" s="12">
        <v>1</v>
      </c>
      <c r="E11" s="17" t="s">
        <v>378</v>
      </c>
      <c r="F11" s="13">
        <v>6</v>
      </c>
      <c r="G11" s="47">
        <v>1.9</v>
      </c>
      <c r="H11" s="3" t="s">
        <v>163</v>
      </c>
      <c r="I11" s="3" t="s">
        <v>138</v>
      </c>
      <c r="J11" s="113" t="s">
        <v>38</v>
      </c>
      <c r="K11" s="112">
        <v>610</v>
      </c>
      <c r="L11" s="112" t="s">
        <v>89</v>
      </c>
      <c r="M11" s="112" t="s">
        <v>89</v>
      </c>
      <c r="N11" s="113">
        <v>2150</v>
      </c>
      <c r="O11" s="112">
        <f t="shared" si="0"/>
        <v>27.3</v>
      </c>
      <c r="P11" s="112">
        <f t="shared" si="1"/>
        <v>19.126000000000001</v>
      </c>
      <c r="Q11" s="112">
        <f>17.5*0.9</f>
        <v>15.75</v>
      </c>
      <c r="R11" s="113">
        <f t="shared" si="2"/>
        <v>16.275000000000002</v>
      </c>
      <c r="S11" s="11">
        <v>6.8</v>
      </c>
      <c r="T11" s="48">
        <v>1</v>
      </c>
      <c r="U11" s="15">
        <v>201</v>
      </c>
      <c r="V11" s="15">
        <v>50</v>
      </c>
      <c r="W11" s="111" t="s">
        <v>39</v>
      </c>
      <c r="X11" s="54">
        <v>31903903</v>
      </c>
      <c r="Y11" s="3" t="s">
        <v>181</v>
      </c>
      <c r="Z11" s="112" t="s">
        <v>38</v>
      </c>
      <c r="AA11" s="13">
        <v>6.91</v>
      </c>
      <c r="AB11" s="112" t="s">
        <v>51</v>
      </c>
      <c r="AC11" s="116">
        <v>11.6</v>
      </c>
      <c r="AD11" s="19" t="s">
        <v>28</v>
      </c>
      <c r="AE11" s="19" t="s">
        <v>28</v>
      </c>
      <c r="AF11" s="19" t="s">
        <v>28</v>
      </c>
      <c r="AG11" s="19" t="s">
        <v>28</v>
      </c>
      <c r="AH11" s="19" t="s">
        <v>28</v>
      </c>
      <c r="AI11" s="19" t="s">
        <v>28</v>
      </c>
      <c r="AJ11" s="19" t="s">
        <v>28</v>
      </c>
      <c r="AK11" s="19" t="s">
        <v>51</v>
      </c>
      <c r="AL11" s="58" t="s">
        <v>28</v>
      </c>
      <c r="AM11" s="19" t="s">
        <v>51</v>
      </c>
      <c r="AN11" s="19" t="s">
        <v>51</v>
      </c>
      <c r="AO11" s="19" t="s">
        <v>51</v>
      </c>
      <c r="AP11" s="19" t="s">
        <v>51</v>
      </c>
      <c r="AQ11" s="19" t="s">
        <v>51</v>
      </c>
      <c r="AR11" s="19" t="s">
        <v>51</v>
      </c>
      <c r="AS11" s="19" t="s">
        <v>51</v>
      </c>
      <c r="AT11" s="19" t="s">
        <v>51</v>
      </c>
      <c r="AU11" s="58" t="s">
        <v>51</v>
      </c>
      <c r="AV11" s="19" t="s">
        <v>51</v>
      </c>
      <c r="AW11" s="19" t="s">
        <v>51</v>
      </c>
      <c r="AX11" s="19" t="s">
        <v>28</v>
      </c>
      <c r="AY11" s="58" t="s">
        <v>28</v>
      </c>
      <c r="AZ11" s="31" t="s">
        <v>50</v>
      </c>
    </row>
    <row r="12" spans="1:52" ht="15" customHeight="1" x14ac:dyDescent="0.35">
      <c r="A12" s="75" t="s">
        <v>394</v>
      </c>
      <c r="B12" s="75" t="s">
        <v>395</v>
      </c>
      <c r="C12" s="11">
        <v>3.2</v>
      </c>
      <c r="D12" s="12">
        <v>1</v>
      </c>
      <c r="E12" s="17" t="s">
        <v>378</v>
      </c>
      <c r="F12" s="13">
        <v>8.3000000000000007</v>
      </c>
      <c r="G12" s="47">
        <v>0.8</v>
      </c>
      <c r="H12" s="3" t="s">
        <v>164</v>
      </c>
      <c r="I12" s="3" t="s">
        <v>51</v>
      </c>
      <c r="J12" s="113" t="s">
        <v>51</v>
      </c>
      <c r="K12" s="112">
        <v>280</v>
      </c>
      <c r="L12" s="112">
        <v>60</v>
      </c>
      <c r="M12" s="112">
        <v>60</v>
      </c>
      <c r="N12" s="113">
        <v>2750</v>
      </c>
      <c r="O12" s="112">
        <f t="shared" si="0"/>
        <v>27.3</v>
      </c>
      <c r="P12" s="112">
        <f t="shared" si="1"/>
        <v>19.126000000000001</v>
      </c>
      <c r="Q12" s="112">
        <f t="shared" ref="Q12:Q71" si="3">17.5*0.91</f>
        <v>15.925000000000001</v>
      </c>
      <c r="R12" s="113">
        <f t="shared" si="2"/>
        <v>16.275000000000002</v>
      </c>
      <c r="S12" s="11">
        <v>4.5</v>
      </c>
      <c r="T12" s="48">
        <v>0.60113467977301605</v>
      </c>
      <c r="U12" s="15">
        <v>279</v>
      </c>
      <c r="V12" s="15">
        <v>25</v>
      </c>
      <c r="W12" s="111" t="s">
        <v>38</v>
      </c>
      <c r="X12" s="54" t="s">
        <v>51</v>
      </c>
      <c r="Y12" s="3" t="s">
        <v>51</v>
      </c>
      <c r="Z12" s="112" t="s">
        <v>51</v>
      </c>
      <c r="AA12" s="13" t="s">
        <v>51</v>
      </c>
      <c r="AB12" s="112" t="s">
        <v>51</v>
      </c>
      <c r="AC12" s="113" t="s">
        <v>51</v>
      </c>
      <c r="AD12" s="19" t="s">
        <v>51</v>
      </c>
      <c r="AE12" s="19" t="s">
        <v>51</v>
      </c>
      <c r="AF12" s="19" t="s">
        <v>51</v>
      </c>
      <c r="AG12" s="19" t="s">
        <v>51</v>
      </c>
      <c r="AH12" s="19" t="s">
        <v>51</v>
      </c>
      <c r="AI12" s="19" t="s">
        <v>51</v>
      </c>
      <c r="AJ12" s="19" t="s">
        <v>51</v>
      </c>
      <c r="AK12" s="19" t="s">
        <v>51</v>
      </c>
      <c r="AL12" s="58" t="s">
        <v>51</v>
      </c>
      <c r="AM12" s="19" t="s">
        <v>51</v>
      </c>
      <c r="AN12" s="19" t="s">
        <v>51</v>
      </c>
      <c r="AO12" s="19" t="s">
        <v>51</v>
      </c>
      <c r="AP12" s="19" t="s">
        <v>51</v>
      </c>
      <c r="AQ12" s="19" t="s">
        <v>51</v>
      </c>
      <c r="AR12" s="19" t="s">
        <v>51</v>
      </c>
      <c r="AS12" s="19" t="s">
        <v>51</v>
      </c>
      <c r="AT12" s="19" t="s">
        <v>51</v>
      </c>
      <c r="AU12" s="58" t="s">
        <v>51</v>
      </c>
      <c r="AV12" s="19" t="s">
        <v>51</v>
      </c>
      <c r="AW12" s="19" t="s">
        <v>51</v>
      </c>
      <c r="AX12" s="19" t="s">
        <v>51</v>
      </c>
      <c r="AY12" s="58" t="s">
        <v>51</v>
      </c>
      <c r="AZ12" s="69" t="s">
        <v>51</v>
      </c>
    </row>
    <row r="13" spans="1:52" ht="15" customHeight="1" x14ac:dyDescent="0.35">
      <c r="A13" s="75" t="s">
        <v>396</v>
      </c>
      <c r="B13" s="75" t="s">
        <v>397</v>
      </c>
      <c r="C13" s="11">
        <v>3.8</v>
      </c>
      <c r="D13" s="12">
        <v>1</v>
      </c>
      <c r="E13" s="17" t="s">
        <v>375</v>
      </c>
      <c r="F13" s="13">
        <v>7.7</v>
      </c>
      <c r="G13" s="47">
        <v>1.7</v>
      </c>
      <c r="H13" s="3" t="s">
        <v>165</v>
      </c>
      <c r="I13" s="3" t="s">
        <v>51</v>
      </c>
      <c r="J13" s="113" t="s">
        <v>51</v>
      </c>
      <c r="K13" s="112">
        <v>40</v>
      </c>
      <c r="L13" s="112">
        <v>100</v>
      </c>
      <c r="M13" s="112">
        <v>20</v>
      </c>
      <c r="N13" s="113">
        <v>10</v>
      </c>
      <c r="O13" s="112">
        <f t="shared" si="0"/>
        <v>27.3</v>
      </c>
      <c r="P13" s="112">
        <f t="shared" si="1"/>
        <v>19.126000000000001</v>
      </c>
      <c r="Q13" s="112">
        <f t="shared" si="3"/>
        <v>15.925000000000001</v>
      </c>
      <c r="R13" s="113">
        <f t="shared" si="2"/>
        <v>16.275000000000002</v>
      </c>
      <c r="S13" s="11">
        <v>8.1999999999999993</v>
      </c>
      <c r="T13" s="48">
        <v>0.4</v>
      </c>
      <c r="U13" s="15">
        <v>241</v>
      </c>
      <c r="V13" s="15">
        <v>11</v>
      </c>
      <c r="W13" s="111" t="s">
        <v>39</v>
      </c>
      <c r="X13" s="54" t="s">
        <v>51</v>
      </c>
      <c r="Y13" s="3" t="s">
        <v>51</v>
      </c>
      <c r="Z13" s="112" t="s">
        <v>51</v>
      </c>
      <c r="AA13" s="13" t="s">
        <v>51</v>
      </c>
      <c r="AB13" s="112" t="s">
        <v>51</v>
      </c>
      <c r="AC13" s="113" t="s">
        <v>51</v>
      </c>
      <c r="AD13" s="19" t="s">
        <v>51</v>
      </c>
      <c r="AE13" s="19" t="s">
        <v>51</v>
      </c>
      <c r="AF13" s="19" t="s">
        <v>51</v>
      </c>
      <c r="AG13" s="19" t="s">
        <v>51</v>
      </c>
      <c r="AH13" s="19" t="s">
        <v>51</v>
      </c>
      <c r="AI13" s="19" t="s">
        <v>51</v>
      </c>
      <c r="AJ13" s="19" t="s">
        <v>51</v>
      </c>
      <c r="AK13" s="19" t="s">
        <v>51</v>
      </c>
      <c r="AL13" s="58" t="s">
        <v>51</v>
      </c>
      <c r="AM13" s="19" t="s">
        <v>51</v>
      </c>
      <c r="AN13" s="19" t="s">
        <v>51</v>
      </c>
      <c r="AO13" s="19" t="s">
        <v>51</v>
      </c>
      <c r="AP13" s="19" t="s">
        <v>51</v>
      </c>
      <c r="AQ13" s="19" t="s">
        <v>51</v>
      </c>
      <c r="AR13" s="19" t="s">
        <v>51</v>
      </c>
      <c r="AS13" s="19" t="s">
        <v>51</v>
      </c>
      <c r="AT13" s="19" t="s">
        <v>51</v>
      </c>
      <c r="AU13" s="58" t="s">
        <v>51</v>
      </c>
      <c r="AV13" s="19" t="s">
        <v>51</v>
      </c>
      <c r="AW13" s="19" t="s">
        <v>51</v>
      </c>
      <c r="AX13" s="19" t="s">
        <v>51</v>
      </c>
      <c r="AY13" s="58" t="s">
        <v>51</v>
      </c>
      <c r="AZ13" s="69" t="s">
        <v>51</v>
      </c>
    </row>
    <row r="14" spans="1:52" x14ac:dyDescent="0.35">
      <c r="A14" s="75" t="s">
        <v>398</v>
      </c>
      <c r="B14" s="75" t="s">
        <v>399</v>
      </c>
      <c r="C14" s="11">
        <v>19.100000000000001</v>
      </c>
      <c r="D14" s="12">
        <v>3</v>
      </c>
      <c r="E14" s="17" t="s">
        <v>375</v>
      </c>
      <c r="F14" s="13">
        <v>3.8</v>
      </c>
      <c r="G14" s="47">
        <v>2.2000000000000002</v>
      </c>
      <c r="H14" s="3" t="s">
        <v>166</v>
      </c>
      <c r="I14" s="3" t="s">
        <v>139</v>
      </c>
      <c r="J14" s="113" t="s">
        <v>38</v>
      </c>
      <c r="K14" s="112" t="s">
        <v>89</v>
      </c>
      <c r="L14" s="112">
        <v>1600</v>
      </c>
      <c r="M14" s="112">
        <v>1380</v>
      </c>
      <c r="N14" s="113">
        <v>8000</v>
      </c>
      <c r="O14" s="112">
        <f t="shared" si="0"/>
        <v>27.3</v>
      </c>
      <c r="P14" s="112">
        <f t="shared" si="1"/>
        <v>19.126000000000001</v>
      </c>
      <c r="Q14" s="112">
        <f t="shared" si="3"/>
        <v>15.925000000000001</v>
      </c>
      <c r="R14" s="113">
        <f t="shared" si="2"/>
        <v>16.275000000000002</v>
      </c>
      <c r="S14" s="11">
        <v>4.2</v>
      </c>
      <c r="T14" s="48">
        <v>2.6</v>
      </c>
      <c r="U14" s="15">
        <v>221</v>
      </c>
      <c r="V14" s="15">
        <v>106</v>
      </c>
      <c r="W14" s="111" t="s">
        <v>39</v>
      </c>
      <c r="X14" s="54">
        <v>31906850</v>
      </c>
      <c r="Y14" s="3" t="s">
        <v>182</v>
      </c>
      <c r="Z14" s="112" t="s">
        <v>38</v>
      </c>
      <c r="AA14" s="13">
        <v>7.45</v>
      </c>
      <c r="AB14" s="112">
        <v>77.3</v>
      </c>
      <c r="AC14" s="113" t="s">
        <v>51</v>
      </c>
      <c r="AD14" s="19" t="s">
        <v>28</v>
      </c>
      <c r="AE14" s="19" t="s">
        <v>28</v>
      </c>
      <c r="AF14" s="19" t="s">
        <v>28</v>
      </c>
      <c r="AG14" s="19" t="s">
        <v>28</v>
      </c>
      <c r="AH14" s="19" t="s">
        <v>28</v>
      </c>
      <c r="AI14" s="19" t="s">
        <v>28</v>
      </c>
      <c r="AJ14" s="19" t="s">
        <v>28</v>
      </c>
      <c r="AK14" s="19" t="s">
        <v>51</v>
      </c>
      <c r="AL14" s="58" t="s">
        <v>28</v>
      </c>
      <c r="AM14" s="19" t="s">
        <v>51</v>
      </c>
      <c r="AN14" s="19" t="s">
        <v>51</v>
      </c>
      <c r="AO14" s="19" t="s">
        <v>51</v>
      </c>
      <c r="AP14" s="19" t="s">
        <v>51</v>
      </c>
      <c r="AQ14" s="19" t="s">
        <v>51</v>
      </c>
      <c r="AR14" s="19" t="s">
        <v>51</v>
      </c>
      <c r="AS14" s="19" t="s">
        <v>51</v>
      </c>
      <c r="AT14" s="19" t="s">
        <v>51</v>
      </c>
      <c r="AU14" s="58" t="s">
        <v>51</v>
      </c>
      <c r="AV14" s="19" t="s">
        <v>51</v>
      </c>
      <c r="AW14" s="19" t="s">
        <v>51</v>
      </c>
      <c r="AX14" s="19" t="s">
        <v>28</v>
      </c>
      <c r="AY14" s="58" t="s">
        <v>28</v>
      </c>
      <c r="AZ14" s="31" t="s">
        <v>96</v>
      </c>
    </row>
    <row r="15" spans="1:52" ht="15" customHeight="1" x14ac:dyDescent="0.35">
      <c r="A15" s="75" t="s">
        <v>400</v>
      </c>
      <c r="B15" s="75" t="s">
        <v>401</v>
      </c>
      <c r="C15" s="11">
        <v>9.1</v>
      </c>
      <c r="D15" s="12">
        <v>1</v>
      </c>
      <c r="E15" s="17" t="s">
        <v>375</v>
      </c>
      <c r="F15" s="13">
        <v>5.2634615384615397</v>
      </c>
      <c r="G15" s="47">
        <v>0.6</v>
      </c>
      <c r="H15" s="3" t="s">
        <v>167</v>
      </c>
      <c r="I15" s="3" t="s">
        <v>178</v>
      </c>
      <c r="J15" s="113" t="s">
        <v>187</v>
      </c>
      <c r="K15" s="112">
        <v>440</v>
      </c>
      <c r="L15" s="112">
        <v>680</v>
      </c>
      <c r="M15" s="112">
        <v>3200</v>
      </c>
      <c r="N15" s="113">
        <v>1300</v>
      </c>
      <c r="O15" s="112">
        <f t="shared" si="0"/>
        <v>27.3</v>
      </c>
      <c r="P15" s="112">
        <f t="shared" si="1"/>
        <v>19.126000000000001</v>
      </c>
      <c r="Q15" s="112">
        <f t="shared" si="3"/>
        <v>15.925000000000001</v>
      </c>
      <c r="R15" s="113">
        <f t="shared" si="2"/>
        <v>16.275000000000002</v>
      </c>
      <c r="S15" s="11">
        <v>6</v>
      </c>
      <c r="T15" s="48">
        <v>1.7</v>
      </c>
      <c r="U15" s="15">
        <v>223</v>
      </c>
      <c r="V15" s="15">
        <v>37.9829905379707</v>
      </c>
      <c r="W15" s="111" t="s">
        <v>39</v>
      </c>
      <c r="X15" s="54" t="s">
        <v>112</v>
      </c>
      <c r="Y15" s="3" t="s">
        <v>178</v>
      </c>
      <c r="Z15" s="21" t="s">
        <v>64</v>
      </c>
      <c r="AA15" s="22" t="s">
        <v>98</v>
      </c>
      <c r="AB15" s="23" t="s">
        <v>65</v>
      </c>
      <c r="AC15" s="117" t="s">
        <v>99</v>
      </c>
      <c r="AD15" s="19" t="s">
        <v>28</v>
      </c>
      <c r="AE15" s="19" t="s">
        <v>28</v>
      </c>
      <c r="AF15" s="19" t="s">
        <v>28</v>
      </c>
      <c r="AG15" s="19" t="s">
        <v>28</v>
      </c>
      <c r="AH15" s="19" t="s">
        <v>28</v>
      </c>
      <c r="AI15" s="19" t="s">
        <v>28</v>
      </c>
      <c r="AJ15" s="19" t="s">
        <v>28</v>
      </c>
      <c r="AK15" s="19" t="s">
        <v>51</v>
      </c>
      <c r="AL15" s="58" t="s">
        <v>28</v>
      </c>
      <c r="AM15" s="19" t="s">
        <v>51</v>
      </c>
      <c r="AN15" s="19" t="s">
        <v>51</v>
      </c>
      <c r="AO15" s="19" t="s">
        <v>51</v>
      </c>
      <c r="AP15" s="19" t="s">
        <v>51</v>
      </c>
      <c r="AQ15" s="19" t="s">
        <v>51</v>
      </c>
      <c r="AR15" s="19" t="s">
        <v>51</v>
      </c>
      <c r="AS15" s="19" t="s">
        <v>51</v>
      </c>
      <c r="AT15" s="19" t="s">
        <v>51</v>
      </c>
      <c r="AU15" s="58" t="s">
        <v>51</v>
      </c>
      <c r="AV15" s="19" t="s">
        <v>51</v>
      </c>
      <c r="AW15" s="19" t="s">
        <v>51</v>
      </c>
      <c r="AX15" s="19" t="s">
        <v>28</v>
      </c>
      <c r="AY15" s="58" t="s">
        <v>28</v>
      </c>
      <c r="AZ15" s="69" t="s">
        <v>51</v>
      </c>
    </row>
    <row r="16" spans="1:52" s="81" customFormat="1" ht="15" customHeight="1" x14ac:dyDescent="0.35">
      <c r="A16" s="75" t="s">
        <v>402</v>
      </c>
      <c r="B16" s="75" t="s">
        <v>403</v>
      </c>
      <c r="C16" s="11">
        <v>8.4</v>
      </c>
      <c r="D16" s="12">
        <v>1</v>
      </c>
      <c r="E16" s="17" t="s">
        <v>375</v>
      </c>
      <c r="F16" s="13">
        <v>6.4</v>
      </c>
      <c r="G16" s="47">
        <v>1.32</v>
      </c>
      <c r="H16" s="3" t="s">
        <v>224</v>
      </c>
      <c r="I16" s="3" t="s">
        <v>51</v>
      </c>
      <c r="J16" s="113" t="s">
        <v>51</v>
      </c>
      <c r="K16" s="112">
        <v>300</v>
      </c>
      <c r="L16" s="112">
        <v>830</v>
      </c>
      <c r="M16" s="112">
        <v>1660</v>
      </c>
      <c r="N16" s="113">
        <v>4520</v>
      </c>
      <c r="O16" s="112">
        <f t="shared" si="0"/>
        <v>27.3</v>
      </c>
      <c r="P16" s="112">
        <f t="shared" si="1"/>
        <v>19.126000000000001</v>
      </c>
      <c r="Q16" s="112">
        <f t="shared" si="3"/>
        <v>15.925000000000001</v>
      </c>
      <c r="R16" s="113">
        <f t="shared" si="2"/>
        <v>16.275000000000002</v>
      </c>
      <c r="S16" s="11">
        <v>5.2</v>
      </c>
      <c r="T16" s="48">
        <v>2.3199999999999998</v>
      </c>
      <c r="U16" s="118">
        <v>203.8</v>
      </c>
      <c r="V16" s="119">
        <v>34.28</v>
      </c>
      <c r="W16" s="111" t="s">
        <v>39</v>
      </c>
      <c r="X16" s="54" t="s">
        <v>51</v>
      </c>
      <c r="Y16" s="3" t="s">
        <v>51</v>
      </c>
      <c r="Z16" s="21" t="s">
        <v>51</v>
      </c>
      <c r="AA16" s="22" t="s">
        <v>51</v>
      </c>
      <c r="AB16" s="23" t="s">
        <v>51</v>
      </c>
      <c r="AC16" s="57" t="s">
        <v>51</v>
      </c>
      <c r="AD16" s="82" t="s">
        <v>51</v>
      </c>
      <c r="AE16" s="82" t="s">
        <v>51</v>
      </c>
      <c r="AF16" s="82" t="s">
        <v>51</v>
      </c>
      <c r="AG16" s="82" t="s">
        <v>51</v>
      </c>
      <c r="AH16" s="82" t="s">
        <v>51</v>
      </c>
      <c r="AI16" s="82" t="s">
        <v>51</v>
      </c>
      <c r="AJ16" s="82" t="s">
        <v>51</v>
      </c>
      <c r="AK16" s="82" t="s">
        <v>51</v>
      </c>
      <c r="AL16" s="83" t="s">
        <v>51</v>
      </c>
      <c r="AM16" s="82" t="s">
        <v>51</v>
      </c>
      <c r="AN16" s="82" t="s">
        <v>51</v>
      </c>
      <c r="AO16" s="82" t="s">
        <v>51</v>
      </c>
      <c r="AP16" s="82" t="s">
        <v>51</v>
      </c>
      <c r="AQ16" s="82" t="s">
        <v>51</v>
      </c>
      <c r="AR16" s="82" t="s">
        <v>51</v>
      </c>
      <c r="AS16" s="82" t="s">
        <v>51</v>
      </c>
      <c r="AT16" s="82" t="s">
        <v>51</v>
      </c>
      <c r="AU16" s="83" t="s">
        <v>51</v>
      </c>
      <c r="AV16" s="82" t="s">
        <v>51</v>
      </c>
      <c r="AW16" s="82" t="s">
        <v>51</v>
      </c>
      <c r="AX16" s="82" t="s">
        <v>51</v>
      </c>
      <c r="AY16" s="83" t="s">
        <v>51</v>
      </c>
      <c r="AZ16" s="69" t="s">
        <v>51</v>
      </c>
    </row>
    <row r="17" spans="1:52" ht="15" customHeight="1" x14ac:dyDescent="0.35">
      <c r="A17" s="120" t="s">
        <v>404</v>
      </c>
      <c r="B17" s="120" t="s">
        <v>405</v>
      </c>
      <c r="C17" s="121">
        <v>1.3</v>
      </c>
      <c r="D17" s="122">
        <v>1</v>
      </c>
      <c r="E17" s="17" t="s">
        <v>375</v>
      </c>
      <c r="F17" s="13">
        <v>3.5</v>
      </c>
      <c r="G17" s="47">
        <v>0.66</v>
      </c>
      <c r="H17" s="71" t="s">
        <v>240</v>
      </c>
      <c r="I17" s="71" t="s">
        <v>51</v>
      </c>
      <c r="J17" s="38" t="s">
        <v>51</v>
      </c>
      <c r="K17" s="24">
        <v>100</v>
      </c>
      <c r="L17" s="24">
        <v>100</v>
      </c>
      <c r="M17" s="24">
        <v>10</v>
      </c>
      <c r="N17" s="38">
        <v>10</v>
      </c>
      <c r="O17" s="24">
        <f t="shared" si="0"/>
        <v>27.3</v>
      </c>
      <c r="P17" s="24">
        <f t="shared" si="1"/>
        <v>19.126000000000001</v>
      </c>
      <c r="Q17" s="24">
        <f t="shared" si="3"/>
        <v>15.925000000000001</v>
      </c>
      <c r="R17" s="38">
        <f t="shared" si="2"/>
        <v>16.275000000000002</v>
      </c>
      <c r="S17" s="17">
        <v>3.5</v>
      </c>
      <c r="T17" s="91">
        <v>0.33</v>
      </c>
      <c r="U17" s="123">
        <v>40.4</v>
      </c>
      <c r="V17" s="124">
        <v>4.3099999999999996</v>
      </c>
      <c r="W17" s="64" t="s">
        <v>58</v>
      </c>
      <c r="X17" s="92" t="s">
        <v>51</v>
      </c>
      <c r="Y17" s="71" t="s">
        <v>51</v>
      </c>
      <c r="Z17" s="93" t="s">
        <v>51</v>
      </c>
      <c r="AA17" s="94" t="s">
        <v>51</v>
      </c>
      <c r="AB17" s="95" t="s">
        <v>51</v>
      </c>
      <c r="AC17" s="96" t="s">
        <v>51</v>
      </c>
      <c r="AD17" s="19" t="s">
        <v>51</v>
      </c>
      <c r="AE17" s="19" t="s">
        <v>51</v>
      </c>
      <c r="AF17" s="19" t="s">
        <v>51</v>
      </c>
      <c r="AG17" s="19" t="s">
        <v>51</v>
      </c>
      <c r="AH17" s="19" t="s">
        <v>51</v>
      </c>
      <c r="AI17" s="19" t="s">
        <v>51</v>
      </c>
      <c r="AJ17" s="19" t="s">
        <v>51</v>
      </c>
      <c r="AK17" s="19" t="s">
        <v>51</v>
      </c>
      <c r="AL17" s="58" t="s">
        <v>51</v>
      </c>
      <c r="AM17" s="19" t="s">
        <v>51</v>
      </c>
      <c r="AN17" s="19" t="s">
        <v>51</v>
      </c>
      <c r="AO17" s="19" t="s">
        <v>51</v>
      </c>
      <c r="AP17" s="19" t="s">
        <v>51</v>
      </c>
      <c r="AQ17" s="19" t="s">
        <v>51</v>
      </c>
      <c r="AR17" s="19" t="s">
        <v>51</v>
      </c>
      <c r="AS17" s="19" t="s">
        <v>51</v>
      </c>
      <c r="AT17" s="19" t="s">
        <v>51</v>
      </c>
      <c r="AU17" s="58" t="s">
        <v>51</v>
      </c>
      <c r="AV17" s="19" t="s">
        <v>51</v>
      </c>
      <c r="AW17" s="19" t="s">
        <v>51</v>
      </c>
      <c r="AX17" s="19" t="s">
        <v>51</v>
      </c>
      <c r="AY17" s="58" t="s">
        <v>51</v>
      </c>
      <c r="AZ17" s="69" t="s">
        <v>238</v>
      </c>
    </row>
    <row r="18" spans="1:52" ht="15" customHeight="1" x14ac:dyDescent="0.35">
      <c r="A18" s="120" t="s">
        <v>406</v>
      </c>
      <c r="B18" s="120" t="s">
        <v>407</v>
      </c>
      <c r="C18" s="121">
        <v>2.7</v>
      </c>
      <c r="D18" s="122">
        <v>1</v>
      </c>
      <c r="E18" s="17" t="s">
        <v>375</v>
      </c>
      <c r="F18" s="13">
        <v>10.199999999999999</v>
      </c>
      <c r="G18" s="47">
        <v>0.2</v>
      </c>
      <c r="H18" s="3" t="s">
        <v>168</v>
      </c>
      <c r="I18" s="3" t="s">
        <v>179</v>
      </c>
      <c r="J18" s="113" t="s">
        <v>38</v>
      </c>
      <c r="K18" s="112">
        <v>420</v>
      </c>
      <c r="L18" s="112">
        <v>50</v>
      </c>
      <c r="M18" s="112">
        <v>60</v>
      </c>
      <c r="N18" s="113">
        <v>170</v>
      </c>
      <c r="O18" s="112">
        <f t="shared" si="0"/>
        <v>27.3</v>
      </c>
      <c r="P18" s="112">
        <f t="shared" si="1"/>
        <v>19.126000000000001</v>
      </c>
      <c r="Q18" s="112">
        <f t="shared" si="3"/>
        <v>15.925000000000001</v>
      </c>
      <c r="R18" s="113">
        <f t="shared" si="2"/>
        <v>16.275000000000002</v>
      </c>
      <c r="S18" s="11">
        <v>5.8</v>
      </c>
      <c r="T18" s="48">
        <v>0.3</v>
      </c>
      <c r="U18" s="15">
        <v>287</v>
      </c>
      <c r="V18" s="15">
        <v>8</v>
      </c>
      <c r="W18" s="111" t="s">
        <v>59</v>
      </c>
      <c r="X18" s="54">
        <v>31909888</v>
      </c>
      <c r="Y18" s="3" t="s">
        <v>151</v>
      </c>
      <c r="Z18" s="112" t="s">
        <v>38</v>
      </c>
      <c r="AA18" s="13">
        <v>6.6</v>
      </c>
      <c r="AB18" s="16">
        <v>139.1</v>
      </c>
      <c r="AC18" s="113" t="s">
        <v>51</v>
      </c>
      <c r="AD18" s="19" t="s">
        <v>28</v>
      </c>
      <c r="AE18" s="19" t="s">
        <v>28</v>
      </c>
      <c r="AF18" s="19" t="s">
        <v>28</v>
      </c>
      <c r="AG18" s="19" t="s">
        <v>28</v>
      </c>
      <c r="AH18" s="19" t="s">
        <v>28</v>
      </c>
      <c r="AI18" s="19" t="s">
        <v>28</v>
      </c>
      <c r="AJ18" s="19" t="s">
        <v>28</v>
      </c>
      <c r="AK18" s="19" t="s">
        <v>51</v>
      </c>
      <c r="AL18" s="58" t="s">
        <v>28</v>
      </c>
      <c r="AM18" s="19" t="s">
        <v>28</v>
      </c>
      <c r="AN18" s="19" t="s">
        <v>28</v>
      </c>
      <c r="AO18" s="19" t="s">
        <v>51</v>
      </c>
      <c r="AP18" s="19" t="s">
        <v>51</v>
      </c>
      <c r="AQ18" s="19" t="s">
        <v>28</v>
      </c>
      <c r="AR18" s="19" t="s">
        <v>51</v>
      </c>
      <c r="AS18" s="19" t="s">
        <v>51</v>
      </c>
      <c r="AT18" s="19" t="s">
        <v>51</v>
      </c>
      <c r="AU18" s="58" t="s">
        <v>51</v>
      </c>
      <c r="AV18" s="19" t="s">
        <v>51</v>
      </c>
      <c r="AW18" s="19" t="s">
        <v>51</v>
      </c>
      <c r="AX18" s="19" t="s">
        <v>28</v>
      </c>
      <c r="AY18" s="58" t="s">
        <v>28</v>
      </c>
      <c r="AZ18" s="69" t="s">
        <v>51</v>
      </c>
    </row>
    <row r="19" spans="1:52" ht="15" customHeight="1" x14ac:dyDescent="0.35">
      <c r="A19" s="125" t="s">
        <v>408</v>
      </c>
      <c r="B19" s="125" t="s">
        <v>409</v>
      </c>
      <c r="C19" s="121">
        <v>1.4</v>
      </c>
      <c r="D19" s="122">
        <v>2</v>
      </c>
      <c r="E19" s="17" t="s">
        <v>375</v>
      </c>
      <c r="F19" s="13">
        <v>8.1</v>
      </c>
      <c r="G19" s="47">
        <v>2.6</v>
      </c>
      <c r="H19" s="3" t="s">
        <v>169</v>
      </c>
      <c r="I19" s="3" t="s">
        <v>51</v>
      </c>
      <c r="J19" s="113" t="s">
        <v>51</v>
      </c>
      <c r="K19" s="112">
        <v>50</v>
      </c>
      <c r="L19" s="112">
        <v>10</v>
      </c>
      <c r="M19" s="112">
        <v>20</v>
      </c>
      <c r="N19" s="113">
        <v>40</v>
      </c>
      <c r="O19" s="112">
        <f t="shared" si="0"/>
        <v>27.3</v>
      </c>
      <c r="P19" s="112">
        <f t="shared" si="1"/>
        <v>19.126000000000001</v>
      </c>
      <c r="Q19" s="112">
        <f t="shared" si="3"/>
        <v>15.925000000000001</v>
      </c>
      <c r="R19" s="113">
        <f t="shared" si="2"/>
        <v>16.275000000000002</v>
      </c>
      <c r="S19" s="11">
        <v>3.4</v>
      </c>
      <c r="T19" s="48">
        <v>0.8</v>
      </c>
      <c r="U19" s="15">
        <v>272</v>
      </c>
      <c r="V19" s="15">
        <v>16</v>
      </c>
      <c r="W19" s="111" t="s">
        <v>59</v>
      </c>
      <c r="X19" s="54" t="s">
        <v>51</v>
      </c>
      <c r="Y19" s="3" t="s">
        <v>51</v>
      </c>
      <c r="Z19" s="112" t="s">
        <v>51</v>
      </c>
      <c r="AA19" s="13" t="s">
        <v>51</v>
      </c>
      <c r="AB19" s="112" t="s">
        <v>51</v>
      </c>
      <c r="AC19" s="113" t="s">
        <v>51</v>
      </c>
      <c r="AD19" s="19" t="s">
        <v>51</v>
      </c>
      <c r="AE19" s="19" t="s">
        <v>51</v>
      </c>
      <c r="AF19" s="19" t="s">
        <v>51</v>
      </c>
      <c r="AG19" s="19" t="s">
        <v>51</v>
      </c>
      <c r="AH19" s="19" t="s">
        <v>51</v>
      </c>
      <c r="AI19" s="19" t="s">
        <v>51</v>
      </c>
      <c r="AJ19" s="19" t="s">
        <v>51</v>
      </c>
      <c r="AK19" s="19" t="s">
        <v>51</v>
      </c>
      <c r="AL19" s="58" t="s">
        <v>51</v>
      </c>
      <c r="AM19" s="19" t="s">
        <v>51</v>
      </c>
      <c r="AN19" s="19" t="s">
        <v>51</v>
      </c>
      <c r="AO19" s="19" t="s">
        <v>51</v>
      </c>
      <c r="AP19" s="19" t="s">
        <v>51</v>
      </c>
      <c r="AQ19" s="19" t="s">
        <v>51</v>
      </c>
      <c r="AR19" s="19" t="s">
        <v>51</v>
      </c>
      <c r="AS19" s="19" t="s">
        <v>51</v>
      </c>
      <c r="AT19" s="19" t="s">
        <v>51</v>
      </c>
      <c r="AU19" s="58" t="s">
        <v>51</v>
      </c>
      <c r="AV19" s="19" t="s">
        <v>51</v>
      </c>
      <c r="AW19" s="19" t="s">
        <v>51</v>
      </c>
      <c r="AX19" s="19" t="s">
        <v>51</v>
      </c>
      <c r="AY19" s="58" t="s">
        <v>51</v>
      </c>
      <c r="AZ19" s="69" t="s">
        <v>51</v>
      </c>
    </row>
    <row r="20" spans="1:52" x14ac:dyDescent="0.35">
      <c r="A20" s="125" t="s">
        <v>410</v>
      </c>
      <c r="B20" s="125" t="s">
        <v>411</v>
      </c>
      <c r="C20" s="121">
        <v>1.5</v>
      </c>
      <c r="D20" s="122">
        <v>3</v>
      </c>
      <c r="E20" s="17" t="s">
        <v>375</v>
      </c>
      <c r="F20" s="13">
        <v>11.5</v>
      </c>
      <c r="G20" s="47">
        <v>0.6</v>
      </c>
      <c r="H20" s="3" t="s">
        <v>170</v>
      </c>
      <c r="I20" s="3" t="s">
        <v>51</v>
      </c>
      <c r="J20" s="113" t="s">
        <v>51</v>
      </c>
      <c r="K20" s="112">
        <v>60</v>
      </c>
      <c r="L20" s="112">
        <v>20</v>
      </c>
      <c r="M20" s="112">
        <v>0</v>
      </c>
      <c r="N20" s="113">
        <v>0</v>
      </c>
      <c r="O20" s="112">
        <f t="shared" si="0"/>
        <v>27.3</v>
      </c>
      <c r="P20" s="112">
        <f t="shared" si="1"/>
        <v>19.126000000000001</v>
      </c>
      <c r="Q20" s="112">
        <f t="shared" si="3"/>
        <v>15.925000000000001</v>
      </c>
      <c r="R20" s="113">
        <f t="shared" si="2"/>
        <v>16.275000000000002</v>
      </c>
      <c r="S20" s="11">
        <v>2.2000000000000002</v>
      </c>
      <c r="T20" s="48">
        <v>1.2</v>
      </c>
      <c r="U20" s="15">
        <v>277</v>
      </c>
      <c r="V20" s="15">
        <v>109</v>
      </c>
      <c r="W20" s="111" t="s">
        <v>59</v>
      </c>
      <c r="X20" s="54" t="s">
        <v>51</v>
      </c>
      <c r="Y20" s="3" t="s">
        <v>51</v>
      </c>
      <c r="Z20" s="112" t="s">
        <v>51</v>
      </c>
      <c r="AA20" s="112" t="s">
        <v>51</v>
      </c>
      <c r="AB20" s="112" t="s">
        <v>51</v>
      </c>
      <c r="AC20" s="113" t="s">
        <v>51</v>
      </c>
      <c r="AD20" s="19" t="s">
        <v>51</v>
      </c>
      <c r="AE20" s="19" t="s">
        <v>51</v>
      </c>
      <c r="AF20" s="19" t="s">
        <v>51</v>
      </c>
      <c r="AG20" s="19" t="s">
        <v>51</v>
      </c>
      <c r="AH20" s="19" t="s">
        <v>51</v>
      </c>
      <c r="AI20" s="19" t="s">
        <v>51</v>
      </c>
      <c r="AJ20" s="19" t="s">
        <v>51</v>
      </c>
      <c r="AK20" s="19" t="s">
        <v>51</v>
      </c>
      <c r="AL20" s="58" t="s">
        <v>51</v>
      </c>
      <c r="AM20" s="19" t="s">
        <v>51</v>
      </c>
      <c r="AN20" s="19" t="s">
        <v>51</v>
      </c>
      <c r="AO20" s="19" t="s">
        <v>51</v>
      </c>
      <c r="AP20" s="19" t="s">
        <v>51</v>
      </c>
      <c r="AQ20" s="19" t="s">
        <v>51</v>
      </c>
      <c r="AR20" s="19" t="s">
        <v>51</v>
      </c>
      <c r="AS20" s="19" t="s">
        <v>51</v>
      </c>
      <c r="AT20" s="19" t="s">
        <v>51</v>
      </c>
      <c r="AU20" s="58" t="s">
        <v>51</v>
      </c>
      <c r="AV20" s="19" t="s">
        <v>51</v>
      </c>
      <c r="AW20" s="19" t="s">
        <v>51</v>
      </c>
      <c r="AX20" s="19" t="s">
        <v>51</v>
      </c>
      <c r="AY20" s="58" t="s">
        <v>51</v>
      </c>
      <c r="AZ20" s="69" t="s">
        <v>51</v>
      </c>
    </row>
    <row r="21" spans="1:52" x14ac:dyDescent="0.35">
      <c r="A21" s="125" t="s">
        <v>412</v>
      </c>
      <c r="B21" s="125" t="s">
        <v>413</v>
      </c>
      <c r="C21" s="121">
        <v>10.5</v>
      </c>
      <c r="D21" s="122">
        <v>1</v>
      </c>
      <c r="E21" s="17" t="s">
        <v>375</v>
      </c>
      <c r="F21" s="13">
        <v>9</v>
      </c>
      <c r="G21" s="47">
        <v>1.3</v>
      </c>
      <c r="H21" s="3" t="s">
        <v>171</v>
      </c>
      <c r="I21" s="3" t="s">
        <v>51</v>
      </c>
      <c r="J21" s="113" t="s">
        <v>108</v>
      </c>
      <c r="K21" s="112" t="s">
        <v>89</v>
      </c>
      <c r="L21" s="112">
        <v>140</v>
      </c>
      <c r="M21" s="112">
        <v>120</v>
      </c>
      <c r="N21" s="113">
        <v>360</v>
      </c>
      <c r="O21" s="112">
        <f t="shared" si="0"/>
        <v>27.3</v>
      </c>
      <c r="P21" s="24">
        <f t="shared" si="1"/>
        <v>19.126000000000001</v>
      </c>
      <c r="Q21" s="112">
        <f t="shared" si="3"/>
        <v>15.925000000000001</v>
      </c>
      <c r="R21" s="113">
        <f t="shared" si="2"/>
        <v>16.275000000000002</v>
      </c>
      <c r="S21" s="11">
        <v>2.6</v>
      </c>
      <c r="T21" s="48">
        <v>0.6</v>
      </c>
      <c r="U21" s="15">
        <v>78</v>
      </c>
      <c r="V21" s="15">
        <v>112</v>
      </c>
      <c r="W21" s="111" t="s">
        <v>71</v>
      </c>
      <c r="X21" s="54" t="s">
        <v>188</v>
      </c>
      <c r="Y21" s="3" t="s">
        <v>152</v>
      </c>
      <c r="Z21" s="112" t="s">
        <v>70</v>
      </c>
      <c r="AA21" s="112" t="s">
        <v>73</v>
      </c>
      <c r="AB21" s="112" t="s">
        <v>74</v>
      </c>
      <c r="AC21" s="103" t="s">
        <v>75</v>
      </c>
      <c r="AD21" s="19" t="s">
        <v>28</v>
      </c>
      <c r="AE21" s="19" t="s">
        <v>28</v>
      </c>
      <c r="AF21" s="19" t="s">
        <v>28</v>
      </c>
      <c r="AG21" s="19" t="s">
        <v>28</v>
      </c>
      <c r="AH21" s="19" t="s">
        <v>28</v>
      </c>
      <c r="AI21" s="19" t="s">
        <v>28</v>
      </c>
      <c r="AJ21" s="19" t="s">
        <v>51</v>
      </c>
      <c r="AK21" s="19" t="s">
        <v>51</v>
      </c>
      <c r="AL21" s="58" t="s">
        <v>51</v>
      </c>
      <c r="AM21" s="19" t="s">
        <v>28</v>
      </c>
      <c r="AN21" s="19" t="s">
        <v>28</v>
      </c>
      <c r="AO21" s="19" t="s">
        <v>51</v>
      </c>
      <c r="AP21" s="19" t="s">
        <v>51</v>
      </c>
      <c r="AQ21" s="19" t="s">
        <v>28</v>
      </c>
      <c r="AR21" s="19" t="s">
        <v>51</v>
      </c>
      <c r="AS21" s="19" t="s">
        <v>51</v>
      </c>
      <c r="AT21" s="19" t="s">
        <v>51</v>
      </c>
      <c r="AU21" s="58" t="s">
        <v>51</v>
      </c>
      <c r="AV21" s="19" t="s">
        <v>51</v>
      </c>
      <c r="AW21" s="19" t="s">
        <v>51</v>
      </c>
      <c r="AX21" s="19" t="s">
        <v>51</v>
      </c>
      <c r="AY21" s="58" t="s">
        <v>28</v>
      </c>
      <c r="AZ21" s="31" t="s">
        <v>68</v>
      </c>
    </row>
    <row r="22" spans="1:52" ht="15" customHeight="1" x14ac:dyDescent="0.35">
      <c r="A22" s="125" t="s">
        <v>414</v>
      </c>
      <c r="B22" s="125" t="s">
        <v>415</v>
      </c>
      <c r="C22" s="121">
        <v>11.7</v>
      </c>
      <c r="D22" s="122">
        <v>1</v>
      </c>
      <c r="E22" s="17" t="s">
        <v>375</v>
      </c>
      <c r="F22" s="13">
        <v>17.5</v>
      </c>
      <c r="G22" s="47">
        <v>0.5</v>
      </c>
      <c r="H22" s="3" t="s">
        <v>172</v>
      </c>
      <c r="I22" s="3" t="s">
        <v>142</v>
      </c>
      <c r="J22" s="113" t="s">
        <v>38</v>
      </c>
      <c r="K22" s="112" t="s">
        <v>89</v>
      </c>
      <c r="L22" s="112">
        <v>1600</v>
      </c>
      <c r="M22" s="112">
        <v>780</v>
      </c>
      <c r="N22" s="113">
        <v>1400</v>
      </c>
      <c r="O22" s="112">
        <f t="shared" si="0"/>
        <v>27.3</v>
      </c>
      <c r="P22" s="112">
        <f t="shared" si="1"/>
        <v>19.126000000000001</v>
      </c>
      <c r="Q22" s="112">
        <f t="shared" si="3"/>
        <v>15.925000000000001</v>
      </c>
      <c r="R22" s="113">
        <f t="shared" si="2"/>
        <v>16.275000000000002</v>
      </c>
      <c r="S22" s="11">
        <v>2.7</v>
      </c>
      <c r="T22" s="48">
        <v>0.9</v>
      </c>
      <c r="U22" s="15">
        <v>108</v>
      </c>
      <c r="V22" s="15">
        <v>114</v>
      </c>
      <c r="W22" s="111" t="s">
        <v>60</v>
      </c>
      <c r="X22" s="54">
        <v>31911513</v>
      </c>
      <c r="Y22" s="3" t="s">
        <v>153</v>
      </c>
      <c r="Z22" s="112" t="s">
        <v>38</v>
      </c>
      <c r="AA22" s="13">
        <v>6.71</v>
      </c>
      <c r="AB22" s="112">
        <v>132.69999999999999</v>
      </c>
      <c r="AC22" s="116">
        <v>25.2</v>
      </c>
      <c r="AD22" s="19" t="s">
        <v>28</v>
      </c>
      <c r="AE22" s="19" t="s">
        <v>28</v>
      </c>
      <c r="AF22" s="19" t="s">
        <v>28</v>
      </c>
      <c r="AG22" s="19" t="s">
        <v>28</v>
      </c>
      <c r="AH22" s="19" t="s">
        <v>28</v>
      </c>
      <c r="AI22" s="19" t="s">
        <v>28</v>
      </c>
      <c r="AJ22" s="19" t="s">
        <v>51</v>
      </c>
      <c r="AK22" s="19" t="s">
        <v>51</v>
      </c>
      <c r="AL22" s="58" t="s">
        <v>51</v>
      </c>
      <c r="AM22" s="19" t="s">
        <v>28</v>
      </c>
      <c r="AN22" s="19" t="s">
        <v>28</v>
      </c>
      <c r="AO22" s="19" t="s">
        <v>51</v>
      </c>
      <c r="AP22" s="19" t="s">
        <v>51</v>
      </c>
      <c r="AQ22" s="19" t="s">
        <v>28</v>
      </c>
      <c r="AR22" s="19" t="s">
        <v>51</v>
      </c>
      <c r="AS22" s="19" t="s">
        <v>51</v>
      </c>
      <c r="AT22" s="19" t="s">
        <v>51</v>
      </c>
      <c r="AU22" s="58" t="s">
        <v>51</v>
      </c>
      <c r="AV22" s="19" t="s">
        <v>51</v>
      </c>
      <c r="AW22" s="19" t="s">
        <v>51</v>
      </c>
      <c r="AX22" s="19" t="s">
        <v>51</v>
      </c>
      <c r="AY22" s="58" t="s">
        <v>28</v>
      </c>
      <c r="AZ22" s="31" t="s">
        <v>68</v>
      </c>
    </row>
    <row r="23" spans="1:52" ht="14.4" customHeight="1" x14ac:dyDescent="0.35">
      <c r="A23" s="125" t="s">
        <v>416</v>
      </c>
      <c r="B23" s="125" t="s">
        <v>417</v>
      </c>
      <c r="C23" s="121">
        <v>6</v>
      </c>
      <c r="D23" s="122">
        <v>2</v>
      </c>
      <c r="E23" s="17" t="s">
        <v>375</v>
      </c>
      <c r="F23" s="13">
        <v>15.3</v>
      </c>
      <c r="G23" s="47">
        <v>2.11</v>
      </c>
      <c r="H23" s="3" t="s">
        <v>173</v>
      </c>
      <c r="I23" s="3" t="s">
        <v>51</v>
      </c>
      <c r="J23" s="113" t="s">
        <v>51</v>
      </c>
      <c r="K23" s="112">
        <v>4140</v>
      </c>
      <c r="L23" s="112">
        <v>110</v>
      </c>
      <c r="M23" s="112">
        <v>230</v>
      </c>
      <c r="N23" s="113">
        <v>940</v>
      </c>
      <c r="O23" s="112">
        <f t="shared" ref="O23:O68" si="4">17.5*0.97</f>
        <v>16.974999999999998</v>
      </c>
      <c r="P23" s="112">
        <f t="shared" si="1"/>
        <v>19.126000000000001</v>
      </c>
      <c r="Q23" s="112">
        <f t="shared" si="3"/>
        <v>15.925000000000001</v>
      </c>
      <c r="R23" s="113">
        <f t="shared" si="2"/>
        <v>16.275000000000002</v>
      </c>
      <c r="S23" s="11">
        <v>3.3</v>
      </c>
      <c r="T23" s="48">
        <v>1.7</v>
      </c>
      <c r="U23" s="15">
        <v>243</v>
      </c>
      <c r="V23" s="15">
        <v>84</v>
      </c>
      <c r="W23" s="111" t="s">
        <v>38</v>
      </c>
      <c r="X23" s="54" t="s">
        <v>51</v>
      </c>
      <c r="Y23" s="3" t="s">
        <v>51</v>
      </c>
      <c r="Z23" s="112" t="s">
        <v>51</v>
      </c>
      <c r="AA23" s="33" t="s">
        <v>51</v>
      </c>
      <c r="AB23" s="112" t="s">
        <v>51</v>
      </c>
      <c r="AC23" s="113" t="s">
        <v>51</v>
      </c>
      <c r="AD23" s="19" t="s">
        <v>51</v>
      </c>
      <c r="AE23" s="19" t="s">
        <v>51</v>
      </c>
      <c r="AF23" s="19" t="s">
        <v>51</v>
      </c>
      <c r="AG23" s="19" t="s">
        <v>51</v>
      </c>
      <c r="AH23" s="19" t="s">
        <v>51</v>
      </c>
      <c r="AI23" s="19" t="s">
        <v>51</v>
      </c>
      <c r="AJ23" s="19" t="s">
        <v>51</v>
      </c>
      <c r="AK23" s="19" t="s">
        <v>51</v>
      </c>
      <c r="AL23" s="58" t="s">
        <v>51</v>
      </c>
      <c r="AM23" s="19" t="s">
        <v>51</v>
      </c>
      <c r="AN23" s="19" t="s">
        <v>51</v>
      </c>
      <c r="AO23" s="19" t="s">
        <v>51</v>
      </c>
      <c r="AP23" s="19" t="s">
        <v>51</v>
      </c>
      <c r="AQ23" s="19" t="s">
        <v>51</v>
      </c>
      <c r="AR23" s="19" t="s">
        <v>51</v>
      </c>
      <c r="AS23" s="19" t="s">
        <v>51</v>
      </c>
      <c r="AT23" s="19" t="s">
        <v>51</v>
      </c>
      <c r="AU23" s="58" t="s">
        <v>51</v>
      </c>
      <c r="AV23" s="19" t="s">
        <v>51</v>
      </c>
      <c r="AW23" s="19" t="s">
        <v>51</v>
      </c>
      <c r="AX23" s="19" t="s">
        <v>51</v>
      </c>
      <c r="AY23" s="58" t="s">
        <v>51</v>
      </c>
      <c r="AZ23" s="31" t="s">
        <v>95</v>
      </c>
    </row>
    <row r="24" spans="1:52" x14ac:dyDescent="0.35">
      <c r="A24" s="125" t="s">
        <v>418</v>
      </c>
      <c r="B24" s="125" t="s">
        <v>419</v>
      </c>
      <c r="C24" s="121">
        <v>19.2</v>
      </c>
      <c r="D24" s="122">
        <v>1</v>
      </c>
      <c r="E24" s="17" t="s">
        <v>375</v>
      </c>
      <c r="F24" s="13">
        <v>18.5</v>
      </c>
      <c r="G24" s="47">
        <v>2.2000000000000002</v>
      </c>
      <c r="H24" s="3" t="s">
        <v>154</v>
      </c>
      <c r="I24" s="3" t="s">
        <v>143</v>
      </c>
      <c r="J24" s="113" t="s">
        <v>60</v>
      </c>
      <c r="K24" s="112">
        <v>4350</v>
      </c>
      <c r="L24" s="112">
        <v>170</v>
      </c>
      <c r="M24" s="112">
        <v>1900</v>
      </c>
      <c r="N24" s="113" t="s">
        <v>90</v>
      </c>
      <c r="O24" s="112">
        <f t="shared" si="4"/>
        <v>16.974999999999998</v>
      </c>
      <c r="P24" s="112">
        <f t="shared" si="1"/>
        <v>19.126000000000001</v>
      </c>
      <c r="Q24" s="112">
        <f t="shared" si="3"/>
        <v>15.925000000000001</v>
      </c>
      <c r="R24" s="113">
        <f t="shared" si="2"/>
        <v>16.275000000000002</v>
      </c>
      <c r="S24" s="11">
        <v>4.5999999999999996</v>
      </c>
      <c r="T24" s="48">
        <v>1.7</v>
      </c>
      <c r="U24" s="15">
        <v>288</v>
      </c>
      <c r="V24" s="15">
        <v>25</v>
      </c>
      <c r="W24" s="111" t="s">
        <v>59</v>
      </c>
      <c r="X24" s="54">
        <v>31912453</v>
      </c>
      <c r="Y24" s="3" t="s">
        <v>154</v>
      </c>
      <c r="Z24" s="112" t="s">
        <v>60</v>
      </c>
      <c r="AA24" s="13">
        <v>6.79</v>
      </c>
      <c r="AB24" s="112">
        <v>166.5</v>
      </c>
      <c r="AC24" s="103">
        <v>18.600000000000001</v>
      </c>
      <c r="AD24" s="19" t="s">
        <v>28</v>
      </c>
      <c r="AE24" s="19" t="s">
        <v>28</v>
      </c>
      <c r="AF24" s="19" t="s">
        <v>28</v>
      </c>
      <c r="AG24" s="19" t="s">
        <v>28</v>
      </c>
      <c r="AH24" s="19" t="s">
        <v>28</v>
      </c>
      <c r="AI24" s="19" t="s">
        <v>28</v>
      </c>
      <c r="AJ24" s="19" t="s">
        <v>51</v>
      </c>
      <c r="AK24" s="19" t="s">
        <v>51</v>
      </c>
      <c r="AL24" s="58" t="s">
        <v>51</v>
      </c>
      <c r="AM24" s="19" t="s">
        <v>28</v>
      </c>
      <c r="AN24" s="19" t="s">
        <v>28</v>
      </c>
      <c r="AO24" s="19" t="s">
        <v>51</v>
      </c>
      <c r="AP24" s="19" t="s">
        <v>51</v>
      </c>
      <c r="AQ24" s="19" t="s">
        <v>28</v>
      </c>
      <c r="AR24" s="19" t="s">
        <v>51</v>
      </c>
      <c r="AS24" s="19" t="s">
        <v>51</v>
      </c>
      <c r="AT24" s="19" t="s">
        <v>51</v>
      </c>
      <c r="AU24" s="58" t="s">
        <v>51</v>
      </c>
      <c r="AV24" s="19" t="s">
        <v>51</v>
      </c>
      <c r="AW24" s="19" t="s">
        <v>51</v>
      </c>
      <c r="AX24" s="19" t="s">
        <v>51</v>
      </c>
      <c r="AY24" s="58" t="s">
        <v>28</v>
      </c>
      <c r="AZ24" s="31" t="s">
        <v>32</v>
      </c>
    </row>
    <row r="25" spans="1:52" x14ac:dyDescent="0.35">
      <c r="A25" s="125" t="s">
        <v>420</v>
      </c>
      <c r="B25" s="125" t="s">
        <v>421</v>
      </c>
      <c r="C25" s="121">
        <v>37.799999999999997</v>
      </c>
      <c r="D25" s="122">
        <v>4</v>
      </c>
      <c r="E25" s="24" t="s">
        <v>375</v>
      </c>
      <c r="F25" s="13">
        <v>18.2</v>
      </c>
      <c r="G25" s="47">
        <v>1.4</v>
      </c>
      <c r="H25" s="3" t="s">
        <v>174</v>
      </c>
      <c r="I25" s="3" t="s">
        <v>51</v>
      </c>
      <c r="J25" s="113" t="s">
        <v>51</v>
      </c>
      <c r="K25" s="112" t="s">
        <v>89</v>
      </c>
      <c r="L25" s="112">
        <v>1600</v>
      </c>
      <c r="M25" s="112">
        <v>4000</v>
      </c>
      <c r="N25" s="113" t="s">
        <v>90</v>
      </c>
      <c r="O25" s="112">
        <f t="shared" si="4"/>
        <v>16.974999999999998</v>
      </c>
      <c r="P25" s="24">
        <f t="shared" si="1"/>
        <v>19.126000000000001</v>
      </c>
      <c r="Q25" s="112">
        <f t="shared" si="3"/>
        <v>15.925000000000001</v>
      </c>
      <c r="R25" s="113">
        <f>17.5*0.7</f>
        <v>12.25</v>
      </c>
      <c r="S25" s="110">
        <v>2.7</v>
      </c>
      <c r="T25" s="111">
        <v>2.2000000000000002</v>
      </c>
      <c r="U25" s="12">
        <v>147</v>
      </c>
      <c r="V25" s="12">
        <v>115</v>
      </c>
      <c r="W25" s="111" t="s">
        <v>87</v>
      </c>
      <c r="X25" s="54" t="s">
        <v>51</v>
      </c>
      <c r="Y25" s="3" t="s">
        <v>51</v>
      </c>
      <c r="Z25" s="112" t="s">
        <v>51</v>
      </c>
      <c r="AA25" s="33" t="s">
        <v>51</v>
      </c>
      <c r="AB25" s="112" t="s">
        <v>51</v>
      </c>
      <c r="AC25" s="113" t="s">
        <v>51</v>
      </c>
      <c r="AD25" s="19" t="s">
        <v>51</v>
      </c>
      <c r="AE25" s="19" t="s">
        <v>51</v>
      </c>
      <c r="AF25" s="19" t="s">
        <v>51</v>
      </c>
      <c r="AG25" s="19" t="s">
        <v>51</v>
      </c>
      <c r="AH25" s="19" t="s">
        <v>51</v>
      </c>
      <c r="AI25" s="19" t="s">
        <v>51</v>
      </c>
      <c r="AJ25" s="19" t="s">
        <v>51</v>
      </c>
      <c r="AK25" s="19" t="s">
        <v>51</v>
      </c>
      <c r="AL25" s="58" t="s">
        <v>51</v>
      </c>
      <c r="AM25" s="19" t="s">
        <v>51</v>
      </c>
      <c r="AN25" s="19" t="s">
        <v>51</v>
      </c>
      <c r="AO25" s="19" t="s">
        <v>51</v>
      </c>
      <c r="AP25" s="19" t="s">
        <v>51</v>
      </c>
      <c r="AQ25" s="19" t="s">
        <v>51</v>
      </c>
      <c r="AR25" s="19" t="s">
        <v>51</v>
      </c>
      <c r="AS25" s="19" t="s">
        <v>51</v>
      </c>
      <c r="AT25" s="19" t="s">
        <v>51</v>
      </c>
      <c r="AU25" s="58" t="s">
        <v>51</v>
      </c>
      <c r="AV25" s="19" t="s">
        <v>51</v>
      </c>
      <c r="AW25" s="19" t="s">
        <v>51</v>
      </c>
      <c r="AX25" s="19" t="s">
        <v>51</v>
      </c>
      <c r="AY25" s="58" t="s">
        <v>51</v>
      </c>
      <c r="AZ25" s="31" t="s">
        <v>97</v>
      </c>
    </row>
    <row r="26" spans="1:52" x14ac:dyDescent="0.35">
      <c r="A26" s="125" t="s">
        <v>422</v>
      </c>
      <c r="B26" s="125" t="s">
        <v>423</v>
      </c>
      <c r="C26" s="121">
        <v>15.7</v>
      </c>
      <c r="D26" s="122">
        <v>1</v>
      </c>
      <c r="E26" s="24" t="s">
        <v>378</v>
      </c>
      <c r="F26" s="13">
        <v>17.5</v>
      </c>
      <c r="G26" s="47">
        <v>0.2</v>
      </c>
      <c r="H26" s="3" t="s">
        <v>155</v>
      </c>
      <c r="I26" s="3" t="s">
        <v>51</v>
      </c>
      <c r="J26" s="113" t="s">
        <v>51</v>
      </c>
      <c r="K26" s="112" t="s">
        <v>89</v>
      </c>
      <c r="L26" s="112">
        <v>420</v>
      </c>
      <c r="M26" s="112">
        <v>560</v>
      </c>
      <c r="N26" s="113" t="s">
        <v>90</v>
      </c>
      <c r="O26" s="112">
        <f t="shared" si="4"/>
        <v>16.974999999999998</v>
      </c>
      <c r="P26" s="112">
        <f t="shared" si="1"/>
        <v>19.126000000000001</v>
      </c>
      <c r="Q26" s="112">
        <f t="shared" si="3"/>
        <v>15.925000000000001</v>
      </c>
      <c r="R26" s="113">
        <f t="shared" ref="R26:R71" si="5">17.5*0.7</f>
        <v>12.25</v>
      </c>
      <c r="S26" s="110">
        <v>3.8</v>
      </c>
      <c r="T26" s="111">
        <v>0.9</v>
      </c>
      <c r="U26" s="12">
        <v>276</v>
      </c>
      <c r="V26" s="12">
        <v>30</v>
      </c>
      <c r="W26" s="111" t="s">
        <v>38</v>
      </c>
      <c r="X26" s="54" t="s">
        <v>51</v>
      </c>
      <c r="Y26" s="3" t="s">
        <v>51</v>
      </c>
      <c r="Z26" s="112" t="s">
        <v>51</v>
      </c>
      <c r="AA26" s="33" t="s">
        <v>51</v>
      </c>
      <c r="AB26" s="112" t="s">
        <v>51</v>
      </c>
      <c r="AC26" s="113" t="s">
        <v>51</v>
      </c>
      <c r="AD26" s="19" t="s">
        <v>51</v>
      </c>
      <c r="AE26" s="19" t="s">
        <v>51</v>
      </c>
      <c r="AF26" s="19" t="s">
        <v>51</v>
      </c>
      <c r="AG26" s="19" t="s">
        <v>51</v>
      </c>
      <c r="AH26" s="19" t="s">
        <v>51</v>
      </c>
      <c r="AI26" s="19" t="s">
        <v>51</v>
      </c>
      <c r="AJ26" s="19" t="s">
        <v>51</v>
      </c>
      <c r="AK26" s="19" t="s">
        <v>51</v>
      </c>
      <c r="AL26" s="58" t="s">
        <v>51</v>
      </c>
      <c r="AM26" s="19" t="s">
        <v>51</v>
      </c>
      <c r="AN26" s="19" t="s">
        <v>51</v>
      </c>
      <c r="AO26" s="19" t="s">
        <v>51</v>
      </c>
      <c r="AP26" s="19" t="s">
        <v>51</v>
      </c>
      <c r="AQ26" s="19" t="s">
        <v>51</v>
      </c>
      <c r="AR26" s="19" t="s">
        <v>51</v>
      </c>
      <c r="AS26" s="19" t="s">
        <v>51</v>
      </c>
      <c r="AT26" s="19" t="s">
        <v>51</v>
      </c>
      <c r="AU26" s="58" t="s">
        <v>51</v>
      </c>
      <c r="AV26" s="19" t="s">
        <v>51</v>
      </c>
      <c r="AW26" s="19" t="s">
        <v>51</v>
      </c>
      <c r="AX26" s="19" t="s">
        <v>51</v>
      </c>
      <c r="AY26" s="58" t="s">
        <v>51</v>
      </c>
      <c r="AZ26" s="31" t="s">
        <v>88</v>
      </c>
    </row>
    <row r="27" spans="1:52" x14ac:dyDescent="0.35">
      <c r="A27" s="125" t="s">
        <v>424</v>
      </c>
      <c r="B27" s="125" t="s">
        <v>425</v>
      </c>
      <c r="C27" s="121">
        <v>7.2</v>
      </c>
      <c r="D27" s="122">
        <v>2</v>
      </c>
      <c r="E27" s="17" t="s">
        <v>375</v>
      </c>
      <c r="F27" s="13">
        <v>17.2</v>
      </c>
      <c r="G27" s="47">
        <v>1.44</v>
      </c>
      <c r="H27" s="3" t="s">
        <v>175</v>
      </c>
      <c r="I27" s="3" t="s">
        <v>51</v>
      </c>
      <c r="J27" s="113" t="s">
        <v>51</v>
      </c>
      <c r="K27" s="112">
        <v>420</v>
      </c>
      <c r="L27" s="112">
        <v>100</v>
      </c>
      <c r="M27" s="112">
        <v>10</v>
      </c>
      <c r="N27" s="113">
        <v>120</v>
      </c>
      <c r="O27" s="112">
        <f t="shared" si="4"/>
        <v>16.974999999999998</v>
      </c>
      <c r="P27" s="112">
        <f t="shared" si="1"/>
        <v>19.126000000000001</v>
      </c>
      <c r="Q27" s="112">
        <f t="shared" si="3"/>
        <v>15.925000000000001</v>
      </c>
      <c r="R27" s="113">
        <f t="shared" si="5"/>
        <v>12.25</v>
      </c>
      <c r="S27" s="110">
        <v>1.9</v>
      </c>
      <c r="T27" s="111">
        <v>0.75</v>
      </c>
      <c r="U27" s="12">
        <v>244.5</v>
      </c>
      <c r="V27" s="12">
        <v>88.96</v>
      </c>
      <c r="W27" s="111" t="s">
        <v>39</v>
      </c>
      <c r="X27" s="54" t="s">
        <v>51</v>
      </c>
      <c r="Y27" s="3" t="s">
        <v>51</v>
      </c>
      <c r="Z27" s="112" t="s">
        <v>51</v>
      </c>
      <c r="AA27" s="33" t="s">
        <v>51</v>
      </c>
      <c r="AB27" s="112" t="s">
        <v>51</v>
      </c>
      <c r="AC27" s="113" t="s">
        <v>51</v>
      </c>
      <c r="AD27" s="19" t="s">
        <v>51</v>
      </c>
      <c r="AE27" s="19" t="s">
        <v>51</v>
      </c>
      <c r="AF27" s="19" t="s">
        <v>51</v>
      </c>
      <c r="AG27" s="19" t="s">
        <v>51</v>
      </c>
      <c r="AH27" s="19" t="s">
        <v>51</v>
      </c>
      <c r="AI27" s="19" t="s">
        <v>51</v>
      </c>
      <c r="AJ27" s="19" t="s">
        <v>51</v>
      </c>
      <c r="AK27" s="19" t="s">
        <v>51</v>
      </c>
      <c r="AL27" s="58" t="s">
        <v>51</v>
      </c>
      <c r="AM27" s="19" t="s">
        <v>51</v>
      </c>
      <c r="AN27" s="19" t="s">
        <v>51</v>
      </c>
      <c r="AO27" s="19" t="s">
        <v>51</v>
      </c>
      <c r="AP27" s="19" t="s">
        <v>51</v>
      </c>
      <c r="AQ27" s="19" t="s">
        <v>51</v>
      </c>
      <c r="AR27" s="19" t="s">
        <v>51</v>
      </c>
      <c r="AS27" s="19" t="s">
        <v>51</v>
      </c>
      <c r="AT27" s="19" t="s">
        <v>51</v>
      </c>
      <c r="AU27" s="58" t="s">
        <v>51</v>
      </c>
      <c r="AV27" s="19" t="s">
        <v>51</v>
      </c>
      <c r="AW27" s="19" t="s">
        <v>51</v>
      </c>
      <c r="AX27" s="19" t="s">
        <v>51</v>
      </c>
      <c r="AY27" s="58" t="s">
        <v>51</v>
      </c>
      <c r="AZ27" s="69" t="s">
        <v>51</v>
      </c>
    </row>
    <row r="28" spans="1:52" x14ac:dyDescent="0.35">
      <c r="A28" s="125" t="s">
        <v>426</v>
      </c>
      <c r="B28" s="125" t="s">
        <v>427</v>
      </c>
      <c r="C28" s="121">
        <v>13.4</v>
      </c>
      <c r="D28" s="122">
        <v>1</v>
      </c>
      <c r="E28" s="24" t="s">
        <v>375</v>
      </c>
      <c r="F28" s="13">
        <v>17.8</v>
      </c>
      <c r="G28" s="47">
        <v>7.0000000000000007E-2</v>
      </c>
      <c r="H28" s="3" t="s">
        <v>176</v>
      </c>
      <c r="I28" s="3" t="s">
        <v>146</v>
      </c>
      <c r="J28" s="113" t="s">
        <v>38</v>
      </c>
      <c r="K28" s="112">
        <v>5180</v>
      </c>
      <c r="L28" s="112" t="s">
        <v>51</v>
      </c>
      <c r="M28" s="112">
        <v>180</v>
      </c>
      <c r="N28" s="113">
        <v>4600</v>
      </c>
      <c r="O28" s="112">
        <f t="shared" si="4"/>
        <v>16.974999999999998</v>
      </c>
      <c r="P28" s="112">
        <f t="shared" si="1"/>
        <v>19.126000000000001</v>
      </c>
      <c r="Q28" s="112">
        <f t="shared" si="3"/>
        <v>15.925000000000001</v>
      </c>
      <c r="R28" s="113">
        <f t="shared" si="5"/>
        <v>12.25</v>
      </c>
      <c r="S28" s="110">
        <v>2.1</v>
      </c>
      <c r="T28" s="111">
        <v>0.64</v>
      </c>
      <c r="U28" s="12">
        <v>114.6</v>
      </c>
      <c r="V28" s="12">
        <v>70.55</v>
      </c>
      <c r="W28" s="111" t="s">
        <v>103</v>
      </c>
      <c r="X28" s="54">
        <v>31915400</v>
      </c>
      <c r="Y28" s="3" t="s">
        <v>157</v>
      </c>
      <c r="Z28" s="112" t="s">
        <v>38</v>
      </c>
      <c r="AA28" s="13">
        <v>6.79</v>
      </c>
      <c r="AB28" s="112">
        <v>71</v>
      </c>
      <c r="AC28" s="116">
        <v>14.5</v>
      </c>
      <c r="AD28" s="19" t="s">
        <v>28</v>
      </c>
      <c r="AE28" s="19" t="s">
        <v>28</v>
      </c>
      <c r="AF28" s="19" t="s">
        <v>28</v>
      </c>
      <c r="AG28" s="19" t="s">
        <v>28</v>
      </c>
      <c r="AH28" s="19" t="s">
        <v>28</v>
      </c>
      <c r="AI28" s="19" t="s">
        <v>28</v>
      </c>
      <c r="AJ28" s="19" t="s">
        <v>51</v>
      </c>
      <c r="AK28" s="19" t="s">
        <v>51</v>
      </c>
      <c r="AL28" s="58" t="s">
        <v>51</v>
      </c>
      <c r="AM28" s="19" t="s">
        <v>28</v>
      </c>
      <c r="AN28" s="19" t="s">
        <v>28</v>
      </c>
      <c r="AO28" s="19" t="s">
        <v>51</v>
      </c>
      <c r="AP28" s="19" t="s">
        <v>51</v>
      </c>
      <c r="AQ28" s="19" t="s">
        <v>28</v>
      </c>
      <c r="AR28" s="19" t="s">
        <v>51</v>
      </c>
      <c r="AS28" s="19" t="s">
        <v>51</v>
      </c>
      <c r="AT28" s="19" t="s">
        <v>51</v>
      </c>
      <c r="AU28" s="58" t="s">
        <v>51</v>
      </c>
      <c r="AV28" s="19" t="s">
        <v>51</v>
      </c>
      <c r="AW28" s="19" t="s">
        <v>51</v>
      </c>
      <c r="AX28" s="19" t="s">
        <v>51</v>
      </c>
      <c r="AY28" s="58" t="s">
        <v>28</v>
      </c>
      <c r="AZ28" s="31" t="s">
        <v>104</v>
      </c>
    </row>
    <row r="29" spans="1:52" ht="15" customHeight="1" x14ac:dyDescent="0.35">
      <c r="A29" s="125" t="s">
        <v>428</v>
      </c>
      <c r="B29" s="120" t="s">
        <v>429</v>
      </c>
      <c r="C29" s="121">
        <v>43.9</v>
      </c>
      <c r="D29" s="122">
        <v>1</v>
      </c>
      <c r="E29" s="24" t="s">
        <v>375</v>
      </c>
      <c r="F29" s="13">
        <v>21.9</v>
      </c>
      <c r="G29" s="47">
        <v>0.43</v>
      </c>
      <c r="H29" s="3" t="s">
        <v>177</v>
      </c>
      <c r="I29" s="3" t="s">
        <v>180</v>
      </c>
      <c r="J29" s="113" t="s">
        <v>38</v>
      </c>
      <c r="K29" s="112" t="s">
        <v>90</v>
      </c>
      <c r="L29" s="112">
        <v>1340</v>
      </c>
      <c r="M29" s="112" t="s">
        <v>51</v>
      </c>
      <c r="N29" s="113">
        <v>10440</v>
      </c>
      <c r="O29" s="112">
        <f t="shared" si="4"/>
        <v>16.974999999999998</v>
      </c>
      <c r="P29" s="24">
        <f t="shared" si="1"/>
        <v>19.126000000000001</v>
      </c>
      <c r="Q29" s="112">
        <f t="shared" si="3"/>
        <v>15.925000000000001</v>
      </c>
      <c r="R29" s="113">
        <f t="shared" si="5"/>
        <v>12.25</v>
      </c>
      <c r="S29" s="110">
        <v>2.9</v>
      </c>
      <c r="T29" s="111">
        <v>1.92</v>
      </c>
      <c r="U29" s="12">
        <v>315.5</v>
      </c>
      <c r="V29" s="12">
        <v>20.43</v>
      </c>
      <c r="W29" s="111" t="s">
        <v>59</v>
      </c>
      <c r="X29" s="54">
        <v>31915868</v>
      </c>
      <c r="Y29" s="3" t="s">
        <v>183</v>
      </c>
      <c r="Z29" s="112" t="s">
        <v>38</v>
      </c>
      <c r="AA29" s="13">
        <v>6.79</v>
      </c>
      <c r="AB29" s="112">
        <v>44.3</v>
      </c>
      <c r="AC29" s="116">
        <v>13.3</v>
      </c>
      <c r="AD29" s="19" t="s">
        <v>28</v>
      </c>
      <c r="AE29" s="19" t="s">
        <v>28</v>
      </c>
      <c r="AF29" s="19" t="s">
        <v>28</v>
      </c>
      <c r="AG29" s="19" t="s">
        <v>51</v>
      </c>
      <c r="AH29" s="19" t="s">
        <v>28</v>
      </c>
      <c r="AI29" s="19" t="s">
        <v>51</v>
      </c>
      <c r="AJ29" s="19" t="s">
        <v>51</v>
      </c>
      <c r="AK29" s="19" t="s">
        <v>51</v>
      </c>
      <c r="AL29" s="58" t="s">
        <v>51</v>
      </c>
      <c r="AM29" s="19" t="s">
        <v>51</v>
      </c>
      <c r="AN29" s="19" t="s">
        <v>51</v>
      </c>
      <c r="AO29" s="19" t="s">
        <v>51</v>
      </c>
      <c r="AP29" s="19" t="s">
        <v>51</v>
      </c>
      <c r="AQ29" s="19" t="s">
        <v>51</v>
      </c>
      <c r="AR29" s="19" t="s">
        <v>51</v>
      </c>
      <c r="AS29" s="19" t="s">
        <v>51</v>
      </c>
      <c r="AT29" s="19" t="s">
        <v>51</v>
      </c>
      <c r="AU29" s="58" t="s">
        <v>51</v>
      </c>
      <c r="AV29" s="19" t="s">
        <v>51</v>
      </c>
      <c r="AW29" s="19" t="s">
        <v>51</v>
      </c>
      <c r="AX29" s="19" t="s">
        <v>51</v>
      </c>
      <c r="AY29" s="58" t="s">
        <v>28</v>
      </c>
      <c r="AZ29" s="31" t="s">
        <v>242</v>
      </c>
    </row>
    <row r="30" spans="1:52" x14ac:dyDescent="0.35">
      <c r="A30" s="125" t="s">
        <v>430</v>
      </c>
      <c r="B30" s="125" t="s">
        <v>431</v>
      </c>
      <c r="C30" s="121">
        <v>11.6</v>
      </c>
      <c r="D30" s="122">
        <v>1</v>
      </c>
      <c r="E30" s="126" t="s">
        <v>375</v>
      </c>
      <c r="F30" s="13">
        <v>19.399999999999999</v>
      </c>
      <c r="G30" s="47">
        <v>1.1000000000000001</v>
      </c>
      <c r="H30" s="3" t="s">
        <v>193</v>
      </c>
      <c r="I30" s="3" t="s">
        <v>192</v>
      </c>
      <c r="J30" s="41" t="s">
        <v>51</v>
      </c>
      <c r="K30" s="112">
        <v>1260</v>
      </c>
      <c r="L30" s="112">
        <v>160</v>
      </c>
      <c r="M30" s="112" t="s">
        <v>51</v>
      </c>
      <c r="N30" s="113" t="s">
        <v>51</v>
      </c>
      <c r="O30" s="112">
        <f t="shared" si="4"/>
        <v>16.974999999999998</v>
      </c>
      <c r="P30" s="112">
        <f t="shared" si="1"/>
        <v>19.126000000000001</v>
      </c>
      <c r="Q30" s="112">
        <f t="shared" si="3"/>
        <v>15.925000000000001</v>
      </c>
      <c r="R30" s="113">
        <f t="shared" si="5"/>
        <v>12.25</v>
      </c>
      <c r="S30" s="110">
        <v>3</v>
      </c>
      <c r="T30" s="111">
        <v>0.23</v>
      </c>
      <c r="U30" s="110">
        <v>203.6</v>
      </c>
      <c r="V30" s="110">
        <v>24.63</v>
      </c>
      <c r="W30" s="111" t="s">
        <v>39</v>
      </c>
      <c r="X30" s="55" t="s">
        <v>51</v>
      </c>
      <c r="Y30" s="71" t="s">
        <v>51</v>
      </c>
      <c r="Z30" s="5" t="s">
        <v>51</v>
      </c>
      <c r="AA30" s="25" t="s">
        <v>51</v>
      </c>
      <c r="AB30" s="24" t="s">
        <v>51</v>
      </c>
      <c r="AC30" s="38" t="s">
        <v>51</v>
      </c>
      <c r="AD30" s="46" t="s">
        <v>51</v>
      </c>
      <c r="AE30" s="46" t="s">
        <v>51</v>
      </c>
      <c r="AF30" s="46" t="s">
        <v>51</v>
      </c>
      <c r="AG30" s="46" t="s">
        <v>51</v>
      </c>
      <c r="AH30" s="46" t="s">
        <v>51</v>
      </c>
      <c r="AI30" s="46" t="s">
        <v>51</v>
      </c>
      <c r="AJ30" s="46" t="s">
        <v>51</v>
      </c>
      <c r="AK30" s="46" t="s">
        <v>51</v>
      </c>
      <c r="AL30" s="64" t="s">
        <v>51</v>
      </c>
      <c r="AM30" s="46" t="s">
        <v>51</v>
      </c>
      <c r="AN30" s="46" t="s">
        <v>51</v>
      </c>
      <c r="AO30" s="46" t="s">
        <v>51</v>
      </c>
      <c r="AP30" s="46" t="s">
        <v>51</v>
      </c>
      <c r="AQ30" s="46" t="s">
        <v>51</v>
      </c>
      <c r="AR30" s="46" t="s">
        <v>51</v>
      </c>
      <c r="AS30" s="46" t="s">
        <v>51</v>
      </c>
      <c r="AT30" s="46" t="s">
        <v>51</v>
      </c>
      <c r="AU30" s="64" t="s">
        <v>51</v>
      </c>
      <c r="AV30" s="46" t="s">
        <v>51</v>
      </c>
      <c r="AW30" s="46" t="s">
        <v>51</v>
      </c>
      <c r="AX30" s="46" t="s">
        <v>51</v>
      </c>
      <c r="AY30" s="38" t="s">
        <v>51</v>
      </c>
      <c r="AZ30" s="31" t="s">
        <v>194</v>
      </c>
    </row>
    <row r="31" spans="1:52" x14ac:dyDescent="0.35">
      <c r="A31" s="125" t="s">
        <v>432</v>
      </c>
      <c r="B31" s="125" t="s">
        <v>433</v>
      </c>
      <c r="C31" s="121">
        <v>13.5</v>
      </c>
      <c r="D31" s="122">
        <v>1</v>
      </c>
      <c r="E31" s="126" t="s">
        <v>375</v>
      </c>
      <c r="F31" s="13">
        <v>22.5</v>
      </c>
      <c r="G31" s="47">
        <v>0.16</v>
      </c>
      <c r="H31" s="3" t="s">
        <v>200</v>
      </c>
      <c r="I31" s="3" t="s">
        <v>201</v>
      </c>
      <c r="J31" s="113" t="s">
        <v>38</v>
      </c>
      <c r="K31" s="29">
        <v>5850</v>
      </c>
      <c r="L31" s="29" t="s">
        <v>89</v>
      </c>
      <c r="M31" s="29">
        <v>1480</v>
      </c>
      <c r="N31" s="44">
        <v>650</v>
      </c>
      <c r="O31" s="112">
        <f t="shared" si="4"/>
        <v>16.974999999999998</v>
      </c>
      <c r="P31" s="112">
        <f t="shared" si="1"/>
        <v>19.126000000000001</v>
      </c>
      <c r="Q31" s="112">
        <f t="shared" si="3"/>
        <v>15.925000000000001</v>
      </c>
      <c r="R31" s="113">
        <f t="shared" si="5"/>
        <v>12.25</v>
      </c>
      <c r="S31" s="28">
        <v>1.1000000000000001</v>
      </c>
      <c r="T31" s="49">
        <v>0.28999999999999998</v>
      </c>
      <c r="U31" s="28">
        <v>117.5</v>
      </c>
      <c r="V31" s="28">
        <v>134.27000000000001</v>
      </c>
      <c r="W31" s="49" t="s">
        <v>202</v>
      </c>
      <c r="X31" s="54">
        <v>31917988</v>
      </c>
      <c r="Y31" s="76" t="s">
        <v>203</v>
      </c>
      <c r="Z31" s="27" t="s">
        <v>38</v>
      </c>
      <c r="AA31" s="13">
        <v>6.73</v>
      </c>
      <c r="AB31" s="29">
        <v>129.24</v>
      </c>
      <c r="AC31" s="127">
        <v>14</v>
      </c>
      <c r="AD31" s="28" t="s">
        <v>28</v>
      </c>
      <c r="AE31" s="28" t="s">
        <v>28</v>
      </c>
      <c r="AF31" s="28" t="s">
        <v>28</v>
      </c>
      <c r="AG31" s="28" t="s">
        <v>51</v>
      </c>
      <c r="AH31" s="28" t="s">
        <v>28</v>
      </c>
      <c r="AI31" s="28" t="s">
        <v>51</v>
      </c>
      <c r="AJ31" s="28" t="s">
        <v>51</v>
      </c>
      <c r="AK31" s="28" t="s">
        <v>51</v>
      </c>
      <c r="AL31" s="49" t="s">
        <v>51</v>
      </c>
      <c r="AM31" s="28" t="s">
        <v>51</v>
      </c>
      <c r="AN31" s="28" t="s">
        <v>51</v>
      </c>
      <c r="AO31" s="28" t="s">
        <v>51</v>
      </c>
      <c r="AP31" s="28" t="s">
        <v>51</v>
      </c>
      <c r="AQ31" s="28" t="s">
        <v>51</v>
      </c>
      <c r="AR31" s="28" t="s">
        <v>51</v>
      </c>
      <c r="AS31" s="28" t="s">
        <v>51</v>
      </c>
      <c r="AT31" s="28" t="s">
        <v>51</v>
      </c>
      <c r="AU31" s="49" t="s">
        <v>51</v>
      </c>
      <c r="AV31" s="110" t="s">
        <v>51</v>
      </c>
      <c r="AW31" s="110" t="s">
        <v>51</v>
      </c>
      <c r="AX31" s="110" t="s">
        <v>51</v>
      </c>
      <c r="AY31" s="113" t="s">
        <v>28</v>
      </c>
      <c r="AZ31" s="7" t="s">
        <v>248</v>
      </c>
    </row>
    <row r="32" spans="1:52" s="106" customFormat="1" x14ac:dyDescent="0.35">
      <c r="A32" s="125" t="s">
        <v>373</v>
      </c>
      <c r="B32" s="125" t="s">
        <v>374</v>
      </c>
      <c r="C32" s="121">
        <v>15.6</v>
      </c>
      <c r="D32" s="122">
        <v>1</v>
      </c>
      <c r="E32" s="126" t="s">
        <v>375</v>
      </c>
      <c r="F32" s="13">
        <v>13.7</v>
      </c>
      <c r="G32" s="47">
        <v>0.49</v>
      </c>
      <c r="H32" s="3" t="s">
        <v>204</v>
      </c>
      <c r="I32" s="3" t="s">
        <v>205</v>
      </c>
      <c r="J32" s="113" t="s">
        <v>51</v>
      </c>
      <c r="K32" s="112">
        <v>7420</v>
      </c>
      <c r="L32" s="112">
        <v>360</v>
      </c>
      <c r="M32" s="112">
        <v>320</v>
      </c>
      <c r="N32" s="113">
        <v>740</v>
      </c>
      <c r="O32" s="112">
        <f t="shared" si="4"/>
        <v>16.974999999999998</v>
      </c>
      <c r="P32" s="112">
        <f t="shared" si="1"/>
        <v>19.126000000000001</v>
      </c>
      <c r="Q32" s="112">
        <f t="shared" si="3"/>
        <v>15.925000000000001</v>
      </c>
      <c r="R32" s="113">
        <f t="shared" si="5"/>
        <v>12.25</v>
      </c>
      <c r="S32" s="110">
        <v>2.8</v>
      </c>
      <c r="T32" s="111">
        <v>1</v>
      </c>
      <c r="U32" s="110">
        <v>140.1</v>
      </c>
      <c r="V32" s="110">
        <v>137.85</v>
      </c>
      <c r="W32" s="111" t="s">
        <v>202</v>
      </c>
      <c r="X32" s="128" t="s">
        <v>51</v>
      </c>
      <c r="Y32" s="76" t="s">
        <v>51</v>
      </c>
      <c r="Z32" s="27" t="s">
        <v>51</v>
      </c>
      <c r="AA32" s="33" t="s">
        <v>51</v>
      </c>
      <c r="AB32" s="112" t="s">
        <v>51</v>
      </c>
      <c r="AC32" s="113" t="s">
        <v>51</v>
      </c>
      <c r="AD32" s="110" t="s">
        <v>51</v>
      </c>
      <c r="AE32" s="110" t="s">
        <v>51</v>
      </c>
      <c r="AF32" s="110" t="s">
        <v>51</v>
      </c>
      <c r="AG32" s="110" t="s">
        <v>51</v>
      </c>
      <c r="AH32" s="110" t="s">
        <v>51</v>
      </c>
      <c r="AI32" s="110" t="s">
        <v>51</v>
      </c>
      <c r="AJ32" s="110" t="s">
        <v>51</v>
      </c>
      <c r="AK32" s="110" t="s">
        <v>51</v>
      </c>
      <c r="AL32" s="111" t="s">
        <v>51</v>
      </c>
      <c r="AM32" s="110" t="s">
        <v>51</v>
      </c>
      <c r="AN32" s="110" t="s">
        <v>51</v>
      </c>
      <c r="AO32" s="110" t="s">
        <v>51</v>
      </c>
      <c r="AP32" s="110" t="s">
        <v>51</v>
      </c>
      <c r="AQ32" s="110" t="s">
        <v>51</v>
      </c>
      <c r="AR32" s="110" t="s">
        <v>51</v>
      </c>
      <c r="AS32" s="110" t="s">
        <v>51</v>
      </c>
      <c r="AT32" s="110" t="s">
        <v>51</v>
      </c>
      <c r="AU32" s="111" t="s">
        <v>51</v>
      </c>
      <c r="AV32" s="110" t="s">
        <v>51</v>
      </c>
      <c r="AW32" s="110" t="s">
        <v>51</v>
      </c>
      <c r="AX32" s="110" t="s">
        <v>51</v>
      </c>
      <c r="AY32" s="113" t="s">
        <v>51</v>
      </c>
      <c r="AZ32" s="31" t="s">
        <v>206</v>
      </c>
    </row>
    <row r="33" spans="1:52" s="106" customFormat="1" x14ac:dyDescent="0.35">
      <c r="A33" s="125" t="s">
        <v>376</v>
      </c>
      <c r="B33" s="125" t="s">
        <v>377</v>
      </c>
      <c r="C33" s="121">
        <v>5.7</v>
      </c>
      <c r="D33" s="122">
        <v>1</v>
      </c>
      <c r="E33" s="129" t="s">
        <v>378</v>
      </c>
      <c r="F33" s="130">
        <v>11.8</v>
      </c>
      <c r="G33" s="131">
        <v>0.92</v>
      </c>
      <c r="H33" s="132" t="s">
        <v>209</v>
      </c>
      <c r="I33" s="132" t="s">
        <v>51</v>
      </c>
      <c r="J33" s="133" t="s">
        <v>51</v>
      </c>
      <c r="K33" s="129">
        <v>1140</v>
      </c>
      <c r="L33" s="129">
        <v>40</v>
      </c>
      <c r="M33" s="129">
        <v>100</v>
      </c>
      <c r="N33" s="133">
        <v>480</v>
      </c>
      <c r="O33" s="129">
        <f t="shared" si="4"/>
        <v>16.974999999999998</v>
      </c>
      <c r="P33" s="134">
        <f t="shared" si="1"/>
        <v>19.126000000000001</v>
      </c>
      <c r="Q33" s="129">
        <f t="shared" si="3"/>
        <v>15.925000000000001</v>
      </c>
      <c r="R33" s="133">
        <f t="shared" si="5"/>
        <v>12.25</v>
      </c>
      <c r="S33" s="135">
        <v>6.7</v>
      </c>
      <c r="T33" s="136">
        <v>0.75</v>
      </c>
      <c r="U33" s="135">
        <v>284</v>
      </c>
      <c r="V33" s="135">
        <v>16.350000000000001</v>
      </c>
      <c r="W33" s="136" t="s">
        <v>59</v>
      </c>
      <c r="X33" s="107" t="s">
        <v>51</v>
      </c>
      <c r="Y33" s="108" t="s">
        <v>51</v>
      </c>
      <c r="Z33" s="108" t="s">
        <v>51</v>
      </c>
      <c r="AA33" s="114" t="s">
        <v>51</v>
      </c>
      <c r="AB33" s="108" t="s">
        <v>51</v>
      </c>
      <c r="AC33" s="108" t="s">
        <v>51</v>
      </c>
      <c r="AD33" s="78" t="s">
        <v>51</v>
      </c>
      <c r="AE33" s="108" t="s">
        <v>51</v>
      </c>
      <c r="AF33" s="108" t="s">
        <v>51</v>
      </c>
      <c r="AG33" s="108" t="s">
        <v>51</v>
      </c>
      <c r="AH33" s="108" t="s">
        <v>51</v>
      </c>
      <c r="AI33" s="108" t="s">
        <v>51</v>
      </c>
      <c r="AJ33" s="108" t="s">
        <v>51</v>
      </c>
      <c r="AK33" s="108" t="s">
        <v>51</v>
      </c>
      <c r="AL33" s="108" t="s">
        <v>51</v>
      </c>
      <c r="AM33" s="78" t="s">
        <v>51</v>
      </c>
      <c r="AN33" s="108" t="s">
        <v>51</v>
      </c>
      <c r="AO33" s="108" t="s">
        <v>51</v>
      </c>
      <c r="AP33" s="108" t="s">
        <v>51</v>
      </c>
      <c r="AQ33" s="108" t="s">
        <v>51</v>
      </c>
      <c r="AR33" s="108" t="s">
        <v>51</v>
      </c>
      <c r="AS33" s="108" t="s">
        <v>51</v>
      </c>
      <c r="AT33" s="108" t="s">
        <v>51</v>
      </c>
      <c r="AU33" s="108" t="s">
        <v>51</v>
      </c>
      <c r="AV33" s="78" t="s">
        <v>51</v>
      </c>
      <c r="AW33" s="108" t="s">
        <v>51</v>
      </c>
      <c r="AX33" s="108" t="s">
        <v>51</v>
      </c>
      <c r="AY33" s="108" t="s">
        <v>51</v>
      </c>
      <c r="AZ33" s="137" t="s">
        <v>210</v>
      </c>
    </row>
    <row r="34" spans="1:52" x14ac:dyDescent="0.35">
      <c r="A34" s="125" t="s">
        <v>434</v>
      </c>
      <c r="B34" s="125" t="s">
        <v>435</v>
      </c>
      <c r="C34" s="121">
        <v>1.8</v>
      </c>
      <c r="D34" s="122">
        <v>1</v>
      </c>
      <c r="E34" s="2" t="s">
        <v>375</v>
      </c>
      <c r="F34" s="13">
        <v>15.5</v>
      </c>
      <c r="G34" s="47">
        <v>0.38</v>
      </c>
      <c r="H34" s="3" t="s">
        <v>211</v>
      </c>
      <c r="I34" s="3" t="s">
        <v>51</v>
      </c>
      <c r="J34" s="41" t="s">
        <v>51</v>
      </c>
      <c r="K34" s="112">
        <v>10</v>
      </c>
      <c r="L34" s="112">
        <v>10</v>
      </c>
      <c r="M34" s="112">
        <v>50</v>
      </c>
      <c r="N34" s="113">
        <v>0</v>
      </c>
      <c r="O34" s="112">
        <f t="shared" si="4"/>
        <v>16.974999999999998</v>
      </c>
      <c r="P34" s="112">
        <f t="shared" si="1"/>
        <v>19.126000000000001</v>
      </c>
      <c r="Q34" s="112">
        <f t="shared" si="3"/>
        <v>15.925000000000001</v>
      </c>
      <c r="R34" s="113">
        <f t="shared" si="5"/>
        <v>12.25</v>
      </c>
      <c r="S34" s="110">
        <v>1.2</v>
      </c>
      <c r="T34" s="111">
        <v>0.55000000000000004</v>
      </c>
      <c r="U34" s="110">
        <v>185</v>
      </c>
      <c r="V34" s="110">
        <v>87.01</v>
      </c>
      <c r="W34" s="111" t="s">
        <v>57</v>
      </c>
      <c r="X34" s="55" t="s">
        <v>51</v>
      </c>
      <c r="Y34" s="76" t="s">
        <v>51</v>
      </c>
      <c r="Z34" s="76" t="s">
        <v>51</v>
      </c>
      <c r="AA34" s="97" t="s">
        <v>51</v>
      </c>
      <c r="AB34" s="76" t="s">
        <v>51</v>
      </c>
      <c r="AC34" s="76" t="s">
        <v>51</v>
      </c>
      <c r="AD34" s="78" t="s">
        <v>51</v>
      </c>
      <c r="AE34" s="76" t="s">
        <v>51</v>
      </c>
      <c r="AF34" s="76" t="s">
        <v>51</v>
      </c>
      <c r="AG34" s="76" t="s">
        <v>51</v>
      </c>
      <c r="AH34" s="76" t="s">
        <v>51</v>
      </c>
      <c r="AI34" s="76" t="s">
        <v>51</v>
      </c>
      <c r="AJ34" s="76" t="s">
        <v>51</v>
      </c>
      <c r="AK34" s="76" t="s">
        <v>51</v>
      </c>
      <c r="AL34" s="76" t="s">
        <v>51</v>
      </c>
      <c r="AM34" s="78" t="s">
        <v>51</v>
      </c>
      <c r="AN34" s="76" t="s">
        <v>51</v>
      </c>
      <c r="AO34" s="76" t="s">
        <v>51</v>
      </c>
      <c r="AP34" s="76" t="s">
        <v>51</v>
      </c>
      <c r="AQ34" s="76" t="s">
        <v>51</v>
      </c>
      <c r="AR34" s="76" t="s">
        <v>51</v>
      </c>
      <c r="AS34" s="76" t="s">
        <v>51</v>
      </c>
      <c r="AT34" s="76" t="s">
        <v>51</v>
      </c>
      <c r="AU34" s="76" t="s">
        <v>51</v>
      </c>
      <c r="AV34" s="78" t="s">
        <v>51</v>
      </c>
      <c r="AW34" s="76" t="s">
        <v>51</v>
      </c>
      <c r="AX34" s="76" t="s">
        <v>51</v>
      </c>
      <c r="AY34" s="76" t="s">
        <v>51</v>
      </c>
      <c r="AZ34" s="80" t="s">
        <v>51</v>
      </c>
    </row>
    <row r="35" spans="1:52" x14ac:dyDescent="0.35">
      <c r="A35" s="125" t="s">
        <v>436</v>
      </c>
      <c r="B35" s="120" t="s">
        <v>437</v>
      </c>
      <c r="C35" s="121">
        <v>30.4</v>
      </c>
      <c r="D35" s="122">
        <v>3</v>
      </c>
      <c r="E35" s="2" t="s">
        <v>375</v>
      </c>
      <c r="F35" s="13">
        <v>15</v>
      </c>
      <c r="G35" s="47">
        <v>1.01</v>
      </c>
      <c r="H35" s="3" t="s">
        <v>212</v>
      </c>
      <c r="I35" s="3" t="s">
        <v>213</v>
      </c>
      <c r="J35" s="41" t="s">
        <v>38</v>
      </c>
      <c r="K35" s="112">
        <v>2920</v>
      </c>
      <c r="L35" s="112">
        <v>520</v>
      </c>
      <c r="M35" s="112">
        <v>5460</v>
      </c>
      <c r="N35" s="113">
        <f>1140+10750</f>
        <v>11890</v>
      </c>
      <c r="O35" s="112">
        <f t="shared" si="4"/>
        <v>16.974999999999998</v>
      </c>
      <c r="P35" s="112">
        <f t="shared" si="1"/>
        <v>19.126000000000001</v>
      </c>
      <c r="Q35" s="112">
        <f t="shared" si="3"/>
        <v>15.925000000000001</v>
      </c>
      <c r="R35" s="113">
        <f t="shared" si="5"/>
        <v>12.25</v>
      </c>
      <c r="S35" s="110">
        <v>4.7</v>
      </c>
      <c r="T35" s="111">
        <v>3.15</v>
      </c>
      <c r="U35" s="110">
        <v>239</v>
      </c>
      <c r="V35" s="110">
        <v>42.25</v>
      </c>
      <c r="W35" s="111" t="s">
        <v>39</v>
      </c>
      <c r="X35" s="54">
        <v>31920570</v>
      </c>
      <c r="Y35" s="71" t="s">
        <v>215</v>
      </c>
      <c r="Z35" s="5" t="s">
        <v>38</v>
      </c>
      <c r="AA35" s="13">
        <v>7</v>
      </c>
      <c r="AB35" s="112">
        <v>93</v>
      </c>
      <c r="AC35" s="116">
        <v>10.4</v>
      </c>
      <c r="AD35" s="28" t="s">
        <v>28</v>
      </c>
      <c r="AE35" s="28" t="s">
        <v>28</v>
      </c>
      <c r="AF35" s="28" t="s">
        <v>28</v>
      </c>
      <c r="AG35" s="28" t="s">
        <v>51</v>
      </c>
      <c r="AH35" s="28" t="s">
        <v>28</v>
      </c>
      <c r="AI35" s="28" t="s">
        <v>51</v>
      </c>
      <c r="AJ35" s="28" t="s">
        <v>51</v>
      </c>
      <c r="AK35" s="28" t="s">
        <v>51</v>
      </c>
      <c r="AL35" s="49" t="s">
        <v>51</v>
      </c>
      <c r="AM35" s="28" t="s">
        <v>51</v>
      </c>
      <c r="AN35" s="28" t="s">
        <v>51</v>
      </c>
      <c r="AO35" s="28" t="s">
        <v>51</v>
      </c>
      <c r="AP35" s="28" t="s">
        <v>51</v>
      </c>
      <c r="AQ35" s="28" t="s">
        <v>51</v>
      </c>
      <c r="AR35" s="28" t="s">
        <v>51</v>
      </c>
      <c r="AS35" s="28" t="s">
        <v>51</v>
      </c>
      <c r="AT35" s="28" t="s">
        <v>51</v>
      </c>
      <c r="AU35" s="49" t="s">
        <v>51</v>
      </c>
      <c r="AV35" s="110" t="s">
        <v>51</v>
      </c>
      <c r="AW35" s="110" t="s">
        <v>51</v>
      </c>
      <c r="AX35" s="110" t="s">
        <v>51</v>
      </c>
      <c r="AY35" s="113" t="s">
        <v>28</v>
      </c>
      <c r="AZ35" s="79" t="s">
        <v>218</v>
      </c>
    </row>
    <row r="36" spans="1:52" x14ac:dyDescent="0.35">
      <c r="A36" s="125" t="s">
        <v>438</v>
      </c>
      <c r="B36" s="120" t="s">
        <v>439</v>
      </c>
      <c r="C36" s="121">
        <v>14</v>
      </c>
      <c r="D36" s="122">
        <v>1</v>
      </c>
      <c r="E36" s="2" t="s">
        <v>375</v>
      </c>
      <c r="F36" s="13">
        <v>10.4</v>
      </c>
      <c r="G36" s="47">
        <v>2.75</v>
      </c>
      <c r="H36" s="3" t="s">
        <v>226</v>
      </c>
      <c r="I36" s="3" t="s">
        <v>227</v>
      </c>
      <c r="J36" s="41" t="s">
        <v>38</v>
      </c>
      <c r="K36" s="112">
        <v>15570</v>
      </c>
      <c r="L36" s="112">
        <v>620</v>
      </c>
      <c r="M36" s="112" t="s">
        <v>51</v>
      </c>
      <c r="N36" s="113">
        <f>1140+1980</f>
        <v>3120</v>
      </c>
      <c r="O36" s="112">
        <f t="shared" si="4"/>
        <v>16.974999999999998</v>
      </c>
      <c r="P36" s="112">
        <f t="shared" si="1"/>
        <v>19.126000000000001</v>
      </c>
      <c r="Q36" s="112">
        <f t="shared" si="3"/>
        <v>15.925000000000001</v>
      </c>
      <c r="R36" s="113">
        <f t="shared" si="5"/>
        <v>12.25</v>
      </c>
      <c r="S36" s="110">
        <v>4.2</v>
      </c>
      <c r="T36" s="111">
        <v>1.37</v>
      </c>
      <c r="U36" s="110">
        <v>271.39999999999998</v>
      </c>
      <c r="V36" s="110">
        <v>83.17</v>
      </c>
      <c r="W36" s="111" t="s">
        <v>38</v>
      </c>
      <c r="X36" s="54">
        <v>31920713</v>
      </c>
      <c r="Y36" s="71" t="s">
        <v>220</v>
      </c>
      <c r="Z36" s="5" t="s">
        <v>38</v>
      </c>
      <c r="AA36" s="13">
        <v>7.24</v>
      </c>
      <c r="AB36" s="112">
        <v>63.5</v>
      </c>
      <c r="AC36" s="116">
        <v>9.6999999999999993</v>
      </c>
      <c r="AD36" s="28" t="s">
        <v>28</v>
      </c>
      <c r="AE36" s="28" t="s">
        <v>28</v>
      </c>
      <c r="AF36" s="28" t="s">
        <v>28</v>
      </c>
      <c r="AG36" s="28" t="s">
        <v>51</v>
      </c>
      <c r="AH36" s="28" t="s">
        <v>28</v>
      </c>
      <c r="AI36" s="28" t="s">
        <v>51</v>
      </c>
      <c r="AJ36" s="28" t="s">
        <v>51</v>
      </c>
      <c r="AK36" s="28" t="s">
        <v>51</v>
      </c>
      <c r="AL36" s="49" t="s">
        <v>51</v>
      </c>
      <c r="AM36" s="28" t="s">
        <v>51</v>
      </c>
      <c r="AN36" s="28" t="s">
        <v>51</v>
      </c>
      <c r="AO36" s="28" t="s">
        <v>51</v>
      </c>
      <c r="AP36" s="28" t="s">
        <v>51</v>
      </c>
      <c r="AQ36" s="28" t="s">
        <v>51</v>
      </c>
      <c r="AR36" s="28" t="s">
        <v>51</v>
      </c>
      <c r="AS36" s="28" t="s">
        <v>51</v>
      </c>
      <c r="AT36" s="28" t="s">
        <v>51</v>
      </c>
      <c r="AU36" s="49" t="s">
        <v>51</v>
      </c>
      <c r="AV36" s="110" t="s">
        <v>51</v>
      </c>
      <c r="AW36" s="110" t="s">
        <v>51</v>
      </c>
      <c r="AX36" s="110" t="s">
        <v>51</v>
      </c>
      <c r="AY36" s="113" t="s">
        <v>28</v>
      </c>
      <c r="AZ36" s="79" t="s">
        <v>232</v>
      </c>
    </row>
    <row r="37" spans="1:52" s="84" customFormat="1" x14ac:dyDescent="0.35">
      <c r="A37" s="125" t="s">
        <v>440</v>
      </c>
      <c r="B37" s="120" t="s">
        <v>441</v>
      </c>
      <c r="C37" s="121">
        <v>20.100000000000001</v>
      </c>
      <c r="D37" s="122">
        <v>2</v>
      </c>
      <c r="E37" s="2" t="s">
        <v>375</v>
      </c>
      <c r="F37" s="13">
        <v>8.6999999999999993</v>
      </c>
      <c r="G37" s="47">
        <v>0.57999999999999996</v>
      </c>
      <c r="H37" s="3" t="s">
        <v>231</v>
      </c>
      <c r="I37" s="3" t="s">
        <v>51</v>
      </c>
      <c r="J37" s="41" t="s">
        <v>51</v>
      </c>
      <c r="K37" s="112">
        <v>2170</v>
      </c>
      <c r="L37" s="29" t="s">
        <v>89</v>
      </c>
      <c r="M37" s="112" t="s">
        <v>51</v>
      </c>
      <c r="N37" s="113">
        <v>1640</v>
      </c>
      <c r="O37" s="112">
        <f t="shared" si="4"/>
        <v>16.974999999999998</v>
      </c>
      <c r="P37" s="24">
        <f t="shared" si="1"/>
        <v>19.126000000000001</v>
      </c>
      <c r="Q37" s="112">
        <f t="shared" si="3"/>
        <v>15.925000000000001</v>
      </c>
      <c r="R37" s="113">
        <f t="shared" si="5"/>
        <v>12.25</v>
      </c>
      <c r="S37" s="110">
        <v>3.8</v>
      </c>
      <c r="T37" s="111">
        <v>1.19</v>
      </c>
      <c r="U37" s="110">
        <v>115.6</v>
      </c>
      <c r="V37" s="110">
        <v>83.22</v>
      </c>
      <c r="W37" s="111" t="s">
        <v>202</v>
      </c>
      <c r="X37" s="55" t="s">
        <v>51</v>
      </c>
      <c r="Y37" s="71" t="s">
        <v>51</v>
      </c>
      <c r="Z37" s="5" t="s">
        <v>51</v>
      </c>
      <c r="AA37" s="25" t="s">
        <v>51</v>
      </c>
      <c r="AB37" s="24" t="s">
        <v>51</v>
      </c>
      <c r="AC37" s="38" t="s">
        <v>51</v>
      </c>
      <c r="AD37" s="46" t="s">
        <v>51</v>
      </c>
      <c r="AE37" s="46" t="s">
        <v>51</v>
      </c>
      <c r="AF37" s="46" t="s">
        <v>51</v>
      </c>
      <c r="AG37" s="46" t="s">
        <v>51</v>
      </c>
      <c r="AH37" s="46" t="s">
        <v>51</v>
      </c>
      <c r="AI37" s="46" t="s">
        <v>51</v>
      </c>
      <c r="AJ37" s="46" t="s">
        <v>51</v>
      </c>
      <c r="AK37" s="46" t="s">
        <v>51</v>
      </c>
      <c r="AL37" s="64" t="s">
        <v>51</v>
      </c>
      <c r="AM37" s="46" t="s">
        <v>51</v>
      </c>
      <c r="AN37" s="46" t="s">
        <v>51</v>
      </c>
      <c r="AO37" s="46" t="s">
        <v>51</v>
      </c>
      <c r="AP37" s="46" t="s">
        <v>51</v>
      </c>
      <c r="AQ37" s="46" t="s">
        <v>51</v>
      </c>
      <c r="AR37" s="46" t="s">
        <v>51</v>
      </c>
      <c r="AS37" s="46" t="s">
        <v>51</v>
      </c>
      <c r="AT37" s="46" t="s">
        <v>51</v>
      </c>
      <c r="AU37" s="64" t="s">
        <v>51</v>
      </c>
      <c r="AV37" s="46" t="s">
        <v>51</v>
      </c>
      <c r="AW37" s="46" t="s">
        <v>51</v>
      </c>
      <c r="AX37" s="46" t="s">
        <v>51</v>
      </c>
      <c r="AY37" s="38" t="s">
        <v>51</v>
      </c>
      <c r="AZ37" s="79" t="s">
        <v>241</v>
      </c>
    </row>
    <row r="38" spans="1:52" s="84" customFormat="1" x14ac:dyDescent="0.35">
      <c r="A38" s="125" t="s">
        <v>442</v>
      </c>
      <c r="B38" s="125" t="s">
        <v>443</v>
      </c>
      <c r="C38" s="121">
        <v>1.9</v>
      </c>
      <c r="D38" s="122">
        <v>1</v>
      </c>
      <c r="E38" s="2" t="s">
        <v>375</v>
      </c>
      <c r="F38" s="13">
        <v>10.9</v>
      </c>
      <c r="G38" s="47">
        <v>0.77</v>
      </c>
      <c r="H38" s="3" t="s">
        <v>235</v>
      </c>
      <c r="I38" s="3" t="s">
        <v>51</v>
      </c>
      <c r="J38" s="41" t="s">
        <v>51</v>
      </c>
      <c r="K38" s="112">
        <v>60</v>
      </c>
      <c r="L38" s="112">
        <v>70</v>
      </c>
      <c r="M38" s="112">
        <v>630</v>
      </c>
      <c r="N38" s="113">
        <v>20</v>
      </c>
      <c r="O38" s="112">
        <f t="shared" si="4"/>
        <v>16.974999999999998</v>
      </c>
      <c r="P38" s="112">
        <f t="shared" si="1"/>
        <v>19.126000000000001</v>
      </c>
      <c r="Q38" s="112">
        <f t="shared" si="3"/>
        <v>15.925000000000001</v>
      </c>
      <c r="R38" s="113">
        <f t="shared" si="5"/>
        <v>12.25</v>
      </c>
      <c r="S38" s="110">
        <v>5.7</v>
      </c>
      <c r="T38" s="111">
        <v>0.79</v>
      </c>
      <c r="U38" s="110">
        <v>212.6</v>
      </c>
      <c r="V38" s="110">
        <v>21.15</v>
      </c>
      <c r="W38" s="111" t="s">
        <v>39</v>
      </c>
      <c r="X38" s="55" t="s">
        <v>51</v>
      </c>
      <c r="Y38" s="71" t="s">
        <v>51</v>
      </c>
      <c r="Z38" s="5" t="s">
        <v>51</v>
      </c>
      <c r="AA38" s="25" t="s">
        <v>51</v>
      </c>
      <c r="AB38" s="24" t="s">
        <v>51</v>
      </c>
      <c r="AC38" s="38" t="s">
        <v>51</v>
      </c>
      <c r="AD38" s="46" t="s">
        <v>51</v>
      </c>
      <c r="AE38" s="46" t="s">
        <v>51</v>
      </c>
      <c r="AF38" s="46" t="s">
        <v>51</v>
      </c>
      <c r="AG38" s="46" t="s">
        <v>51</v>
      </c>
      <c r="AH38" s="46" t="s">
        <v>51</v>
      </c>
      <c r="AI38" s="46" t="s">
        <v>51</v>
      </c>
      <c r="AJ38" s="46" t="s">
        <v>51</v>
      </c>
      <c r="AK38" s="46" t="s">
        <v>51</v>
      </c>
      <c r="AL38" s="64" t="s">
        <v>51</v>
      </c>
      <c r="AM38" s="46" t="s">
        <v>51</v>
      </c>
      <c r="AN38" s="46" t="s">
        <v>51</v>
      </c>
      <c r="AO38" s="46" t="s">
        <v>51</v>
      </c>
      <c r="AP38" s="46" t="s">
        <v>51</v>
      </c>
      <c r="AQ38" s="46" t="s">
        <v>51</v>
      </c>
      <c r="AR38" s="46" t="s">
        <v>51</v>
      </c>
      <c r="AS38" s="46" t="s">
        <v>51</v>
      </c>
      <c r="AT38" s="46" t="s">
        <v>51</v>
      </c>
      <c r="AU38" s="64" t="s">
        <v>51</v>
      </c>
      <c r="AV38" s="46" t="s">
        <v>51</v>
      </c>
      <c r="AW38" s="46" t="s">
        <v>51</v>
      </c>
      <c r="AX38" s="46" t="s">
        <v>51</v>
      </c>
      <c r="AY38" s="38" t="s">
        <v>51</v>
      </c>
      <c r="AZ38" s="79" t="s">
        <v>51</v>
      </c>
    </row>
    <row r="39" spans="1:52" x14ac:dyDescent="0.35">
      <c r="A39" s="125" t="s">
        <v>444</v>
      </c>
      <c r="B39" s="125" t="s">
        <v>445</v>
      </c>
      <c r="C39" s="121">
        <v>2.6</v>
      </c>
      <c r="D39" s="122">
        <v>2</v>
      </c>
      <c r="E39" s="2" t="s">
        <v>375</v>
      </c>
      <c r="F39" s="13">
        <v>10.7</v>
      </c>
      <c r="G39" s="47">
        <v>1.3</v>
      </c>
      <c r="H39" s="3" t="s">
        <v>236</v>
      </c>
      <c r="I39" s="3" t="s">
        <v>51</v>
      </c>
      <c r="J39" s="41" t="s">
        <v>51</v>
      </c>
      <c r="K39" s="112">
        <v>20</v>
      </c>
      <c r="L39" s="112">
        <v>10</v>
      </c>
      <c r="M39" s="112">
        <v>130</v>
      </c>
      <c r="N39" s="113">
        <v>620</v>
      </c>
      <c r="O39" s="112">
        <f t="shared" si="4"/>
        <v>16.974999999999998</v>
      </c>
      <c r="P39" s="112">
        <f t="shared" si="1"/>
        <v>19.126000000000001</v>
      </c>
      <c r="Q39" s="112">
        <f t="shared" si="3"/>
        <v>15.925000000000001</v>
      </c>
      <c r="R39" s="113">
        <f t="shared" si="5"/>
        <v>12.25</v>
      </c>
      <c r="S39" s="110">
        <v>4.7</v>
      </c>
      <c r="T39" s="111">
        <v>1.17</v>
      </c>
      <c r="U39" s="110">
        <v>236.1</v>
      </c>
      <c r="V39" s="110">
        <v>13.39</v>
      </c>
      <c r="W39" s="111" t="s">
        <v>39</v>
      </c>
      <c r="X39" s="55" t="s">
        <v>51</v>
      </c>
      <c r="Y39" s="71" t="s">
        <v>51</v>
      </c>
      <c r="Z39" s="5" t="s">
        <v>51</v>
      </c>
      <c r="AA39" s="25" t="s">
        <v>51</v>
      </c>
      <c r="AB39" s="24" t="s">
        <v>51</v>
      </c>
      <c r="AC39" s="38" t="s">
        <v>51</v>
      </c>
      <c r="AD39" s="46" t="s">
        <v>51</v>
      </c>
      <c r="AE39" s="46" t="s">
        <v>51</v>
      </c>
      <c r="AF39" s="46" t="s">
        <v>51</v>
      </c>
      <c r="AG39" s="46" t="s">
        <v>51</v>
      </c>
      <c r="AH39" s="46" t="s">
        <v>51</v>
      </c>
      <c r="AI39" s="46" t="s">
        <v>51</v>
      </c>
      <c r="AJ39" s="46" t="s">
        <v>51</v>
      </c>
      <c r="AK39" s="46" t="s">
        <v>51</v>
      </c>
      <c r="AL39" s="64" t="s">
        <v>51</v>
      </c>
      <c r="AM39" s="46" t="s">
        <v>51</v>
      </c>
      <c r="AN39" s="46" t="s">
        <v>51</v>
      </c>
      <c r="AO39" s="46" t="s">
        <v>51</v>
      </c>
      <c r="AP39" s="46" t="s">
        <v>51</v>
      </c>
      <c r="AQ39" s="46" t="s">
        <v>51</v>
      </c>
      <c r="AR39" s="46" t="s">
        <v>51</v>
      </c>
      <c r="AS39" s="46" t="s">
        <v>51</v>
      </c>
      <c r="AT39" s="46" t="s">
        <v>51</v>
      </c>
      <c r="AU39" s="64" t="s">
        <v>51</v>
      </c>
      <c r="AV39" s="46" t="s">
        <v>51</v>
      </c>
      <c r="AW39" s="46" t="s">
        <v>51</v>
      </c>
      <c r="AX39" s="46" t="s">
        <v>51</v>
      </c>
      <c r="AY39" s="38" t="s">
        <v>51</v>
      </c>
      <c r="AZ39" s="79" t="s">
        <v>51</v>
      </c>
    </row>
    <row r="40" spans="1:52" x14ac:dyDescent="0.35">
      <c r="A40" s="125" t="s">
        <v>446</v>
      </c>
      <c r="B40" s="125" t="s">
        <v>447</v>
      </c>
      <c r="C40" s="121">
        <v>6.3</v>
      </c>
      <c r="D40" s="122">
        <v>1</v>
      </c>
      <c r="E40" s="2" t="s">
        <v>375</v>
      </c>
      <c r="F40" s="13">
        <v>12.6</v>
      </c>
      <c r="G40" s="47">
        <v>0.85</v>
      </c>
      <c r="H40" s="3" t="s">
        <v>275</v>
      </c>
      <c r="I40" s="3" t="s">
        <v>51</v>
      </c>
      <c r="J40" s="41" t="s">
        <v>51</v>
      </c>
      <c r="K40" s="112">
        <v>80</v>
      </c>
      <c r="L40" s="112">
        <v>120</v>
      </c>
      <c r="M40" s="112" t="s">
        <v>51</v>
      </c>
      <c r="N40" s="113">
        <v>4900</v>
      </c>
      <c r="O40" s="112">
        <f t="shared" si="4"/>
        <v>16.974999999999998</v>
      </c>
      <c r="P40" s="112">
        <f t="shared" si="1"/>
        <v>19.126000000000001</v>
      </c>
      <c r="Q40" s="112">
        <f t="shared" si="3"/>
        <v>15.925000000000001</v>
      </c>
      <c r="R40" s="113">
        <f t="shared" si="5"/>
        <v>12.25</v>
      </c>
      <c r="S40" s="110">
        <v>7.1</v>
      </c>
      <c r="T40" s="111">
        <v>1.61</v>
      </c>
      <c r="U40" s="110">
        <v>235.1</v>
      </c>
      <c r="V40" s="110">
        <v>10.65</v>
      </c>
      <c r="W40" s="111" t="s">
        <v>39</v>
      </c>
      <c r="X40" s="55" t="s">
        <v>51</v>
      </c>
      <c r="Y40" s="71" t="s">
        <v>51</v>
      </c>
      <c r="Z40" s="5" t="s">
        <v>51</v>
      </c>
      <c r="AA40" s="24" t="s">
        <v>51</v>
      </c>
      <c r="AB40" s="24" t="s">
        <v>51</v>
      </c>
      <c r="AC40" s="38" t="s">
        <v>51</v>
      </c>
      <c r="AD40" s="46" t="s">
        <v>51</v>
      </c>
      <c r="AE40" s="46" t="s">
        <v>51</v>
      </c>
      <c r="AF40" s="46" t="s">
        <v>51</v>
      </c>
      <c r="AG40" s="46" t="s">
        <v>51</v>
      </c>
      <c r="AH40" s="46" t="s">
        <v>51</v>
      </c>
      <c r="AI40" s="46" t="s">
        <v>51</v>
      </c>
      <c r="AJ40" s="46" t="s">
        <v>51</v>
      </c>
      <c r="AK40" s="46" t="s">
        <v>51</v>
      </c>
      <c r="AL40" s="64" t="s">
        <v>51</v>
      </c>
      <c r="AM40" s="46" t="s">
        <v>51</v>
      </c>
      <c r="AN40" s="46" t="s">
        <v>51</v>
      </c>
      <c r="AO40" s="46" t="s">
        <v>51</v>
      </c>
      <c r="AP40" s="46" t="s">
        <v>51</v>
      </c>
      <c r="AQ40" s="46" t="s">
        <v>51</v>
      </c>
      <c r="AR40" s="46" t="s">
        <v>51</v>
      </c>
      <c r="AS40" s="46" t="s">
        <v>51</v>
      </c>
      <c r="AT40" s="46" t="s">
        <v>51</v>
      </c>
      <c r="AU40" s="64" t="s">
        <v>51</v>
      </c>
      <c r="AV40" s="46" t="s">
        <v>51</v>
      </c>
      <c r="AW40" s="46" t="s">
        <v>51</v>
      </c>
      <c r="AX40" s="46" t="s">
        <v>51</v>
      </c>
      <c r="AY40" s="38" t="s">
        <v>51</v>
      </c>
      <c r="AZ40" s="79" t="s">
        <v>276</v>
      </c>
    </row>
    <row r="41" spans="1:52" x14ac:dyDescent="0.35">
      <c r="A41" s="125" t="s">
        <v>448</v>
      </c>
      <c r="B41" s="125" t="s">
        <v>449</v>
      </c>
      <c r="C41" s="121">
        <v>3.5</v>
      </c>
      <c r="D41" s="122">
        <v>2</v>
      </c>
      <c r="E41" s="2" t="s">
        <v>375</v>
      </c>
      <c r="F41" s="13">
        <v>13.4</v>
      </c>
      <c r="G41" s="47">
        <v>0.74</v>
      </c>
      <c r="H41" s="3" t="s">
        <v>277</v>
      </c>
      <c r="I41" s="3" t="s">
        <v>51</v>
      </c>
      <c r="J41" s="41" t="s">
        <v>51</v>
      </c>
      <c r="K41" s="112">
        <v>20</v>
      </c>
      <c r="L41" s="112">
        <v>40</v>
      </c>
      <c r="M41" s="112">
        <v>460</v>
      </c>
      <c r="N41" s="113">
        <v>1780</v>
      </c>
      <c r="O41" s="112">
        <f t="shared" si="4"/>
        <v>16.974999999999998</v>
      </c>
      <c r="P41" s="24">
        <f t="shared" si="1"/>
        <v>19.126000000000001</v>
      </c>
      <c r="Q41" s="112">
        <f t="shared" si="3"/>
        <v>15.925000000000001</v>
      </c>
      <c r="R41" s="113">
        <f t="shared" si="5"/>
        <v>12.25</v>
      </c>
      <c r="S41" s="110">
        <v>4.2</v>
      </c>
      <c r="T41" s="111">
        <v>1.0900000000000001</v>
      </c>
      <c r="U41" s="110">
        <v>217.5</v>
      </c>
      <c r="V41" s="110">
        <v>41.22</v>
      </c>
      <c r="W41" s="111" t="s">
        <v>39</v>
      </c>
      <c r="X41" s="55" t="s">
        <v>51</v>
      </c>
      <c r="Y41" s="71" t="s">
        <v>51</v>
      </c>
      <c r="Z41" s="5" t="s">
        <v>51</v>
      </c>
      <c r="AA41" s="24" t="s">
        <v>51</v>
      </c>
      <c r="AB41" s="24" t="s">
        <v>51</v>
      </c>
      <c r="AC41" s="38" t="s">
        <v>51</v>
      </c>
      <c r="AD41" s="46" t="s">
        <v>51</v>
      </c>
      <c r="AE41" s="46" t="s">
        <v>51</v>
      </c>
      <c r="AF41" s="46" t="s">
        <v>51</v>
      </c>
      <c r="AG41" s="46" t="s">
        <v>51</v>
      </c>
      <c r="AH41" s="46" t="s">
        <v>51</v>
      </c>
      <c r="AI41" s="46" t="s">
        <v>51</v>
      </c>
      <c r="AJ41" s="46" t="s">
        <v>51</v>
      </c>
      <c r="AK41" s="46" t="s">
        <v>51</v>
      </c>
      <c r="AL41" s="64" t="s">
        <v>51</v>
      </c>
      <c r="AM41" s="46" t="s">
        <v>51</v>
      </c>
      <c r="AN41" s="46" t="s">
        <v>51</v>
      </c>
      <c r="AO41" s="46" t="s">
        <v>51</v>
      </c>
      <c r="AP41" s="46" t="s">
        <v>51</v>
      </c>
      <c r="AQ41" s="46" t="s">
        <v>51</v>
      </c>
      <c r="AR41" s="46" t="s">
        <v>51</v>
      </c>
      <c r="AS41" s="46" t="s">
        <v>51</v>
      </c>
      <c r="AT41" s="46" t="s">
        <v>51</v>
      </c>
      <c r="AU41" s="64" t="s">
        <v>51</v>
      </c>
      <c r="AV41" s="46" t="s">
        <v>51</v>
      </c>
      <c r="AW41" s="46" t="s">
        <v>51</v>
      </c>
      <c r="AX41" s="46" t="s">
        <v>51</v>
      </c>
      <c r="AY41" s="38" t="s">
        <v>51</v>
      </c>
      <c r="AZ41" s="79" t="s">
        <v>51</v>
      </c>
    </row>
    <row r="42" spans="1:52" x14ac:dyDescent="0.35">
      <c r="A42" s="71" t="s">
        <v>450</v>
      </c>
      <c r="B42" s="71" t="s">
        <v>451</v>
      </c>
      <c r="C42" s="11">
        <v>1.2</v>
      </c>
      <c r="D42" s="12">
        <v>1</v>
      </c>
      <c r="E42" s="2" t="s">
        <v>375</v>
      </c>
      <c r="F42" s="13">
        <v>11.5</v>
      </c>
      <c r="G42" s="47">
        <v>0.4</v>
      </c>
      <c r="H42" s="3" t="s">
        <v>278</v>
      </c>
      <c r="I42" s="3" t="s">
        <v>51</v>
      </c>
      <c r="J42" s="41" t="s">
        <v>51</v>
      </c>
      <c r="K42" s="112">
        <v>40</v>
      </c>
      <c r="L42" s="112">
        <v>20</v>
      </c>
      <c r="M42" s="112">
        <v>30</v>
      </c>
      <c r="N42" s="113">
        <v>180</v>
      </c>
      <c r="O42" s="112">
        <f t="shared" si="4"/>
        <v>16.974999999999998</v>
      </c>
      <c r="P42" s="112">
        <f t="shared" si="1"/>
        <v>19.126000000000001</v>
      </c>
      <c r="Q42" s="112">
        <f t="shared" si="3"/>
        <v>15.925000000000001</v>
      </c>
      <c r="R42" s="113">
        <f t="shared" si="5"/>
        <v>12.25</v>
      </c>
      <c r="S42" s="110">
        <v>5.5</v>
      </c>
      <c r="T42" s="111">
        <v>0.4</v>
      </c>
      <c r="U42" s="110">
        <v>290</v>
      </c>
      <c r="V42" s="110">
        <v>3.87</v>
      </c>
      <c r="W42" s="111" t="s">
        <v>38</v>
      </c>
      <c r="X42" s="55" t="s">
        <v>51</v>
      </c>
      <c r="Y42" s="71" t="s">
        <v>51</v>
      </c>
      <c r="Z42" s="5" t="s">
        <v>51</v>
      </c>
      <c r="AA42" s="24" t="s">
        <v>51</v>
      </c>
      <c r="AB42" s="24" t="s">
        <v>51</v>
      </c>
      <c r="AC42" s="38" t="s">
        <v>51</v>
      </c>
      <c r="AD42" s="46" t="s">
        <v>51</v>
      </c>
      <c r="AE42" s="46" t="s">
        <v>51</v>
      </c>
      <c r="AF42" s="46" t="s">
        <v>51</v>
      </c>
      <c r="AG42" s="46" t="s">
        <v>51</v>
      </c>
      <c r="AH42" s="46" t="s">
        <v>51</v>
      </c>
      <c r="AI42" s="46" t="s">
        <v>51</v>
      </c>
      <c r="AJ42" s="46" t="s">
        <v>51</v>
      </c>
      <c r="AK42" s="46" t="s">
        <v>51</v>
      </c>
      <c r="AL42" s="64" t="s">
        <v>51</v>
      </c>
      <c r="AM42" s="46" t="s">
        <v>51</v>
      </c>
      <c r="AN42" s="46" t="s">
        <v>51</v>
      </c>
      <c r="AO42" s="46" t="s">
        <v>51</v>
      </c>
      <c r="AP42" s="46" t="s">
        <v>51</v>
      </c>
      <c r="AQ42" s="46" t="s">
        <v>51</v>
      </c>
      <c r="AR42" s="46" t="s">
        <v>51</v>
      </c>
      <c r="AS42" s="46" t="s">
        <v>51</v>
      </c>
      <c r="AT42" s="46" t="s">
        <v>51</v>
      </c>
      <c r="AU42" s="64" t="s">
        <v>51</v>
      </c>
      <c r="AV42" s="46" t="s">
        <v>51</v>
      </c>
      <c r="AW42" s="46" t="s">
        <v>51</v>
      </c>
      <c r="AX42" s="46" t="s">
        <v>51</v>
      </c>
      <c r="AY42" s="38" t="s">
        <v>51</v>
      </c>
      <c r="AZ42" s="79" t="s">
        <v>51</v>
      </c>
    </row>
    <row r="43" spans="1:52" x14ac:dyDescent="0.35">
      <c r="A43" s="71" t="s">
        <v>452</v>
      </c>
      <c r="B43" s="71" t="s">
        <v>453</v>
      </c>
      <c r="C43" s="11">
        <v>11.1</v>
      </c>
      <c r="D43" s="12">
        <v>3</v>
      </c>
      <c r="E43" s="2" t="s">
        <v>375</v>
      </c>
      <c r="F43" s="13">
        <v>10.3</v>
      </c>
      <c r="G43" s="47">
        <v>2.2999999999999998</v>
      </c>
      <c r="H43" s="3" t="s">
        <v>279</v>
      </c>
      <c r="I43" s="3" t="s">
        <v>51</v>
      </c>
      <c r="J43" s="41" t="s">
        <v>51</v>
      </c>
      <c r="K43" s="112">
        <v>200</v>
      </c>
      <c r="L43" s="112">
        <v>680</v>
      </c>
      <c r="M43" s="112">
        <v>3920</v>
      </c>
      <c r="N43" s="113">
        <v>320</v>
      </c>
      <c r="O43" s="112">
        <f t="shared" si="4"/>
        <v>16.974999999999998</v>
      </c>
      <c r="P43" s="112">
        <f t="shared" si="1"/>
        <v>19.126000000000001</v>
      </c>
      <c r="Q43" s="112">
        <f t="shared" si="3"/>
        <v>15.925000000000001</v>
      </c>
      <c r="R43" s="113">
        <f t="shared" si="5"/>
        <v>12.25</v>
      </c>
      <c r="S43" s="110">
        <v>3.6</v>
      </c>
      <c r="T43" s="111">
        <v>0.96</v>
      </c>
      <c r="U43" s="110">
        <v>191.5</v>
      </c>
      <c r="V43" s="110">
        <v>28.7</v>
      </c>
      <c r="W43" s="111" t="s">
        <v>57</v>
      </c>
      <c r="X43" s="55" t="s">
        <v>51</v>
      </c>
      <c r="Y43" s="71" t="s">
        <v>51</v>
      </c>
      <c r="Z43" s="5" t="s">
        <v>51</v>
      </c>
      <c r="AA43" s="112" t="s">
        <v>51</v>
      </c>
      <c r="AB43" s="112" t="s">
        <v>51</v>
      </c>
      <c r="AC43" s="113" t="s">
        <v>51</v>
      </c>
      <c r="AD43" s="46" t="s">
        <v>51</v>
      </c>
      <c r="AE43" s="46" t="s">
        <v>51</v>
      </c>
      <c r="AF43" s="46" t="s">
        <v>51</v>
      </c>
      <c r="AG43" s="46" t="s">
        <v>51</v>
      </c>
      <c r="AH43" s="46" t="s">
        <v>51</v>
      </c>
      <c r="AI43" s="46" t="s">
        <v>51</v>
      </c>
      <c r="AJ43" s="46" t="s">
        <v>51</v>
      </c>
      <c r="AK43" s="46" t="s">
        <v>51</v>
      </c>
      <c r="AL43" s="64" t="s">
        <v>51</v>
      </c>
      <c r="AM43" s="46" t="s">
        <v>51</v>
      </c>
      <c r="AN43" s="46" t="s">
        <v>51</v>
      </c>
      <c r="AO43" s="46" t="s">
        <v>51</v>
      </c>
      <c r="AP43" s="46" t="s">
        <v>51</v>
      </c>
      <c r="AQ43" s="46" t="s">
        <v>51</v>
      </c>
      <c r="AR43" s="46" t="s">
        <v>51</v>
      </c>
      <c r="AS43" s="46" t="s">
        <v>51</v>
      </c>
      <c r="AT43" s="46" t="s">
        <v>51</v>
      </c>
      <c r="AU43" s="64" t="s">
        <v>51</v>
      </c>
      <c r="AV43" s="46" t="s">
        <v>51</v>
      </c>
      <c r="AW43" s="46" t="s">
        <v>51</v>
      </c>
      <c r="AX43" s="46" t="s">
        <v>51</v>
      </c>
      <c r="AY43" s="38" t="s">
        <v>51</v>
      </c>
      <c r="AZ43" s="79" t="s">
        <v>280</v>
      </c>
    </row>
    <row r="44" spans="1:52" x14ac:dyDescent="0.35">
      <c r="A44" s="71" t="s">
        <v>454</v>
      </c>
      <c r="B44" s="71" t="s">
        <v>455</v>
      </c>
      <c r="C44" s="11">
        <v>4.2</v>
      </c>
      <c r="D44" s="12">
        <v>2</v>
      </c>
      <c r="E44" s="2" t="s">
        <v>375</v>
      </c>
      <c r="F44" s="13">
        <v>8.1</v>
      </c>
      <c r="G44" s="47">
        <v>0.4</v>
      </c>
      <c r="H44" s="3" t="s">
        <v>281</v>
      </c>
      <c r="I44" s="3" t="s">
        <v>51</v>
      </c>
      <c r="J44" s="41" t="s">
        <v>51</v>
      </c>
      <c r="K44" s="112">
        <v>80</v>
      </c>
      <c r="L44" s="112">
        <v>90</v>
      </c>
      <c r="M44" s="112">
        <v>160</v>
      </c>
      <c r="N44" s="113">
        <v>580</v>
      </c>
      <c r="O44" s="112">
        <f t="shared" si="4"/>
        <v>16.974999999999998</v>
      </c>
      <c r="P44" s="112">
        <f t="shared" si="1"/>
        <v>19.126000000000001</v>
      </c>
      <c r="Q44" s="112">
        <f t="shared" si="3"/>
        <v>15.925000000000001</v>
      </c>
      <c r="R44" s="113">
        <f t="shared" si="5"/>
        <v>12.25</v>
      </c>
      <c r="S44" s="110">
        <v>3.5</v>
      </c>
      <c r="T44" s="111">
        <v>1.1299999999999999</v>
      </c>
      <c r="U44" s="110">
        <v>257.2</v>
      </c>
      <c r="V44" s="110">
        <v>17.21</v>
      </c>
      <c r="W44" s="111" t="s">
        <v>38</v>
      </c>
      <c r="X44" s="55" t="s">
        <v>51</v>
      </c>
      <c r="Y44" s="71" t="s">
        <v>51</v>
      </c>
      <c r="Z44" s="5" t="s">
        <v>51</v>
      </c>
      <c r="AA44" s="112" t="s">
        <v>51</v>
      </c>
      <c r="AB44" s="112" t="s">
        <v>51</v>
      </c>
      <c r="AC44" s="113" t="s">
        <v>51</v>
      </c>
      <c r="AD44" s="46" t="s">
        <v>51</v>
      </c>
      <c r="AE44" s="46" t="s">
        <v>51</v>
      </c>
      <c r="AF44" s="46" t="s">
        <v>51</v>
      </c>
      <c r="AG44" s="46" t="s">
        <v>51</v>
      </c>
      <c r="AH44" s="46" t="s">
        <v>51</v>
      </c>
      <c r="AI44" s="46" t="s">
        <v>51</v>
      </c>
      <c r="AJ44" s="46" t="s">
        <v>51</v>
      </c>
      <c r="AK44" s="46" t="s">
        <v>51</v>
      </c>
      <c r="AL44" s="64" t="s">
        <v>51</v>
      </c>
      <c r="AM44" s="46" t="s">
        <v>51</v>
      </c>
      <c r="AN44" s="46" t="s">
        <v>51</v>
      </c>
      <c r="AO44" s="46" t="s">
        <v>51</v>
      </c>
      <c r="AP44" s="46" t="s">
        <v>51</v>
      </c>
      <c r="AQ44" s="46" t="s">
        <v>51</v>
      </c>
      <c r="AR44" s="46" t="s">
        <v>51</v>
      </c>
      <c r="AS44" s="46" t="s">
        <v>51</v>
      </c>
      <c r="AT44" s="46" t="s">
        <v>51</v>
      </c>
      <c r="AU44" s="64" t="s">
        <v>51</v>
      </c>
      <c r="AV44" s="46" t="s">
        <v>51</v>
      </c>
      <c r="AW44" s="46" t="s">
        <v>51</v>
      </c>
      <c r="AX44" s="46" t="s">
        <v>51</v>
      </c>
      <c r="AY44" s="38" t="s">
        <v>51</v>
      </c>
      <c r="AZ44" s="79" t="s">
        <v>51</v>
      </c>
    </row>
    <row r="45" spans="1:52" x14ac:dyDescent="0.35">
      <c r="A45" s="71" t="s">
        <v>456</v>
      </c>
      <c r="B45" s="71" t="s">
        <v>457</v>
      </c>
      <c r="C45" s="11">
        <v>2.2000000000000002</v>
      </c>
      <c r="D45" s="12">
        <v>2</v>
      </c>
      <c r="E45" s="2" t="s">
        <v>375</v>
      </c>
      <c r="F45" s="13">
        <v>6.9</v>
      </c>
      <c r="G45" s="47">
        <v>1.1399999999999999</v>
      </c>
      <c r="H45" s="3" t="s">
        <v>282</v>
      </c>
      <c r="I45" s="3" t="s">
        <v>51</v>
      </c>
      <c r="J45" s="41" t="s">
        <v>51</v>
      </c>
      <c r="K45" s="112">
        <v>200</v>
      </c>
      <c r="L45" s="112">
        <v>70</v>
      </c>
      <c r="M45" s="112">
        <v>80</v>
      </c>
      <c r="N45" s="113">
        <v>90</v>
      </c>
      <c r="O45" s="112">
        <f t="shared" si="4"/>
        <v>16.974999999999998</v>
      </c>
      <c r="P45" s="24">
        <f t="shared" si="1"/>
        <v>19.126000000000001</v>
      </c>
      <c r="Q45" s="112">
        <f t="shared" si="3"/>
        <v>15.925000000000001</v>
      </c>
      <c r="R45" s="113">
        <f t="shared" si="5"/>
        <v>12.25</v>
      </c>
      <c r="S45" s="110">
        <v>3.1</v>
      </c>
      <c r="T45" s="111">
        <v>1.25</v>
      </c>
      <c r="U45" s="110">
        <v>220</v>
      </c>
      <c r="V45" s="110">
        <v>115.24</v>
      </c>
      <c r="W45" s="111" t="s">
        <v>39</v>
      </c>
      <c r="X45" s="55" t="s">
        <v>51</v>
      </c>
      <c r="Y45" s="71" t="s">
        <v>51</v>
      </c>
      <c r="Z45" s="5" t="s">
        <v>51</v>
      </c>
      <c r="AA45" s="112" t="s">
        <v>51</v>
      </c>
      <c r="AB45" s="112" t="s">
        <v>51</v>
      </c>
      <c r="AC45" s="113" t="s">
        <v>51</v>
      </c>
      <c r="AD45" s="46" t="s">
        <v>51</v>
      </c>
      <c r="AE45" s="46" t="s">
        <v>51</v>
      </c>
      <c r="AF45" s="46" t="s">
        <v>51</v>
      </c>
      <c r="AG45" s="46" t="s">
        <v>51</v>
      </c>
      <c r="AH45" s="46" t="s">
        <v>51</v>
      </c>
      <c r="AI45" s="46" t="s">
        <v>51</v>
      </c>
      <c r="AJ45" s="46" t="s">
        <v>51</v>
      </c>
      <c r="AK45" s="46" t="s">
        <v>51</v>
      </c>
      <c r="AL45" s="64" t="s">
        <v>51</v>
      </c>
      <c r="AM45" s="46" t="s">
        <v>51</v>
      </c>
      <c r="AN45" s="46" t="s">
        <v>51</v>
      </c>
      <c r="AO45" s="46" t="s">
        <v>51</v>
      </c>
      <c r="AP45" s="46" t="s">
        <v>51</v>
      </c>
      <c r="AQ45" s="46" t="s">
        <v>51</v>
      </c>
      <c r="AR45" s="46" t="s">
        <v>51</v>
      </c>
      <c r="AS45" s="46" t="s">
        <v>51</v>
      </c>
      <c r="AT45" s="46" t="s">
        <v>51</v>
      </c>
      <c r="AU45" s="64" t="s">
        <v>51</v>
      </c>
      <c r="AV45" s="46" t="s">
        <v>51</v>
      </c>
      <c r="AW45" s="46" t="s">
        <v>51</v>
      </c>
      <c r="AX45" s="46" t="s">
        <v>51</v>
      </c>
      <c r="AY45" s="38" t="s">
        <v>51</v>
      </c>
      <c r="AZ45" s="79" t="s">
        <v>51</v>
      </c>
    </row>
    <row r="46" spans="1:52" x14ac:dyDescent="0.35">
      <c r="A46" s="71" t="s">
        <v>458</v>
      </c>
      <c r="B46" s="71" t="s">
        <v>459</v>
      </c>
      <c r="C46" s="11">
        <v>3.3</v>
      </c>
      <c r="D46" s="12">
        <v>3</v>
      </c>
      <c r="E46" s="2" t="s">
        <v>375</v>
      </c>
      <c r="F46" s="13">
        <v>6.8</v>
      </c>
      <c r="G46" s="47">
        <v>1.89</v>
      </c>
      <c r="H46" s="3" t="s">
        <v>283</v>
      </c>
      <c r="I46" s="3" t="s">
        <v>51</v>
      </c>
      <c r="J46" s="41" t="s">
        <v>51</v>
      </c>
      <c r="K46" s="112">
        <v>570</v>
      </c>
      <c r="L46" s="112">
        <v>440</v>
      </c>
      <c r="M46" s="112">
        <v>440</v>
      </c>
      <c r="N46" s="113">
        <v>120</v>
      </c>
      <c r="O46" s="112">
        <f t="shared" si="4"/>
        <v>16.974999999999998</v>
      </c>
      <c r="P46" s="112">
        <f t="shared" si="1"/>
        <v>19.126000000000001</v>
      </c>
      <c r="Q46" s="112">
        <f t="shared" si="3"/>
        <v>15.925000000000001</v>
      </c>
      <c r="R46" s="113">
        <f t="shared" si="5"/>
        <v>12.25</v>
      </c>
      <c r="S46" s="110">
        <v>3.6</v>
      </c>
      <c r="T46" s="111">
        <v>0.87</v>
      </c>
      <c r="U46" s="110">
        <v>116.3</v>
      </c>
      <c r="V46" s="110">
        <v>65.239999999999995</v>
      </c>
      <c r="W46" s="111" t="s">
        <v>202</v>
      </c>
      <c r="X46" s="55" t="s">
        <v>51</v>
      </c>
      <c r="Y46" s="71" t="s">
        <v>51</v>
      </c>
      <c r="Z46" s="5" t="s">
        <v>51</v>
      </c>
      <c r="AA46" s="112" t="s">
        <v>51</v>
      </c>
      <c r="AB46" s="112" t="s">
        <v>51</v>
      </c>
      <c r="AC46" s="113" t="s">
        <v>51</v>
      </c>
      <c r="AD46" s="46" t="s">
        <v>51</v>
      </c>
      <c r="AE46" s="46" t="s">
        <v>51</v>
      </c>
      <c r="AF46" s="46" t="s">
        <v>51</v>
      </c>
      <c r="AG46" s="46" t="s">
        <v>51</v>
      </c>
      <c r="AH46" s="46" t="s">
        <v>51</v>
      </c>
      <c r="AI46" s="46" t="s">
        <v>51</v>
      </c>
      <c r="AJ46" s="46" t="s">
        <v>51</v>
      </c>
      <c r="AK46" s="46" t="s">
        <v>51</v>
      </c>
      <c r="AL46" s="64" t="s">
        <v>51</v>
      </c>
      <c r="AM46" s="46" t="s">
        <v>51</v>
      </c>
      <c r="AN46" s="46" t="s">
        <v>51</v>
      </c>
      <c r="AO46" s="46" t="s">
        <v>51</v>
      </c>
      <c r="AP46" s="46" t="s">
        <v>51</v>
      </c>
      <c r="AQ46" s="46" t="s">
        <v>51</v>
      </c>
      <c r="AR46" s="46" t="s">
        <v>51</v>
      </c>
      <c r="AS46" s="46" t="s">
        <v>51</v>
      </c>
      <c r="AT46" s="46" t="s">
        <v>51</v>
      </c>
      <c r="AU46" s="64" t="s">
        <v>51</v>
      </c>
      <c r="AV46" s="46" t="s">
        <v>51</v>
      </c>
      <c r="AW46" s="46" t="s">
        <v>51</v>
      </c>
      <c r="AX46" s="46" t="s">
        <v>51</v>
      </c>
      <c r="AY46" s="38" t="s">
        <v>51</v>
      </c>
      <c r="AZ46" s="79" t="s">
        <v>51</v>
      </c>
    </row>
    <row r="47" spans="1:52" x14ac:dyDescent="0.35">
      <c r="A47" s="71" t="s">
        <v>460</v>
      </c>
      <c r="B47" s="71" t="s">
        <v>461</v>
      </c>
      <c r="C47" s="11">
        <v>5.6</v>
      </c>
      <c r="D47" s="12">
        <v>1</v>
      </c>
      <c r="E47" s="2" t="s">
        <v>375</v>
      </c>
      <c r="F47" s="13">
        <v>5.4</v>
      </c>
      <c r="G47" s="47">
        <v>0.28999999999999998</v>
      </c>
      <c r="H47" s="3" t="s">
        <v>284</v>
      </c>
      <c r="I47" s="3" t="s">
        <v>51</v>
      </c>
      <c r="J47" s="41" t="s">
        <v>51</v>
      </c>
      <c r="K47" s="112">
        <v>740</v>
      </c>
      <c r="L47" s="112">
        <v>200</v>
      </c>
      <c r="M47" s="112">
        <v>110</v>
      </c>
      <c r="N47" s="113">
        <v>120</v>
      </c>
      <c r="O47" s="112">
        <f t="shared" si="4"/>
        <v>16.974999999999998</v>
      </c>
      <c r="P47" s="112">
        <f t="shared" si="1"/>
        <v>19.126000000000001</v>
      </c>
      <c r="Q47" s="112">
        <f t="shared" si="3"/>
        <v>15.925000000000001</v>
      </c>
      <c r="R47" s="113">
        <f t="shared" si="5"/>
        <v>12.25</v>
      </c>
      <c r="S47" s="110">
        <v>1.1000000000000001</v>
      </c>
      <c r="T47" s="111">
        <v>0.28000000000000003</v>
      </c>
      <c r="U47" s="110">
        <v>177.9</v>
      </c>
      <c r="V47" s="110">
        <v>148.44999999999999</v>
      </c>
      <c r="W47" s="111" t="s">
        <v>202</v>
      </c>
      <c r="X47" s="55" t="s">
        <v>51</v>
      </c>
      <c r="Y47" s="71" t="s">
        <v>51</v>
      </c>
      <c r="Z47" s="5" t="s">
        <v>51</v>
      </c>
      <c r="AA47" s="112" t="s">
        <v>51</v>
      </c>
      <c r="AB47" s="112" t="s">
        <v>51</v>
      </c>
      <c r="AC47" s="113" t="s">
        <v>51</v>
      </c>
      <c r="AD47" s="46" t="s">
        <v>51</v>
      </c>
      <c r="AE47" s="46" t="s">
        <v>51</v>
      </c>
      <c r="AF47" s="46" t="s">
        <v>51</v>
      </c>
      <c r="AG47" s="46" t="s">
        <v>51</v>
      </c>
      <c r="AH47" s="46" t="s">
        <v>51</v>
      </c>
      <c r="AI47" s="46" t="s">
        <v>51</v>
      </c>
      <c r="AJ47" s="46" t="s">
        <v>51</v>
      </c>
      <c r="AK47" s="46" t="s">
        <v>51</v>
      </c>
      <c r="AL47" s="64" t="s">
        <v>51</v>
      </c>
      <c r="AM47" s="46" t="s">
        <v>51</v>
      </c>
      <c r="AN47" s="46" t="s">
        <v>51</v>
      </c>
      <c r="AO47" s="46" t="s">
        <v>51</v>
      </c>
      <c r="AP47" s="46" t="s">
        <v>51</v>
      </c>
      <c r="AQ47" s="46" t="s">
        <v>51</v>
      </c>
      <c r="AR47" s="46" t="s">
        <v>51</v>
      </c>
      <c r="AS47" s="46" t="s">
        <v>51</v>
      </c>
      <c r="AT47" s="46" t="s">
        <v>51</v>
      </c>
      <c r="AU47" s="64" t="s">
        <v>51</v>
      </c>
      <c r="AV47" s="46" t="s">
        <v>51</v>
      </c>
      <c r="AW47" s="46" t="s">
        <v>51</v>
      </c>
      <c r="AX47" s="46" t="s">
        <v>51</v>
      </c>
      <c r="AY47" s="38" t="s">
        <v>51</v>
      </c>
      <c r="AZ47" s="79" t="s">
        <v>51</v>
      </c>
    </row>
    <row r="48" spans="1:52" x14ac:dyDescent="0.35">
      <c r="A48" s="71" t="s">
        <v>462</v>
      </c>
      <c r="B48" s="71" t="s">
        <v>463</v>
      </c>
      <c r="C48" s="11">
        <v>3.7</v>
      </c>
      <c r="D48" s="12">
        <v>2</v>
      </c>
      <c r="E48" s="2" t="s">
        <v>375</v>
      </c>
      <c r="F48" s="13">
        <v>9.1999999999999993</v>
      </c>
      <c r="G48" s="47">
        <v>0.38</v>
      </c>
      <c r="H48" s="3" t="s">
        <v>285</v>
      </c>
      <c r="I48" s="3" t="s">
        <v>51</v>
      </c>
      <c r="J48" s="41" t="s">
        <v>51</v>
      </c>
      <c r="K48" s="112">
        <v>140</v>
      </c>
      <c r="L48" s="112">
        <v>720</v>
      </c>
      <c r="M48" s="112">
        <v>180</v>
      </c>
      <c r="N48" s="113">
        <v>10</v>
      </c>
      <c r="O48" s="112">
        <f t="shared" si="4"/>
        <v>16.974999999999998</v>
      </c>
      <c r="P48" s="112">
        <f t="shared" si="1"/>
        <v>19.126000000000001</v>
      </c>
      <c r="Q48" s="112">
        <f t="shared" si="3"/>
        <v>15.925000000000001</v>
      </c>
      <c r="R48" s="113">
        <f t="shared" si="5"/>
        <v>12.25</v>
      </c>
      <c r="S48" s="110">
        <v>2.6</v>
      </c>
      <c r="T48" s="111">
        <v>0.5</v>
      </c>
      <c r="U48" s="110">
        <v>115.4</v>
      </c>
      <c r="V48" s="110">
        <v>20.54</v>
      </c>
      <c r="W48" s="111" t="s">
        <v>202</v>
      </c>
      <c r="X48" s="55" t="s">
        <v>51</v>
      </c>
      <c r="Y48" s="71" t="s">
        <v>51</v>
      </c>
      <c r="Z48" s="5" t="s">
        <v>51</v>
      </c>
      <c r="AA48" s="112" t="s">
        <v>51</v>
      </c>
      <c r="AB48" s="112" t="s">
        <v>51</v>
      </c>
      <c r="AC48" s="113" t="s">
        <v>51</v>
      </c>
      <c r="AD48" s="46" t="s">
        <v>51</v>
      </c>
      <c r="AE48" s="46" t="s">
        <v>51</v>
      </c>
      <c r="AF48" s="46" t="s">
        <v>51</v>
      </c>
      <c r="AG48" s="46" t="s">
        <v>51</v>
      </c>
      <c r="AH48" s="46" t="s">
        <v>51</v>
      </c>
      <c r="AI48" s="46" t="s">
        <v>51</v>
      </c>
      <c r="AJ48" s="46" t="s">
        <v>51</v>
      </c>
      <c r="AK48" s="46" t="s">
        <v>51</v>
      </c>
      <c r="AL48" s="64" t="s">
        <v>51</v>
      </c>
      <c r="AM48" s="46" t="s">
        <v>51</v>
      </c>
      <c r="AN48" s="46" t="s">
        <v>51</v>
      </c>
      <c r="AO48" s="46" t="s">
        <v>51</v>
      </c>
      <c r="AP48" s="46" t="s">
        <v>51</v>
      </c>
      <c r="AQ48" s="46" t="s">
        <v>51</v>
      </c>
      <c r="AR48" s="46" t="s">
        <v>51</v>
      </c>
      <c r="AS48" s="46" t="s">
        <v>51</v>
      </c>
      <c r="AT48" s="46" t="s">
        <v>51</v>
      </c>
      <c r="AU48" s="64" t="s">
        <v>51</v>
      </c>
      <c r="AV48" s="46" t="s">
        <v>51</v>
      </c>
      <c r="AW48" s="46" t="s">
        <v>51</v>
      </c>
      <c r="AX48" s="46" t="s">
        <v>51</v>
      </c>
      <c r="AY48" s="38" t="s">
        <v>51</v>
      </c>
      <c r="AZ48" s="79" t="s">
        <v>51</v>
      </c>
    </row>
    <row r="49" spans="1:52" x14ac:dyDescent="0.35">
      <c r="A49" s="71" t="s">
        <v>464</v>
      </c>
      <c r="B49" s="75" t="s">
        <v>465</v>
      </c>
      <c r="C49" s="11">
        <v>1.8</v>
      </c>
      <c r="D49" s="12">
        <v>1</v>
      </c>
      <c r="E49" s="2" t="s">
        <v>375</v>
      </c>
      <c r="F49" s="13">
        <v>7.8</v>
      </c>
      <c r="G49" s="47">
        <v>0.17</v>
      </c>
      <c r="H49" s="3" t="s">
        <v>274</v>
      </c>
      <c r="I49" s="3" t="s">
        <v>51</v>
      </c>
      <c r="J49" s="41" t="s">
        <v>51</v>
      </c>
      <c r="K49" s="112">
        <v>50</v>
      </c>
      <c r="L49" s="112">
        <v>370</v>
      </c>
      <c r="M49" s="112">
        <v>930</v>
      </c>
      <c r="N49" s="113">
        <v>20</v>
      </c>
      <c r="O49" s="112">
        <f t="shared" si="4"/>
        <v>16.974999999999998</v>
      </c>
      <c r="P49" s="24">
        <f t="shared" si="1"/>
        <v>19.126000000000001</v>
      </c>
      <c r="Q49" s="112">
        <f t="shared" si="3"/>
        <v>15.925000000000001</v>
      </c>
      <c r="R49" s="113">
        <f t="shared" si="5"/>
        <v>12.25</v>
      </c>
      <c r="S49" s="110">
        <v>4.0999999999999996</v>
      </c>
      <c r="T49" s="111">
        <v>0.53</v>
      </c>
      <c r="U49" s="110">
        <v>173.6</v>
      </c>
      <c r="V49" s="110">
        <v>6.82</v>
      </c>
      <c r="W49" s="111" t="s">
        <v>57</v>
      </c>
      <c r="X49" s="55" t="s">
        <v>51</v>
      </c>
      <c r="Y49" s="71" t="s">
        <v>51</v>
      </c>
      <c r="Z49" s="5" t="s">
        <v>51</v>
      </c>
      <c r="AA49" s="112" t="s">
        <v>51</v>
      </c>
      <c r="AB49" s="112" t="s">
        <v>51</v>
      </c>
      <c r="AC49" s="113" t="s">
        <v>51</v>
      </c>
      <c r="AD49" s="46" t="s">
        <v>51</v>
      </c>
      <c r="AE49" s="46" t="s">
        <v>51</v>
      </c>
      <c r="AF49" s="46" t="s">
        <v>51</v>
      </c>
      <c r="AG49" s="46" t="s">
        <v>51</v>
      </c>
      <c r="AH49" s="46" t="s">
        <v>51</v>
      </c>
      <c r="AI49" s="46" t="s">
        <v>51</v>
      </c>
      <c r="AJ49" s="46" t="s">
        <v>51</v>
      </c>
      <c r="AK49" s="46" t="s">
        <v>51</v>
      </c>
      <c r="AL49" s="64" t="s">
        <v>51</v>
      </c>
      <c r="AM49" s="46" t="s">
        <v>51</v>
      </c>
      <c r="AN49" s="46" t="s">
        <v>51</v>
      </c>
      <c r="AO49" s="46" t="s">
        <v>51</v>
      </c>
      <c r="AP49" s="46" t="s">
        <v>51</v>
      </c>
      <c r="AQ49" s="46" t="s">
        <v>51</v>
      </c>
      <c r="AR49" s="46" t="s">
        <v>51</v>
      </c>
      <c r="AS49" s="46" t="s">
        <v>51</v>
      </c>
      <c r="AT49" s="46" t="s">
        <v>51</v>
      </c>
      <c r="AU49" s="64" t="s">
        <v>51</v>
      </c>
      <c r="AV49" s="46" t="s">
        <v>51</v>
      </c>
      <c r="AW49" s="46" t="s">
        <v>51</v>
      </c>
      <c r="AX49" s="46" t="s">
        <v>51</v>
      </c>
      <c r="AY49" s="38" t="s">
        <v>51</v>
      </c>
      <c r="AZ49" s="79" t="s">
        <v>51</v>
      </c>
    </row>
    <row r="50" spans="1:52" x14ac:dyDescent="0.35">
      <c r="A50" s="71" t="s">
        <v>466</v>
      </c>
      <c r="B50" s="71" t="s">
        <v>467</v>
      </c>
      <c r="C50" s="11">
        <v>1.2</v>
      </c>
      <c r="D50" s="12">
        <v>3</v>
      </c>
      <c r="E50" s="2" t="s">
        <v>375</v>
      </c>
      <c r="F50" s="13">
        <v>7.8</v>
      </c>
      <c r="G50" s="47">
        <v>2.78</v>
      </c>
      <c r="H50" s="3" t="s">
        <v>295</v>
      </c>
      <c r="I50" s="3" t="s">
        <v>51</v>
      </c>
      <c r="J50" s="41" t="s">
        <v>51</v>
      </c>
      <c r="K50" s="112">
        <v>20</v>
      </c>
      <c r="L50" s="112">
        <v>20</v>
      </c>
      <c r="M50" s="112">
        <v>150</v>
      </c>
      <c r="N50" s="113">
        <v>50</v>
      </c>
      <c r="O50" s="112">
        <f t="shared" si="4"/>
        <v>16.974999999999998</v>
      </c>
      <c r="P50" s="112">
        <f t="shared" si="1"/>
        <v>19.126000000000001</v>
      </c>
      <c r="Q50" s="112">
        <f t="shared" si="3"/>
        <v>15.925000000000001</v>
      </c>
      <c r="R50" s="113">
        <f t="shared" si="5"/>
        <v>12.25</v>
      </c>
      <c r="S50" s="110">
        <v>7.2</v>
      </c>
      <c r="T50" s="111">
        <v>1.66</v>
      </c>
      <c r="U50" s="110">
        <v>243.5</v>
      </c>
      <c r="V50" s="110">
        <v>26.04</v>
      </c>
      <c r="W50" s="111" t="s">
        <v>39</v>
      </c>
      <c r="X50" s="55" t="s">
        <v>51</v>
      </c>
      <c r="Y50" s="71" t="s">
        <v>51</v>
      </c>
      <c r="Z50" s="5" t="s">
        <v>51</v>
      </c>
      <c r="AA50" s="112" t="s">
        <v>51</v>
      </c>
      <c r="AB50" s="112" t="s">
        <v>51</v>
      </c>
      <c r="AC50" s="113" t="s">
        <v>51</v>
      </c>
      <c r="AD50" s="46" t="s">
        <v>51</v>
      </c>
      <c r="AE50" s="46" t="s">
        <v>51</v>
      </c>
      <c r="AF50" s="46" t="s">
        <v>51</v>
      </c>
      <c r="AG50" s="46" t="s">
        <v>51</v>
      </c>
      <c r="AH50" s="46" t="s">
        <v>51</v>
      </c>
      <c r="AI50" s="46" t="s">
        <v>51</v>
      </c>
      <c r="AJ50" s="46" t="s">
        <v>51</v>
      </c>
      <c r="AK50" s="46" t="s">
        <v>51</v>
      </c>
      <c r="AL50" s="64" t="s">
        <v>51</v>
      </c>
      <c r="AM50" s="46" t="s">
        <v>51</v>
      </c>
      <c r="AN50" s="46" t="s">
        <v>51</v>
      </c>
      <c r="AO50" s="46" t="s">
        <v>51</v>
      </c>
      <c r="AP50" s="46" t="s">
        <v>51</v>
      </c>
      <c r="AQ50" s="46" t="s">
        <v>51</v>
      </c>
      <c r="AR50" s="46" t="s">
        <v>51</v>
      </c>
      <c r="AS50" s="46" t="s">
        <v>51</v>
      </c>
      <c r="AT50" s="46" t="s">
        <v>51</v>
      </c>
      <c r="AU50" s="64" t="s">
        <v>51</v>
      </c>
      <c r="AV50" s="46" t="s">
        <v>51</v>
      </c>
      <c r="AW50" s="46" t="s">
        <v>51</v>
      </c>
      <c r="AX50" s="46" t="s">
        <v>51</v>
      </c>
      <c r="AY50" s="38" t="s">
        <v>51</v>
      </c>
      <c r="AZ50" s="79" t="s">
        <v>51</v>
      </c>
    </row>
    <row r="51" spans="1:52" x14ac:dyDescent="0.35">
      <c r="A51" s="71" t="s">
        <v>468</v>
      </c>
      <c r="B51" s="71" t="s">
        <v>469</v>
      </c>
      <c r="C51" s="11">
        <v>0.3</v>
      </c>
      <c r="D51" s="12">
        <v>1</v>
      </c>
      <c r="E51" s="2" t="s">
        <v>375</v>
      </c>
      <c r="F51" s="13">
        <v>4.2</v>
      </c>
      <c r="G51" s="47">
        <v>0</v>
      </c>
      <c r="H51" s="3" t="s">
        <v>296</v>
      </c>
      <c r="I51" s="3" t="s">
        <v>51</v>
      </c>
      <c r="J51" s="41" t="s">
        <v>51</v>
      </c>
      <c r="K51" s="112" t="s">
        <v>51</v>
      </c>
      <c r="L51" s="112">
        <v>20</v>
      </c>
      <c r="M51" s="112">
        <v>70</v>
      </c>
      <c r="N51" s="113">
        <v>220</v>
      </c>
      <c r="O51" s="112">
        <f t="shared" si="4"/>
        <v>16.974999999999998</v>
      </c>
      <c r="P51" s="112">
        <f t="shared" si="1"/>
        <v>19.126000000000001</v>
      </c>
      <c r="Q51" s="112">
        <f t="shared" si="3"/>
        <v>15.925000000000001</v>
      </c>
      <c r="R51" s="113">
        <f t="shared" si="5"/>
        <v>12.25</v>
      </c>
      <c r="S51" s="110">
        <v>4.9000000000000004</v>
      </c>
      <c r="T51" s="111">
        <v>0.28000000000000003</v>
      </c>
      <c r="U51" s="110">
        <v>283.3</v>
      </c>
      <c r="V51" s="110">
        <v>5.77</v>
      </c>
      <c r="W51" s="111" t="s">
        <v>38</v>
      </c>
      <c r="X51" s="55" t="s">
        <v>51</v>
      </c>
      <c r="Y51" s="71" t="s">
        <v>51</v>
      </c>
      <c r="Z51" s="5" t="s">
        <v>51</v>
      </c>
      <c r="AA51" s="112" t="s">
        <v>51</v>
      </c>
      <c r="AB51" s="112" t="s">
        <v>51</v>
      </c>
      <c r="AC51" s="113" t="s">
        <v>51</v>
      </c>
      <c r="AD51" s="46" t="s">
        <v>51</v>
      </c>
      <c r="AE51" s="46" t="s">
        <v>51</v>
      </c>
      <c r="AF51" s="46" t="s">
        <v>51</v>
      </c>
      <c r="AG51" s="46" t="s">
        <v>51</v>
      </c>
      <c r="AH51" s="46" t="s">
        <v>51</v>
      </c>
      <c r="AI51" s="46" t="s">
        <v>51</v>
      </c>
      <c r="AJ51" s="46" t="s">
        <v>51</v>
      </c>
      <c r="AK51" s="46" t="s">
        <v>51</v>
      </c>
      <c r="AL51" s="64" t="s">
        <v>51</v>
      </c>
      <c r="AM51" s="46" t="s">
        <v>51</v>
      </c>
      <c r="AN51" s="46" t="s">
        <v>51</v>
      </c>
      <c r="AO51" s="46" t="s">
        <v>51</v>
      </c>
      <c r="AP51" s="46" t="s">
        <v>51</v>
      </c>
      <c r="AQ51" s="46" t="s">
        <v>51</v>
      </c>
      <c r="AR51" s="46" t="s">
        <v>51</v>
      </c>
      <c r="AS51" s="46" t="s">
        <v>51</v>
      </c>
      <c r="AT51" s="46" t="s">
        <v>51</v>
      </c>
      <c r="AU51" s="64" t="s">
        <v>51</v>
      </c>
      <c r="AV51" s="46" t="s">
        <v>51</v>
      </c>
      <c r="AW51" s="46" t="s">
        <v>51</v>
      </c>
      <c r="AX51" s="46" t="s">
        <v>51</v>
      </c>
      <c r="AY51" s="38" t="s">
        <v>51</v>
      </c>
      <c r="AZ51" s="79" t="s">
        <v>297</v>
      </c>
    </row>
    <row r="52" spans="1:52" x14ac:dyDescent="0.35">
      <c r="A52" s="71" t="s">
        <v>470</v>
      </c>
      <c r="B52" s="75" t="s">
        <v>471</v>
      </c>
      <c r="C52" s="11">
        <v>8</v>
      </c>
      <c r="D52" s="12">
        <v>3</v>
      </c>
      <c r="E52" s="2" t="s">
        <v>375</v>
      </c>
      <c r="F52" s="13">
        <v>5</v>
      </c>
      <c r="G52" s="47">
        <v>2.21</v>
      </c>
      <c r="H52" s="3" t="s">
        <v>298</v>
      </c>
      <c r="I52" s="3" t="s">
        <v>51</v>
      </c>
      <c r="J52" s="41" t="s">
        <v>51</v>
      </c>
      <c r="K52" s="112">
        <v>160</v>
      </c>
      <c r="L52" s="112">
        <v>140</v>
      </c>
      <c r="M52" s="112">
        <v>2600</v>
      </c>
      <c r="N52" s="113">
        <v>680</v>
      </c>
      <c r="O52" s="112">
        <f t="shared" si="4"/>
        <v>16.974999999999998</v>
      </c>
      <c r="P52" s="112">
        <f t="shared" si="1"/>
        <v>19.126000000000001</v>
      </c>
      <c r="Q52" s="112">
        <f t="shared" si="3"/>
        <v>15.925000000000001</v>
      </c>
      <c r="R52" s="113">
        <f t="shared" si="5"/>
        <v>12.25</v>
      </c>
      <c r="S52" s="110">
        <v>6</v>
      </c>
      <c r="T52" s="111">
        <v>0.75</v>
      </c>
      <c r="U52" s="110">
        <v>218.6</v>
      </c>
      <c r="V52" s="110">
        <v>20.350000000000001</v>
      </c>
      <c r="W52" s="111" t="s">
        <v>39</v>
      </c>
      <c r="X52" s="55" t="s">
        <v>51</v>
      </c>
      <c r="Y52" s="71" t="s">
        <v>51</v>
      </c>
      <c r="Z52" s="5" t="s">
        <v>51</v>
      </c>
      <c r="AA52" s="112" t="s">
        <v>51</v>
      </c>
      <c r="AB52" s="112" t="s">
        <v>51</v>
      </c>
      <c r="AC52" s="113" t="s">
        <v>51</v>
      </c>
      <c r="AD52" s="46" t="s">
        <v>51</v>
      </c>
      <c r="AE52" s="46" t="s">
        <v>51</v>
      </c>
      <c r="AF52" s="46" t="s">
        <v>51</v>
      </c>
      <c r="AG52" s="46" t="s">
        <v>51</v>
      </c>
      <c r="AH52" s="46" t="s">
        <v>51</v>
      </c>
      <c r="AI52" s="46" t="s">
        <v>51</v>
      </c>
      <c r="AJ52" s="46" t="s">
        <v>51</v>
      </c>
      <c r="AK52" s="46" t="s">
        <v>51</v>
      </c>
      <c r="AL52" s="64" t="s">
        <v>51</v>
      </c>
      <c r="AM52" s="46" t="s">
        <v>51</v>
      </c>
      <c r="AN52" s="46" t="s">
        <v>51</v>
      </c>
      <c r="AO52" s="46" t="s">
        <v>51</v>
      </c>
      <c r="AP52" s="46" t="s">
        <v>51</v>
      </c>
      <c r="AQ52" s="46" t="s">
        <v>51</v>
      </c>
      <c r="AR52" s="46" t="s">
        <v>51</v>
      </c>
      <c r="AS52" s="46" t="s">
        <v>51</v>
      </c>
      <c r="AT52" s="46" t="s">
        <v>51</v>
      </c>
      <c r="AU52" s="64" t="s">
        <v>51</v>
      </c>
      <c r="AV52" s="46" t="s">
        <v>51</v>
      </c>
      <c r="AW52" s="46" t="s">
        <v>51</v>
      </c>
      <c r="AX52" s="46" t="s">
        <v>51</v>
      </c>
      <c r="AY52" s="38" t="s">
        <v>51</v>
      </c>
      <c r="AZ52" s="79" t="s">
        <v>51</v>
      </c>
    </row>
    <row r="53" spans="1:52" x14ac:dyDescent="0.35">
      <c r="A53" s="71" t="s">
        <v>472</v>
      </c>
      <c r="B53" s="71" t="s">
        <v>473</v>
      </c>
      <c r="C53" s="11">
        <v>1.4</v>
      </c>
      <c r="D53" s="12">
        <v>1</v>
      </c>
      <c r="E53" s="2" t="s">
        <v>375</v>
      </c>
      <c r="F53" s="13">
        <v>6.5</v>
      </c>
      <c r="G53" s="47">
        <v>0.51</v>
      </c>
      <c r="H53" s="3" t="s">
        <v>299</v>
      </c>
      <c r="I53" s="3" t="s">
        <v>51</v>
      </c>
      <c r="J53" s="41" t="s">
        <v>51</v>
      </c>
      <c r="K53" s="112">
        <v>40</v>
      </c>
      <c r="L53" s="112">
        <v>40</v>
      </c>
      <c r="M53" s="112">
        <v>50</v>
      </c>
      <c r="N53" s="113">
        <v>320</v>
      </c>
      <c r="O53" s="112">
        <f t="shared" si="4"/>
        <v>16.974999999999998</v>
      </c>
      <c r="P53" s="24">
        <f t="shared" si="1"/>
        <v>19.126000000000001</v>
      </c>
      <c r="Q53" s="112">
        <f t="shared" si="3"/>
        <v>15.925000000000001</v>
      </c>
      <c r="R53" s="113">
        <f t="shared" si="5"/>
        <v>12.25</v>
      </c>
      <c r="S53" s="110">
        <v>4.8</v>
      </c>
      <c r="T53" s="111">
        <v>0.43</v>
      </c>
      <c r="U53" s="110">
        <v>267.7</v>
      </c>
      <c r="V53" s="110">
        <v>20.88</v>
      </c>
      <c r="W53" s="111" t="s">
        <v>38</v>
      </c>
      <c r="X53" s="55" t="s">
        <v>51</v>
      </c>
      <c r="Y53" s="71" t="s">
        <v>51</v>
      </c>
      <c r="Z53" s="5" t="s">
        <v>51</v>
      </c>
      <c r="AA53" s="112" t="s">
        <v>51</v>
      </c>
      <c r="AB53" s="112" t="s">
        <v>51</v>
      </c>
      <c r="AC53" s="113" t="s">
        <v>51</v>
      </c>
      <c r="AD53" s="46" t="s">
        <v>51</v>
      </c>
      <c r="AE53" s="46" t="s">
        <v>51</v>
      </c>
      <c r="AF53" s="46" t="s">
        <v>51</v>
      </c>
      <c r="AG53" s="46" t="s">
        <v>51</v>
      </c>
      <c r="AH53" s="46" t="s">
        <v>51</v>
      </c>
      <c r="AI53" s="46" t="s">
        <v>51</v>
      </c>
      <c r="AJ53" s="46" t="s">
        <v>51</v>
      </c>
      <c r="AK53" s="46" t="s">
        <v>51</v>
      </c>
      <c r="AL53" s="64" t="s">
        <v>51</v>
      </c>
      <c r="AM53" s="46" t="s">
        <v>51</v>
      </c>
      <c r="AN53" s="46" t="s">
        <v>51</v>
      </c>
      <c r="AO53" s="46" t="s">
        <v>51</v>
      </c>
      <c r="AP53" s="46" t="s">
        <v>51</v>
      </c>
      <c r="AQ53" s="46" t="s">
        <v>51</v>
      </c>
      <c r="AR53" s="46" t="s">
        <v>51</v>
      </c>
      <c r="AS53" s="46" t="s">
        <v>51</v>
      </c>
      <c r="AT53" s="46" t="s">
        <v>51</v>
      </c>
      <c r="AU53" s="64" t="s">
        <v>51</v>
      </c>
      <c r="AV53" s="46" t="s">
        <v>51</v>
      </c>
      <c r="AW53" s="46" t="s">
        <v>51</v>
      </c>
      <c r="AX53" s="46" t="s">
        <v>51</v>
      </c>
      <c r="AY53" s="38" t="s">
        <v>51</v>
      </c>
      <c r="AZ53" s="79" t="s">
        <v>51</v>
      </c>
    </row>
    <row r="54" spans="1:52" x14ac:dyDescent="0.35">
      <c r="A54" s="71" t="s">
        <v>474</v>
      </c>
      <c r="B54" s="71" t="s">
        <v>475</v>
      </c>
      <c r="C54" s="11">
        <v>1</v>
      </c>
      <c r="D54" s="12">
        <v>1</v>
      </c>
      <c r="E54" s="2" t="s">
        <v>375</v>
      </c>
      <c r="F54" s="13">
        <v>1.1000000000000001</v>
      </c>
      <c r="G54" s="47">
        <v>0.31</v>
      </c>
      <c r="H54" s="3" t="s">
        <v>300</v>
      </c>
      <c r="I54" s="3" t="s">
        <v>51</v>
      </c>
      <c r="J54" s="41" t="s">
        <v>51</v>
      </c>
      <c r="K54" s="112">
        <v>40</v>
      </c>
      <c r="L54" s="112">
        <v>50</v>
      </c>
      <c r="M54" s="112">
        <v>80</v>
      </c>
      <c r="N54" s="113">
        <v>20</v>
      </c>
      <c r="O54" s="112">
        <f t="shared" si="4"/>
        <v>16.974999999999998</v>
      </c>
      <c r="P54" s="112">
        <f t="shared" si="1"/>
        <v>19.126000000000001</v>
      </c>
      <c r="Q54" s="112">
        <f t="shared" si="3"/>
        <v>15.925000000000001</v>
      </c>
      <c r="R54" s="113">
        <f t="shared" si="5"/>
        <v>12.25</v>
      </c>
      <c r="S54" s="110">
        <v>3.3</v>
      </c>
      <c r="T54" s="111">
        <v>0.28000000000000003</v>
      </c>
      <c r="U54" s="110">
        <v>211</v>
      </c>
      <c r="V54" s="110">
        <v>12.87</v>
      </c>
      <c r="W54" s="111" t="s">
        <v>39</v>
      </c>
      <c r="X54" s="55" t="s">
        <v>51</v>
      </c>
      <c r="Y54" s="71" t="s">
        <v>51</v>
      </c>
      <c r="Z54" s="5" t="s">
        <v>51</v>
      </c>
      <c r="AA54" s="112" t="s">
        <v>51</v>
      </c>
      <c r="AB54" s="112" t="s">
        <v>51</v>
      </c>
      <c r="AC54" s="113" t="s">
        <v>51</v>
      </c>
      <c r="AD54" s="46" t="s">
        <v>51</v>
      </c>
      <c r="AE54" s="46" t="s">
        <v>51</v>
      </c>
      <c r="AF54" s="46" t="s">
        <v>51</v>
      </c>
      <c r="AG54" s="46" t="s">
        <v>51</v>
      </c>
      <c r="AH54" s="46" t="s">
        <v>51</v>
      </c>
      <c r="AI54" s="46" t="s">
        <v>51</v>
      </c>
      <c r="AJ54" s="46" t="s">
        <v>51</v>
      </c>
      <c r="AK54" s="46" t="s">
        <v>51</v>
      </c>
      <c r="AL54" s="64" t="s">
        <v>51</v>
      </c>
      <c r="AM54" s="46" t="s">
        <v>51</v>
      </c>
      <c r="AN54" s="46" t="s">
        <v>51</v>
      </c>
      <c r="AO54" s="46" t="s">
        <v>51</v>
      </c>
      <c r="AP54" s="46" t="s">
        <v>51</v>
      </c>
      <c r="AQ54" s="46" t="s">
        <v>51</v>
      </c>
      <c r="AR54" s="46" t="s">
        <v>51</v>
      </c>
      <c r="AS54" s="46" t="s">
        <v>51</v>
      </c>
      <c r="AT54" s="46" t="s">
        <v>51</v>
      </c>
      <c r="AU54" s="64" t="s">
        <v>51</v>
      </c>
      <c r="AV54" s="46" t="s">
        <v>51</v>
      </c>
      <c r="AW54" s="46" t="s">
        <v>51</v>
      </c>
      <c r="AX54" s="46" t="s">
        <v>51</v>
      </c>
      <c r="AY54" s="38" t="s">
        <v>51</v>
      </c>
      <c r="AZ54" s="79" t="s">
        <v>51</v>
      </c>
    </row>
    <row r="55" spans="1:52" x14ac:dyDescent="0.35">
      <c r="A55" s="71" t="s">
        <v>476</v>
      </c>
      <c r="B55" s="71" t="s">
        <v>477</v>
      </c>
      <c r="C55" s="11">
        <v>5.2</v>
      </c>
      <c r="D55" s="12">
        <v>2</v>
      </c>
      <c r="E55" s="2" t="s">
        <v>378</v>
      </c>
      <c r="F55" s="13">
        <v>4.5</v>
      </c>
      <c r="G55" s="47">
        <v>2.02</v>
      </c>
      <c r="H55" s="3" t="s">
        <v>301</v>
      </c>
      <c r="I55" s="3" t="s">
        <v>293</v>
      </c>
      <c r="J55" s="41" t="s">
        <v>38</v>
      </c>
      <c r="K55" s="112">
        <v>160</v>
      </c>
      <c r="L55" s="112">
        <v>350</v>
      </c>
      <c r="M55" s="112">
        <v>3090</v>
      </c>
      <c r="N55" s="113">
        <v>400</v>
      </c>
      <c r="O55" s="112">
        <f t="shared" si="4"/>
        <v>16.974999999999998</v>
      </c>
      <c r="P55" s="112">
        <f t="shared" si="1"/>
        <v>19.126000000000001</v>
      </c>
      <c r="Q55" s="112">
        <f t="shared" si="3"/>
        <v>15.925000000000001</v>
      </c>
      <c r="R55" s="113">
        <f t="shared" si="5"/>
        <v>12.25</v>
      </c>
      <c r="S55" s="110">
        <v>5.4</v>
      </c>
      <c r="T55" s="111">
        <v>1.23</v>
      </c>
      <c r="U55" s="110">
        <v>220.7</v>
      </c>
      <c r="V55" s="110">
        <v>18.32</v>
      </c>
      <c r="W55" s="111" t="s">
        <v>39</v>
      </c>
      <c r="X55" s="55">
        <v>31925440</v>
      </c>
      <c r="Y55" s="71" t="s">
        <v>294</v>
      </c>
      <c r="Z55" s="5" t="s">
        <v>38</v>
      </c>
      <c r="AA55" s="112">
        <v>7.22</v>
      </c>
      <c r="AB55" s="112">
        <v>249</v>
      </c>
      <c r="AC55" s="103">
        <v>7.2</v>
      </c>
      <c r="AD55" s="28" t="s">
        <v>28</v>
      </c>
      <c r="AE55" s="28" t="s">
        <v>28</v>
      </c>
      <c r="AF55" s="28" t="s">
        <v>28</v>
      </c>
      <c r="AG55" s="28" t="s">
        <v>51</v>
      </c>
      <c r="AH55" s="28" t="s">
        <v>28</v>
      </c>
      <c r="AI55" s="28" t="s">
        <v>51</v>
      </c>
      <c r="AJ55" s="28" t="s">
        <v>51</v>
      </c>
      <c r="AK55" s="28" t="s">
        <v>51</v>
      </c>
      <c r="AL55" s="49" t="s">
        <v>51</v>
      </c>
      <c r="AM55" s="28" t="s">
        <v>51</v>
      </c>
      <c r="AN55" s="28" t="s">
        <v>51</v>
      </c>
      <c r="AO55" s="28" t="s">
        <v>51</v>
      </c>
      <c r="AP55" s="28" t="s">
        <v>51</v>
      </c>
      <c r="AQ55" s="28" t="s">
        <v>51</v>
      </c>
      <c r="AR55" s="28" t="s">
        <v>51</v>
      </c>
      <c r="AS55" s="28" t="s">
        <v>51</v>
      </c>
      <c r="AT55" s="28" t="s">
        <v>51</v>
      </c>
      <c r="AU55" s="49" t="s">
        <v>51</v>
      </c>
      <c r="AV55" s="110" t="s">
        <v>51</v>
      </c>
      <c r="AW55" s="110" t="s">
        <v>51</v>
      </c>
      <c r="AX55" s="110" t="s">
        <v>51</v>
      </c>
      <c r="AY55" s="113" t="s">
        <v>28</v>
      </c>
      <c r="AZ55" s="79" t="s">
        <v>51</v>
      </c>
    </row>
    <row r="56" spans="1:52" x14ac:dyDescent="0.35">
      <c r="A56" s="71" t="s">
        <v>478</v>
      </c>
      <c r="B56" s="71" t="s">
        <v>479</v>
      </c>
      <c r="C56" s="11">
        <v>4.5</v>
      </c>
      <c r="D56" s="12">
        <v>2</v>
      </c>
      <c r="E56" s="2" t="s">
        <v>375</v>
      </c>
      <c r="F56" s="13">
        <v>7.5</v>
      </c>
      <c r="G56" s="47">
        <v>0.55000000000000004</v>
      </c>
      <c r="H56" s="3" t="s">
        <v>302</v>
      </c>
      <c r="I56" s="3" t="s">
        <v>51</v>
      </c>
      <c r="J56" s="41" t="s">
        <v>51</v>
      </c>
      <c r="K56" s="112">
        <v>420</v>
      </c>
      <c r="L56" s="112">
        <v>170</v>
      </c>
      <c r="M56" s="112">
        <v>520</v>
      </c>
      <c r="N56" s="113">
        <v>770</v>
      </c>
      <c r="O56" s="112">
        <f t="shared" si="4"/>
        <v>16.974999999999998</v>
      </c>
      <c r="P56" s="112">
        <f t="shared" si="1"/>
        <v>19.126000000000001</v>
      </c>
      <c r="Q56" s="112">
        <f t="shared" si="3"/>
        <v>15.925000000000001</v>
      </c>
      <c r="R56" s="113">
        <f t="shared" si="5"/>
        <v>12.25</v>
      </c>
      <c r="S56" s="110">
        <v>3.4</v>
      </c>
      <c r="T56" s="111">
        <v>1.37</v>
      </c>
      <c r="U56" s="110">
        <v>236.6</v>
      </c>
      <c r="V56" s="110">
        <v>35.71</v>
      </c>
      <c r="W56" s="111" t="s">
        <v>39</v>
      </c>
      <c r="X56" s="55" t="s">
        <v>51</v>
      </c>
      <c r="Y56" s="71" t="s">
        <v>51</v>
      </c>
      <c r="Z56" s="5" t="s">
        <v>51</v>
      </c>
      <c r="AA56" s="112" t="s">
        <v>51</v>
      </c>
      <c r="AB56" s="112" t="s">
        <v>51</v>
      </c>
      <c r="AC56" s="113" t="s">
        <v>51</v>
      </c>
      <c r="AD56" s="46" t="s">
        <v>51</v>
      </c>
      <c r="AE56" s="46" t="s">
        <v>51</v>
      </c>
      <c r="AF56" s="46" t="s">
        <v>51</v>
      </c>
      <c r="AG56" s="46" t="s">
        <v>51</v>
      </c>
      <c r="AH56" s="46" t="s">
        <v>51</v>
      </c>
      <c r="AI56" s="46" t="s">
        <v>51</v>
      </c>
      <c r="AJ56" s="46" t="s">
        <v>51</v>
      </c>
      <c r="AK56" s="46" t="s">
        <v>51</v>
      </c>
      <c r="AL56" s="64" t="s">
        <v>51</v>
      </c>
      <c r="AM56" s="46" t="s">
        <v>51</v>
      </c>
      <c r="AN56" s="46" t="s">
        <v>51</v>
      </c>
      <c r="AO56" s="46" t="s">
        <v>51</v>
      </c>
      <c r="AP56" s="46" t="s">
        <v>51</v>
      </c>
      <c r="AQ56" s="46" t="s">
        <v>51</v>
      </c>
      <c r="AR56" s="46" t="s">
        <v>51</v>
      </c>
      <c r="AS56" s="46" t="s">
        <v>51</v>
      </c>
      <c r="AT56" s="46" t="s">
        <v>51</v>
      </c>
      <c r="AU56" s="64" t="s">
        <v>51</v>
      </c>
      <c r="AV56" s="46" t="s">
        <v>51</v>
      </c>
      <c r="AW56" s="46" t="s">
        <v>51</v>
      </c>
      <c r="AX56" s="46" t="s">
        <v>51</v>
      </c>
      <c r="AY56" s="38" t="s">
        <v>51</v>
      </c>
      <c r="AZ56" s="79" t="s">
        <v>51</v>
      </c>
    </row>
    <row r="57" spans="1:52" x14ac:dyDescent="0.35">
      <c r="A57" s="71" t="s">
        <v>480</v>
      </c>
      <c r="B57" s="71" t="s">
        <v>481</v>
      </c>
      <c r="C57" s="11">
        <v>11.8</v>
      </c>
      <c r="D57" s="12">
        <v>4</v>
      </c>
      <c r="E57" s="2" t="s">
        <v>375</v>
      </c>
      <c r="F57" s="13">
        <v>5.5</v>
      </c>
      <c r="G57" s="47">
        <v>0.97</v>
      </c>
      <c r="H57" s="3" t="s">
        <v>303</v>
      </c>
      <c r="I57" s="3" t="s">
        <v>51</v>
      </c>
      <c r="J57" s="41" t="s">
        <v>51</v>
      </c>
      <c r="K57" s="112">
        <v>410</v>
      </c>
      <c r="L57" s="112">
        <v>470</v>
      </c>
      <c r="M57" s="112">
        <v>1770</v>
      </c>
      <c r="N57" s="113">
        <v>7850</v>
      </c>
      <c r="O57" s="112">
        <f t="shared" si="4"/>
        <v>16.974999999999998</v>
      </c>
      <c r="P57" s="24">
        <f t="shared" si="1"/>
        <v>19.126000000000001</v>
      </c>
      <c r="Q57" s="112">
        <f t="shared" si="3"/>
        <v>15.925000000000001</v>
      </c>
      <c r="R57" s="113">
        <f t="shared" si="5"/>
        <v>12.25</v>
      </c>
      <c r="S57" s="110">
        <v>5</v>
      </c>
      <c r="T57" s="111">
        <v>2.36</v>
      </c>
      <c r="U57" s="110">
        <v>244.3</v>
      </c>
      <c r="V57" s="110">
        <v>52.82</v>
      </c>
      <c r="W57" s="111" t="s">
        <v>38</v>
      </c>
      <c r="X57" s="55" t="s">
        <v>51</v>
      </c>
      <c r="Y57" s="71" t="s">
        <v>51</v>
      </c>
      <c r="Z57" s="5" t="s">
        <v>51</v>
      </c>
      <c r="AA57" s="112" t="s">
        <v>51</v>
      </c>
      <c r="AB57" s="112" t="s">
        <v>51</v>
      </c>
      <c r="AC57" s="113" t="s">
        <v>51</v>
      </c>
      <c r="AD57" s="46" t="s">
        <v>51</v>
      </c>
      <c r="AE57" s="46" t="s">
        <v>51</v>
      </c>
      <c r="AF57" s="46" t="s">
        <v>51</v>
      </c>
      <c r="AG57" s="46" t="s">
        <v>51</v>
      </c>
      <c r="AH57" s="46" t="s">
        <v>51</v>
      </c>
      <c r="AI57" s="46" t="s">
        <v>51</v>
      </c>
      <c r="AJ57" s="46" t="s">
        <v>51</v>
      </c>
      <c r="AK57" s="46" t="s">
        <v>51</v>
      </c>
      <c r="AL57" s="64" t="s">
        <v>51</v>
      </c>
      <c r="AM57" s="46" t="s">
        <v>51</v>
      </c>
      <c r="AN57" s="46" t="s">
        <v>51</v>
      </c>
      <c r="AO57" s="46" t="s">
        <v>51</v>
      </c>
      <c r="AP57" s="46" t="s">
        <v>51</v>
      </c>
      <c r="AQ57" s="46" t="s">
        <v>51</v>
      </c>
      <c r="AR57" s="46" t="s">
        <v>51</v>
      </c>
      <c r="AS57" s="46" t="s">
        <v>51</v>
      </c>
      <c r="AT57" s="46" t="s">
        <v>51</v>
      </c>
      <c r="AU57" s="64" t="s">
        <v>51</v>
      </c>
      <c r="AV57" s="46" t="s">
        <v>51</v>
      </c>
      <c r="AW57" s="46" t="s">
        <v>51</v>
      </c>
      <c r="AX57" s="46" t="s">
        <v>51</v>
      </c>
      <c r="AY57" s="38" t="s">
        <v>51</v>
      </c>
      <c r="AZ57" s="79" t="s">
        <v>304</v>
      </c>
    </row>
    <row r="58" spans="1:52" x14ac:dyDescent="0.35">
      <c r="A58" s="71" t="s">
        <v>482</v>
      </c>
      <c r="B58" s="71" t="s">
        <v>483</v>
      </c>
      <c r="C58" s="11">
        <v>8.9</v>
      </c>
      <c r="D58" s="12">
        <v>2</v>
      </c>
      <c r="E58" s="2" t="s">
        <v>375</v>
      </c>
      <c r="F58" s="13">
        <v>8.8000000000000007</v>
      </c>
      <c r="G58" s="47">
        <v>1.55</v>
      </c>
      <c r="H58" s="3" t="s">
        <v>305</v>
      </c>
      <c r="I58" s="3" t="s">
        <v>306</v>
      </c>
      <c r="J58" s="41" t="s">
        <v>38</v>
      </c>
      <c r="K58" s="112">
        <v>120</v>
      </c>
      <c r="L58" s="112">
        <v>150</v>
      </c>
      <c r="M58" s="112">
        <v>1150</v>
      </c>
      <c r="N58" s="113">
        <v>400</v>
      </c>
      <c r="O58" s="112">
        <f t="shared" si="4"/>
        <v>16.974999999999998</v>
      </c>
      <c r="P58" s="112">
        <f t="shared" si="1"/>
        <v>19.126000000000001</v>
      </c>
      <c r="Q58" s="112">
        <f t="shared" si="3"/>
        <v>15.925000000000001</v>
      </c>
      <c r="R58" s="113">
        <f t="shared" si="5"/>
        <v>12.25</v>
      </c>
      <c r="S58" s="110">
        <v>4.2</v>
      </c>
      <c r="T58" s="111">
        <v>1.32</v>
      </c>
      <c r="U58" s="110">
        <v>214.6</v>
      </c>
      <c r="V58" s="110">
        <v>28.05</v>
      </c>
      <c r="W58" s="111" t="s">
        <v>39</v>
      </c>
      <c r="X58" s="55">
        <v>32001268</v>
      </c>
      <c r="Y58" s="71" t="s">
        <v>307</v>
      </c>
      <c r="Z58" s="5" t="s">
        <v>38</v>
      </c>
      <c r="AA58" s="112">
        <v>7.15</v>
      </c>
      <c r="AB58" s="112">
        <v>216</v>
      </c>
      <c r="AC58" s="103">
        <v>10.4</v>
      </c>
      <c r="AD58" s="28" t="s">
        <v>28</v>
      </c>
      <c r="AE58" s="28" t="s">
        <v>28</v>
      </c>
      <c r="AF58" s="28" t="s">
        <v>28</v>
      </c>
      <c r="AG58" s="28" t="s">
        <v>51</v>
      </c>
      <c r="AH58" s="28" t="s">
        <v>28</v>
      </c>
      <c r="AI58" s="28" t="s">
        <v>51</v>
      </c>
      <c r="AJ58" s="28" t="s">
        <v>51</v>
      </c>
      <c r="AK58" s="28" t="s">
        <v>51</v>
      </c>
      <c r="AL58" s="49" t="s">
        <v>51</v>
      </c>
      <c r="AM58" s="28" t="s">
        <v>51</v>
      </c>
      <c r="AN58" s="28" t="s">
        <v>51</v>
      </c>
      <c r="AO58" s="28" t="s">
        <v>51</v>
      </c>
      <c r="AP58" s="28" t="s">
        <v>51</v>
      </c>
      <c r="AQ58" s="28" t="s">
        <v>51</v>
      </c>
      <c r="AR58" s="28" t="s">
        <v>51</v>
      </c>
      <c r="AS58" s="28" t="s">
        <v>51</v>
      </c>
      <c r="AT58" s="28" t="s">
        <v>51</v>
      </c>
      <c r="AU58" s="49" t="s">
        <v>51</v>
      </c>
      <c r="AV58" s="110" t="s">
        <v>51</v>
      </c>
      <c r="AW58" s="110" t="s">
        <v>51</v>
      </c>
      <c r="AX58" s="110" t="s">
        <v>51</v>
      </c>
      <c r="AY58" s="113" t="s">
        <v>28</v>
      </c>
      <c r="AZ58" s="79" t="s">
        <v>308</v>
      </c>
    </row>
    <row r="59" spans="1:52" x14ac:dyDescent="0.35">
      <c r="A59" s="71" t="s">
        <v>484</v>
      </c>
      <c r="B59" s="75" t="s">
        <v>485</v>
      </c>
      <c r="C59" s="11">
        <v>11.5</v>
      </c>
      <c r="D59" s="12">
        <v>2</v>
      </c>
      <c r="E59" s="2" t="s">
        <v>375</v>
      </c>
      <c r="F59" s="13">
        <v>5</v>
      </c>
      <c r="G59" s="47">
        <v>1.26</v>
      </c>
      <c r="H59" s="3" t="s">
        <v>309</v>
      </c>
      <c r="I59" s="3" t="s">
        <v>310</v>
      </c>
      <c r="J59" s="41" t="s">
        <v>38</v>
      </c>
      <c r="K59" s="112">
        <v>100</v>
      </c>
      <c r="L59" s="112">
        <v>600</v>
      </c>
      <c r="M59" s="112">
        <v>4680</v>
      </c>
      <c r="N59" s="113">
        <v>640</v>
      </c>
      <c r="O59" s="112">
        <f t="shared" si="4"/>
        <v>16.974999999999998</v>
      </c>
      <c r="P59" s="112">
        <f t="shared" si="1"/>
        <v>19.126000000000001</v>
      </c>
      <c r="Q59" s="112">
        <f t="shared" si="3"/>
        <v>15.925000000000001</v>
      </c>
      <c r="R59" s="113">
        <f t="shared" si="5"/>
        <v>12.25</v>
      </c>
      <c r="S59" s="110">
        <v>6.9</v>
      </c>
      <c r="T59" s="111">
        <v>1.69</v>
      </c>
      <c r="U59" s="110">
        <v>219.4</v>
      </c>
      <c r="V59" s="110">
        <v>28.13</v>
      </c>
      <c r="W59" s="111" t="s">
        <v>39</v>
      </c>
      <c r="X59" s="55">
        <v>32002296</v>
      </c>
      <c r="Y59" s="71" t="s">
        <v>311</v>
      </c>
      <c r="Z59" s="5" t="s">
        <v>38</v>
      </c>
      <c r="AA59" s="112">
        <v>7.0739999999999998</v>
      </c>
      <c r="AB59" s="112">
        <v>114.5</v>
      </c>
      <c r="AC59" s="103">
        <v>5.0999999999999996</v>
      </c>
      <c r="AD59" s="28" t="s">
        <v>28</v>
      </c>
      <c r="AE59" s="28" t="s">
        <v>28</v>
      </c>
      <c r="AF59" s="28" t="s">
        <v>28</v>
      </c>
      <c r="AG59" s="28" t="s">
        <v>51</v>
      </c>
      <c r="AH59" s="28" t="s">
        <v>28</v>
      </c>
      <c r="AI59" s="28" t="s">
        <v>51</v>
      </c>
      <c r="AJ59" s="28" t="s">
        <v>51</v>
      </c>
      <c r="AK59" s="28" t="s">
        <v>51</v>
      </c>
      <c r="AL59" s="49" t="s">
        <v>51</v>
      </c>
      <c r="AM59" s="28" t="s">
        <v>51</v>
      </c>
      <c r="AN59" s="28" t="s">
        <v>51</v>
      </c>
      <c r="AO59" s="28" t="s">
        <v>51</v>
      </c>
      <c r="AP59" s="28" t="s">
        <v>51</v>
      </c>
      <c r="AQ59" s="28" t="s">
        <v>51</v>
      </c>
      <c r="AR59" s="28" t="s">
        <v>51</v>
      </c>
      <c r="AS59" s="28" t="s">
        <v>51</v>
      </c>
      <c r="AT59" s="28" t="s">
        <v>51</v>
      </c>
      <c r="AU59" s="49" t="s">
        <v>51</v>
      </c>
      <c r="AV59" s="110" t="s">
        <v>51</v>
      </c>
      <c r="AW59" s="110" t="s">
        <v>51</v>
      </c>
      <c r="AX59" s="110" t="s">
        <v>51</v>
      </c>
      <c r="AY59" s="113" t="s">
        <v>28</v>
      </c>
      <c r="AZ59" s="79" t="s">
        <v>51</v>
      </c>
    </row>
    <row r="60" spans="1:52" x14ac:dyDescent="0.35">
      <c r="A60" s="71" t="s">
        <v>486</v>
      </c>
      <c r="B60" s="71" t="s">
        <v>487</v>
      </c>
      <c r="C60" s="11">
        <v>3</v>
      </c>
      <c r="D60" s="12">
        <v>2</v>
      </c>
      <c r="E60" s="2" t="s">
        <v>375</v>
      </c>
      <c r="F60" s="13">
        <v>5</v>
      </c>
      <c r="G60" s="47">
        <v>1</v>
      </c>
      <c r="H60" s="3" t="s">
        <v>312</v>
      </c>
      <c r="I60" s="3" t="s">
        <v>51</v>
      </c>
      <c r="J60" s="41" t="s">
        <v>51</v>
      </c>
      <c r="K60" s="112">
        <v>30</v>
      </c>
      <c r="L60" s="112">
        <v>60</v>
      </c>
      <c r="M60" s="112">
        <v>580</v>
      </c>
      <c r="N60" s="113">
        <v>380</v>
      </c>
      <c r="O60" s="112">
        <f t="shared" si="4"/>
        <v>16.974999999999998</v>
      </c>
      <c r="P60" s="112">
        <f t="shared" si="1"/>
        <v>19.126000000000001</v>
      </c>
      <c r="Q60" s="112">
        <f t="shared" si="3"/>
        <v>15.925000000000001</v>
      </c>
      <c r="R60" s="113">
        <f t="shared" si="5"/>
        <v>12.25</v>
      </c>
      <c r="S60" s="110">
        <v>7.6</v>
      </c>
      <c r="T60" s="111">
        <v>1.39</v>
      </c>
      <c r="U60" s="110">
        <v>227.8</v>
      </c>
      <c r="V60" s="110">
        <v>15.34</v>
      </c>
      <c r="W60" s="111" t="s">
        <v>39</v>
      </c>
      <c r="X60" s="55" t="s">
        <v>51</v>
      </c>
      <c r="Y60" s="71" t="s">
        <v>51</v>
      </c>
      <c r="Z60" s="5" t="s">
        <v>51</v>
      </c>
      <c r="AA60" s="112" t="s">
        <v>51</v>
      </c>
      <c r="AB60" s="112" t="s">
        <v>51</v>
      </c>
      <c r="AC60" s="113" t="s">
        <v>51</v>
      </c>
      <c r="AD60" s="46" t="s">
        <v>51</v>
      </c>
      <c r="AE60" s="46" t="s">
        <v>51</v>
      </c>
      <c r="AF60" s="46" t="s">
        <v>51</v>
      </c>
      <c r="AG60" s="46" t="s">
        <v>51</v>
      </c>
      <c r="AH60" s="46" t="s">
        <v>51</v>
      </c>
      <c r="AI60" s="46" t="s">
        <v>51</v>
      </c>
      <c r="AJ60" s="46" t="s">
        <v>51</v>
      </c>
      <c r="AK60" s="46" t="s">
        <v>51</v>
      </c>
      <c r="AL60" s="64" t="s">
        <v>51</v>
      </c>
      <c r="AM60" s="46" t="s">
        <v>51</v>
      </c>
      <c r="AN60" s="46" t="s">
        <v>51</v>
      </c>
      <c r="AO60" s="46" t="s">
        <v>51</v>
      </c>
      <c r="AP60" s="46" t="s">
        <v>51</v>
      </c>
      <c r="AQ60" s="46" t="s">
        <v>51</v>
      </c>
      <c r="AR60" s="46" t="s">
        <v>51</v>
      </c>
      <c r="AS60" s="46" t="s">
        <v>51</v>
      </c>
      <c r="AT60" s="46" t="s">
        <v>51</v>
      </c>
      <c r="AU60" s="64" t="s">
        <v>51</v>
      </c>
      <c r="AV60" s="46" t="s">
        <v>51</v>
      </c>
      <c r="AW60" s="46" t="s">
        <v>51</v>
      </c>
      <c r="AX60" s="46" t="s">
        <v>51</v>
      </c>
      <c r="AY60" s="38" t="s">
        <v>51</v>
      </c>
      <c r="AZ60" s="79" t="s">
        <v>51</v>
      </c>
    </row>
    <row r="61" spans="1:52" x14ac:dyDescent="0.35">
      <c r="A61" s="71" t="s">
        <v>488</v>
      </c>
      <c r="B61" s="71" t="s">
        <v>489</v>
      </c>
      <c r="C61" s="11">
        <v>15.5</v>
      </c>
      <c r="D61" s="12">
        <v>2</v>
      </c>
      <c r="E61" s="2" t="s">
        <v>375</v>
      </c>
      <c r="F61" s="13">
        <v>8.1999999999999993</v>
      </c>
      <c r="G61" s="47">
        <v>2.29</v>
      </c>
      <c r="H61" s="3" t="s">
        <v>313</v>
      </c>
      <c r="I61" s="3" t="s">
        <v>51</v>
      </c>
      <c r="J61" s="41" t="s">
        <v>51</v>
      </c>
      <c r="K61" s="112">
        <v>540</v>
      </c>
      <c r="L61" s="112">
        <v>240</v>
      </c>
      <c r="M61" s="112">
        <v>3100</v>
      </c>
      <c r="N61" s="113">
        <v>4000</v>
      </c>
      <c r="O61" s="112">
        <f t="shared" si="4"/>
        <v>16.974999999999998</v>
      </c>
      <c r="P61" s="24">
        <f t="shared" si="1"/>
        <v>19.126000000000001</v>
      </c>
      <c r="Q61" s="112">
        <f t="shared" si="3"/>
        <v>15.925000000000001</v>
      </c>
      <c r="R61" s="113">
        <f t="shared" si="5"/>
        <v>12.25</v>
      </c>
      <c r="S61" s="110">
        <v>4.5999999999999996</v>
      </c>
      <c r="T61" s="111">
        <v>1.9</v>
      </c>
      <c r="U61" s="110">
        <v>250.1</v>
      </c>
      <c r="V61" s="110">
        <v>22.78</v>
      </c>
      <c r="W61" s="111" t="s">
        <v>38</v>
      </c>
      <c r="X61" s="55" t="s">
        <v>51</v>
      </c>
      <c r="Y61" s="71" t="s">
        <v>51</v>
      </c>
      <c r="Z61" s="5" t="s">
        <v>51</v>
      </c>
      <c r="AA61" s="112" t="s">
        <v>51</v>
      </c>
      <c r="AB61" s="112" t="s">
        <v>51</v>
      </c>
      <c r="AC61" s="113" t="s">
        <v>51</v>
      </c>
      <c r="AD61" s="46" t="s">
        <v>51</v>
      </c>
      <c r="AE61" s="46" t="s">
        <v>51</v>
      </c>
      <c r="AF61" s="46" t="s">
        <v>51</v>
      </c>
      <c r="AG61" s="46" t="s">
        <v>51</v>
      </c>
      <c r="AH61" s="46" t="s">
        <v>51</v>
      </c>
      <c r="AI61" s="46" t="s">
        <v>51</v>
      </c>
      <c r="AJ61" s="46" t="s">
        <v>51</v>
      </c>
      <c r="AK61" s="46" t="s">
        <v>51</v>
      </c>
      <c r="AL61" s="64" t="s">
        <v>51</v>
      </c>
      <c r="AM61" s="46" t="s">
        <v>51</v>
      </c>
      <c r="AN61" s="46" t="s">
        <v>51</v>
      </c>
      <c r="AO61" s="46" t="s">
        <v>51</v>
      </c>
      <c r="AP61" s="46" t="s">
        <v>51</v>
      </c>
      <c r="AQ61" s="46" t="s">
        <v>51</v>
      </c>
      <c r="AR61" s="46" t="s">
        <v>51</v>
      </c>
      <c r="AS61" s="46" t="s">
        <v>51</v>
      </c>
      <c r="AT61" s="46" t="s">
        <v>51</v>
      </c>
      <c r="AU61" s="64" t="s">
        <v>51</v>
      </c>
      <c r="AV61" s="46" t="s">
        <v>51</v>
      </c>
      <c r="AW61" s="46" t="s">
        <v>51</v>
      </c>
      <c r="AX61" s="46" t="s">
        <v>51</v>
      </c>
      <c r="AY61" s="38" t="s">
        <v>51</v>
      </c>
      <c r="AZ61" s="79" t="s">
        <v>51</v>
      </c>
    </row>
    <row r="62" spans="1:52" x14ac:dyDescent="0.35">
      <c r="A62" s="71" t="s">
        <v>490</v>
      </c>
      <c r="B62" s="71" t="s">
        <v>491</v>
      </c>
      <c r="C62" s="11">
        <v>1.5</v>
      </c>
      <c r="D62" s="12">
        <v>1</v>
      </c>
      <c r="E62" s="2" t="s">
        <v>375</v>
      </c>
      <c r="F62" s="13">
        <v>4.2</v>
      </c>
      <c r="G62" s="47">
        <v>0.19</v>
      </c>
      <c r="H62" s="3" t="s">
        <v>314</v>
      </c>
      <c r="I62" s="3" t="s">
        <v>51</v>
      </c>
      <c r="J62" s="41" t="s">
        <v>51</v>
      </c>
      <c r="K62" s="112" t="s">
        <v>51</v>
      </c>
      <c r="L62" s="112">
        <v>50</v>
      </c>
      <c r="M62" s="112" t="s">
        <v>51</v>
      </c>
      <c r="N62" s="113">
        <v>100</v>
      </c>
      <c r="O62" s="112">
        <f t="shared" si="4"/>
        <v>16.974999999999998</v>
      </c>
      <c r="P62" s="112">
        <f t="shared" si="1"/>
        <v>19.126000000000001</v>
      </c>
      <c r="Q62" s="112">
        <f t="shared" si="3"/>
        <v>15.925000000000001</v>
      </c>
      <c r="R62" s="113">
        <f t="shared" si="5"/>
        <v>12.25</v>
      </c>
      <c r="S62" s="110">
        <v>4.8</v>
      </c>
      <c r="T62" s="111">
        <v>0.61</v>
      </c>
      <c r="U62" s="110">
        <v>296.89999999999998</v>
      </c>
      <c r="V62" s="110">
        <v>11.63</v>
      </c>
      <c r="W62" s="111" t="s">
        <v>59</v>
      </c>
      <c r="X62" s="55" t="s">
        <v>51</v>
      </c>
      <c r="Y62" s="71" t="s">
        <v>51</v>
      </c>
      <c r="Z62" s="5" t="s">
        <v>51</v>
      </c>
      <c r="AA62" s="112" t="s">
        <v>51</v>
      </c>
      <c r="AB62" s="112" t="s">
        <v>51</v>
      </c>
      <c r="AC62" s="112" t="s">
        <v>51</v>
      </c>
      <c r="AD62" s="46" t="s">
        <v>51</v>
      </c>
      <c r="AE62" s="46" t="s">
        <v>51</v>
      </c>
      <c r="AF62" s="46" t="s">
        <v>51</v>
      </c>
      <c r="AG62" s="46" t="s">
        <v>51</v>
      </c>
      <c r="AH62" s="46" t="s">
        <v>51</v>
      </c>
      <c r="AI62" s="46" t="s">
        <v>51</v>
      </c>
      <c r="AJ62" s="46" t="s">
        <v>51</v>
      </c>
      <c r="AK62" s="46" t="s">
        <v>51</v>
      </c>
      <c r="AL62" s="64" t="s">
        <v>51</v>
      </c>
      <c r="AM62" s="46" t="s">
        <v>51</v>
      </c>
      <c r="AN62" s="46" t="s">
        <v>51</v>
      </c>
      <c r="AO62" s="46" t="s">
        <v>51</v>
      </c>
      <c r="AP62" s="46" t="s">
        <v>51</v>
      </c>
      <c r="AQ62" s="46" t="s">
        <v>51</v>
      </c>
      <c r="AR62" s="46" t="s">
        <v>51</v>
      </c>
      <c r="AS62" s="46" t="s">
        <v>51</v>
      </c>
      <c r="AT62" s="46" t="s">
        <v>51</v>
      </c>
      <c r="AU62" s="64" t="s">
        <v>51</v>
      </c>
      <c r="AV62" s="46" t="s">
        <v>51</v>
      </c>
      <c r="AW62" s="46" t="s">
        <v>51</v>
      </c>
      <c r="AX62" s="46" t="s">
        <v>51</v>
      </c>
      <c r="AY62" s="38" t="s">
        <v>51</v>
      </c>
      <c r="AZ62" s="79" t="s">
        <v>315</v>
      </c>
    </row>
    <row r="63" spans="1:52" x14ac:dyDescent="0.35">
      <c r="A63" s="71" t="s">
        <v>492</v>
      </c>
      <c r="B63" s="71" t="s">
        <v>493</v>
      </c>
      <c r="C63" s="11">
        <v>12.6</v>
      </c>
      <c r="D63" s="12">
        <v>2</v>
      </c>
      <c r="E63" s="2" t="s">
        <v>375</v>
      </c>
      <c r="F63" s="13">
        <v>7.9</v>
      </c>
      <c r="G63" s="47">
        <v>1.95</v>
      </c>
      <c r="H63" s="3" t="s">
        <v>316</v>
      </c>
      <c r="I63" s="3" t="s">
        <v>51</v>
      </c>
      <c r="J63" s="41" t="s">
        <v>108</v>
      </c>
      <c r="K63" s="112">
        <f>1140 + 1180</f>
        <v>2320</v>
      </c>
      <c r="L63" s="112">
        <v>170</v>
      </c>
      <c r="M63" s="112" t="s">
        <v>51</v>
      </c>
      <c r="N63" s="113">
        <f>1140+13780</f>
        <v>14920</v>
      </c>
      <c r="O63" s="112">
        <f t="shared" si="4"/>
        <v>16.974999999999998</v>
      </c>
      <c r="P63" s="112">
        <f t="shared" si="1"/>
        <v>19.126000000000001</v>
      </c>
      <c r="Q63" s="112">
        <f t="shared" si="3"/>
        <v>15.925000000000001</v>
      </c>
      <c r="R63" s="113">
        <f t="shared" si="5"/>
        <v>12.25</v>
      </c>
      <c r="S63" s="110">
        <v>8.1999999999999993</v>
      </c>
      <c r="T63" s="111">
        <v>2.06</v>
      </c>
      <c r="U63" s="110">
        <v>244.9</v>
      </c>
      <c r="V63" s="110">
        <v>17.23</v>
      </c>
      <c r="W63" s="111" t="s">
        <v>39</v>
      </c>
      <c r="X63" s="55" t="s">
        <v>317</v>
      </c>
      <c r="Y63" s="71" t="s">
        <v>318</v>
      </c>
      <c r="Z63" s="5" t="s">
        <v>108</v>
      </c>
      <c r="AA63" s="112" t="s">
        <v>319</v>
      </c>
      <c r="AB63" s="112" t="s">
        <v>320</v>
      </c>
      <c r="AC63" s="103" t="s">
        <v>321</v>
      </c>
      <c r="AD63" s="28" t="s">
        <v>28</v>
      </c>
      <c r="AE63" s="28" t="s">
        <v>28</v>
      </c>
      <c r="AF63" s="28" t="s">
        <v>28</v>
      </c>
      <c r="AG63" s="28" t="s">
        <v>51</v>
      </c>
      <c r="AH63" s="28" t="s">
        <v>28</v>
      </c>
      <c r="AI63" s="28" t="s">
        <v>51</v>
      </c>
      <c r="AJ63" s="28" t="s">
        <v>51</v>
      </c>
      <c r="AK63" s="28" t="s">
        <v>51</v>
      </c>
      <c r="AL63" s="49" t="s">
        <v>51</v>
      </c>
      <c r="AM63" s="28" t="s">
        <v>51</v>
      </c>
      <c r="AN63" s="28" t="s">
        <v>51</v>
      </c>
      <c r="AO63" s="28" t="s">
        <v>51</v>
      </c>
      <c r="AP63" s="28" t="s">
        <v>51</v>
      </c>
      <c r="AQ63" s="28" t="s">
        <v>51</v>
      </c>
      <c r="AR63" s="28" t="s">
        <v>51</v>
      </c>
      <c r="AS63" s="28" t="s">
        <v>51</v>
      </c>
      <c r="AT63" s="28" t="s">
        <v>51</v>
      </c>
      <c r="AU63" s="49" t="s">
        <v>51</v>
      </c>
      <c r="AV63" s="110" t="s">
        <v>51</v>
      </c>
      <c r="AW63" s="110" t="s">
        <v>51</v>
      </c>
      <c r="AX63" s="110" t="s">
        <v>51</v>
      </c>
      <c r="AY63" s="113" t="s">
        <v>28</v>
      </c>
      <c r="AZ63" s="79" t="s">
        <v>322</v>
      </c>
    </row>
    <row r="64" spans="1:52" x14ac:dyDescent="0.35">
      <c r="A64" s="71" t="s">
        <v>494</v>
      </c>
      <c r="B64" s="71" t="s">
        <v>495</v>
      </c>
      <c r="C64" s="11">
        <v>1.1000000000000001</v>
      </c>
      <c r="D64" s="12">
        <v>1</v>
      </c>
      <c r="E64" s="2" t="s">
        <v>375</v>
      </c>
      <c r="F64" s="13">
        <v>3.9</v>
      </c>
      <c r="G64" s="33">
        <v>0.19</v>
      </c>
      <c r="H64" s="104" t="s">
        <v>323</v>
      </c>
      <c r="I64" s="3" t="s">
        <v>51</v>
      </c>
      <c r="J64" s="41" t="s">
        <v>51</v>
      </c>
      <c r="K64" s="112">
        <v>60</v>
      </c>
      <c r="L64" s="112">
        <v>90</v>
      </c>
      <c r="M64" s="112" t="s">
        <v>51</v>
      </c>
      <c r="N64" s="113">
        <v>70</v>
      </c>
      <c r="O64" s="112">
        <f t="shared" si="4"/>
        <v>16.974999999999998</v>
      </c>
      <c r="P64" s="112">
        <f t="shared" si="1"/>
        <v>19.126000000000001</v>
      </c>
      <c r="Q64" s="112">
        <f t="shared" si="3"/>
        <v>15.925000000000001</v>
      </c>
      <c r="R64" s="113">
        <f t="shared" si="5"/>
        <v>12.25</v>
      </c>
      <c r="S64" s="110">
        <v>3.7</v>
      </c>
      <c r="T64" s="111">
        <v>1.29</v>
      </c>
      <c r="U64" s="110">
        <v>137.69999999999999</v>
      </c>
      <c r="V64" s="110">
        <v>11.48</v>
      </c>
      <c r="W64" s="111" t="s">
        <v>202</v>
      </c>
      <c r="X64" s="55" t="s">
        <v>51</v>
      </c>
      <c r="Y64" s="71" t="s">
        <v>51</v>
      </c>
      <c r="Z64" s="5" t="s">
        <v>51</v>
      </c>
      <c r="AA64" s="112" t="s">
        <v>51</v>
      </c>
      <c r="AB64" s="112" t="s">
        <v>51</v>
      </c>
      <c r="AC64" s="113" t="s">
        <v>51</v>
      </c>
      <c r="AD64" s="46" t="s">
        <v>51</v>
      </c>
      <c r="AE64" s="46" t="s">
        <v>51</v>
      </c>
      <c r="AF64" s="46" t="s">
        <v>51</v>
      </c>
      <c r="AG64" s="46" t="s">
        <v>51</v>
      </c>
      <c r="AH64" s="46" t="s">
        <v>51</v>
      </c>
      <c r="AI64" s="46" t="s">
        <v>51</v>
      </c>
      <c r="AJ64" s="46" t="s">
        <v>51</v>
      </c>
      <c r="AK64" s="46" t="s">
        <v>51</v>
      </c>
      <c r="AL64" s="64" t="s">
        <v>51</v>
      </c>
      <c r="AM64" s="46" t="s">
        <v>51</v>
      </c>
      <c r="AN64" s="46" t="s">
        <v>51</v>
      </c>
      <c r="AO64" s="46" t="s">
        <v>51</v>
      </c>
      <c r="AP64" s="46" t="s">
        <v>51</v>
      </c>
      <c r="AQ64" s="46" t="s">
        <v>51</v>
      </c>
      <c r="AR64" s="46" t="s">
        <v>51</v>
      </c>
      <c r="AS64" s="46" t="s">
        <v>51</v>
      </c>
      <c r="AT64" s="46" t="s">
        <v>51</v>
      </c>
      <c r="AU64" s="64" t="s">
        <v>51</v>
      </c>
      <c r="AV64" s="46" t="s">
        <v>51</v>
      </c>
      <c r="AW64" s="46" t="s">
        <v>51</v>
      </c>
      <c r="AX64" s="46" t="s">
        <v>51</v>
      </c>
      <c r="AY64" s="38" t="s">
        <v>51</v>
      </c>
      <c r="AZ64" s="79" t="s">
        <v>324</v>
      </c>
    </row>
    <row r="65" spans="1:52" x14ac:dyDescent="0.35">
      <c r="A65" s="71" t="s">
        <v>496</v>
      </c>
      <c r="B65" s="71" t="s">
        <v>497</v>
      </c>
      <c r="C65" s="11">
        <v>1.7</v>
      </c>
      <c r="D65" s="12">
        <v>1</v>
      </c>
      <c r="E65" s="2" t="s">
        <v>375</v>
      </c>
      <c r="F65" s="13">
        <v>10.199999999999999</v>
      </c>
      <c r="G65" s="33">
        <v>0.68</v>
      </c>
      <c r="H65" s="104" t="s">
        <v>325</v>
      </c>
      <c r="I65" s="3" t="s">
        <v>51</v>
      </c>
      <c r="J65" s="41" t="s">
        <v>51</v>
      </c>
      <c r="K65" s="112">
        <v>40</v>
      </c>
      <c r="L65" s="112">
        <v>80</v>
      </c>
      <c r="M65" s="112">
        <v>1260</v>
      </c>
      <c r="N65" s="113">
        <v>20</v>
      </c>
      <c r="O65" s="112">
        <f t="shared" si="4"/>
        <v>16.974999999999998</v>
      </c>
      <c r="P65" s="24">
        <f t="shared" si="1"/>
        <v>19.126000000000001</v>
      </c>
      <c r="Q65" s="112">
        <f t="shared" si="3"/>
        <v>15.925000000000001</v>
      </c>
      <c r="R65" s="113">
        <f t="shared" si="5"/>
        <v>12.25</v>
      </c>
      <c r="S65" s="110">
        <v>7.3</v>
      </c>
      <c r="T65" s="111">
        <v>0.4</v>
      </c>
      <c r="U65" s="110">
        <v>191.9</v>
      </c>
      <c r="V65" s="110">
        <v>3.25</v>
      </c>
      <c r="W65" s="111" t="s">
        <v>57</v>
      </c>
      <c r="X65" s="55" t="s">
        <v>51</v>
      </c>
      <c r="Y65" s="71" t="s">
        <v>51</v>
      </c>
      <c r="Z65" s="5" t="s">
        <v>51</v>
      </c>
      <c r="AA65" s="112" t="s">
        <v>51</v>
      </c>
      <c r="AB65" s="112" t="s">
        <v>51</v>
      </c>
      <c r="AC65" s="113" t="s">
        <v>51</v>
      </c>
      <c r="AD65" s="46" t="s">
        <v>51</v>
      </c>
      <c r="AE65" s="46" t="s">
        <v>51</v>
      </c>
      <c r="AF65" s="46" t="s">
        <v>51</v>
      </c>
      <c r="AG65" s="46" t="s">
        <v>51</v>
      </c>
      <c r="AH65" s="46" t="s">
        <v>51</v>
      </c>
      <c r="AI65" s="46" t="s">
        <v>51</v>
      </c>
      <c r="AJ65" s="46" t="s">
        <v>51</v>
      </c>
      <c r="AK65" s="46" t="s">
        <v>51</v>
      </c>
      <c r="AL65" s="64" t="s">
        <v>51</v>
      </c>
      <c r="AM65" s="46" t="s">
        <v>51</v>
      </c>
      <c r="AN65" s="46" t="s">
        <v>51</v>
      </c>
      <c r="AO65" s="46" t="s">
        <v>51</v>
      </c>
      <c r="AP65" s="46" t="s">
        <v>51</v>
      </c>
      <c r="AQ65" s="46" t="s">
        <v>51</v>
      </c>
      <c r="AR65" s="46" t="s">
        <v>51</v>
      </c>
      <c r="AS65" s="46" t="s">
        <v>51</v>
      </c>
      <c r="AT65" s="46" t="s">
        <v>51</v>
      </c>
      <c r="AU65" s="64" t="s">
        <v>51</v>
      </c>
      <c r="AV65" s="46" t="s">
        <v>51</v>
      </c>
      <c r="AW65" s="46" t="s">
        <v>51</v>
      </c>
      <c r="AX65" s="46" t="s">
        <v>51</v>
      </c>
      <c r="AY65" s="38" t="s">
        <v>51</v>
      </c>
      <c r="AZ65" s="79" t="s">
        <v>51</v>
      </c>
    </row>
    <row r="66" spans="1:52" x14ac:dyDescent="0.35">
      <c r="A66" s="71" t="s">
        <v>498</v>
      </c>
      <c r="B66" s="71" t="s">
        <v>499</v>
      </c>
      <c r="C66" s="11">
        <v>12.8</v>
      </c>
      <c r="D66" s="12">
        <v>3</v>
      </c>
      <c r="E66" s="2" t="s">
        <v>375</v>
      </c>
      <c r="F66" s="13">
        <v>5.0999999999999996</v>
      </c>
      <c r="G66" s="33">
        <v>1.04</v>
      </c>
      <c r="H66" s="104" t="s">
        <v>326</v>
      </c>
      <c r="I66" s="3" t="s">
        <v>51</v>
      </c>
      <c r="J66" s="41" t="s">
        <v>51</v>
      </c>
      <c r="K66" s="112">
        <v>1850</v>
      </c>
      <c r="L66" s="112">
        <v>280</v>
      </c>
      <c r="M66" s="112">
        <v>2800</v>
      </c>
      <c r="N66" s="113">
        <v>820</v>
      </c>
      <c r="O66" s="112">
        <f t="shared" si="4"/>
        <v>16.974999999999998</v>
      </c>
      <c r="P66" s="112">
        <f t="shared" si="1"/>
        <v>19.126000000000001</v>
      </c>
      <c r="Q66" s="112">
        <f t="shared" si="3"/>
        <v>15.925000000000001</v>
      </c>
      <c r="R66" s="113">
        <f t="shared" si="5"/>
        <v>12.25</v>
      </c>
      <c r="S66" s="110">
        <v>6.1</v>
      </c>
      <c r="T66" s="111">
        <v>1.78</v>
      </c>
      <c r="U66" s="110">
        <v>245.5</v>
      </c>
      <c r="V66" s="110">
        <v>32.840000000000003</v>
      </c>
      <c r="W66" s="111" t="s">
        <v>39</v>
      </c>
      <c r="X66" s="55" t="s">
        <v>51</v>
      </c>
      <c r="Y66" s="71" t="s">
        <v>51</v>
      </c>
      <c r="Z66" s="5" t="s">
        <v>51</v>
      </c>
      <c r="AA66" s="112" t="s">
        <v>51</v>
      </c>
      <c r="AB66" s="112" t="s">
        <v>51</v>
      </c>
      <c r="AC66" s="113" t="s">
        <v>51</v>
      </c>
      <c r="AD66" s="46" t="s">
        <v>51</v>
      </c>
      <c r="AE66" s="46" t="s">
        <v>51</v>
      </c>
      <c r="AF66" s="46" t="s">
        <v>51</v>
      </c>
      <c r="AG66" s="46" t="s">
        <v>51</v>
      </c>
      <c r="AH66" s="46" t="s">
        <v>51</v>
      </c>
      <c r="AI66" s="46" t="s">
        <v>51</v>
      </c>
      <c r="AJ66" s="46" t="s">
        <v>51</v>
      </c>
      <c r="AK66" s="46" t="s">
        <v>51</v>
      </c>
      <c r="AL66" s="64" t="s">
        <v>51</v>
      </c>
      <c r="AM66" s="46" t="s">
        <v>51</v>
      </c>
      <c r="AN66" s="46" t="s">
        <v>51</v>
      </c>
      <c r="AO66" s="46" t="s">
        <v>51</v>
      </c>
      <c r="AP66" s="46" t="s">
        <v>51</v>
      </c>
      <c r="AQ66" s="46" t="s">
        <v>51</v>
      </c>
      <c r="AR66" s="46" t="s">
        <v>51</v>
      </c>
      <c r="AS66" s="46" t="s">
        <v>51</v>
      </c>
      <c r="AT66" s="46" t="s">
        <v>51</v>
      </c>
      <c r="AU66" s="64" t="s">
        <v>51</v>
      </c>
      <c r="AV66" s="46" t="s">
        <v>51</v>
      </c>
      <c r="AW66" s="46" t="s">
        <v>51</v>
      </c>
      <c r="AX66" s="46" t="s">
        <v>51</v>
      </c>
      <c r="AY66" s="38" t="s">
        <v>51</v>
      </c>
      <c r="AZ66" s="79" t="s">
        <v>51</v>
      </c>
    </row>
    <row r="67" spans="1:52" x14ac:dyDescent="0.35">
      <c r="A67" s="71" t="s">
        <v>500</v>
      </c>
      <c r="B67" s="71" t="s">
        <v>501</v>
      </c>
      <c r="C67" s="11">
        <v>13.9</v>
      </c>
      <c r="D67" s="12">
        <v>2</v>
      </c>
      <c r="E67" s="2" t="s">
        <v>375</v>
      </c>
      <c r="F67" s="13">
        <v>6.4</v>
      </c>
      <c r="G67" s="33">
        <v>0.48</v>
      </c>
      <c r="H67" s="104" t="s">
        <v>327</v>
      </c>
      <c r="I67" s="3" t="s">
        <v>328</v>
      </c>
      <c r="J67" s="41" t="s">
        <v>108</v>
      </c>
      <c r="K67" s="112">
        <f>1140+450</f>
        <v>1590</v>
      </c>
      <c r="L67" s="112">
        <v>1400</v>
      </c>
      <c r="M67" s="112">
        <v>1550</v>
      </c>
      <c r="N67" s="113">
        <f>1140+180</f>
        <v>1320</v>
      </c>
      <c r="O67" s="112">
        <f t="shared" si="4"/>
        <v>16.974999999999998</v>
      </c>
      <c r="P67" s="112">
        <f t="shared" si="1"/>
        <v>19.126000000000001</v>
      </c>
      <c r="Q67" s="112">
        <f t="shared" si="3"/>
        <v>15.925000000000001</v>
      </c>
      <c r="R67" s="113">
        <f t="shared" si="5"/>
        <v>12.25</v>
      </c>
      <c r="S67" s="110">
        <v>3.1</v>
      </c>
      <c r="T67" s="111">
        <v>2</v>
      </c>
      <c r="U67" s="110">
        <v>234.9</v>
      </c>
      <c r="V67" s="110">
        <v>89.97</v>
      </c>
      <c r="W67" s="111" t="s">
        <v>59</v>
      </c>
      <c r="X67" s="55" t="s">
        <v>329</v>
      </c>
      <c r="Y67" s="71" t="s">
        <v>330</v>
      </c>
      <c r="Z67" s="5" t="s">
        <v>101</v>
      </c>
      <c r="AA67" s="112" t="s">
        <v>331</v>
      </c>
      <c r="AB67" s="112" t="s">
        <v>332</v>
      </c>
      <c r="AC67" s="103" t="s">
        <v>333</v>
      </c>
      <c r="AD67" s="28" t="s">
        <v>28</v>
      </c>
      <c r="AE67" s="28" t="s">
        <v>28</v>
      </c>
      <c r="AF67" s="28" t="s">
        <v>28</v>
      </c>
      <c r="AG67" s="28" t="s">
        <v>51</v>
      </c>
      <c r="AH67" s="28" t="s">
        <v>28</v>
      </c>
      <c r="AI67" s="28" t="s">
        <v>51</v>
      </c>
      <c r="AJ67" s="28" t="s">
        <v>51</v>
      </c>
      <c r="AK67" s="28" t="s">
        <v>51</v>
      </c>
      <c r="AL67" s="49" t="s">
        <v>51</v>
      </c>
      <c r="AM67" s="28" t="s">
        <v>51</v>
      </c>
      <c r="AN67" s="28" t="s">
        <v>51</v>
      </c>
      <c r="AO67" s="28" t="s">
        <v>51</v>
      </c>
      <c r="AP67" s="28" t="s">
        <v>51</v>
      </c>
      <c r="AQ67" s="28" t="s">
        <v>51</v>
      </c>
      <c r="AR67" s="28" t="s">
        <v>51</v>
      </c>
      <c r="AS67" s="28" t="s">
        <v>51</v>
      </c>
      <c r="AT67" s="28" t="s">
        <v>51</v>
      </c>
      <c r="AU67" s="49" t="s">
        <v>51</v>
      </c>
      <c r="AV67" s="110" t="s">
        <v>51</v>
      </c>
      <c r="AW67" s="110" t="s">
        <v>51</v>
      </c>
      <c r="AX67" s="110" t="s">
        <v>51</v>
      </c>
      <c r="AY67" s="113" t="s">
        <v>28</v>
      </c>
      <c r="AZ67" s="79" t="s">
        <v>51</v>
      </c>
    </row>
    <row r="68" spans="1:52" x14ac:dyDescent="0.35">
      <c r="A68" s="71" t="s">
        <v>502</v>
      </c>
      <c r="B68" s="71" t="s">
        <v>503</v>
      </c>
      <c r="C68" s="11">
        <v>9.6</v>
      </c>
      <c r="D68" s="12">
        <v>3</v>
      </c>
      <c r="E68" s="2" t="s">
        <v>375</v>
      </c>
      <c r="F68" s="13">
        <v>4.7</v>
      </c>
      <c r="G68" s="33">
        <v>2.2000000000000002</v>
      </c>
      <c r="H68" s="104" t="s">
        <v>334</v>
      </c>
      <c r="I68" s="3" t="s">
        <v>51</v>
      </c>
      <c r="J68" s="41" t="s">
        <v>51</v>
      </c>
      <c r="K68" s="112">
        <v>180</v>
      </c>
      <c r="L68" s="112">
        <v>2980</v>
      </c>
      <c r="M68" s="112">
        <v>3600</v>
      </c>
      <c r="N68" s="113">
        <v>880</v>
      </c>
      <c r="O68" s="112">
        <f t="shared" si="4"/>
        <v>16.974999999999998</v>
      </c>
      <c r="P68" s="112">
        <f t="shared" ref="P68:P71" si="6">14.6*1.31</f>
        <v>19.126000000000001</v>
      </c>
      <c r="Q68" s="112">
        <f t="shared" si="3"/>
        <v>15.925000000000001</v>
      </c>
      <c r="R68" s="113">
        <f t="shared" si="5"/>
        <v>12.25</v>
      </c>
      <c r="S68" s="110">
        <v>4.7</v>
      </c>
      <c r="T68" s="111">
        <v>0.96</v>
      </c>
      <c r="U68" s="110">
        <v>219.4</v>
      </c>
      <c r="V68" s="110">
        <v>35.18</v>
      </c>
      <c r="W68" s="111" t="s">
        <v>39</v>
      </c>
      <c r="X68" s="55" t="s">
        <v>51</v>
      </c>
      <c r="Y68" s="71" t="s">
        <v>51</v>
      </c>
      <c r="Z68" s="5" t="s">
        <v>51</v>
      </c>
      <c r="AA68" s="112" t="s">
        <v>51</v>
      </c>
      <c r="AB68" s="112" t="s">
        <v>51</v>
      </c>
      <c r="AC68" s="113" t="s">
        <v>51</v>
      </c>
      <c r="AD68" s="46" t="s">
        <v>51</v>
      </c>
      <c r="AE68" s="46" t="s">
        <v>51</v>
      </c>
      <c r="AF68" s="46" t="s">
        <v>51</v>
      </c>
      <c r="AG68" s="46" t="s">
        <v>51</v>
      </c>
      <c r="AH68" s="46" t="s">
        <v>51</v>
      </c>
      <c r="AI68" s="46" t="s">
        <v>51</v>
      </c>
      <c r="AJ68" s="46" t="s">
        <v>51</v>
      </c>
      <c r="AK68" s="46" t="s">
        <v>51</v>
      </c>
      <c r="AL68" s="64" t="s">
        <v>51</v>
      </c>
      <c r="AM68" s="46" t="s">
        <v>51</v>
      </c>
      <c r="AN68" s="46" t="s">
        <v>51</v>
      </c>
      <c r="AO68" s="46" t="s">
        <v>51</v>
      </c>
      <c r="AP68" s="46" t="s">
        <v>51</v>
      </c>
      <c r="AQ68" s="46" t="s">
        <v>51</v>
      </c>
      <c r="AR68" s="46" t="s">
        <v>51</v>
      </c>
      <c r="AS68" s="46" t="s">
        <v>51</v>
      </c>
      <c r="AT68" s="46" t="s">
        <v>51</v>
      </c>
      <c r="AU68" s="64" t="s">
        <v>51</v>
      </c>
      <c r="AV68" s="46" t="s">
        <v>51</v>
      </c>
      <c r="AW68" s="46" t="s">
        <v>51</v>
      </c>
      <c r="AX68" s="46" t="s">
        <v>51</v>
      </c>
      <c r="AY68" s="38" t="s">
        <v>51</v>
      </c>
      <c r="AZ68" s="79" t="s">
        <v>335</v>
      </c>
    </row>
    <row r="69" spans="1:52" x14ac:dyDescent="0.35">
      <c r="A69" s="71" t="s">
        <v>504</v>
      </c>
      <c r="B69" s="71" t="s">
        <v>505</v>
      </c>
      <c r="C69" s="11">
        <v>6.7</v>
      </c>
      <c r="D69" s="12">
        <v>4</v>
      </c>
      <c r="E69" s="2" t="s">
        <v>378</v>
      </c>
      <c r="F69" s="13">
        <v>4.3</v>
      </c>
      <c r="G69" s="47">
        <v>2.46</v>
      </c>
      <c r="H69" s="3" t="s">
        <v>336</v>
      </c>
      <c r="I69" s="3" t="s">
        <v>51</v>
      </c>
      <c r="J69" s="41" t="s">
        <v>51</v>
      </c>
      <c r="K69" s="112">
        <v>200</v>
      </c>
      <c r="L69" s="112">
        <v>2290</v>
      </c>
      <c r="M69" s="112">
        <v>2460</v>
      </c>
      <c r="N69" s="113">
        <v>50</v>
      </c>
      <c r="O69" s="112">
        <f>17.5*1.18</f>
        <v>20.65</v>
      </c>
      <c r="P69" s="24">
        <f t="shared" si="6"/>
        <v>19.126000000000001</v>
      </c>
      <c r="Q69" s="112">
        <f t="shared" si="3"/>
        <v>15.925000000000001</v>
      </c>
      <c r="R69" s="113">
        <f t="shared" si="5"/>
        <v>12.25</v>
      </c>
      <c r="S69" s="110">
        <v>5.4</v>
      </c>
      <c r="T69" s="111">
        <v>1.05</v>
      </c>
      <c r="U69" s="110">
        <v>174.8</v>
      </c>
      <c r="V69" s="110">
        <v>30.33</v>
      </c>
      <c r="W69" s="111" t="s">
        <v>57</v>
      </c>
      <c r="X69" s="55" t="s">
        <v>51</v>
      </c>
      <c r="Y69" s="71" t="s">
        <v>51</v>
      </c>
      <c r="Z69" s="5" t="s">
        <v>51</v>
      </c>
      <c r="AA69" s="112" t="s">
        <v>51</v>
      </c>
      <c r="AB69" s="112" t="s">
        <v>51</v>
      </c>
      <c r="AC69" s="113" t="s">
        <v>51</v>
      </c>
      <c r="AD69" s="46" t="s">
        <v>51</v>
      </c>
      <c r="AE69" s="46" t="s">
        <v>51</v>
      </c>
      <c r="AF69" s="46" t="s">
        <v>51</v>
      </c>
      <c r="AG69" s="46" t="s">
        <v>51</v>
      </c>
      <c r="AH69" s="46" t="s">
        <v>51</v>
      </c>
      <c r="AI69" s="46" t="s">
        <v>51</v>
      </c>
      <c r="AJ69" s="46" t="s">
        <v>51</v>
      </c>
      <c r="AK69" s="46" t="s">
        <v>51</v>
      </c>
      <c r="AL69" s="64" t="s">
        <v>51</v>
      </c>
      <c r="AM69" s="46" t="s">
        <v>51</v>
      </c>
      <c r="AN69" s="46" t="s">
        <v>51</v>
      </c>
      <c r="AO69" s="46" t="s">
        <v>51</v>
      </c>
      <c r="AP69" s="46" t="s">
        <v>51</v>
      </c>
      <c r="AQ69" s="46" t="s">
        <v>51</v>
      </c>
      <c r="AR69" s="46" t="s">
        <v>51</v>
      </c>
      <c r="AS69" s="46" t="s">
        <v>51</v>
      </c>
      <c r="AT69" s="46" t="s">
        <v>51</v>
      </c>
      <c r="AU69" s="64" t="s">
        <v>51</v>
      </c>
      <c r="AV69" s="46" t="s">
        <v>51</v>
      </c>
      <c r="AW69" s="46" t="s">
        <v>51</v>
      </c>
      <c r="AX69" s="46" t="s">
        <v>51</v>
      </c>
      <c r="AY69" s="38" t="s">
        <v>51</v>
      </c>
      <c r="AZ69" s="79" t="s">
        <v>51</v>
      </c>
    </row>
    <row r="70" spans="1:52" s="106" customFormat="1" x14ac:dyDescent="0.35">
      <c r="A70" s="71" t="s">
        <v>506</v>
      </c>
      <c r="B70" s="71" t="s">
        <v>507</v>
      </c>
      <c r="C70" s="11">
        <v>8.4</v>
      </c>
      <c r="D70" s="12">
        <v>2</v>
      </c>
      <c r="E70" s="2" t="s">
        <v>378</v>
      </c>
      <c r="F70" s="13">
        <v>5.5</v>
      </c>
      <c r="G70" s="36">
        <v>1.27</v>
      </c>
      <c r="H70" s="3" t="s">
        <v>362</v>
      </c>
      <c r="I70" s="3" t="s">
        <v>51</v>
      </c>
      <c r="J70" s="41" t="s">
        <v>51</v>
      </c>
      <c r="K70" s="112">
        <v>200</v>
      </c>
      <c r="L70" s="112">
        <v>2720</v>
      </c>
      <c r="M70" s="112">
        <v>400</v>
      </c>
      <c r="N70" s="113">
        <v>20</v>
      </c>
      <c r="O70" s="112">
        <f t="shared" ref="O70:O71" si="7">17.5*1.18</f>
        <v>20.65</v>
      </c>
      <c r="P70" s="24">
        <f t="shared" si="6"/>
        <v>19.126000000000001</v>
      </c>
      <c r="Q70" s="112">
        <f t="shared" si="3"/>
        <v>15.925000000000001</v>
      </c>
      <c r="R70" s="113">
        <f t="shared" si="5"/>
        <v>12.25</v>
      </c>
      <c r="S70" s="110">
        <v>3.3</v>
      </c>
      <c r="T70" s="111">
        <v>1.24</v>
      </c>
      <c r="U70" s="110">
        <v>127.3</v>
      </c>
      <c r="V70" s="110">
        <v>55</v>
      </c>
      <c r="W70" s="111" t="s">
        <v>202</v>
      </c>
      <c r="X70" s="55" t="s">
        <v>51</v>
      </c>
      <c r="Y70" s="71" t="s">
        <v>51</v>
      </c>
      <c r="Z70" s="5" t="s">
        <v>51</v>
      </c>
      <c r="AA70" s="112" t="s">
        <v>51</v>
      </c>
      <c r="AB70" s="112" t="s">
        <v>51</v>
      </c>
      <c r="AC70" s="113" t="s">
        <v>51</v>
      </c>
      <c r="AD70" s="46" t="s">
        <v>51</v>
      </c>
      <c r="AE70" s="46" t="s">
        <v>51</v>
      </c>
      <c r="AF70" s="46" t="s">
        <v>51</v>
      </c>
      <c r="AG70" s="46" t="s">
        <v>51</v>
      </c>
      <c r="AH70" s="46" t="s">
        <v>51</v>
      </c>
      <c r="AI70" s="46" t="s">
        <v>51</v>
      </c>
      <c r="AJ70" s="46" t="s">
        <v>51</v>
      </c>
      <c r="AK70" s="46" t="s">
        <v>51</v>
      </c>
      <c r="AL70" s="64" t="s">
        <v>51</v>
      </c>
      <c r="AM70" s="46" t="s">
        <v>51</v>
      </c>
      <c r="AN70" s="46" t="s">
        <v>51</v>
      </c>
      <c r="AO70" s="46" t="s">
        <v>51</v>
      </c>
      <c r="AP70" s="46" t="s">
        <v>51</v>
      </c>
      <c r="AQ70" s="46" t="s">
        <v>51</v>
      </c>
      <c r="AR70" s="46" t="s">
        <v>51</v>
      </c>
      <c r="AS70" s="46" t="s">
        <v>51</v>
      </c>
      <c r="AT70" s="46" t="s">
        <v>51</v>
      </c>
      <c r="AU70" s="64" t="s">
        <v>51</v>
      </c>
      <c r="AV70" s="46" t="s">
        <v>51</v>
      </c>
      <c r="AW70" s="46" t="s">
        <v>51</v>
      </c>
      <c r="AX70" s="46" t="s">
        <v>51</v>
      </c>
      <c r="AY70" s="38" t="s">
        <v>51</v>
      </c>
      <c r="AZ70" s="79" t="s">
        <v>51</v>
      </c>
    </row>
    <row r="71" spans="1:52" s="106" customFormat="1" x14ac:dyDescent="0.35">
      <c r="A71" s="71" t="s">
        <v>508</v>
      </c>
      <c r="B71" s="71" t="s">
        <v>509</v>
      </c>
      <c r="C71" s="11">
        <v>9.8000000000000007</v>
      </c>
      <c r="D71" s="12">
        <v>2</v>
      </c>
      <c r="E71" s="2" t="s">
        <v>378</v>
      </c>
      <c r="F71" s="13">
        <v>7.8</v>
      </c>
      <c r="G71" s="36">
        <v>1</v>
      </c>
      <c r="H71" s="3" t="s">
        <v>363</v>
      </c>
      <c r="I71" s="3" t="s">
        <v>364</v>
      </c>
      <c r="J71" s="41" t="s">
        <v>101</v>
      </c>
      <c r="K71" s="112">
        <v>340</v>
      </c>
      <c r="L71" s="112">
        <v>260</v>
      </c>
      <c r="M71" s="112">
        <v>3300</v>
      </c>
      <c r="N71" s="113">
        <f>1140+3460</f>
        <v>4600</v>
      </c>
      <c r="O71" s="112">
        <f t="shared" si="7"/>
        <v>20.65</v>
      </c>
      <c r="P71" s="24">
        <f t="shared" si="6"/>
        <v>19.126000000000001</v>
      </c>
      <c r="Q71" s="112">
        <f t="shared" si="3"/>
        <v>15.925000000000001</v>
      </c>
      <c r="R71" s="113">
        <f t="shared" si="5"/>
        <v>12.25</v>
      </c>
      <c r="S71" s="110">
        <v>6.3</v>
      </c>
      <c r="T71" s="111">
        <v>1.25</v>
      </c>
      <c r="U71" s="110">
        <v>211.4</v>
      </c>
      <c r="V71" s="110">
        <v>20.05</v>
      </c>
      <c r="W71" s="111" t="s">
        <v>39</v>
      </c>
      <c r="X71" s="55" t="s">
        <v>365</v>
      </c>
      <c r="Y71" s="71" t="s">
        <v>366</v>
      </c>
      <c r="Z71" s="5" t="s">
        <v>108</v>
      </c>
      <c r="AA71" s="112" t="s">
        <v>367</v>
      </c>
      <c r="AB71" s="112" t="s">
        <v>368</v>
      </c>
      <c r="AC71" s="103" t="s">
        <v>369</v>
      </c>
      <c r="AD71" s="28" t="s">
        <v>28</v>
      </c>
      <c r="AE71" s="28" t="s">
        <v>28</v>
      </c>
      <c r="AF71" s="28" t="s">
        <v>28</v>
      </c>
      <c r="AG71" s="28" t="s">
        <v>51</v>
      </c>
      <c r="AH71" s="28" t="s">
        <v>28</v>
      </c>
      <c r="AI71" s="28" t="s">
        <v>51</v>
      </c>
      <c r="AJ71" s="28" t="s">
        <v>51</v>
      </c>
      <c r="AK71" s="28" t="s">
        <v>51</v>
      </c>
      <c r="AL71" s="49" t="s">
        <v>51</v>
      </c>
      <c r="AM71" s="28" t="s">
        <v>51</v>
      </c>
      <c r="AN71" s="28" t="s">
        <v>51</v>
      </c>
      <c r="AO71" s="28" t="s">
        <v>51</v>
      </c>
      <c r="AP71" s="28" t="s">
        <v>51</v>
      </c>
      <c r="AQ71" s="28" t="s">
        <v>51</v>
      </c>
      <c r="AR71" s="28" t="s">
        <v>51</v>
      </c>
      <c r="AS71" s="28" t="s">
        <v>51</v>
      </c>
      <c r="AT71" s="28" t="s">
        <v>51</v>
      </c>
      <c r="AU71" s="49" t="s">
        <v>51</v>
      </c>
      <c r="AV71" s="110" t="s">
        <v>51</v>
      </c>
      <c r="AW71" s="110" t="s">
        <v>51</v>
      </c>
      <c r="AX71" s="110" t="s">
        <v>51</v>
      </c>
      <c r="AY71" s="113" t="s">
        <v>28</v>
      </c>
      <c r="AZ71" s="79" t="s">
        <v>51</v>
      </c>
    </row>
  </sheetData>
  <mergeCells count="12">
    <mergeCell ref="H2:J2"/>
    <mergeCell ref="Y2:AC2"/>
    <mergeCell ref="AV2:AY2"/>
    <mergeCell ref="A2:G2"/>
    <mergeCell ref="K2:N2"/>
    <mergeCell ref="AD2:AL2"/>
    <mergeCell ref="AM2:AU2"/>
    <mergeCell ref="K1:N1"/>
    <mergeCell ref="AD1:AY1"/>
    <mergeCell ref="S2:T2"/>
    <mergeCell ref="U2:W2"/>
    <mergeCell ref="O2:R2"/>
  </mergeCells>
  <conditionalFormatting sqref="AZ42:AZ49">
    <cfRule type="expression" dxfId="31" priority="33">
      <formula>AZ42&lt;&gt;AZ42</formula>
    </cfRule>
  </conditionalFormatting>
  <conditionalFormatting sqref="AZ50:AZ55">
    <cfRule type="expression" dxfId="30" priority="32">
      <formula>AZ50&lt;&gt;AZ50</formula>
    </cfRule>
  </conditionalFormatting>
  <conditionalFormatting sqref="AZ58:AZ67 AZ69">
    <cfRule type="expression" dxfId="29" priority="31">
      <formula>AZ58&lt;&gt;AZ58</formula>
    </cfRule>
  </conditionalFormatting>
  <conditionalFormatting sqref="AZ56:AZ57">
    <cfRule type="expression" dxfId="28" priority="30">
      <formula>AZ56&lt;&gt;AZ56</formula>
    </cfRule>
  </conditionalFormatting>
  <conditionalFormatting sqref="AZ68">
    <cfRule type="expression" dxfId="27" priority="29">
      <formula>AZ68&lt;&gt;AZ68</formula>
    </cfRule>
  </conditionalFormatting>
  <conditionalFormatting sqref="AZ70">
    <cfRule type="expression" dxfId="26" priority="28">
      <formula>AZ70&lt;&gt;AZ70</formula>
    </cfRule>
  </conditionalFormatting>
  <conditionalFormatting sqref="AZ71">
    <cfRule type="expression" dxfId="25" priority="27">
      <formula>AZ71&lt;&gt;AZ71</formula>
    </cfRule>
  </conditionalFormatting>
  <conditionalFormatting sqref="AA32">
    <cfRule type="expression" dxfId="24" priority="24">
      <formula>AA32&lt;&gt;AA32</formula>
    </cfRule>
  </conditionalFormatting>
  <conditionalFormatting sqref="AZ32">
    <cfRule type="expression" dxfId="23" priority="23">
      <formula>AZ32&lt;&gt;AZ32</formula>
    </cfRule>
  </conditionalFormatting>
  <conditionalFormatting sqref="AA33">
    <cfRule type="expression" dxfId="22" priority="22">
      <formula>AA33&lt;&gt;AA33</formula>
    </cfRule>
  </conditionalFormatting>
  <conditionalFormatting sqref="AZ33">
    <cfRule type="expression" dxfId="21" priority="21">
      <formula>AZ33&lt;&gt;AZ33</formula>
    </cfRule>
  </conditionalFormatting>
  <conditionalFormatting sqref="AA33">
    <cfRule type="expression" dxfId="20" priority="20">
      <formula>AA33&lt;&gt;AA33</formula>
    </cfRule>
  </conditionalFormatting>
  <conditionalFormatting sqref="AZ33">
    <cfRule type="expression" dxfId="19" priority="19">
      <formula>AZ33&lt;&gt;AZ33</formula>
    </cfRule>
  </conditionalFormatting>
  <conditionalFormatting sqref="AA4:AA32 AA34:AA39">
    <cfRule type="expression" dxfId="18" priority="18">
      <formula>AA4&lt;&gt;AA4</formula>
    </cfRule>
  </conditionalFormatting>
  <conditionalFormatting sqref="AZ4:AZ32 AZ42:AZ55 AZ58:AZ67 AZ69:AZ70 AZ34:AZ39">
    <cfRule type="expression" dxfId="17" priority="17">
      <formula>AZ4&lt;&gt;AZ4</formula>
    </cfRule>
  </conditionalFormatting>
  <conditionalFormatting sqref="AZ56:AZ57">
    <cfRule type="expression" dxfId="16" priority="16">
      <formula>AZ56&lt;&gt;AZ56</formula>
    </cfRule>
  </conditionalFormatting>
  <conditionalFormatting sqref="AZ68">
    <cfRule type="expression" dxfId="15" priority="15">
      <formula>AZ68&lt;&gt;AZ68</formula>
    </cfRule>
  </conditionalFormatting>
  <conditionalFormatting sqref="AZ71">
    <cfRule type="expression" dxfId="14" priority="14">
      <formula>AZ71&lt;&gt;AZ71</formula>
    </cfRule>
  </conditionalFormatting>
  <conditionalFormatting sqref="AA33">
    <cfRule type="expression" dxfId="13" priority="13">
      <formula>AA33&lt;&gt;AA33</formula>
    </cfRule>
  </conditionalFormatting>
  <conditionalFormatting sqref="AZ33">
    <cfRule type="expression" dxfId="12" priority="12">
      <formula>AZ33&lt;&gt;AZ33</formula>
    </cfRule>
  </conditionalFormatting>
  <conditionalFormatting sqref="AA33">
    <cfRule type="expression" dxfId="11" priority="11">
      <formula>AA33&lt;&gt;AA33</formula>
    </cfRule>
  </conditionalFormatting>
  <conditionalFormatting sqref="AZ33">
    <cfRule type="expression" dxfId="10" priority="10">
      <formula>AZ33&lt;&gt;AZ33</formula>
    </cfRule>
  </conditionalFormatting>
  <conditionalFormatting sqref="AA4:AA32 AA34:AA39">
    <cfRule type="expression" dxfId="9" priority="9">
      <formula>AA4&lt;&gt;AA4</formula>
    </cfRule>
  </conditionalFormatting>
  <conditionalFormatting sqref="AZ4:AZ32 AZ42:AZ55 AZ58:AZ67 AZ69:AZ70 AZ34:AZ39">
    <cfRule type="expression" dxfId="8" priority="8">
      <formula>AZ4&lt;&gt;AZ4</formula>
    </cfRule>
  </conditionalFormatting>
  <conditionalFormatting sqref="AZ56:AZ57">
    <cfRule type="expression" dxfId="7" priority="7">
      <formula>AZ56&lt;&gt;AZ56</formula>
    </cfRule>
  </conditionalFormatting>
  <conditionalFormatting sqref="AZ68">
    <cfRule type="expression" dxfId="6" priority="6">
      <formula>AZ68&lt;&gt;AZ68</formula>
    </cfRule>
  </conditionalFormatting>
  <conditionalFormatting sqref="AZ71">
    <cfRule type="expression" dxfId="5" priority="5">
      <formula>AZ71&lt;&gt;AZ71</formula>
    </cfRule>
  </conditionalFormatting>
  <conditionalFormatting sqref="AA33">
    <cfRule type="expression" dxfId="4" priority="4">
      <formula>AA33&lt;&gt;AA33</formula>
    </cfRule>
  </conditionalFormatting>
  <conditionalFormatting sqref="AZ33">
    <cfRule type="expression" dxfId="3" priority="3">
      <formula>AZ33&lt;&gt;AZ33</formula>
    </cfRule>
  </conditionalFormatting>
  <conditionalFormatting sqref="AA33">
    <cfRule type="expression" dxfId="2" priority="2">
      <formula>AA33&lt;&gt;AA33</formula>
    </cfRule>
  </conditionalFormatting>
  <conditionalFormatting sqref="AZ33">
    <cfRule type="expression" dxfId="1" priority="1">
      <formula>AZ33&lt;&gt;AZ33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92145637-5D29-454F-867B-F480646340E8}">
            <xm:f>A1&lt;&gt;'\Users\praktikant1con\Documents\input_Genommene_Proben\[input_Genommene_Proben_Fassaden_BaSaR.xlsx]BBR'!#REF!</xm:f>
            <x14:dxf>
              <fill>
                <patternFill>
                  <bgColor theme="5" tint="0.59996337778862885"/>
                </patternFill>
              </fill>
            </x14:dxf>
          </x14:cfRule>
          <xm:sqref>A1:XFD3 A72:XFD1048576 H4:N31 BA40:XFD69 S4:XFD31 S34:XFD39 H34:N39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BBW</vt:lpstr>
      <vt:lpstr>BBR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Praktikant1con</dc:creator>
  <cp:lastModifiedBy>Roberto Tatis-Muvdi</cp:lastModifiedBy>
  <dcterms:created xsi:type="dcterms:W3CDTF">2018-07-19T13:40:07Z</dcterms:created>
  <dcterms:modified xsi:type="dcterms:W3CDTF">2020-09-25T07:08:52Z</dcterms:modified>
</cp:coreProperties>
</file>