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137" documentId="8_{EBD4BD38-97D2-4A1B-AC9C-0CB3E2990D6E}" xr6:coauthVersionLast="47" xr6:coauthVersionMax="47" xr10:uidLastSave="{873D726F-F1EA-41C6-956A-4B681377B988}"/>
  <bookViews>
    <workbookView xWindow="-28920" yWindow="15855" windowWidth="29040" windowHeight="15990" xr2:uid="{264446DA-FF6B-4067-B3E4-C2382FFFE8DA}"/>
  </bookViews>
  <sheets>
    <sheet name="plume_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1" i="1"/>
  <c r="U16" i="1"/>
  <c r="U15" i="1"/>
  <c r="U14" i="1"/>
  <c r="U13" i="1"/>
  <c r="U12" i="1"/>
  <c r="T11" i="1"/>
  <c r="U11" i="1" s="1"/>
  <c r="T10" i="1"/>
  <c r="U10" i="1" s="1"/>
  <c r="T9" i="1"/>
  <c r="U9" i="1" s="1"/>
  <c r="U8" i="1"/>
  <c r="T8" i="1"/>
  <c r="T7" i="1"/>
  <c r="U7" i="1" s="1"/>
  <c r="T6" i="1"/>
  <c r="U6" i="1" s="1"/>
  <c r="T5" i="1"/>
  <c r="U5" i="1" s="1"/>
  <c r="D35" i="1"/>
  <c r="D34" i="1"/>
  <c r="D33" i="1"/>
  <c r="D32" i="1"/>
  <c r="D31" i="1"/>
  <c r="D13" i="1"/>
  <c r="C16" i="1"/>
  <c r="D16" i="1" s="1"/>
  <c r="C15" i="1"/>
  <c r="D15" i="1" s="1"/>
  <c r="C14" i="1"/>
  <c r="D14" i="1" s="1"/>
  <c r="C13" i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<sst xmlns="http://schemas.openxmlformats.org/spreadsheetml/2006/main" count="72" uniqueCount="39">
  <si>
    <t>Location</t>
  </si>
  <si>
    <t>EN024</t>
  </si>
  <si>
    <t>EN0235</t>
  </si>
  <si>
    <t>EN005</t>
  </si>
  <si>
    <t>EN103</t>
  </si>
  <si>
    <t>EN41431365</t>
  </si>
  <si>
    <t>ST-19047</t>
  </si>
  <si>
    <t>ST-14478</t>
  </si>
  <si>
    <t>Oppervlakte (m2)</t>
  </si>
  <si>
    <t>diameter (m)</t>
  </si>
  <si>
    <t>Note</t>
  </si>
  <si>
    <t>ignore 'Boringen 101, 104, 401, 402, 502, ringen 2 en 3 behalve boringen 304 en 305'</t>
  </si>
  <si>
    <t>ignore 'schil 2,3 en 4'</t>
  </si>
  <si>
    <t>ignore 'Ringen 1 t/m 6 en de boringen 701, 702, 801, 802, 901 en 905'</t>
  </si>
  <si>
    <t>Eindrapportage Benzeenonderzoek</t>
  </si>
  <si>
    <t>Benzeenverontreiniging als gevolg van gaslekkages</t>
  </si>
  <si>
    <t>projectnummer 437391.100</t>
  </si>
  <si>
    <t>J.C.G. Bloemen, Antea Group</t>
  </si>
  <si>
    <t>From:</t>
  </si>
  <si>
    <t>Aanvollend bodemonderzoek: Bodemverontreiniging met benzeen als gevolg van niet acute gaslekken binnen beheersgebied van Liander Fase III</t>
  </si>
  <si>
    <t>Projectnummer M18B0316</t>
  </si>
  <si>
    <t>Toon Pieters, Stantec</t>
  </si>
  <si>
    <t>LIVGF10</t>
  </si>
  <si>
    <t>LIVGF13</t>
  </si>
  <si>
    <t>LIAD05</t>
  </si>
  <si>
    <t>LIAD16</t>
  </si>
  <si>
    <t>LIFR07</t>
  </si>
  <si>
    <t>a</t>
  </si>
  <si>
    <t>b</t>
  </si>
  <si>
    <t>Ellipse dimensions, radi (m)</t>
  </si>
  <si>
    <t>Diameter (m)</t>
  </si>
  <si>
    <t>Diameter from average ellipse dimension</t>
  </si>
  <si>
    <t>Note: average diameter from ellipse is more or less the same as diameter when assuming a circle</t>
  </si>
  <si>
    <t>Bron</t>
  </si>
  <si>
    <t>Antea Group</t>
  </si>
  <si>
    <t>Stantec</t>
  </si>
  <si>
    <t>Old plume lengths</t>
  </si>
  <si>
    <t>New plume lengths</t>
  </si>
  <si>
    <t>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</si>
</sst>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0</xdr:rowOff>
    </xdr:from>
    <xdr:to>
      <xdr:col>16</xdr:col>
      <xdr:colOff>342020</xdr:colOff>
      <xdr:row>23</xdr:row>
      <xdr:rowOff>165876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AFB1F4-CB8F-C961-FDCF-5BF518CF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0"/>
          <a:ext cx="4971170" cy="4547376"/>
        </a:xfrm>
        <a:prstGeom prst="rect">
          <a:avLst/>
        </a:prstGeom>
      </xdr:spPr>
    </xdr:pic>
    <xdr:clientData/>
  </xdr:twoCellAnchor>
  <xdr:twoCellAnchor editAs="oneCell">
    <xdr:from>
      <xdr:col>7</xdr:col>
      <xdr:colOff>205883</xdr:colOff>
      <xdr:row>36</xdr:row>
      <xdr:rowOff>142875</xdr:rowOff>
    </xdr:from>
    <xdr:to>
      <xdr:col>16</xdr:col>
      <xdr:colOff>170661</xdr:colOff>
      <xdr:row>55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077B22-6FF2-CF72-6619-DDCD370B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6108" y="7000875"/>
          <a:ext cx="5451178" cy="3609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1DBA-7883-4910-9B40-0442EC117BCC}">
  <dimension ref="B2:W36"/>
  <sheetViews>
    <sheetView tabSelected="1" workbookViewId="0">
      <selection activeCell="S3" sqref="S3"/>
    </sheetView>
  </sheetViews>
  <sheetFormatPr defaultRowHeight="14.5" x14ac:dyDescent="0.35"/>
  <cols>
    <col min="2" max="2" width="29.26953125" bestFit="1" customWidth="1"/>
  </cols>
  <sheetData>
    <row r="2" spans="2:23" x14ac:dyDescent="0.35">
      <c r="B2" t="s">
        <v>18</v>
      </c>
      <c r="S2" s="3" t="s">
        <v>38</v>
      </c>
    </row>
    <row r="3" spans="2:23" x14ac:dyDescent="0.35">
      <c r="B3" s="3" t="s">
        <v>14</v>
      </c>
    </row>
    <row r="4" spans="2:23" x14ac:dyDescent="0.35">
      <c r="B4" t="s">
        <v>15</v>
      </c>
      <c r="S4" t="s">
        <v>0</v>
      </c>
      <c r="T4" t="s">
        <v>8</v>
      </c>
      <c r="U4" t="s">
        <v>30</v>
      </c>
      <c r="V4" t="s">
        <v>10</v>
      </c>
      <c r="W4" t="s">
        <v>33</v>
      </c>
    </row>
    <row r="5" spans="2:23" x14ac:dyDescent="0.35">
      <c r="B5" t="s">
        <v>16</v>
      </c>
      <c r="S5" t="s">
        <v>1</v>
      </c>
      <c r="T5">
        <f>2+7.5</f>
        <v>9.5</v>
      </c>
      <c r="U5" s="1">
        <f>SQRT(T5/PI())*2</f>
        <v>3.477898169151024</v>
      </c>
      <c r="V5" t="s">
        <v>12</v>
      </c>
      <c r="W5" t="s">
        <v>34</v>
      </c>
    </row>
    <row r="6" spans="2:23" x14ac:dyDescent="0.35">
      <c r="B6" t="s">
        <v>17</v>
      </c>
      <c r="S6" t="s">
        <v>2</v>
      </c>
      <c r="T6">
        <f>1+3.5+1.5</f>
        <v>6</v>
      </c>
      <c r="U6" s="1">
        <f t="shared" ref="U6:U11" si="0">SQRT(T6/PI())*2</f>
        <v>2.763953195770684</v>
      </c>
      <c r="W6" t="s">
        <v>34</v>
      </c>
    </row>
    <row r="7" spans="2:23" x14ac:dyDescent="0.35">
      <c r="B7" s="2">
        <v>43564</v>
      </c>
      <c r="S7" t="s">
        <v>3</v>
      </c>
      <c r="T7">
        <f>1+2</f>
        <v>3</v>
      </c>
      <c r="U7" s="1">
        <f t="shared" si="0"/>
        <v>1.9544100476116797</v>
      </c>
      <c r="W7" t="s">
        <v>34</v>
      </c>
    </row>
    <row r="8" spans="2:23" x14ac:dyDescent="0.35">
      <c r="S8" t="s">
        <v>4</v>
      </c>
      <c r="T8">
        <f>9.5+1</f>
        <v>10.5</v>
      </c>
      <c r="U8" s="1">
        <f t="shared" si="0"/>
        <v>3.6563663957157262</v>
      </c>
      <c r="W8" t="s">
        <v>34</v>
      </c>
    </row>
    <row r="9" spans="2:23" x14ac:dyDescent="0.35">
      <c r="B9" t="s">
        <v>0</v>
      </c>
      <c r="C9" t="s">
        <v>8</v>
      </c>
      <c r="D9" t="s">
        <v>9</v>
      </c>
      <c r="E9" t="s">
        <v>10</v>
      </c>
      <c r="S9" t="s">
        <v>5</v>
      </c>
      <c r="T9">
        <f>8+8</f>
        <v>16</v>
      </c>
      <c r="U9" s="1">
        <f t="shared" si="0"/>
        <v>4.5135166683820502</v>
      </c>
      <c r="W9" t="s">
        <v>34</v>
      </c>
    </row>
    <row r="10" spans="2:23" x14ac:dyDescent="0.35">
      <c r="B10" t="s">
        <v>1</v>
      </c>
      <c r="C10">
        <f>2+7.5</f>
        <v>9.5</v>
      </c>
      <c r="D10" s="1">
        <f>SQRT(C10/PI())*2</f>
        <v>3.477898169151024</v>
      </c>
      <c r="E10" t="s">
        <v>12</v>
      </c>
      <c r="S10" t="s">
        <v>6</v>
      </c>
      <c r="T10">
        <f>1.5+8+12</f>
        <v>21.5</v>
      </c>
      <c r="U10" s="1">
        <f t="shared" si="0"/>
        <v>5.2320789569544912</v>
      </c>
      <c r="V10" t="s">
        <v>11</v>
      </c>
      <c r="W10" t="s">
        <v>34</v>
      </c>
    </row>
    <row r="11" spans="2:23" x14ac:dyDescent="0.35">
      <c r="B11" t="s">
        <v>2</v>
      </c>
      <c r="C11">
        <f>1+3.5+1.5</f>
        <v>6</v>
      </c>
      <c r="D11" s="1">
        <f t="shared" ref="D11:D16" si="1">SQRT(C11/PI())*2</f>
        <v>2.763953195770684</v>
      </c>
      <c r="S11" t="s">
        <v>7</v>
      </c>
      <c r="T11">
        <f>1+135+75</f>
        <v>211</v>
      </c>
      <c r="U11" s="1">
        <f t="shared" si="0"/>
        <v>16.390654164465779</v>
      </c>
      <c r="V11" t="s">
        <v>13</v>
      </c>
      <c r="W11" t="s">
        <v>34</v>
      </c>
    </row>
    <row r="12" spans="2:23" x14ac:dyDescent="0.35">
      <c r="B12" t="s">
        <v>3</v>
      </c>
      <c r="C12">
        <f>1+2</f>
        <v>3</v>
      </c>
      <c r="D12" s="1">
        <f t="shared" si="1"/>
        <v>1.9544100476116797</v>
      </c>
      <c r="S12" t="s">
        <v>22</v>
      </c>
      <c r="T12">
        <v>4.7</v>
      </c>
      <c r="U12" s="1">
        <f t="shared" ref="U12:U16" si="2">SQRT(T12/PI())*2</f>
        <v>2.4462677409178384</v>
      </c>
      <c r="W12" t="s">
        <v>35</v>
      </c>
    </row>
    <row r="13" spans="2:23" x14ac:dyDescent="0.35">
      <c r="B13" t="s">
        <v>4</v>
      </c>
      <c r="C13">
        <f>9.5+1</f>
        <v>10.5</v>
      </c>
      <c r="D13" s="1">
        <f t="shared" si="1"/>
        <v>3.6563663957157262</v>
      </c>
      <c r="S13" t="s">
        <v>23</v>
      </c>
      <c r="T13">
        <v>50</v>
      </c>
      <c r="U13" s="1">
        <f t="shared" si="2"/>
        <v>7.9788456080286538</v>
      </c>
      <c r="W13" t="s">
        <v>35</v>
      </c>
    </row>
    <row r="14" spans="2:23" x14ac:dyDescent="0.35">
      <c r="B14" t="s">
        <v>5</v>
      </c>
      <c r="C14">
        <f>8+8</f>
        <v>16</v>
      </c>
      <c r="D14" s="1">
        <f t="shared" si="1"/>
        <v>4.5135166683820502</v>
      </c>
      <c r="S14" t="s">
        <v>24</v>
      </c>
      <c r="T14">
        <v>7.1</v>
      </c>
      <c r="U14" s="1">
        <f t="shared" si="2"/>
        <v>3.0066594033278284</v>
      </c>
      <c r="W14" t="s">
        <v>35</v>
      </c>
    </row>
    <row r="15" spans="2:23" x14ac:dyDescent="0.35">
      <c r="B15" t="s">
        <v>6</v>
      </c>
      <c r="C15">
        <f>1.5+8+12</f>
        <v>21.5</v>
      </c>
      <c r="D15" s="1">
        <f t="shared" si="1"/>
        <v>5.2320789569544912</v>
      </c>
      <c r="E15" t="s">
        <v>11</v>
      </c>
      <c r="S15" t="s">
        <v>25</v>
      </c>
      <c r="T15">
        <v>6.3</v>
      </c>
      <c r="U15" s="1">
        <f t="shared" si="2"/>
        <v>2.8322092316478891</v>
      </c>
      <c r="W15" t="s">
        <v>35</v>
      </c>
    </row>
    <row r="16" spans="2:23" x14ac:dyDescent="0.35">
      <c r="B16" t="s">
        <v>7</v>
      </c>
      <c r="C16">
        <f>1+135+75</f>
        <v>211</v>
      </c>
      <c r="D16" s="1">
        <f t="shared" si="1"/>
        <v>16.390654164465779</v>
      </c>
      <c r="E16" t="s">
        <v>13</v>
      </c>
      <c r="S16" t="s">
        <v>26</v>
      </c>
      <c r="T16">
        <v>9.4</v>
      </c>
      <c r="U16" s="1">
        <f t="shared" si="2"/>
        <v>3.4595450164017998</v>
      </c>
      <c r="W16" t="s">
        <v>35</v>
      </c>
    </row>
    <row r="21" spans="2:22" x14ac:dyDescent="0.35">
      <c r="U21" t="s">
        <v>36</v>
      </c>
      <c r="V21" t="s">
        <v>37</v>
      </c>
    </row>
    <row r="22" spans="2:22" x14ac:dyDescent="0.35">
      <c r="U22">
        <v>0.5</v>
      </c>
      <c r="V22" s="1">
        <v>1.9544100476116797</v>
      </c>
    </row>
    <row r="23" spans="2:22" x14ac:dyDescent="0.35">
      <c r="U23">
        <v>0.5</v>
      </c>
      <c r="V23" s="1">
        <v>2.4462677409178384</v>
      </c>
    </row>
    <row r="24" spans="2:22" x14ac:dyDescent="0.35">
      <c r="B24" t="s">
        <v>18</v>
      </c>
      <c r="U24">
        <v>1</v>
      </c>
      <c r="V24" s="1">
        <v>2.763953195770684</v>
      </c>
    </row>
    <row r="25" spans="2:22" x14ac:dyDescent="0.35">
      <c r="B25" s="3" t="s">
        <v>19</v>
      </c>
      <c r="U25">
        <v>2</v>
      </c>
      <c r="V25" s="1">
        <v>2.8322092316478891</v>
      </c>
    </row>
    <row r="26" spans="2:22" x14ac:dyDescent="0.35">
      <c r="B26" t="s">
        <v>20</v>
      </c>
      <c r="U26">
        <v>2</v>
      </c>
      <c r="V26" s="1">
        <v>3.0066594033278284</v>
      </c>
    </row>
    <row r="27" spans="2:22" x14ac:dyDescent="0.35">
      <c r="B27" t="s">
        <v>21</v>
      </c>
      <c r="U27">
        <v>3</v>
      </c>
      <c r="V27" s="1">
        <v>3.4595450164017998</v>
      </c>
    </row>
    <row r="28" spans="2:22" x14ac:dyDescent="0.35">
      <c r="B28" s="2">
        <v>43594</v>
      </c>
      <c r="U28">
        <v>4</v>
      </c>
      <c r="V28" s="1">
        <v>3.477898169151024</v>
      </c>
    </row>
    <row r="29" spans="2:22" x14ac:dyDescent="0.35">
      <c r="F29" t="s">
        <v>29</v>
      </c>
      <c r="U29">
        <v>4.5</v>
      </c>
      <c r="V29" s="1">
        <v>3.6563663957157262</v>
      </c>
    </row>
    <row r="30" spans="2:22" x14ac:dyDescent="0.35">
      <c r="B30" t="s">
        <v>0</v>
      </c>
      <c r="C30" t="s">
        <v>8</v>
      </c>
      <c r="D30" t="s">
        <v>9</v>
      </c>
      <c r="E30" t="s">
        <v>10</v>
      </c>
      <c r="F30" t="s">
        <v>27</v>
      </c>
      <c r="G30" t="s">
        <v>28</v>
      </c>
      <c r="H30" t="s">
        <v>31</v>
      </c>
      <c r="U30">
        <v>5</v>
      </c>
      <c r="V30" s="1">
        <v>4.5135166683820502</v>
      </c>
    </row>
    <row r="31" spans="2:22" x14ac:dyDescent="0.35">
      <c r="B31" t="s">
        <v>22</v>
      </c>
      <c r="C31">
        <v>4.7</v>
      </c>
      <c r="D31" s="1">
        <f t="shared" ref="D31:D35" si="3">SQRT(C31/PI())*2</f>
        <v>2.4462677409178384</v>
      </c>
      <c r="F31">
        <v>1</v>
      </c>
      <c r="G31">
        <v>1.5</v>
      </c>
      <c r="H31">
        <f>F31+G31</f>
        <v>2.5</v>
      </c>
      <c r="U31">
        <v>6</v>
      </c>
      <c r="V31" s="1">
        <v>5.2320789569544912</v>
      </c>
    </row>
    <row r="32" spans="2:22" x14ac:dyDescent="0.35">
      <c r="B32" t="s">
        <v>23</v>
      </c>
      <c r="C32">
        <v>50</v>
      </c>
      <c r="D32" s="1">
        <f t="shared" si="3"/>
        <v>7.9788456080286538</v>
      </c>
      <c r="F32">
        <v>4</v>
      </c>
      <c r="G32">
        <v>4</v>
      </c>
      <c r="H32">
        <f t="shared" ref="H32:H35" si="4">F32+G32</f>
        <v>8</v>
      </c>
      <c r="U32">
        <v>10</v>
      </c>
      <c r="V32" s="1">
        <v>7.9788456080286538</v>
      </c>
    </row>
    <row r="33" spans="2:22" x14ac:dyDescent="0.35">
      <c r="B33" t="s">
        <v>24</v>
      </c>
      <c r="C33">
        <v>7.1</v>
      </c>
      <c r="D33" s="1">
        <f t="shared" si="3"/>
        <v>3.0066594033278284</v>
      </c>
      <c r="F33">
        <v>1.5</v>
      </c>
      <c r="G33">
        <v>1.5</v>
      </c>
      <c r="H33">
        <f t="shared" si="4"/>
        <v>3</v>
      </c>
      <c r="U33">
        <v>18</v>
      </c>
      <c r="V33" s="1">
        <v>16.390654164465779</v>
      </c>
    </row>
    <row r="34" spans="2:22" x14ac:dyDescent="0.35">
      <c r="B34" t="s">
        <v>25</v>
      </c>
      <c r="C34">
        <v>6.3</v>
      </c>
      <c r="D34" s="1">
        <f t="shared" si="3"/>
        <v>2.8322092316478891</v>
      </c>
      <c r="F34">
        <v>2</v>
      </c>
      <c r="G34">
        <v>1</v>
      </c>
      <c r="H34">
        <f t="shared" si="4"/>
        <v>3</v>
      </c>
    </row>
    <row r="35" spans="2:22" x14ac:dyDescent="0.35">
      <c r="B35" t="s">
        <v>26</v>
      </c>
      <c r="C35">
        <v>9.4</v>
      </c>
      <c r="D35" s="1">
        <f t="shared" si="3"/>
        <v>3.4595450164017998</v>
      </c>
      <c r="F35">
        <v>2</v>
      </c>
      <c r="G35">
        <v>1.5</v>
      </c>
      <c r="H35">
        <f t="shared" si="4"/>
        <v>3.5</v>
      </c>
    </row>
    <row r="36" spans="2:22" x14ac:dyDescent="0.35">
      <c r="H36" t="s">
        <v>32</v>
      </c>
    </row>
  </sheetData>
  <sortState xmlns:xlrd2="http://schemas.microsoft.com/office/spreadsheetml/2017/richdata2" ref="T21:T33">
    <sortCondition ref="T21:T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plume_SA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2023-05-02T06:07:39Z</dcterms:created>
  <dcterms:modified xsi:type="dcterms:W3CDTF">2023-05-07T11:44:35Z</dcterms:modified>
</cp:coreProperties>
</file>