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Ybarra\Excel1\"/>
    </mc:Choice>
  </mc:AlternateContent>
  <xr:revisionPtr revIDLastSave="0" documentId="13_ncr:1_{4180AE4C-9A8C-45C4-8C0F-DBB2B61416BD}" xr6:coauthVersionLast="47" xr6:coauthVersionMax="47" xr10:uidLastSave="{00000000-0000-0000-0000-000000000000}"/>
  <bookViews>
    <workbookView xWindow="16284" yWindow="-108" windowWidth="30936" windowHeight="16896" xr2:uid="{00000000-000D-0000-FFFF-FFFF00000000}"/>
  </bookViews>
  <sheets>
    <sheet name="Crowdfunding" sheetId="1" r:id="rId1"/>
    <sheet name="Category" sheetId="2" r:id="rId2"/>
    <sheet name="Sub-Category" sheetId="4" r:id="rId3"/>
    <sheet name="By Month" sheetId="7" r:id="rId4"/>
    <sheet name="Percent Succesful" sheetId="8" r:id="rId5"/>
    <sheet name="Backers" sheetId="9" r:id="rId6"/>
  </sheets>
  <definedNames>
    <definedName name="_xlnm._FilterDatabase" localSheetId="0" hidden="1">Crowdfunding!$A$1:$T$1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3" i="8"/>
  <c r="B4" i="8"/>
  <c r="B2" i="8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<sst xmlns="http://schemas.openxmlformats.org/spreadsheetml/2006/main" count="8137" uniqueCount="2110">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</sst>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KY.xlsx]Category!PivotTable1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2-465C-A607-560A208E31B2}"/>
            </c:ext>
          </c:extLst>
        </c:ser>
        <c:ser>
          <c:idx val="1"/>
          <c:order val="1"/>
          <c:tx>
            <c:strRef>
              <c:f>Category!$C$5:$C$6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2-465C-A607-560A208E31B2}"/>
            </c:ext>
          </c:extLst>
        </c:ser>
        <c:ser>
          <c:idx val="2"/>
          <c:order val="2"/>
          <c:tx>
            <c:strRef>
              <c:f>Category!$D$5:$D$6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2-465C-A607-560A208E31B2}"/>
            </c:ext>
          </c:extLst>
        </c:ser>
        <c:ser>
          <c:idx val="3"/>
          <c:order val="3"/>
          <c:tx>
            <c:strRef>
              <c:f>Category!$E$5:$E$6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F-4E5C-B73A-6C1F1D17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917448"/>
        <c:axId val="685917128"/>
      </c:barChart>
      <c:catAx>
        <c:axId val="68591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7128"/>
        <c:crosses val="autoZero"/>
        <c:auto val="1"/>
        <c:lblAlgn val="ctr"/>
        <c:lblOffset val="100"/>
        <c:noMultiLvlLbl val="0"/>
      </c:catAx>
      <c:valAx>
        <c:axId val="68591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KY.xlsx]Sub-Category!PivotTable3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7-4A45-8700-40E0E77B186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7-4A45-8700-40E0E77B186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7-4A45-8700-40E0E77B186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F-4FAC-8BBF-C6DD42FA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922888"/>
        <c:axId val="685919368"/>
      </c:barChart>
      <c:catAx>
        <c:axId val="68592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368"/>
        <c:crosses val="autoZero"/>
        <c:auto val="1"/>
        <c:lblAlgn val="ctr"/>
        <c:lblOffset val="100"/>
        <c:noMultiLvlLbl val="0"/>
      </c:catAx>
      <c:valAx>
        <c:axId val="6859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KY.xlsx]By Month!PivotTable2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E-4D71-938D-ECB03664A83E}"/>
            </c:ext>
          </c:extLst>
        </c:ser>
        <c:ser>
          <c:idx val="1"/>
          <c:order val="1"/>
          <c:tx>
            <c:strRef>
              <c:f>'By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0E-4D71-938D-ECB03664A83E}"/>
            </c:ext>
          </c:extLst>
        </c:ser>
        <c:ser>
          <c:idx val="2"/>
          <c:order val="2"/>
          <c:tx>
            <c:strRef>
              <c:f>'By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0E-4D71-938D-ECB03664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70096"/>
        <c:axId val="692269136"/>
      </c:lineChart>
      <c:catAx>
        <c:axId val="6922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69136"/>
        <c:crosses val="autoZero"/>
        <c:auto val="1"/>
        <c:lblAlgn val="ctr"/>
        <c:lblOffset val="100"/>
        <c:noMultiLvlLbl val="0"/>
      </c:catAx>
      <c:valAx>
        <c:axId val="692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Succesful'!$F$1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'Percent Succesful'!$A$2:$A$13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 Succesful'!$F$2:$F$13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9-4727-BCC9-5E0ACC3F1E28}"/>
            </c:ext>
          </c:extLst>
        </c:ser>
        <c:ser>
          <c:idx val="1"/>
          <c:order val="1"/>
          <c:tx>
            <c:strRef>
              <c:f>'Percent Succesful'!$G$1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'Percent Succesful'!$A$2:$A$13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 Succesful'!$G$2:$G$13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9-4727-BCC9-5E0ACC3F1E28}"/>
            </c:ext>
          </c:extLst>
        </c:ser>
        <c:ser>
          <c:idx val="2"/>
          <c:order val="2"/>
          <c:tx>
            <c:strRef>
              <c:f>'Percent Succesful'!$H$1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'Percent Succesful'!$A$2:$A$13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 Succesful'!$H$2:$H$13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9-4727-BCC9-5E0ACC3F1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37168"/>
        <c:axId val="643536208"/>
      </c:lineChart>
      <c:catAx>
        <c:axId val="6435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36208"/>
        <c:crosses val="autoZero"/>
        <c:auto val="1"/>
        <c:lblAlgn val="ctr"/>
        <c:lblOffset val="100"/>
        <c:noMultiLvlLbl val="0"/>
      </c:catAx>
      <c:valAx>
        <c:axId val="6435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175261</xdr:rowOff>
    </xdr:from>
    <xdr:to>
      <xdr:col>11</xdr:col>
      <xdr:colOff>1714500</xdr:colOff>
      <xdr:row>27</xdr:row>
      <xdr:rowOff>34291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7AE14-BF4C-10E6-218C-860DE804A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4</xdr:row>
      <xdr:rowOff>38100</xdr:rowOff>
    </xdr:from>
    <xdr:to>
      <xdr:col>20</xdr:col>
      <xdr:colOff>411480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1DAAD-EEF5-FD97-9A1B-ABB4812C5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813435</xdr:colOff>
      <xdr:row>6</xdr:row>
      <xdr:rowOff>173355</xdr:rowOff>
    </xdr:from>
    <xdr:to>
      <xdr:col>12</xdr:col>
      <xdr:colOff>280035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12DCE-413C-1E0E-4D19-0BE7D5BF7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224790</xdr:colOff>
      <xdr:row>15</xdr:row>
      <xdr:rowOff>64770</xdr:rowOff>
    </xdr:from>
    <xdr:to>
      <xdr:col>10</xdr:col>
      <xdr:colOff>449580</xdr:colOff>
      <xdr:row>35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17C9A-5E71-0840-431D-E40A102A4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Ybarra" refreshedDate="44829.463174884258" createdVersion="8" refreshedVersion="8" minRefreshableVersion="3" recordCount="1001" xr:uid="{02CE66B3-DE2D-4F7D-A120-61598D03D6C9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Ybarra" refreshedDate="44831.854646180553" createdVersion="8" refreshedVersion="8" minRefreshableVersion="3" recordCount="1001" xr:uid="{497A7D5F-66EB-49B1-8568-FB4ADEEDC86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x v="974"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89FD2-0E4E-47AE-A12F-B9A2CC6803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F16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h="1" x="974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80A5E-CD93-45D3-BD3B-BAFAA06F75E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6148-D2B7-4116-A6D2-2D8D1DE0F3F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N17" sqref="N17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bestFit="1" customWidth="1"/>
    <col min="16" max="16" width="16.5" bestFit="1" customWidth="1"/>
    <col min="17" max="17" width="14.875" bestFit="1" customWidth="1"/>
    <col min="18" max="18" width="12.375" bestFit="1" customWidth="1"/>
    <col min="19" max="19" width="22.12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IFERROR(E2/G2,0)</f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IFERROR(E3/G3,0)</f>
        <v>92.151898734177209</v>
      </c>
      <c r="Q3" t="s">
        <v>2035</v>
      </c>
      <c r="R3" t="s">
        <v>2036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89</v>
      </c>
      <c r="O16" s="5">
        <f t="shared" si="0"/>
        <v>0.66769503546099296</v>
      </c>
      <c r="P16">
        <f t="shared" si="1"/>
        <v>94.144999999999996</v>
      </c>
      <c r="Q1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">
        <v>2037</v>
      </c>
      <c r="R66" t="s">
        <v>2038</v>
      </c>
      <c r="S66" s="9">
        <f t="shared" si="2"/>
        <v>43283.208333333328</v>
      </c>
      <c r="T66" s="9">
        <f t="shared" si="3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>
        <f t="shared" ref="P67:P130" si="5">IFERROR(E67/G67,0)</f>
        <v>61.038135593220339</v>
      </c>
      <c r="Q67" t="s">
        <v>2039</v>
      </c>
      <c r="R67" t="s">
        <v>2040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>
        <f t="shared" si="5"/>
        <v>108.91666666666667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>
        <f t="shared" si="5"/>
        <v>29.001722017220171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>
        <f t="shared" si="5"/>
        <v>58.975609756097562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>
        <f t="shared" si="5"/>
        <v>111.82352941176471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>
        <f t="shared" si="5"/>
        <v>63.995555555555555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>
        <f t="shared" si="5"/>
        <v>85.315789473684205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>
        <f t="shared" si="5"/>
        <v>74.481481481481481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>
        <f t="shared" si="5"/>
        <v>105.14772727272727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>
        <f t="shared" si="5"/>
        <v>56.188235294117646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>
        <f t="shared" si="5"/>
        <v>85.917647058823533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>
        <f t="shared" si="5"/>
        <v>57.00296912114014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>
        <f t="shared" si="5"/>
        <v>79.642857142857139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>
        <f t="shared" si="5"/>
        <v>41.018181818181816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>
        <f t="shared" si="5"/>
        <v>48.004773269689736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>
        <f t="shared" si="5"/>
        <v>55.212598425196852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>
        <f t="shared" si="5"/>
        <v>92.109489051094897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>
        <f t="shared" si="5"/>
        <v>83.183333333333337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>
        <f t="shared" si="5"/>
        <v>39.996000000000002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>
        <f t="shared" si="5"/>
        <v>111.1336898395722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>
        <f t="shared" si="5"/>
        <v>90.563380281690144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>
        <f t="shared" si="5"/>
        <v>61.108374384236456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>
        <f t="shared" si="5"/>
        <v>83.022941970310384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>
        <f t="shared" si="5"/>
        <v>110.76106194690266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>
        <f t="shared" si="5"/>
        <v>89.458333333333329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>
        <f t="shared" si="5"/>
        <v>57.849056603773583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>
        <f t="shared" si="5"/>
        <v>109.99705449189985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>
        <f t="shared" si="5"/>
        <v>103.96586345381526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>
        <f t="shared" si="5"/>
        <v>107.99508196721311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>
        <f t="shared" si="5"/>
        <v>48.927777777777777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>
        <f t="shared" si="5"/>
        <v>37.666666666666664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>
        <f t="shared" si="5"/>
        <v>64.999141999141997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>
        <f t="shared" si="5"/>
        <v>106.61061946902655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>
        <f t="shared" si="5"/>
        <v>27.009016393442622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>
        <f t="shared" si="5"/>
        <v>91.16463414634147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>
        <f t="shared" si="5"/>
        <v>1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>
        <f t="shared" si="5"/>
        <v>56.054878048780488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>
        <f t="shared" si="5"/>
        <v>31.017857142857142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>
        <f t="shared" si="5"/>
        <v>66.513513513513516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>
        <f t="shared" si="5"/>
        <v>89.005216484089729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>
        <f t="shared" si="5"/>
        <v>103.46315789473684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>
        <f t="shared" si="5"/>
        <v>95.278911564625844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>
        <f t="shared" si="5"/>
        <v>75.895348837209298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>
        <f t="shared" si="5"/>
        <v>107.57831325301204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>
        <f t="shared" si="5"/>
        <v>51.31666666666667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>
        <f t="shared" si="5"/>
        <v>71.983108108108112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>
        <f t="shared" si="5"/>
        <v>108.95414201183432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>
        <f t="shared" si="5"/>
        <v>35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>
        <f t="shared" si="5"/>
        <v>94.938931297709928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>
        <f t="shared" si="5"/>
        <v>109.65079365079364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>
        <f t="shared" si="5"/>
        <v>44.001815980629537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>
        <f t="shared" si="5"/>
        <v>86.794520547945211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>
        <f t="shared" si="5"/>
        <v>30.992727272727272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>
        <f t="shared" si="5"/>
        <v>94.791044776119406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>
        <f t="shared" si="5"/>
        <v>69.79220779220779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>
        <f t="shared" si="5"/>
        <v>63.003367003367003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>
        <f t="shared" si="5"/>
        <v>110.0343300110742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>
        <f t="shared" si="5"/>
        <v>25.997933274284026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>
        <f t="shared" si="5"/>
        <v>49.987915407854985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>
        <f t="shared" si="5"/>
        <v>101.72340425531915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>
        <f t="shared" si="5"/>
        <v>47.083333333333336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>
        <f t="shared" si="5"/>
        <v>89.944444444444443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>
        <f t="shared" si="5"/>
        <v>78.96875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>
        <f t="shared" si="5"/>
        <v>80.067669172932327</v>
      </c>
      <c r="Q130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>
        <f t="shared" ref="P131:P194" si="9">IFERROR(E131/G131,0)</f>
        <v>86.472727272727269</v>
      </c>
      <c r="Q131" t="s">
        <v>2033</v>
      </c>
      <c r="R131" t="s">
        <v>2034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>
        <f t="shared" si="9"/>
        <v>28.001876172607879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>
        <f t="shared" si="9"/>
        <v>67.996725337699544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>
        <f t="shared" si="9"/>
        <v>43.078651685393261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>
        <f t="shared" si="9"/>
        <v>87.95597484276729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>
        <f t="shared" si="9"/>
        <v>94.987234042553197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>
        <f t="shared" si="9"/>
        <v>46.905982905982903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>
        <f t="shared" si="9"/>
        <v>46.913793103448278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>
        <f t="shared" si="9"/>
        <v>94.24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>
        <f t="shared" si="9"/>
        <v>80.139130434782615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>
        <f t="shared" si="9"/>
        <v>59.036809815950917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>
        <f t="shared" si="9"/>
        <v>65.989247311827953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>
        <f t="shared" si="9"/>
        <v>60.992530345471522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>
        <f t="shared" si="9"/>
        <v>98.307692307692307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>
        <f t="shared" si="9"/>
        <v>104.6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>
        <f t="shared" si="9"/>
        <v>86.066666666666663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>
        <f t="shared" si="9"/>
        <v>76.989583333333329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>
        <f t="shared" si="9"/>
        <v>29.764705882352942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>
        <f t="shared" si="9"/>
        <v>46.91959798994975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>
        <f t="shared" si="9"/>
        <v>105.18691588785046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>
        <f t="shared" si="9"/>
        <v>69.907692307692301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>
        <f t="shared" si="9"/>
        <v>1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>
        <f t="shared" si="9"/>
        <v>60.011588275391958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>
        <f t="shared" si="9"/>
        <v>52.006220379146917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>
        <f t="shared" si="9"/>
        <v>31.000176025347649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>
        <f t="shared" si="9"/>
        <v>95.042492917847028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>
        <f t="shared" si="9"/>
        <v>75.968174204355108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>
        <f t="shared" si="9"/>
        <v>71.013192612137203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>
        <f t="shared" si="9"/>
        <v>73.733333333333334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>
        <f t="shared" si="9"/>
        <v>113.17073170731707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>
        <f t="shared" si="9"/>
        <v>105.00933552992861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>
        <f t="shared" si="9"/>
        <v>79.176829268292678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>
        <f t="shared" si="9"/>
        <v>57.333333333333336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>
        <f t="shared" si="9"/>
        <v>58.178343949044589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>
        <f t="shared" si="9"/>
        <v>36.032520325203251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>
        <f t="shared" si="9"/>
        <v>107.99068767908309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>
        <f t="shared" si="9"/>
        <v>44.005985634477256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>
        <f t="shared" si="9"/>
        <v>55.077868852459019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>
        <f t="shared" si="9"/>
        <v>74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>
        <f t="shared" si="9"/>
        <v>41.996858638743454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>
        <f t="shared" si="9"/>
        <v>77.988161010260455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>
        <f t="shared" si="9"/>
        <v>82.507462686567166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>
        <f t="shared" si="9"/>
        <v>104.2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>
        <f t="shared" si="9"/>
        <v>25.5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>
        <f t="shared" si="9"/>
        <v>100.98334401024984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>
        <f t="shared" si="9"/>
        <v>111.83333333333333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>
        <f t="shared" si="9"/>
        <v>41.999115044247787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>
        <f t="shared" si="9"/>
        <v>110.05115089514067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>
        <f t="shared" si="9"/>
        <v>58.997079225994888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>
        <f t="shared" si="9"/>
        <v>32.985714285714288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>
        <f t="shared" si="9"/>
        <v>45.005654509471306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>
        <f t="shared" si="9"/>
        <v>81.98196487897485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>
        <f t="shared" si="9"/>
        <v>39.080882352941174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>
        <f t="shared" si="9"/>
        <v>58.996383363471971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>
        <f t="shared" si="9"/>
        <v>40.988372093023258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>
        <f t="shared" si="9"/>
        <v>31.029411764705884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>
        <f t="shared" si="9"/>
        <v>37.789473684210527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>
        <f t="shared" si="9"/>
        <v>32.006772009029348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>
        <f t="shared" si="9"/>
        <v>95.966712898751737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>
        <f t="shared" si="9"/>
        <v>75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>
        <f t="shared" si="9"/>
        <v>102.0498866213152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>
        <f t="shared" si="9"/>
        <v>105.75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>
        <f t="shared" si="9"/>
        <v>37.069767441860463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>
        <f t="shared" si="9"/>
        <v>35.049382716049379</v>
      </c>
      <c r="Q194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>
        <f t="shared" ref="P195:P258" si="13">IFERROR(E195/G195,0)</f>
        <v>46.338461538461537</v>
      </c>
      <c r="Q195" t="s">
        <v>2035</v>
      </c>
      <c r="R195" t="s">
        <v>2045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>
        <f t="shared" si="13"/>
        <v>69.174603174603178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>
        <f t="shared" si="13"/>
        <v>109.07824427480917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>
        <f t="shared" si="13"/>
        <v>51.78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>
        <f t="shared" si="13"/>
        <v>82.010055304172951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>
        <f t="shared" si="13"/>
        <v>35.958333333333336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>
        <f t="shared" si="13"/>
        <v>74.461538461538467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>
        <f t="shared" si="13"/>
        <v>2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>
        <f t="shared" si="13"/>
        <v>91.114649681528661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>
        <f t="shared" si="13"/>
        <v>79.792682926829272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>
        <f t="shared" si="13"/>
        <v>42.999777678968428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>
        <f t="shared" si="13"/>
        <v>63.225000000000001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>
        <f t="shared" si="13"/>
        <v>70.174999999999997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>
        <f t="shared" si="13"/>
        <v>61.333333333333336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>
        <f t="shared" si="13"/>
        <v>99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>
        <f t="shared" si="13"/>
        <v>96.984900146127615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>
        <f t="shared" si="13"/>
        <v>51.004950495049506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>
        <f t="shared" si="13"/>
        <v>28.044247787610619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>
        <f t="shared" si="13"/>
        <v>60.984615384615381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>
        <f t="shared" si="13"/>
        <v>73.214285714285708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>
        <f t="shared" si="13"/>
        <v>39.997435299603637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>
        <f t="shared" si="13"/>
        <v>86.812121212121212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>
        <f t="shared" si="13"/>
        <v>42.125874125874127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>
        <f t="shared" si="13"/>
        <v>103.97851239669421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>
        <f t="shared" si="13"/>
        <v>62.003211991434689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>
        <f t="shared" si="13"/>
        <v>31.005037783375315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>
        <f t="shared" si="13"/>
        <v>89.991552956465242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>
        <f t="shared" si="13"/>
        <v>39.235294117647058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>
        <f t="shared" si="13"/>
        <v>54.993116108306566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>
        <f t="shared" si="13"/>
        <v>47.992753623188406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>
        <f t="shared" si="13"/>
        <v>87.966702470461868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>
        <f t="shared" si="13"/>
        <v>51.999165275459099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>
        <f t="shared" si="13"/>
        <v>29.999659863945578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>
        <f t="shared" si="13"/>
        <v>98.205357142857139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>
        <f t="shared" si="13"/>
        <v>108.96182396606575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>
        <f t="shared" si="13"/>
        <v>66.998379254457049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>
        <f t="shared" si="13"/>
        <v>64.99333594668758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>
        <f t="shared" si="13"/>
        <v>99.841584158415841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>
        <f t="shared" si="13"/>
        <v>82.432835820895519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>
        <f t="shared" si="13"/>
        <v>63.293478260869563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>
        <f t="shared" si="13"/>
        <v>96.774193548387103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>
        <f t="shared" si="13"/>
        <v>54.906040268456373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>
        <f t="shared" si="13"/>
        <v>39.010869565217391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>
        <f t="shared" si="13"/>
        <v>75.84210526315789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>
        <f t="shared" si="13"/>
        <v>45.051671732522799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>
        <f t="shared" si="13"/>
        <v>104.51546391752578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>
        <f t="shared" si="13"/>
        <v>76.268292682926827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>
        <f t="shared" si="13"/>
        <v>69.015695067264573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>
        <f t="shared" si="13"/>
        <v>101.97684085510689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>
        <f t="shared" si="13"/>
        <v>42.915999999999997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>
        <f t="shared" si="13"/>
        <v>43.025210084033617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>
        <f t="shared" si="13"/>
        <v>75.245283018867923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>
        <f t="shared" si="13"/>
        <v>69.023364485981304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>
        <f t="shared" si="13"/>
        <v>65.986486486486484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>
        <f t="shared" si="13"/>
        <v>98.013800424628457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>
        <f t="shared" si="13"/>
        <v>60.105504587155963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>
        <f t="shared" si="13"/>
        <v>26.000773395204948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>
        <f t="shared" si="13"/>
        <v>3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>
        <f t="shared" si="13"/>
        <v>38.019801980198018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>
        <f t="shared" si="13"/>
        <v>106.15254237288136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>
        <f t="shared" si="13"/>
        <v>81.019475655430711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>
        <f t="shared" si="13"/>
        <v>96.647727272727266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>
        <f t="shared" si="13"/>
        <v>57.003535651149086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>
        <f t="shared" si="13"/>
        <v>63.93333333333333</v>
      </c>
      <c r="Q258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>
        <f t="shared" ref="P259:P322" si="17">IFERROR(E259/G259,0)</f>
        <v>90.456521739130437</v>
      </c>
      <c r="Q259" t="s">
        <v>2039</v>
      </c>
      <c r="R259" t="s">
        <v>2040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>
        <f t="shared" si="17"/>
        <v>72.172043010752688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>
        <f t="shared" si="17"/>
        <v>77.934782608695656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>
        <f t="shared" si="17"/>
        <v>38.065134099616856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>
        <f t="shared" si="17"/>
        <v>57.936123348017624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>
        <f t="shared" si="17"/>
        <v>49.794392523364486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>
        <f t="shared" si="17"/>
        <v>54.050251256281406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>
        <f t="shared" si="17"/>
        <v>30.002721335268504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>
        <f t="shared" si="17"/>
        <v>70.127906976744185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>
        <f t="shared" si="17"/>
        <v>26.996228786926462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>
        <f t="shared" si="17"/>
        <v>51.990606936416185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>
        <f t="shared" si="17"/>
        <v>56.416666666666664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>
        <f t="shared" si="17"/>
        <v>101.63218390804597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>
        <f t="shared" si="17"/>
        <v>25.005291005291006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>
        <f t="shared" si="17"/>
        <v>32.016393442622949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>
        <f t="shared" si="17"/>
        <v>82.021647307286173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>
        <f t="shared" si="17"/>
        <v>37.957446808510639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>
        <f t="shared" si="17"/>
        <v>51.533333333333331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>
        <f t="shared" si="17"/>
        <v>81.198275862068968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>
        <f t="shared" si="17"/>
        <v>40.030075187969928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>
        <f t="shared" si="17"/>
        <v>89.939759036144579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>
        <f t="shared" si="17"/>
        <v>96.692307692307693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>
        <f t="shared" si="17"/>
        <v>25.010989010989011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>
        <f t="shared" si="17"/>
        <v>36.987277353689571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>
        <f t="shared" si="17"/>
        <v>73.012609117361791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>
        <f t="shared" si="17"/>
        <v>68.240601503759393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>
        <f t="shared" si="17"/>
        <v>52.310344827586206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>
        <f t="shared" si="17"/>
        <v>61.765151515151516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>
        <f t="shared" si="17"/>
        <v>25.027559055118111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>
        <f t="shared" si="17"/>
        <v>106.28804347826087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>
        <f t="shared" si="17"/>
        <v>75.07386363636364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>
        <f t="shared" si="17"/>
        <v>39.970802919708028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>
        <f t="shared" si="17"/>
        <v>39.982195845697326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>
        <f t="shared" si="17"/>
        <v>101.01541850220265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>
        <f t="shared" si="17"/>
        <v>76.813084112149539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>
        <f t="shared" si="17"/>
        <v>71.7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>
        <f t="shared" si="17"/>
        <v>33.28125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>
        <f t="shared" si="17"/>
        <v>43.923497267759565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>
        <f t="shared" si="17"/>
        <v>36.004712041884815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>
        <f t="shared" si="17"/>
        <v>88.21052631578948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>
        <f t="shared" si="17"/>
        <v>65.240384615384613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>
        <f t="shared" si="17"/>
        <v>69.958333333333329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>
        <f t="shared" si="17"/>
        <v>39.877551020408163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>
        <f t="shared" si="17"/>
        <v>5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>
        <f t="shared" si="17"/>
        <v>41.023728813559323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>
        <f t="shared" si="17"/>
        <v>98.914285714285711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>
        <f t="shared" si="17"/>
        <v>87.78125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>
        <f t="shared" si="17"/>
        <v>80.767605633802816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>
        <f t="shared" si="17"/>
        <v>94.28235294117647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>
        <f t="shared" si="17"/>
        <v>73.428571428571431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>
        <f t="shared" si="17"/>
        <v>65.968133535660087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>
        <f t="shared" si="17"/>
        <v>109.04109589041096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>
        <f t="shared" si="17"/>
        <v>41.16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>
        <f t="shared" si="17"/>
        <v>99.125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>
        <f t="shared" si="17"/>
        <v>105.88429752066116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>
        <f t="shared" si="17"/>
        <v>48.996525921966864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>
        <f t="shared" si="17"/>
        <v>39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>
        <f t="shared" si="17"/>
        <v>31.022556390977442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>
        <f t="shared" si="17"/>
        <v>103.87096774193549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>
        <f t="shared" si="17"/>
        <v>59.268518518518519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>
        <f t="shared" si="17"/>
        <v>42.3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>
        <f t="shared" si="17"/>
        <v>53.117647058823529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>
        <f t="shared" si="17"/>
        <v>50.796875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>
        <f t="shared" si="17"/>
        <v>101.15</v>
      </c>
      <c r="Q322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>
        <f t="shared" ref="P323:P386" si="21">IFERROR(E323/G323,0)</f>
        <v>65.000810372771468</v>
      </c>
      <c r="Q323" t="s">
        <v>2041</v>
      </c>
      <c r="R323" t="s">
        <v>2052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>
        <f t="shared" si="21"/>
        <v>37.998645510835914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>
        <f t="shared" si="21"/>
        <v>82.615384615384613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>
        <f t="shared" si="21"/>
        <v>37.941368078175898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>
        <f t="shared" si="21"/>
        <v>80.780821917808225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>
        <f t="shared" si="21"/>
        <v>25.984375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>
        <f t="shared" si="21"/>
        <v>30.363636363636363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>
        <f t="shared" si="21"/>
        <v>54.004916018025398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>
        <f t="shared" si="21"/>
        <v>101.78672985781991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>
        <f t="shared" si="21"/>
        <v>45.003610108303249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>
        <f t="shared" si="21"/>
        <v>77.068421052631578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>
        <f t="shared" si="21"/>
        <v>88.076595744680844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>
        <f t="shared" si="21"/>
        <v>47.035573122529641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>
        <f t="shared" si="21"/>
        <v>110.99550763701707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>
        <f t="shared" si="21"/>
        <v>87.003066141042481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>
        <f t="shared" si="21"/>
        <v>63.994402985074629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>
        <f t="shared" si="21"/>
        <v>105.9945205479452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>
        <f t="shared" si="21"/>
        <v>73.989349112426041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>
        <f t="shared" si="21"/>
        <v>84.02004626060139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>
        <f t="shared" si="21"/>
        <v>88.966921119592882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>
        <f t="shared" si="21"/>
        <v>76.990453460620529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>
        <f t="shared" si="21"/>
        <v>97.146341463414629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>
        <f t="shared" si="21"/>
        <v>33.013605442176868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>
        <f t="shared" si="21"/>
        <v>99.950602409638549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>
        <f t="shared" si="21"/>
        <v>69.966767371601208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>
        <f t="shared" si="21"/>
        <v>110.32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>
        <f t="shared" si="21"/>
        <v>66.005235602094245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>
        <f t="shared" si="21"/>
        <v>41.005742176284812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>
        <f t="shared" si="21"/>
        <v>103.96316359696641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>
        <f t="shared" si="21"/>
        <v>5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>
        <f t="shared" si="21"/>
        <v>47.009935419771487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>
        <f t="shared" si="21"/>
        <v>29.606060606060606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>
        <f t="shared" si="21"/>
        <v>81.010569583088667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>
        <f t="shared" si="21"/>
        <v>94.35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>
        <f t="shared" si="21"/>
        <v>26.058139534883722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>
        <f t="shared" si="21"/>
        <v>85.775000000000006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>
        <f t="shared" si="21"/>
        <v>103.73170731707317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>
        <f t="shared" si="21"/>
        <v>49.826086956521742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>
        <f t="shared" si="21"/>
        <v>63.893048128342244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>
        <f t="shared" si="21"/>
        <v>47.002434782608695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>
        <f t="shared" si="21"/>
        <v>108.47727272727273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>
        <f t="shared" si="21"/>
        <v>72.015706806282722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>
        <f t="shared" si="21"/>
        <v>59.928057553956833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>
        <f t="shared" si="21"/>
        <v>78.209677419354833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>
        <f t="shared" si="21"/>
        <v>104.77678571428571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>
        <f t="shared" si="21"/>
        <v>105.52475247524752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>
        <f t="shared" si="21"/>
        <v>24.933333333333334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>
        <f t="shared" si="21"/>
        <v>69.873786407766985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>
        <f t="shared" si="21"/>
        <v>95.733766233766232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>
        <f t="shared" si="21"/>
        <v>29.997485752598056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>
        <f t="shared" si="21"/>
        <v>59.011948529411768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>
        <f t="shared" si="21"/>
        <v>84.757396449704146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>
        <f t="shared" si="21"/>
        <v>78.010921177587846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>
        <f t="shared" si="21"/>
        <v>50.05215419501134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>
        <f t="shared" si="21"/>
        <v>59.16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>
        <f t="shared" si="21"/>
        <v>93.702290076335885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>
        <f t="shared" si="21"/>
        <v>40.14173228346457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>
        <f t="shared" si="21"/>
        <v>70.090140845070422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>
        <f t="shared" si="21"/>
        <v>66.181818181818187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>
        <f t="shared" si="21"/>
        <v>47.714285714285715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>
        <f t="shared" si="21"/>
        <v>62.896774193548389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>
        <f t="shared" si="21"/>
        <v>86.611940298507463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>
        <f t="shared" si="21"/>
        <v>75.126984126984127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>
        <f t="shared" si="21"/>
        <v>41.004167534903104</v>
      </c>
      <c r="Q386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>
        <f t="shared" ref="P387:P450" si="25">IFERROR(E387/G387,0)</f>
        <v>50.007915567282325</v>
      </c>
      <c r="Q387" t="s">
        <v>2047</v>
      </c>
      <c r="R387" t="s">
        <v>2048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>
        <f t="shared" si="25"/>
        <v>96.960674157303373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>
        <f t="shared" si="25"/>
        <v>100.93160377358491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>
        <f t="shared" si="25"/>
        <v>89.227586206896547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>
        <f t="shared" si="25"/>
        <v>87.979166666666671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>
        <f t="shared" si="25"/>
        <v>89.54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>
        <f t="shared" si="25"/>
        <v>29.09271523178808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>
        <f t="shared" si="25"/>
        <v>42.006218905472636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>
        <f t="shared" si="25"/>
        <v>47.004903563255965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>
        <f t="shared" si="25"/>
        <v>110.44117647058823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>
        <f t="shared" si="25"/>
        <v>41.990909090909092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>
        <f t="shared" si="25"/>
        <v>48.012468827930178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>
        <f t="shared" si="25"/>
        <v>31.019823788546255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>
        <f t="shared" si="25"/>
        <v>99.203252032520325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>
        <f t="shared" si="25"/>
        <v>66.022316684378325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>
        <f t="shared" si="25"/>
        <v>2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>
        <f t="shared" si="25"/>
        <v>46.060200668896321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>
        <f t="shared" si="25"/>
        <v>73.650000000000006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>
        <f t="shared" si="25"/>
        <v>55.99336650082919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>
        <f t="shared" si="25"/>
        <v>68.985695127402778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>
        <f t="shared" si="25"/>
        <v>60.981609195402299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>
        <f t="shared" si="25"/>
        <v>110.98139534883721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>
        <f t="shared" si="25"/>
        <v>25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>
        <f t="shared" si="25"/>
        <v>78.759740259740255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>
        <f t="shared" si="25"/>
        <v>87.960784313725483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>
        <f t="shared" si="25"/>
        <v>49.987398739873989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>
        <f t="shared" si="25"/>
        <v>99.524390243902445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>
        <f t="shared" si="25"/>
        <v>104.82089552238806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>
        <f t="shared" si="25"/>
        <v>108.01469237832875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>
        <f t="shared" si="25"/>
        <v>28.998544660724033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>
        <f t="shared" si="25"/>
        <v>30.028708133971293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>
        <f t="shared" si="25"/>
        <v>41.005559416261292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>
        <f t="shared" si="25"/>
        <v>62.866666666666667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>
        <f t="shared" si="25"/>
        <v>47.005002501250623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>
        <f t="shared" si="25"/>
        <v>26.997693638285604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>
        <f t="shared" si="25"/>
        <v>68.329787234042556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>
        <f t="shared" si="25"/>
        <v>50.974576271186443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>
        <f t="shared" si="25"/>
        <v>54.024390243902438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>
        <f t="shared" si="25"/>
        <v>97.055555555555557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>
        <f t="shared" si="25"/>
        <v>24.867469879518072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>
        <f t="shared" si="25"/>
        <v>84.423913043478265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>
        <f t="shared" si="25"/>
        <v>47.091324200913242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>
        <f t="shared" si="25"/>
        <v>77.996041171813147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>
        <f t="shared" si="25"/>
        <v>62.967871485943775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>
        <f t="shared" si="25"/>
        <v>81.006080449017773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>
        <f t="shared" si="25"/>
        <v>65.321428571428569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>
        <f t="shared" si="25"/>
        <v>104.43617021276596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>
        <f t="shared" si="25"/>
        <v>69.989010989010993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>
        <f t="shared" si="25"/>
        <v>83.023989898989896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>
        <f t="shared" si="25"/>
        <v>90.3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>
        <f t="shared" si="25"/>
        <v>103.98131932282546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>
        <f t="shared" si="25"/>
        <v>54.931726907630519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>
        <f t="shared" si="25"/>
        <v>51.921875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>
        <f t="shared" si="25"/>
        <v>60.02834008097166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>
        <f t="shared" si="25"/>
        <v>44.003488879197555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>
        <f t="shared" si="25"/>
        <v>53.003513254551258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>
        <f t="shared" si="25"/>
        <v>54.5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>
        <f t="shared" si="25"/>
        <v>75.04195804195804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>
        <f t="shared" si="25"/>
        <v>35.911111111111111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>
        <f t="shared" si="25"/>
        <v>36.952702702702702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>
        <f t="shared" si="25"/>
        <v>63.170588235294119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>
        <f t="shared" si="25"/>
        <v>29.99462365591398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>
        <f t="shared" si="25"/>
        <v>86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>
        <f t="shared" si="25"/>
        <v>75.014876033057845</v>
      </c>
      <c r="Q450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>
        <f t="shared" ref="P451:P514" si="29">IFERROR(E451/G451,0)</f>
        <v>101.19767441860465</v>
      </c>
      <c r="Q451" t="s">
        <v>2050</v>
      </c>
      <c r="R451" t="s">
        <v>2051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>
        <f t="shared" si="29"/>
        <v>4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>
        <f t="shared" si="29"/>
        <v>29.001272669424118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>
        <f t="shared" si="29"/>
        <v>98.225806451612897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>
        <f t="shared" si="29"/>
        <v>87.001693480101608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>
        <f t="shared" si="29"/>
        <v>45.205128205128204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>
        <f t="shared" si="29"/>
        <v>37.001341561577675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>
        <f t="shared" si="29"/>
        <v>94.976947040498445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>
        <f t="shared" si="29"/>
        <v>28.956521739130434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>
        <f t="shared" si="29"/>
        <v>55.993396226415094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>
        <f t="shared" si="29"/>
        <v>54.038095238095238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>
        <f t="shared" si="29"/>
        <v>82.38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>
        <f t="shared" si="29"/>
        <v>66.997115384615384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>
        <f t="shared" si="29"/>
        <v>107.91401869158878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>
        <f t="shared" si="29"/>
        <v>69.009501187648453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>
        <f t="shared" si="29"/>
        <v>39.006568144499177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>
        <f t="shared" si="29"/>
        <v>110.3625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>
        <f t="shared" si="29"/>
        <v>94.857142857142861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>
        <f t="shared" si="29"/>
        <v>57.935251798561154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>
        <f t="shared" si="29"/>
        <v>101.25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>
        <f t="shared" si="29"/>
        <v>64.95597484276729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>
        <f t="shared" si="29"/>
        <v>27.00524934383202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>
        <f t="shared" si="29"/>
        <v>50.97422680412371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>
        <f t="shared" si="29"/>
        <v>104.94260869565217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>
        <f t="shared" si="29"/>
        <v>84.028301886792448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>
        <f t="shared" si="29"/>
        <v>102.85915492957747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>
        <f t="shared" si="29"/>
        <v>39.962085308056871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>
        <f t="shared" si="29"/>
        <v>51.001785714285717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>
        <f t="shared" si="29"/>
        <v>40.823008849557525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>
        <f t="shared" si="29"/>
        <v>58.999637155297535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>
        <f t="shared" si="29"/>
        <v>71.156069364161851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>
        <f t="shared" si="29"/>
        <v>99.494252873563212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>
        <f t="shared" si="29"/>
        <v>103.98634590377114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>
        <f t="shared" si="29"/>
        <v>76.555555555555557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>
        <f t="shared" si="29"/>
        <v>87.068592057761734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>
        <f t="shared" si="29"/>
        <v>48.99554707379135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>
        <f t="shared" si="29"/>
        <v>42.969135802469133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>
        <f t="shared" si="29"/>
        <v>33.428571428571431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>
        <f t="shared" si="29"/>
        <v>83.982949701619773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>
        <f t="shared" si="29"/>
        <v>101.41739130434783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>
        <f t="shared" si="29"/>
        <v>109.87058823529412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>
        <f t="shared" si="29"/>
        <v>31.916666666666668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>
        <f t="shared" si="29"/>
        <v>70.993450675399103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>
        <f t="shared" si="29"/>
        <v>77.026890756302521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>
        <f t="shared" si="29"/>
        <v>101.78125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>
        <f t="shared" si="29"/>
        <v>51.059701492537314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>
        <f t="shared" si="29"/>
        <v>68.02051282051282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>
        <f t="shared" si="29"/>
        <v>30.87037037037037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>
        <f t="shared" si="29"/>
        <v>27.908333333333335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>
        <f t="shared" si="29"/>
        <v>79.994818652849744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>
        <f t="shared" si="29"/>
        <v>38.003378378378379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>
        <f t="shared" si="29"/>
        <v>0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>
        <f t="shared" si="29"/>
        <v>59.990534521158132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>
        <f t="shared" si="29"/>
        <v>37.037634408602152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>
        <f t="shared" si="29"/>
        <v>99.963043478260872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>
        <f t="shared" si="29"/>
        <v>111.6774193548387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>
        <f t="shared" si="29"/>
        <v>36.014409221902014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>
        <f t="shared" si="29"/>
        <v>66.010284810126578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>
        <f t="shared" si="29"/>
        <v>44.05263157894737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>
        <f t="shared" si="29"/>
        <v>52.999726551818434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>
        <f t="shared" si="29"/>
        <v>95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>
        <f t="shared" si="29"/>
        <v>70.908396946564892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>
        <f t="shared" si="29"/>
        <v>98.060773480662988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>
        <f t="shared" si="29"/>
        <v>53.046025104602514</v>
      </c>
      <c r="Q514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>
        <f t="shared" ref="P515:P578" si="33">IFERROR(E515/G515,0)</f>
        <v>93.142857142857139</v>
      </c>
      <c r="Q515" t="s">
        <v>2041</v>
      </c>
      <c r="R515" t="s">
        <v>2060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>
        <f t="shared" si="33"/>
        <v>58.945075757575758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>
        <f t="shared" si="33"/>
        <v>36.067669172932334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>
        <f t="shared" si="33"/>
        <v>63.030732860520096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>
        <f t="shared" si="33"/>
        <v>84.717948717948715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>
        <f t="shared" si="33"/>
        <v>62.2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>
        <f t="shared" si="33"/>
        <v>101.97518330513255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>
        <f t="shared" si="33"/>
        <v>106.4375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>
        <f t="shared" si="33"/>
        <v>29.975609756097562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>
        <f t="shared" si="33"/>
        <v>85.806282722513089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>
        <f t="shared" si="33"/>
        <v>70.82022471910112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>
        <f t="shared" si="33"/>
        <v>40.998484082870135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>
        <f t="shared" si="33"/>
        <v>28.063492063492063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>
        <f t="shared" si="33"/>
        <v>88.054421768707485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>
        <f t="shared" si="33"/>
        <v>31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>
        <f t="shared" si="33"/>
        <v>90.337500000000006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>
        <f t="shared" si="33"/>
        <v>63.777777777777779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>
        <f t="shared" si="33"/>
        <v>53.995515695067262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>
        <f t="shared" si="33"/>
        <v>48.993956043956047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>
        <f t="shared" si="33"/>
        <v>63.857142857142854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>
        <f t="shared" si="33"/>
        <v>82.996393146979258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>
        <f t="shared" si="33"/>
        <v>55.08230452674897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>
        <f t="shared" si="33"/>
        <v>62.044554455445542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>
        <f t="shared" si="33"/>
        <v>104.97857142857143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>
        <f t="shared" si="33"/>
        <v>94.044676806083643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>
        <f t="shared" si="33"/>
        <v>44.007716049382715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>
        <f t="shared" si="33"/>
        <v>92.467532467532465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>
        <f t="shared" si="33"/>
        <v>57.072874493927124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>
        <f t="shared" si="33"/>
        <v>109.07848101265823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>
        <f t="shared" si="33"/>
        <v>39.387755102040813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>
        <f t="shared" si="33"/>
        <v>77.022222222222226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>
        <f t="shared" si="33"/>
        <v>92.166666666666671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>
        <f t="shared" si="33"/>
        <v>61.007063197026021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>
        <f t="shared" si="33"/>
        <v>78.068181818181813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>
        <f t="shared" si="33"/>
        <v>80.75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>
        <f t="shared" si="33"/>
        <v>59.991289782244557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>
        <f t="shared" si="33"/>
        <v>110.03018372703411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>
        <f t="shared" si="33"/>
        <v>4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>
        <f t="shared" si="33"/>
        <v>37.99856063332134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>
        <f t="shared" si="33"/>
        <v>96.369565217391298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>
        <f t="shared" si="33"/>
        <v>72.978599221789878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>
        <f t="shared" si="33"/>
        <v>26.007220216606498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>
        <f t="shared" si="33"/>
        <v>104.36296296296297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>
        <f t="shared" si="33"/>
        <v>102.18852459016394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>
        <f t="shared" si="33"/>
        <v>54.117647058823529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>
        <f t="shared" si="33"/>
        <v>63.222222222222221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>
        <f t="shared" si="33"/>
        <v>104.03228962818004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>
        <f t="shared" si="33"/>
        <v>49.994334277620396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>
        <f t="shared" si="33"/>
        <v>56.015151515151516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>
        <f t="shared" si="33"/>
        <v>48.807692307692307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>
        <f t="shared" si="33"/>
        <v>60.082352941176474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>
        <f t="shared" si="33"/>
        <v>78.990502793296088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>
        <f t="shared" si="33"/>
        <v>53.99499443826474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>
        <f t="shared" si="33"/>
        <v>111.45945945945945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>
        <f t="shared" si="33"/>
        <v>60.922131147540981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>
        <f t="shared" si="33"/>
        <v>26.0015444015444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>
        <f t="shared" si="33"/>
        <v>80.993208828522924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>
        <f t="shared" si="33"/>
        <v>34.995963302752294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>
        <f t="shared" si="33"/>
        <v>94.142857142857139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>
        <f t="shared" si="33"/>
        <v>52.085106382978722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>
        <f t="shared" si="33"/>
        <v>24.986666666666668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>
        <f t="shared" si="33"/>
        <v>69.215277777777771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>
        <f t="shared" si="33"/>
        <v>93.944444444444443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>
        <f t="shared" si="33"/>
        <v>98.40625</v>
      </c>
      <c r="Q578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>
        <f t="shared" ref="P579:P642" si="37">IFERROR(E579/G579,0)</f>
        <v>41.783783783783782</v>
      </c>
      <c r="Q579" t="s">
        <v>2035</v>
      </c>
      <c r="R579" t="s">
        <v>2058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>
        <f t="shared" si="37"/>
        <v>65.991836734693877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>
        <f t="shared" si="37"/>
        <v>72.05747126436782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>
        <f t="shared" si="37"/>
        <v>48.003209242618745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>
        <f t="shared" si="37"/>
        <v>54.098591549295776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>
        <f t="shared" si="37"/>
        <v>107.88095238095238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>
        <f t="shared" si="37"/>
        <v>67.034103410341032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>
        <f t="shared" si="37"/>
        <v>64.01425914445133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>
        <f t="shared" si="37"/>
        <v>96.066176470588232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>
        <f t="shared" si="37"/>
        <v>51.184615384615384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>
        <f t="shared" si="37"/>
        <v>43.92307692307692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>
        <f t="shared" si="37"/>
        <v>91.021198830409361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>
        <f t="shared" si="37"/>
        <v>50.127450980392155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>
        <f t="shared" si="37"/>
        <v>67.720930232558146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>
        <f t="shared" si="37"/>
        <v>61.03921568627451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>
        <f t="shared" si="37"/>
        <v>80.011857707509876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>
        <f t="shared" si="37"/>
        <v>47.001497753369947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>
        <f t="shared" si="37"/>
        <v>71.127388535031841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>
        <f t="shared" si="37"/>
        <v>89.99079189686924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>
        <f t="shared" si="37"/>
        <v>43.032786885245905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>
        <f t="shared" si="37"/>
        <v>67.997714808043881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>
        <f t="shared" si="37"/>
        <v>73.004566210045667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>
        <f t="shared" si="37"/>
        <v>62.341463414634148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>
        <f t="shared" si="37"/>
        <v>5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>
        <f t="shared" si="37"/>
        <v>67.103092783505161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>
        <f t="shared" si="37"/>
        <v>79.978947368421046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>
        <f t="shared" si="37"/>
        <v>62.176470588235297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>
        <f t="shared" si="37"/>
        <v>53.005950297514879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>
        <f t="shared" si="37"/>
        <v>57.738317757009348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>
        <f t="shared" si="37"/>
        <v>40.03125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>
        <f t="shared" si="37"/>
        <v>81.016591928251117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>
        <f t="shared" si="37"/>
        <v>35.047468354430379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>
        <f t="shared" si="37"/>
        <v>102.92307692307692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>
        <f t="shared" si="37"/>
        <v>27.998126756166094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>
        <f t="shared" si="37"/>
        <v>75.733333333333334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>
        <f t="shared" si="37"/>
        <v>45.026041666666664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>
        <f t="shared" si="37"/>
        <v>73.615384615384613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>
        <f t="shared" si="37"/>
        <v>56.991701244813278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>
        <f t="shared" si="37"/>
        <v>85.223529411764702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>
        <f t="shared" si="37"/>
        <v>50.962184873949582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>
        <f t="shared" si="37"/>
        <v>63.563636363636363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>
        <f t="shared" si="37"/>
        <v>80.999165275459092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>
        <f t="shared" si="37"/>
        <v>86.044753086419746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>
        <f t="shared" si="37"/>
        <v>90.0390625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>
        <f t="shared" si="37"/>
        <v>74.006063432835816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>
        <f t="shared" si="37"/>
        <v>92.4375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>
        <f t="shared" si="37"/>
        <v>55.999257333828446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>
        <f t="shared" si="37"/>
        <v>32.983796296296298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>
        <f t="shared" si="37"/>
        <v>93.596774193548384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>
        <f t="shared" si="37"/>
        <v>69.867724867724874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>
        <f t="shared" si="37"/>
        <v>72.129870129870127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>
        <f t="shared" si="37"/>
        <v>30.041666666666668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>
        <f t="shared" si="37"/>
        <v>73.968000000000004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>
        <f t="shared" si="37"/>
        <v>68.65517241379311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>
        <f t="shared" si="37"/>
        <v>59.992164544564154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>
        <f t="shared" si="37"/>
        <v>111.15827338129496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>
        <f t="shared" si="37"/>
        <v>53.038095238095238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>
        <f t="shared" si="37"/>
        <v>55.985524728588658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>
        <f t="shared" si="37"/>
        <v>69.986760812003524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>
        <f t="shared" si="37"/>
        <v>48.998079877112133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>
        <f t="shared" si="37"/>
        <v>103.84615384615384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>
        <f t="shared" si="37"/>
        <v>99.127659574468083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>
        <f t="shared" si="37"/>
        <v>107.37777777777778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>
        <f t="shared" si="37"/>
        <v>76.922178988326849</v>
      </c>
      <c r="Q642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>
        <f t="shared" ref="P643:P706" si="41">IFERROR(E643/G643,0)</f>
        <v>58.128865979381445</v>
      </c>
      <c r="Q643" t="s">
        <v>2039</v>
      </c>
      <c r="R643" t="s">
        <v>2040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>
        <f t="shared" si="41"/>
        <v>103.73643410852713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>
        <f t="shared" si="41"/>
        <v>87.962666666666664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>
        <f t="shared" si="41"/>
        <v>28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>
        <f t="shared" si="41"/>
        <v>37.999361294443261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>
        <f t="shared" si="41"/>
        <v>29.999313893653515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>
        <f t="shared" si="41"/>
        <v>103.5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>
        <f t="shared" si="41"/>
        <v>85.994467496542185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>
        <f t="shared" si="41"/>
        <v>98.011627906976742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>
        <f t="shared" si="41"/>
        <v>2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>
        <f t="shared" si="41"/>
        <v>44.994570837642193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>
        <f t="shared" si="41"/>
        <v>31.012224938875306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>
        <f t="shared" si="41"/>
        <v>59.970085470085472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>
        <f t="shared" si="41"/>
        <v>58.9973474801061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>
        <f t="shared" si="41"/>
        <v>50.045454545454547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>
        <f t="shared" si="41"/>
        <v>98.966269841269835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>
        <f t="shared" si="41"/>
        <v>58.857142857142854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>
        <f t="shared" si="41"/>
        <v>81.010256410256417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>
        <f t="shared" si="41"/>
        <v>76.013333333333335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>
        <f t="shared" si="41"/>
        <v>96.597402597402592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>
        <f t="shared" si="41"/>
        <v>76.957446808510639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>
        <f t="shared" si="41"/>
        <v>67.984732824427482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>
        <f t="shared" si="41"/>
        <v>88.781609195402297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>
        <f t="shared" si="41"/>
        <v>24.99623706491063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>
        <f t="shared" si="41"/>
        <v>44.922794117647058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>
        <f t="shared" si="41"/>
        <v>79.400000000000006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>
        <f t="shared" si="41"/>
        <v>29.009546539379475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>
        <f t="shared" si="41"/>
        <v>73.59210526315789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>
        <f t="shared" si="41"/>
        <v>107.97038864898211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>
        <f t="shared" si="41"/>
        <v>68.987284287011803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>
        <f t="shared" si="41"/>
        <v>111.02236719478098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>
        <f t="shared" si="41"/>
        <v>24.997515808491418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>
        <f t="shared" si="41"/>
        <v>42.155172413793103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>
        <f t="shared" si="41"/>
        <v>47.003284072249592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>
        <f t="shared" si="41"/>
        <v>36.0392749244713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>
        <f t="shared" si="41"/>
        <v>101.03760683760684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>
        <f t="shared" si="41"/>
        <v>39.927927927927925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>
        <f t="shared" si="41"/>
        <v>83.158139534883716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>
        <f t="shared" si="41"/>
        <v>39.97520661157025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>
        <f t="shared" si="41"/>
        <v>47.993908629441627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>
        <f t="shared" si="41"/>
        <v>95.978877489438744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>
        <f t="shared" si="41"/>
        <v>78.728155339805824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>
        <f t="shared" si="41"/>
        <v>56.081632653061227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>
        <f t="shared" si="41"/>
        <v>69.090909090909093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>
        <f t="shared" si="41"/>
        <v>102.05291576673866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>
        <f t="shared" si="41"/>
        <v>107.32089552238806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>
        <f t="shared" si="41"/>
        <v>51.970260223048328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>
        <f t="shared" si="41"/>
        <v>71.137142857142862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>
        <f t="shared" si="41"/>
        <v>106.49275362318841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>
        <f t="shared" si="41"/>
        <v>42.93684210526316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>
        <f t="shared" si="41"/>
        <v>30.037974683544302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>
        <f t="shared" si="41"/>
        <v>70.623376623376629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>
        <f t="shared" si="41"/>
        <v>66.016018306636155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>
        <f t="shared" si="41"/>
        <v>96.911392405063296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>
        <f t="shared" si="41"/>
        <v>62.867346938775512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>
        <f t="shared" si="41"/>
        <v>108.98537682789652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>
        <f t="shared" si="41"/>
        <v>26.999314599040439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>
        <f t="shared" si="41"/>
        <v>65.004147943311438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>
        <f t="shared" si="41"/>
        <v>111.51785714285714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>
        <f t="shared" si="41"/>
        <v>3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>
        <f t="shared" si="41"/>
        <v>110.99268292682927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>
        <f t="shared" si="41"/>
        <v>56.746987951807228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>
        <f t="shared" si="41"/>
        <v>97.020608439646708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>
        <f t="shared" si="41"/>
        <v>92.08620689655173</v>
      </c>
      <c r="Q706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>
        <f t="shared" ref="P707:P770" si="45">IFERROR(E707/G707,0)</f>
        <v>82.986666666666665</v>
      </c>
      <c r="Q707" t="s">
        <v>2047</v>
      </c>
      <c r="R707" t="s">
        <v>2048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>
        <f t="shared" si="45"/>
        <v>103.03791821561339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>
        <f t="shared" si="45"/>
        <v>68.922619047619051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>
        <f t="shared" si="45"/>
        <v>87.737226277372258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>
        <f t="shared" si="45"/>
        <v>75.021505376344081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>
        <f t="shared" si="45"/>
        <v>50.863999999999997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>
        <f t="shared" si="45"/>
        <v>90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>
        <f t="shared" si="45"/>
        <v>72.896039603960389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>
        <f t="shared" si="45"/>
        <v>108.48543689320388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>
        <f t="shared" si="45"/>
        <v>101.98095238095237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>
        <f t="shared" si="45"/>
        <v>44.009146341463413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>
        <f t="shared" si="45"/>
        <v>65.942675159235662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>
        <f t="shared" si="45"/>
        <v>24.987387387387386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>
        <f t="shared" si="45"/>
        <v>28.003367003367003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>
        <f t="shared" si="45"/>
        <v>85.829268292682926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>
        <f t="shared" si="45"/>
        <v>84.921052631578945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>
        <f t="shared" si="45"/>
        <v>90.483333333333334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>
        <f t="shared" si="45"/>
        <v>25.00197628458498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>
        <f t="shared" si="45"/>
        <v>92.013888888888886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>
        <f t="shared" si="45"/>
        <v>93.066115702479337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>
        <f t="shared" si="45"/>
        <v>61.008145363408524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>
        <f t="shared" si="45"/>
        <v>92.036259541984734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>
        <f t="shared" si="45"/>
        <v>81.132596685082873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>
        <f t="shared" si="45"/>
        <v>73.5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>
        <f t="shared" si="45"/>
        <v>85.221311475409834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>
        <f t="shared" si="45"/>
        <v>110.96825396825396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>
        <f t="shared" si="45"/>
        <v>32.968036529680369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>
        <f t="shared" si="45"/>
        <v>96.005352363960753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>
        <f t="shared" si="45"/>
        <v>84.96632653061225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>
        <f t="shared" si="45"/>
        <v>25.007462686567163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>
        <f t="shared" si="45"/>
        <v>65.998995479658461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>
        <f t="shared" si="45"/>
        <v>87.34482758620689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>
        <f t="shared" si="45"/>
        <v>27.933333333333334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>
        <f t="shared" si="45"/>
        <v>103.8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>
        <f t="shared" si="45"/>
        <v>31.937172774869111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>
        <f t="shared" si="45"/>
        <v>99.5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>
        <f t="shared" si="45"/>
        <v>108.84615384615384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>
        <f t="shared" si="45"/>
        <v>110.76229508196721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>
        <f t="shared" si="45"/>
        <v>29.647058823529413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>
        <f t="shared" si="45"/>
        <v>101.71428571428571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>
        <f t="shared" si="45"/>
        <v>61.5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>
        <f t="shared" si="45"/>
        <v>35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>
        <f t="shared" si="45"/>
        <v>40.049999999999997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>
        <f t="shared" si="45"/>
        <v>110.97231270358306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>
        <f t="shared" si="45"/>
        <v>36.959016393442624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>
        <f t="shared" si="45"/>
        <v>1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>
        <f t="shared" si="45"/>
        <v>30.974074074074075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>
        <f t="shared" si="45"/>
        <v>47.035087719298247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>
        <f t="shared" si="45"/>
        <v>88.065693430656935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>
        <f t="shared" si="45"/>
        <v>37.005616224648989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>
        <f t="shared" si="45"/>
        <v>26.027777777777779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>
        <f t="shared" si="45"/>
        <v>67.817567567567565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>
        <f t="shared" si="45"/>
        <v>49.964912280701753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>
        <f t="shared" si="45"/>
        <v>110.01646903820817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>
        <f t="shared" si="45"/>
        <v>89.964678178963894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>
        <f t="shared" si="45"/>
        <v>79.009523809523813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>
        <f t="shared" si="45"/>
        <v>86.867469879518069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>
        <f t="shared" si="45"/>
        <v>62.04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>
        <f t="shared" si="45"/>
        <v>26.970212765957445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>
        <f t="shared" si="45"/>
        <v>54.121621621621621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>
        <f t="shared" si="45"/>
        <v>41.035353535353536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>
        <f t="shared" si="45"/>
        <v>55.052419354838712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>
        <f t="shared" si="45"/>
        <v>107.93762183235867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>
        <f t="shared" si="45"/>
        <v>73.92</v>
      </c>
      <c r="Q770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>
        <f t="shared" ref="P771:P834" si="49">IFERROR(E771/G771,0)</f>
        <v>31.995894428152493</v>
      </c>
      <c r="Q771" t="s">
        <v>2050</v>
      </c>
      <c r="R771" t="s">
        <v>2051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>
        <f t="shared" si="49"/>
        <v>53.898148148148145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>
        <f t="shared" si="49"/>
        <v>106.5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>
        <f t="shared" si="49"/>
        <v>32.999805409612762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>
        <f t="shared" si="49"/>
        <v>43.00254993625159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>
        <f t="shared" si="49"/>
        <v>86.858974358974365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>
        <f t="shared" si="49"/>
        <v>96.8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>
        <f t="shared" si="49"/>
        <v>32.995456610631528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>
        <f t="shared" si="49"/>
        <v>68.028106508875737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>
        <f t="shared" si="49"/>
        <v>58.867816091954026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>
        <f t="shared" si="49"/>
        <v>105.04572803850782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>
        <f t="shared" si="49"/>
        <v>33.054878048780488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>
        <f t="shared" si="49"/>
        <v>78.821428571428569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>
        <f t="shared" si="49"/>
        <v>68.204968944099377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>
        <f t="shared" si="49"/>
        <v>75.731884057971016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>
        <f t="shared" si="49"/>
        <v>30.996070133010882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>
        <f t="shared" si="49"/>
        <v>101.88188976377953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>
        <f t="shared" si="49"/>
        <v>52.879227053140099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>
        <f t="shared" si="49"/>
        <v>71.005820721769496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>
        <f t="shared" si="49"/>
        <v>102.38709677419355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>
        <f t="shared" si="49"/>
        <v>74.466666666666669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>
        <f t="shared" si="49"/>
        <v>51.009883198562441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>
        <f t="shared" si="49"/>
        <v>90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>
        <f t="shared" si="49"/>
        <v>97.142857142857139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>
        <f t="shared" si="49"/>
        <v>72.071823204419886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>
        <f t="shared" si="49"/>
        <v>75.236363636363635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>
        <f t="shared" si="49"/>
        <v>32.967741935483872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>
        <f t="shared" si="49"/>
        <v>54.807692307692307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>
        <f t="shared" si="49"/>
        <v>45.037837837837834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>
        <f t="shared" si="49"/>
        <v>52.958677685950413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>
        <f t="shared" si="49"/>
        <v>60.017959183673469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>
        <f t="shared" si="49"/>
        <v>1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>
        <f t="shared" si="49"/>
        <v>44.028301886792455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>
        <f t="shared" si="49"/>
        <v>86.028169014084511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>
        <f t="shared" si="49"/>
        <v>28.012875536480685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>
        <f t="shared" si="49"/>
        <v>32.050458715596328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>
        <f t="shared" si="49"/>
        <v>73.611940298507463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>
        <f t="shared" si="49"/>
        <v>108.71052631578948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>
        <f t="shared" si="49"/>
        <v>42.97674418604651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>
        <f t="shared" si="49"/>
        <v>83.315789473684205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>
        <f t="shared" si="49"/>
        <v>42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>
        <f t="shared" si="49"/>
        <v>55.927601809954751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>
        <f t="shared" si="49"/>
        <v>105.03681885125184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>
        <f t="shared" si="49"/>
        <v>48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>
        <f t="shared" si="49"/>
        <v>112.66176470588235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>
        <f t="shared" si="49"/>
        <v>81.944444444444443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>
        <f t="shared" si="49"/>
        <v>64.049180327868854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>
        <f t="shared" si="49"/>
        <v>106.39097744360902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>
        <f t="shared" si="49"/>
        <v>76.011249497790274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>
        <f t="shared" si="49"/>
        <v>111.07246376811594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>
        <f t="shared" si="49"/>
        <v>95.936170212765958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>
        <f t="shared" si="49"/>
        <v>43.043010752688176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>
        <f t="shared" si="49"/>
        <v>67.966666666666669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>
        <f t="shared" si="49"/>
        <v>89.991428571428571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>
        <f t="shared" si="49"/>
        <v>58.095238095238095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>
        <f t="shared" si="49"/>
        <v>83.996875000000003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>
        <f t="shared" si="49"/>
        <v>88.853503184713375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>
        <f t="shared" si="49"/>
        <v>65.963917525773198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>
        <f t="shared" si="49"/>
        <v>74.804878048780495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>
        <f t="shared" si="49"/>
        <v>69.98571428571428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>
        <f t="shared" si="49"/>
        <v>32.006493506493506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>
        <f t="shared" si="49"/>
        <v>64.727272727272734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>
        <f t="shared" si="49"/>
        <v>24.998110087408456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>
        <f t="shared" si="49"/>
        <v>104.97764070932922</v>
      </c>
      <c r="Q834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>
        <f t="shared" ref="P835:P898" si="53">IFERROR(E835/G835,0)</f>
        <v>64.987878787878785</v>
      </c>
      <c r="Q835" t="s">
        <v>2047</v>
      </c>
      <c r="R835" t="s">
        <v>2059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>
        <f t="shared" si="53"/>
        <v>94.352941176470594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>
        <f t="shared" si="53"/>
        <v>44.001706484641637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>
        <f t="shared" si="53"/>
        <v>64.744680851063833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>
        <f t="shared" si="53"/>
        <v>84.00667779632721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>
        <f t="shared" si="53"/>
        <v>34.061302681992338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>
        <f t="shared" si="53"/>
        <v>93.273885350318466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>
        <f t="shared" si="53"/>
        <v>32.998301726577978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>
        <f t="shared" si="53"/>
        <v>83.812903225806451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>
        <f t="shared" si="53"/>
        <v>63.992424242424242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>
        <f t="shared" si="53"/>
        <v>81.909090909090907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>
        <f t="shared" si="53"/>
        <v>93.053191489361708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>
        <f t="shared" si="53"/>
        <v>101.98449039881831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>
        <f t="shared" si="53"/>
        <v>105.9375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>
        <f t="shared" si="53"/>
        <v>101.58181818181818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>
        <f t="shared" si="53"/>
        <v>62.970930232558139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>
        <f t="shared" si="53"/>
        <v>29.045602605863191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>
        <f t="shared" si="53"/>
        <v>1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>
        <f t="shared" si="53"/>
        <v>77.924999999999997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>
        <f t="shared" si="53"/>
        <v>80.806451612903231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>
        <f t="shared" si="53"/>
        <v>76.006816632583508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>
        <f t="shared" si="53"/>
        <v>72.993613824192337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>
        <f t="shared" si="53"/>
        <v>53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>
        <f t="shared" si="53"/>
        <v>54.164556962025316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>
        <f t="shared" si="53"/>
        <v>32.946666666666665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>
        <f t="shared" si="53"/>
        <v>79.371428571428567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>
        <f t="shared" si="53"/>
        <v>41.174603174603178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>
        <f t="shared" si="53"/>
        <v>77.430769230769229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>
        <f t="shared" si="53"/>
        <v>57.159509202453989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>
        <f t="shared" si="53"/>
        <v>77.17647058823529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>
        <f t="shared" si="53"/>
        <v>24.953917050691246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>
        <f t="shared" si="53"/>
        <v>97.18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>
        <f t="shared" si="53"/>
        <v>46.000916870415651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>
        <f t="shared" si="53"/>
        <v>88.023385300668153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>
        <f t="shared" si="53"/>
        <v>25.99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>
        <f t="shared" si="53"/>
        <v>102.69047619047619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>
        <f t="shared" si="53"/>
        <v>72.958174904942965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>
        <f t="shared" si="53"/>
        <v>57.190082644628099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>
        <f t="shared" si="53"/>
        <v>84.013793103448279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>
        <f t="shared" si="53"/>
        <v>98.666666666666671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>
        <f t="shared" si="53"/>
        <v>42.007419183889773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>
        <f t="shared" si="53"/>
        <v>32.002753556677376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>
        <f t="shared" si="53"/>
        <v>81.567164179104481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>
        <f t="shared" si="53"/>
        <v>37.035087719298247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>
        <f t="shared" si="53"/>
        <v>103.033360455655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>
        <f t="shared" si="53"/>
        <v>84.333333333333329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>
        <f t="shared" si="53"/>
        <v>102.60377358490567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>
        <f t="shared" si="53"/>
        <v>79.992129246064621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>
        <f t="shared" si="53"/>
        <v>70.055309734513273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>
        <f t="shared" si="53"/>
        <v>37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>
        <f t="shared" si="53"/>
        <v>41.911917098445599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>
        <f t="shared" si="53"/>
        <v>57.992576882290564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>
        <f t="shared" si="53"/>
        <v>40.942307692307693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>
        <f t="shared" si="53"/>
        <v>69.9972602739726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>
        <f t="shared" si="53"/>
        <v>73.838709677419359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>
        <f t="shared" si="53"/>
        <v>41.979310344827589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>
        <f t="shared" si="53"/>
        <v>77.93442622950819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>
        <f t="shared" si="53"/>
        <v>106.01972789115646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>
        <f t="shared" si="53"/>
        <v>47.018181818181816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>
        <f t="shared" si="53"/>
        <v>76.016483516483518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>
        <f t="shared" si="53"/>
        <v>54.120603015075375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>
        <f t="shared" si="53"/>
        <v>57.285714285714285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>
        <f t="shared" si="53"/>
        <v>103.81308411214954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>
        <f t="shared" si="53"/>
        <v>105.02602739726028</v>
      </c>
      <c r="Q898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>
        <f t="shared" ref="P899:P962" si="57">IFERROR(E899/G899,0)</f>
        <v>90.259259259259252</v>
      </c>
      <c r="Q899" t="s">
        <v>2039</v>
      </c>
      <c r="R899" t="s">
        <v>2040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>
        <f t="shared" si="57"/>
        <v>76.978705978705975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>
        <f t="shared" si="57"/>
        <v>102.60162601626017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>
        <f t="shared" si="57"/>
        <v>2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>
        <f t="shared" si="57"/>
        <v>55.0062893081761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>
        <f t="shared" si="57"/>
        <v>32.127272727272725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>
        <f t="shared" si="57"/>
        <v>50.642857142857146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>
        <f t="shared" si="57"/>
        <v>49.6875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>
        <f t="shared" si="57"/>
        <v>54.894067796610166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>
        <f t="shared" si="57"/>
        <v>46.931937172774866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>
        <f t="shared" si="57"/>
        <v>44.951219512195124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>
        <f t="shared" si="57"/>
        <v>30.99898322318251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>
        <f t="shared" si="57"/>
        <v>107.7625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>
        <f t="shared" si="57"/>
        <v>102.07770270270271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>
        <f t="shared" si="57"/>
        <v>24.976190476190474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>
        <f t="shared" si="57"/>
        <v>79.944134078212286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>
        <f t="shared" si="57"/>
        <v>67.946462715105156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>
        <f t="shared" si="57"/>
        <v>26.070921985815602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>
        <f t="shared" si="57"/>
        <v>105.0032154340836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>
        <f t="shared" si="57"/>
        <v>25.826923076923077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>
        <f t="shared" si="57"/>
        <v>77.666666666666671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>
        <f t="shared" si="57"/>
        <v>57.82692307692308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>
        <f t="shared" si="57"/>
        <v>92.955555555555549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>
        <f t="shared" si="57"/>
        <v>37.945098039215686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>
        <f t="shared" si="57"/>
        <v>31.842105263157894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>
        <f t="shared" si="57"/>
        <v>40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>
        <f t="shared" si="57"/>
        <v>101.1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>
        <f t="shared" si="57"/>
        <v>84.006989951944078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>
        <f t="shared" si="57"/>
        <v>103.41538461538461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>
        <f t="shared" si="57"/>
        <v>105.13333333333334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>
        <f t="shared" si="57"/>
        <v>89.21621621621621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>
        <f t="shared" si="57"/>
        <v>51.995234312946785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>
        <f t="shared" si="57"/>
        <v>64.956521739130437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>
        <f t="shared" si="57"/>
        <v>46.235294117647058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>
        <f t="shared" si="57"/>
        <v>51.151785714285715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>
        <f t="shared" si="57"/>
        <v>33.909722222222221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>
        <f t="shared" si="57"/>
        <v>92.016298633017882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>
        <f t="shared" si="57"/>
        <v>107.42857142857143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>
        <f t="shared" si="57"/>
        <v>75.848484848484844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>
        <f t="shared" si="57"/>
        <v>80.476190476190482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>
        <f t="shared" si="57"/>
        <v>86.978483606557376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>
        <f t="shared" si="57"/>
        <v>105.13541666666667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>
        <f t="shared" si="57"/>
        <v>57.298507462686565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>
        <f t="shared" si="57"/>
        <v>93.348484848484844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>
        <f t="shared" si="57"/>
        <v>71.987179487179489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>
        <f t="shared" si="57"/>
        <v>92.611940298507463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>
        <f t="shared" si="57"/>
        <v>104.99122807017544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>
        <f t="shared" si="57"/>
        <v>30.958174904942965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>
        <f t="shared" si="57"/>
        <v>33.001182732111175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>
        <f t="shared" si="57"/>
        <v>84.187845303867405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>
        <f t="shared" si="57"/>
        <v>73.92307692307692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>
        <f t="shared" si="57"/>
        <v>36.987499999999997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>
        <f t="shared" si="57"/>
        <v>46.896551724137929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>
        <f t="shared" si="57"/>
        <v>5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>
        <f t="shared" si="57"/>
        <v>102.02437459910199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>
        <f t="shared" si="57"/>
        <v>45.007502206531335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>
        <f t="shared" si="57"/>
        <v>94.285714285714292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>
        <f t="shared" si="57"/>
        <v>101.02325581395348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>
        <f t="shared" si="57"/>
        <v>97.037499999999994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>
        <f t="shared" si="57"/>
        <v>43.00963855421687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>
        <f t="shared" si="57"/>
        <v>94.916030534351151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>
        <f t="shared" si="57"/>
        <v>72.151785714285708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>
        <f t="shared" si="57"/>
        <v>51.007692307692309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>
        <f t="shared" si="57"/>
        <v>85.054545454545448</v>
      </c>
      <c r="Q962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>
        <f t="shared" ref="P963:P1001" si="61">IFERROR(E963/G963,0)</f>
        <v>43.87096774193548</v>
      </c>
      <c r="Q963" t="s">
        <v>2047</v>
      </c>
      <c r="R963" t="s">
        <v>2059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>
        <f t="shared" si="61"/>
        <v>40.063909774436091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>
        <f t="shared" si="61"/>
        <v>43.833333333333336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>
        <f t="shared" si="61"/>
        <v>84.92903225806451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>
        <f t="shared" si="61"/>
        <v>41.067632850241544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>
        <f t="shared" si="61"/>
        <v>54.971428571428568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>
        <f t="shared" si="61"/>
        <v>77.010807374443743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>
        <f t="shared" si="61"/>
        <v>71.201754385964918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>
        <f t="shared" si="61"/>
        <v>91.935483870967744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>
        <f t="shared" si="61"/>
        <v>97.069023569023571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>
        <f t="shared" si="61"/>
        <v>58.916666666666664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>
        <f t="shared" si="61"/>
        <v>58.015466983938133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>
        <f t="shared" si="61"/>
        <v>103.87301587301587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>
        <f t="shared" si="61"/>
        <v>93.46875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>
        <f t="shared" si="61"/>
        <v>61.970370370370368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>
        <f t="shared" si="61"/>
        <v>92.042857142857144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>
        <f t="shared" si="61"/>
        <v>77.268656716417908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>
        <f t="shared" si="61"/>
        <v>93.923913043478265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>
        <f t="shared" si="61"/>
        <v>84.969458128078813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>
        <f t="shared" si="61"/>
        <v>105.97035040431267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>
        <f t="shared" si="61"/>
        <v>36.969040247678016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>
        <f t="shared" si="61"/>
        <v>81.533333333333331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>
        <f t="shared" si="61"/>
        <v>80.999140154772135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>
        <f t="shared" si="61"/>
        <v>26.010498687664043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>
        <f t="shared" si="61"/>
        <v>25.998410896708286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>
        <f t="shared" si="61"/>
        <v>34.173913043478258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>
        <f t="shared" si="61"/>
        <v>28.002083333333335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>
        <f t="shared" si="61"/>
        <v>76.546875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>
        <f t="shared" si="61"/>
        <v>53.053097345132741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>
        <f t="shared" si="61"/>
        <v>106.859375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>
        <f t="shared" si="61"/>
        <v>46.020746887966808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>
        <f t="shared" si="61"/>
        <v>100.17424242424242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>
        <f t="shared" si="61"/>
        <v>101.44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>
        <f t="shared" si="61"/>
        <v>87.972684085510693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>
        <f t="shared" si="61"/>
        <v>74.995594713656388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>
        <f t="shared" si="61"/>
        <v>42.982142857142854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>
        <f t="shared" si="61"/>
        <v>33.115107913669064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>
        <f t="shared" si="61"/>
        <v>101.13101604278074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>
        <f t="shared" si="61"/>
        <v>55.98841354723708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autoFilter ref="A1:T1" xr:uid="{00000000-0001-0000-0000-000000000000}"/>
  <conditionalFormatting sqref="F1:F1048576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2" operator="equal">
      <formula>"canceled"</formula>
    </cfRule>
    <cfRule type="cellIs" dxfId="0" priority="1" operator="equal">
      <formula>"live"</formula>
    </cfRule>
  </conditionalFormatting>
  <conditionalFormatting sqref="O1:O1048576">
    <cfRule type="colorScale" priority="3">
      <colorScale>
        <cfvo type="min"/>
        <cfvo type="percentile" val="50"/>
        <cfvo type="max"/>
        <color rgb="FFC00000"/>
        <color rgb="FF92D050"/>
        <color theme="4" tint="-0.499984740745262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FE14-3FF5-4EA9-881F-DDEF196953C4}">
  <dimension ref="A3:F16"/>
  <sheetViews>
    <sheetView workbookViewId="0">
      <selection activeCell="I4" sqref="I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11" width="17.625" bestFit="1" customWidth="1"/>
    <col min="12" max="13" width="22.625" bestFit="1" customWidth="1"/>
    <col min="14" max="14" width="16.5" bestFit="1" customWidth="1"/>
    <col min="15" max="16" width="17.625" bestFit="1" customWidth="1"/>
    <col min="17" max="17" width="21.625" bestFit="1" customWidth="1"/>
    <col min="18" max="19" width="22.625" bestFit="1" customWidth="1"/>
  </cols>
  <sheetData>
    <row r="3" spans="1:6" x14ac:dyDescent="0.25">
      <c r="A3" s="6" t="s">
        <v>6</v>
      </c>
      <c r="B3" t="s">
        <v>2069</v>
      </c>
    </row>
    <row r="5" spans="1:6" x14ac:dyDescent="0.25">
      <c r="A5" s="6" t="s">
        <v>2070</v>
      </c>
      <c r="B5" s="6" t="s">
        <v>2068</v>
      </c>
    </row>
    <row r="6" spans="1:6" x14ac:dyDescent="0.25">
      <c r="A6" s="6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5">
      <c r="A7" s="7" t="s">
        <v>2041</v>
      </c>
      <c r="B7" s="8">
        <v>11</v>
      </c>
      <c r="C7" s="8">
        <v>60</v>
      </c>
      <c r="D7" s="8">
        <v>5</v>
      </c>
      <c r="E7" s="8">
        <v>102</v>
      </c>
      <c r="F7" s="8">
        <v>178</v>
      </c>
    </row>
    <row r="8" spans="1:6" x14ac:dyDescent="0.25">
      <c r="A8" s="7" t="s">
        <v>2033</v>
      </c>
      <c r="B8" s="8">
        <v>4</v>
      </c>
      <c r="C8" s="8">
        <v>20</v>
      </c>
      <c r="D8" s="8"/>
      <c r="E8" s="8">
        <v>22</v>
      </c>
      <c r="F8" s="8">
        <v>46</v>
      </c>
    </row>
    <row r="9" spans="1:6" x14ac:dyDescent="0.25">
      <c r="A9" s="7" t="s">
        <v>2050</v>
      </c>
      <c r="B9" s="8">
        <v>1</v>
      </c>
      <c r="C9" s="8">
        <v>23</v>
      </c>
      <c r="D9" s="8">
        <v>3</v>
      </c>
      <c r="E9" s="8">
        <v>21</v>
      </c>
      <c r="F9" s="8">
        <v>48</v>
      </c>
    </row>
    <row r="10" spans="1:6" x14ac:dyDescent="0.25">
      <c r="A10" s="7" t="s">
        <v>2064</v>
      </c>
      <c r="B10" s="8"/>
      <c r="C10" s="8"/>
      <c r="D10" s="8"/>
      <c r="E10" s="8">
        <v>4</v>
      </c>
      <c r="F10" s="8">
        <v>4</v>
      </c>
    </row>
    <row r="11" spans="1:6" x14ac:dyDescent="0.25">
      <c r="A11" s="7" t="s">
        <v>2035</v>
      </c>
      <c r="B11" s="8">
        <v>10</v>
      </c>
      <c r="C11" s="8">
        <v>66</v>
      </c>
      <c r="D11" s="8"/>
      <c r="E11" s="8">
        <v>99</v>
      </c>
      <c r="F11" s="8">
        <v>175</v>
      </c>
    </row>
    <row r="12" spans="1:6" x14ac:dyDescent="0.25">
      <c r="A12" s="7" t="s">
        <v>2054</v>
      </c>
      <c r="B12" s="8">
        <v>4</v>
      </c>
      <c r="C12" s="8">
        <v>11</v>
      </c>
      <c r="D12" s="8">
        <v>1</v>
      </c>
      <c r="E12" s="8">
        <v>26</v>
      </c>
      <c r="F12" s="8">
        <v>42</v>
      </c>
    </row>
    <row r="13" spans="1:6" x14ac:dyDescent="0.25">
      <c r="A13" s="7" t="s">
        <v>2047</v>
      </c>
      <c r="B13" s="8">
        <v>2</v>
      </c>
      <c r="C13" s="8">
        <v>24</v>
      </c>
      <c r="D13" s="8">
        <v>1</v>
      </c>
      <c r="E13" s="8">
        <v>40</v>
      </c>
      <c r="F13" s="8">
        <v>67</v>
      </c>
    </row>
    <row r="14" spans="1:6" x14ac:dyDescent="0.25">
      <c r="A14" s="7" t="s">
        <v>2037</v>
      </c>
      <c r="B14" s="8">
        <v>2</v>
      </c>
      <c r="C14" s="8">
        <v>28</v>
      </c>
      <c r="D14" s="8">
        <v>2</v>
      </c>
      <c r="E14" s="8">
        <v>64</v>
      </c>
      <c r="F14" s="8">
        <v>96</v>
      </c>
    </row>
    <row r="15" spans="1:6" x14ac:dyDescent="0.25">
      <c r="A15" s="7" t="s">
        <v>2039</v>
      </c>
      <c r="B15" s="8">
        <v>23</v>
      </c>
      <c r="C15" s="8">
        <v>132</v>
      </c>
      <c r="D15" s="8">
        <v>2</v>
      </c>
      <c r="E15" s="8">
        <v>187</v>
      </c>
      <c r="F15" s="8">
        <v>344</v>
      </c>
    </row>
    <row r="16" spans="1:6" x14ac:dyDescent="0.25">
      <c r="A16" s="7" t="s">
        <v>2067</v>
      </c>
      <c r="B16" s="8">
        <v>57</v>
      </c>
      <c r="C16" s="8">
        <v>364</v>
      </c>
      <c r="D16" s="8">
        <v>14</v>
      </c>
      <c r="E16" s="8">
        <v>565</v>
      </c>
      <c r="F16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698A-0220-4152-AECF-39CC50C7D841}">
  <dimension ref="A1:F30"/>
  <sheetViews>
    <sheetView workbookViewId="0">
      <selection activeCell="F4" sqref="F4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2069</v>
      </c>
    </row>
    <row r="2" spans="1:6" x14ac:dyDescent="0.25">
      <c r="A2" s="6" t="s">
        <v>2031</v>
      </c>
      <c r="B2" t="s">
        <v>2069</v>
      </c>
    </row>
    <row r="4" spans="1:6" x14ac:dyDescent="0.25">
      <c r="A4" s="6" t="s">
        <v>2070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D81C-2189-4263-99BC-A0348173C738}">
  <dimension ref="A1:E18"/>
  <sheetViews>
    <sheetView workbookViewId="0">
      <selection activeCell="C2" sqref="C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2031</v>
      </c>
      <c r="B1" t="s">
        <v>2069</v>
      </c>
    </row>
    <row r="2" spans="1:5" x14ac:dyDescent="0.25">
      <c r="A2" s="6" t="s">
        <v>2073</v>
      </c>
      <c r="B2" t="s">
        <v>2069</v>
      </c>
    </row>
    <row r="4" spans="1:5" x14ac:dyDescent="0.25">
      <c r="A4" s="6" t="s">
        <v>2070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D3F1-7214-40EA-A1F7-F4E8794DC881}">
  <dimension ref="A1:H13"/>
  <sheetViews>
    <sheetView workbookViewId="0">
      <selection activeCell="M26" sqref="M26"/>
    </sheetView>
  </sheetViews>
  <sheetFormatPr defaultRowHeight="15.75" x14ac:dyDescent="0.25"/>
  <cols>
    <col min="1" max="1" width="27.375" bestFit="1" customWidth="1"/>
    <col min="2" max="2" width="16.75" bestFit="1" customWidth="1"/>
    <col min="3" max="3" width="13.375" bestFit="1" customWidth="1"/>
    <col min="4" max="4" width="15.875" bestFit="1" customWidth="1"/>
    <col min="5" max="5" width="12.375" bestFit="1" customWidth="1"/>
    <col min="6" max="6" width="19.25" bestFit="1" customWidth="1"/>
    <col min="7" max="7" width="15.75" bestFit="1" customWidth="1"/>
    <col min="8" max="8" width="18.3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2093</v>
      </c>
      <c r="G1" t="s">
        <v>2091</v>
      </c>
      <c r="H1" t="s">
        <v>2092</v>
      </c>
    </row>
    <row r="2" spans="1:8" x14ac:dyDescent="0.25">
      <c r="A2" t="s">
        <v>2094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2095</v>
      </c>
      <c r="B3">
        <f>COUNTIFS(Crowdfunding!$F:$F,"successful",Crowdfunding!$D:$D,"&gt;=1000",Crowdfunding!$D:$D,"&lt;=4999")</f>
        <v>191</v>
      </c>
      <c r="C3">
        <f>COUNTIFS(Crowdfunding!$F:$F,"failed",Crowdfunding!$D:$D,"&gt;=1000",Crowdfunding!$D:$D,"&lt;=4999")</f>
        <v>38</v>
      </c>
      <c r="D3">
        <f>COUNTIFS(Crowdfunding!$F:$F,"canceled",Crowdfunding!$D:$D,"&gt;=1000",Crowdfunding!$D:$D,"&lt;=4999")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2096</v>
      </c>
      <c r="B4">
        <f>COUNTIFS(Crowdfunding!$F:$F,"successful",Crowdfunding!$D:$D,"&gt;=5000",Crowdfunding!$D:$D,"&lt;=9999")</f>
        <v>164</v>
      </c>
      <c r="C4">
        <f>COUNTIFS(Crowdfunding!$F:$F,"failed",Crowdfunding!$D:$D,"&gt;=5000",Crowdfunding!$D:$D,"&lt;=9999")</f>
        <v>126</v>
      </c>
      <c r="D4">
        <f>COUNTIFS(Crowdfunding!$F:$F,"canceled",Crowdfunding!$D:$D,"&gt;=5000",Crowdfunding!$D:$D,"&lt;=9999")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2097</v>
      </c>
      <c r="B5">
        <f>COUNTIFS(Crowdfunding!$F:$F,"successful",Crowdfunding!$D:$D,"&gt;=10000",Crowdfunding!$D:$D,"&lt;=14999")</f>
        <v>4</v>
      </c>
      <c r="C5">
        <f>COUNTIFS(Crowdfunding!$F:$F,"failed",Crowdfunding!$D:$D,"&gt;=10000",Crowdfunding!$D:$D,"&lt;=14999")</f>
        <v>5</v>
      </c>
      <c r="D5">
        <f>COUNTIFS(Crowdfunding!$F:$F,"canceled",Crowdfunding!$D:$D,"&gt;=10000",Crowdfunding!$D:$D,"&lt;=14999")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2098</v>
      </c>
      <c r="B6">
        <f>COUNTIFS(Crowdfunding!$F:$F,"successful",Crowdfunding!$D:$D,"&gt;=15000",Crowdfunding!$D:$D,"&lt;=19999")</f>
        <v>10</v>
      </c>
      <c r="C6">
        <f>COUNTIFS(Crowdfunding!$F:$F,"failed",Crowdfunding!$D:$D,"&gt;=15000",Crowdfunding!$D:$D,"&lt;=19999")</f>
        <v>0</v>
      </c>
      <c r="D6">
        <f>COUNTIFS(Crowdfunding!$F:$F,"canceled",Crowdfunding!$D:$D,"&gt;=15000",Crowdfunding!$D:$D,"&lt;=19999")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2099</v>
      </c>
      <c r="B7">
        <f>COUNTIFS(Crowdfunding!$F:$F,"successful",Crowdfunding!$D:$D,"&gt;=20000",Crowdfunding!$D:$D,"&lt;=24999")</f>
        <v>7</v>
      </c>
      <c r="C7">
        <f>COUNTIFS(Crowdfunding!$F:$F,"failed",Crowdfunding!$D:$D,"&gt;=20000",Crowdfunding!$D:$D,"&lt;=24999")</f>
        <v>0</v>
      </c>
      <c r="D7">
        <f>COUNTIFS(Crowdfunding!$F:$F,"canceled",Crowdfunding!$D:$D,"&gt;=20000",Crowdfunding!$D:$D,"&lt;=24999")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2100</v>
      </c>
      <c r="B8">
        <f>COUNTIFS(Crowdfunding!$F:$F,"successful",Crowdfunding!$D:$D,"&gt;=25000",Crowdfunding!$D:$D,"&lt;=29999")</f>
        <v>11</v>
      </c>
      <c r="C8">
        <f>COUNTIFS(Crowdfunding!$F:$F,"failed",Crowdfunding!$D:$D,"&gt;=25000",Crowdfunding!$D:$D,"&lt;=29999")</f>
        <v>3</v>
      </c>
      <c r="D8">
        <f>COUNTIFS(Crowdfunding!$F:$F,"canceled",Crowdfunding!$D:$D,"&gt;=25000",Crowdfunding!$D:$D,"&lt;=29999")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2101</v>
      </c>
      <c r="B9">
        <f>COUNTIFS(Crowdfunding!$F:$F,"successful",Crowdfunding!$D:$D,"&gt;=30000",Crowdfunding!$D:$D,"&lt;=34999")</f>
        <v>7</v>
      </c>
      <c r="C9">
        <f>COUNTIFS(Crowdfunding!$F:$F,"failed",Crowdfunding!$D:$D,"&gt;=30000",Crowdfunding!$D:$D,"&lt;=34999")</f>
        <v>0</v>
      </c>
      <c r="D9">
        <f>COUNTIFS(Crowdfunding!$F:$F,"canceled",Crowdfunding!$D:$D,"&gt;=30000",Crowdfunding!$D:$D,"&lt;=34999")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2102</v>
      </c>
      <c r="B10">
        <f>COUNTIFS(Crowdfunding!$F:$F,"successful",Crowdfunding!$D:$D,"&gt;=35000",Crowdfunding!$D:$D,"&lt;=39999")</f>
        <v>8</v>
      </c>
      <c r="C10">
        <f>COUNTIFS(Crowdfunding!$F:$F,"failed",Crowdfunding!$D:$D,"&gt;=35000",Crowdfunding!$D:$D,"&lt;=39999")</f>
        <v>3</v>
      </c>
      <c r="D10">
        <f>COUNTIFS(Crowdfunding!$F:$F,"canceled",Crowdfunding!$D:$D,"&gt;=35000",Crowdfunding!$D:$D,"&lt;=39999")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2103</v>
      </c>
      <c r="B11">
        <f>COUNTIFS(Crowdfunding!$F:$F,"successful",Crowdfunding!$D:$D,"&gt;=40000",Crowdfunding!$D:$D,"&lt;=44999")</f>
        <v>11</v>
      </c>
      <c r="C11">
        <f>COUNTIFS(Crowdfunding!$F:$F,"failed",Crowdfunding!$D:$D,"&gt;=40000",Crowdfunding!$D:$D,"&lt;=44999")</f>
        <v>3</v>
      </c>
      <c r="D11">
        <f>COUNTIFS(Crowdfunding!$F:$F,"canceled",Crowdfunding!$D:$D,"&gt;=40000",Crowdfunding!$D:$D,"&lt;=44999")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2104</v>
      </c>
      <c r="B12">
        <f>COUNTIFS(Crowdfunding!$F:$F,"successful",Crowdfunding!$D:$D,"&gt;=45000",Crowdfunding!$D:$D,"&lt;=49999")</f>
        <v>8</v>
      </c>
      <c r="C12">
        <f>COUNTIFS(Crowdfunding!$F:$F,"failed",Crowdfunding!$D:$D,"&gt;=45000",Crowdfunding!$D:$D,"&lt;=49999")</f>
        <v>3</v>
      </c>
      <c r="D12">
        <f>COUNTIFS(Crowdfunding!$F:$F,"canceled",Crowdfunding!$D:$D,"&gt;=45000",Crowdfunding!$D:$D,"&lt;=49999")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2105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03BA-F551-4B8E-A7D5-617B9C4CC3C3}">
  <dimension ref="A1:E7"/>
  <sheetViews>
    <sheetView workbookViewId="0">
      <selection activeCell="F15" sqref="F15"/>
    </sheetView>
  </sheetViews>
  <sheetFormatPr defaultRowHeight="15.75" x14ac:dyDescent="0.25"/>
  <sheetData>
    <row r="1" spans="1:5" x14ac:dyDescent="0.25">
      <c r="A1" t="s">
        <v>2106</v>
      </c>
      <c r="B1" t="s">
        <v>2107</v>
      </c>
      <c r="D1" t="s">
        <v>2106</v>
      </c>
      <c r="E1" t="s">
        <v>2107</v>
      </c>
    </row>
    <row r="2" spans="1:5" x14ac:dyDescent="0.25">
      <c r="A2" s="11" t="s">
        <v>2108</v>
      </c>
      <c r="D2" s="10" t="s">
        <v>2109</v>
      </c>
    </row>
    <row r="3" spans="1:5" x14ac:dyDescent="0.25">
      <c r="A3" s="11" t="s">
        <v>2108</v>
      </c>
      <c r="D3" s="10" t="s">
        <v>2109</v>
      </c>
    </row>
    <row r="4" spans="1:5" x14ac:dyDescent="0.25">
      <c r="A4" s="11" t="s">
        <v>2108</v>
      </c>
      <c r="D4" s="10" t="s">
        <v>2109</v>
      </c>
    </row>
    <row r="5" spans="1:5" x14ac:dyDescent="0.25">
      <c r="A5" s="11" t="s">
        <v>2108</v>
      </c>
      <c r="D5" s="10" t="s">
        <v>2109</v>
      </c>
    </row>
    <row r="6" spans="1:5" x14ac:dyDescent="0.25">
      <c r="A6" s="11" t="s">
        <v>2108</v>
      </c>
      <c r="D6" s="10" t="s">
        <v>2109</v>
      </c>
    </row>
    <row r="7" spans="1:5" x14ac:dyDescent="0.25">
      <c r="A7" s="11" t="s">
        <v>2108</v>
      </c>
      <c r="D7" s="10" t="s">
        <v>2109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By Month</vt:lpstr>
      <vt:lpstr>Percent Succesful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Kevin Ybarra</cp:lastModifiedBy>
  <dcterms:created xsi:type="dcterms:W3CDTF">2021-09-29T18:52:28Z</dcterms:created>
  <dcterms:modified xsi:type="dcterms:W3CDTF">2022-09-29T23:34:06Z</dcterms:modified>
</cp:coreProperties>
</file>