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hina.bmw.corp\winfs\SF-CN-data\SF3-CN-M-Digitalization\29_Digital Program\26_E-Application\00_Project Setup\04_IP\00_RFQ\"/>
    </mc:Choice>
  </mc:AlternateContent>
  <bookViews>
    <workbookView xWindow="34404" yWindow="156" windowWidth="6072" windowHeight="6708" tabRatio="836"/>
  </bookViews>
  <sheets>
    <sheet name="1. Summary" sheetId="1" r:id="rId1"/>
    <sheet name="2. Quotation" sheetId="9" r:id="rId2"/>
    <sheet name="A1. OSS Quotation" sheetId="10" r:id="rId3"/>
    <sheet name="A2. JS Component Quotation" sheetId="12" r:id="rId4"/>
    <sheet name="3. Backlog" sheetId="2" r:id="rId5"/>
    <sheet name="4. Workpackages" sheetId="7" r:id="rId6"/>
    <sheet name="5. Definitions" sheetId="5" r:id="rId7"/>
    <sheet name="6. Master Data" sheetId="3" state="hidden" r:id="rId8"/>
  </sheets>
  <externalReferences>
    <externalReference r:id="rId9"/>
  </externalReferences>
  <definedNames>
    <definedName name="_xlnm._FilterDatabase" localSheetId="5" hidden="1">'4. Workpackages'!$A$1:$J$173</definedName>
    <definedName name="Implementer">'6. Master Data'!$B$2:$B$3</definedName>
    <definedName name="L">'2. Quotation'!$L$16</definedName>
    <definedName name="License">'4. Workpackages'!$B$9</definedName>
    <definedName name="M">'2. Quotation'!$L$15</definedName>
    <definedName name="Nearshore">[1]Projekt!$F:$I,[1]Projekt!$Q:$S,[1]Projekt!$Z:$AB,[1]Projekt!$AM:$AP,[1]Projekt!$AX:$AZ,[1]Projekt!$BG:$BI,[1]Projekt!$BU:$BW</definedName>
    <definedName name="OrderBlock" localSheetId="1">'2. Quotation'!$B$24:$B$25</definedName>
    <definedName name="OrderBlock" localSheetId="2">'A1. OSS Quotation'!#REF!</definedName>
    <definedName name="OrderBlock" localSheetId="3">'A2. JS Component Quotation'!#REF!</definedName>
    <definedName name="OrderBlock">'1. Summary'!#REF!</definedName>
    <definedName name="_xlnm.Print_Area" localSheetId="5">'4. Workpackages'!$A$1:$J$173</definedName>
    <definedName name="_xlnm.Print_Titles" localSheetId="5">'4. Workpackages'!$A:$A,'4. Workpackages'!$2:$173</definedName>
    <definedName name="qwe" localSheetId="3">'1. Summary'!#REF!</definedName>
    <definedName name="qwe">'1. Summary'!#REF!</definedName>
    <definedName name="S">'2. Quotation'!$L$14</definedName>
    <definedName name="Skill_Level" localSheetId="1">'2. Quotation'!$C$14:$D$18</definedName>
    <definedName name="Skill_Level" localSheetId="2">'A1. OSS Quotation'!#REF!</definedName>
    <definedName name="Skill_Level" localSheetId="3">'A2. JS Component Quotation'!#REF!</definedName>
    <definedName name="Skill_Level">'1. Summary'!#REF!</definedName>
    <definedName name="SkillLevelPrice" localSheetId="1">'2. Quotation'!$C$13:$D$18</definedName>
    <definedName name="SkillLevelPrice" localSheetId="2">'A1. OSS Quotation'!#REF!</definedName>
    <definedName name="SkillLevelPrice" localSheetId="3">'A2. JS Component Quotation'!#REF!</definedName>
    <definedName name="SkillLevelPrice">'1. Summary'!#REF!</definedName>
    <definedName name="StComplexity">'3. Backlog'!$J$5:$J$530</definedName>
    <definedName name="StImplementer">'3. Backlog'!$E$5:$E$530</definedName>
    <definedName name="StMode">'3. Backlog'!$H$5:$H$530</definedName>
    <definedName name="StoryComplexity" localSheetId="1">'2. Quotation'!$F$14:$F$18</definedName>
    <definedName name="StoryComplexity" localSheetId="2">'A1. OSS Quotation'!#REF!</definedName>
    <definedName name="StoryComplexity" localSheetId="3">'A2. JS Component Quotation'!#REF!</definedName>
    <definedName name="StoryComplexity">'1. Summary'!$B$9:$B$13</definedName>
    <definedName name="StoryMatrix">'3. Backlog'!$I$1:$J$530</definedName>
    <definedName name="StoryMode">'6. Master Data'!$A$2:$A$3</definedName>
    <definedName name="StPlannedBlock">'3. Backlog'!$I$5:$I$530</definedName>
    <definedName name="WorkBreakdown">'3. Backlog'!$A$3:$M$530</definedName>
    <definedName name="XL">'2. Quotation'!$L$17</definedName>
    <definedName name="XXL">'2. Quotation'!$L$18</definedName>
    <definedName name="Z_26693B9C_B1C7_4A2D_B1D4_25811132E933_.wvu.Cols" localSheetId="4" hidden="1">'3. Backlog'!#REF!,'3. Backlog'!#REF!,'3. Backlog'!$K:$L</definedName>
    <definedName name="Z_26693B9C_B1C7_4A2D_B1D4_25811132E933_.wvu.FilterData" localSheetId="4" hidden="1">'3. Backlog'!$A$5:$N$36</definedName>
    <definedName name="Z_60F61109_7DDF_444D_BA18_E3C9F5084348_.wvu.FilterData" localSheetId="4" hidden="1">'3. Backlog'!$A$5:$N$36</definedName>
    <definedName name="Z_735CCD3F_A89E_4237_86DB_15E577455706_.wvu.FilterData" localSheetId="4" hidden="1">'3. Backlog'!$A$5:$N$36</definedName>
    <definedName name="Z_7D5FCF89_F5F6_4433_AF4C_AE57D6072ADF_.wvu.FilterData" localSheetId="4" hidden="1">'3. Backlog'!$A$5:$M$36</definedName>
    <definedName name="Z_951B3F63_CA1C_460E_8C5A_F633B36B7C07_.wvu.FilterData" localSheetId="4" hidden="1">'3. Backlog'!$A$5:$M$36</definedName>
    <definedName name="Z_A97AE5AC_4D27_4E5E_A115_20D84A52CE0C_.wvu.Cols" localSheetId="4" hidden="1">'3. Backlog'!$J:$J</definedName>
    <definedName name="Z_B1F51786_8927_438B_879B_11210A260C10_.wvu.FilterData" localSheetId="4" hidden="1">'3. Backlog'!$A$5:$M$36</definedName>
    <definedName name="Z_C9436E66_665C_45F9_AA75_3961EBB70240_.wvu.Cols" localSheetId="4" hidden="1">'3. Backlog'!$J:$J</definedName>
    <definedName name="Z_C9436E66_665C_45F9_AA75_3961EBB70240_.wvu.FilterData" localSheetId="4" hidden="1">'3. Backlog'!$A$5:$M$36</definedName>
    <definedName name="Z_E3749E42_969E_430D_A00E_9EF8A56DDC4D_.wvu.FilterData" localSheetId="4" hidden="1">'3. Backlog'!$A$5:$M$36</definedName>
    <definedName name="Z_F5465141_78B3_488B_A0C9_57A84183DB61_.wvu.FilterData" localSheetId="4" hidden="1">'3. Backlog'!$A$3:$N$36</definedName>
  </definedNames>
  <calcPr calcId="152511"/>
  <customWorkbookViews>
    <customWorkbookView name="Pastoor Patrick - Persönliche Ansicht" guid="{B1F51786-8927-438B-879B-11210A260C10}" mergeInterval="0" personalView="1" maximized="1" xWindow="-4" yWindow="-4" windowWidth="1928" windowHeight="1058" activeSheetId="2"/>
    <customWorkbookView name="Bernhard Hennlich - Persönliche Ansicht" guid="{C9436E66-665C-45F9-AA75-3961EBB70240}" mergeInterval="0" personalView="1" maximized="1" xWindow="68" yWindow="-8" windowWidth="1860" windowHeight="1096" activeSheetId="2"/>
    <customWorkbookView name="Loetzbeyer Heiko - Persönliche Ansicht" guid="{26693B9C-B1C7-4A2D-B1D4-25811132E933}" mergeInterval="0" personalView="1" maximized="1" xWindow="-8" yWindow="-8" windowWidth="1936" windowHeight="1066" activeSheetId="2"/>
    <customWorkbookView name="Hipp Walter - Persönliche Ansicht" guid="{A97AE5AC-4D27-4E5E-A115-20D84A52CE0C}" mergeInterval="0" personalView="1" maximized="1" xWindow="66" yWindow="-8" windowWidth="1862" windowHeight="1096" activeSheetId="2"/>
    <customWorkbookView name="Mariano Cerdeiro - Persönliche Ansicht" guid="{735CCD3F-A89E-4237-86DB-15E577455706}" mergeInterval="0" personalView="1" maximized="1" xWindow="1" yWindow="1" windowWidth="1920" windowHeight="889" activeSheetId="2"/>
    <customWorkbookView name="Albrecht Oliver - Persönliche Ansicht" guid="{E3749E42-969E-430D-A00E-9EF8A56DDC4D}" mergeInterval="0" personalView="1" maximized="1" xWindow="-4" yWindow="-4" windowWidth="1865" windowHeight="1088" activeSheetId="2"/>
  </customWorkbookViews>
</workbook>
</file>

<file path=xl/calcChain.xml><?xml version="1.0" encoding="utf-8"?>
<calcChain xmlns="http://schemas.openxmlformats.org/spreadsheetml/2006/main">
  <c r="E14" i="10" l="1"/>
  <c r="E15" i="10"/>
  <c r="E16" i="10"/>
  <c r="B19" i="7"/>
  <c r="C12" i="1" l="1"/>
  <c r="C56" i="9"/>
  <c r="D13" i="7" l="1"/>
  <c r="B9" i="7"/>
  <c r="F14" i="7"/>
  <c r="J14" i="7"/>
  <c r="J9" i="7"/>
  <c r="F9" i="7"/>
  <c r="K34" i="1"/>
  <c r="I34" i="1"/>
  <c r="G34" i="1"/>
  <c r="E34" i="1"/>
  <c r="C34" i="1"/>
  <c r="M39" i="1"/>
  <c r="M38" i="1"/>
  <c r="M37" i="1"/>
  <c r="M36" i="1"/>
  <c r="M35" i="1"/>
  <c r="E16" i="12"/>
  <c r="E15" i="12"/>
  <c r="F15" i="12" s="1"/>
  <c r="E14" i="12"/>
  <c r="B14" i="7" l="1"/>
  <c r="F14" i="12"/>
  <c r="F16" i="12"/>
  <c r="F17" i="12" l="1"/>
  <c r="F15" i="10"/>
  <c r="F14" i="10"/>
  <c r="E11" i="1"/>
  <c r="G12" i="1"/>
  <c r="E12" i="1"/>
  <c r="E58" i="9"/>
  <c r="E57" i="9"/>
  <c r="E56" i="9"/>
  <c r="L16" i="9"/>
  <c r="L17" i="9"/>
  <c r="L18" i="9"/>
  <c r="L15" i="9"/>
  <c r="L14" i="9"/>
  <c r="L39" i="1" l="1"/>
  <c r="D39" i="1"/>
  <c r="J39" i="1"/>
  <c r="H39" i="1"/>
  <c r="F39" i="1"/>
  <c r="L35" i="1"/>
  <c r="D35" i="1"/>
  <c r="J35" i="1"/>
  <c r="H35" i="1"/>
  <c r="F35" i="1"/>
  <c r="L37" i="1"/>
  <c r="D37" i="1"/>
  <c r="J37" i="1"/>
  <c r="H37" i="1"/>
  <c r="F37" i="1"/>
  <c r="H36" i="1"/>
  <c r="F36" i="1"/>
  <c r="L36" i="1"/>
  <c r="D36" i="1"/>
  <c r="J36" i="1"/>
  <c r="H38" i="1"/>
  <c r="F38" i="1"/>
  <c r="L38" i="1"/>
  <c r="D38" i="1"/>
  <c r="J38" i="1"/>
  <c r="F57" i="9"/>
  <c r="F12" i="1" s="1"/>
  <c r="F58" i="9"/>
  <c r="F16" i="10"/>
  <c r="F56" i="9"/>
  <c r="D12" i="1" s="1"/>
  <c r="H12" i="1" l="1"/>
  <c r="C11" i="1"/>
  <c r="E26" i="12" l="1"/>
  <c r="F26" i="12" s="1"/>
  <c r="E25" i="12"/>
  <c r="F25" i="12" s="1"/>
  <c r="E24" i="12"/>
  <c r="F24" i="12" s="1"/>
  <c r="E25" i="10"/>
  <c r="F25" i="10" s="1"/>
  <c r="E26" i="10"/>
  <c r="F26" i="10" s="1"/>
  <c r="E24" i="10"/>
  <c r="F24" i="10" s="1"/>
  <c r="F27" i="12" l="1"/>
  <c r="F27" i="10"/>
  <c r="G11" i="1"/>
  <c r="E67" i="9"/>
  <c r="F67" i="9" s="1"/>
  <c r="E68" i="9"/>
  <c r="E66" i="9"/>
  <c r="F66" i="9" s="1"/>
  <c r="U19" i="1"/>
  <c r="U21" i="1" s="1"/>
  <c r="T19" i="1"/>
  <c r="T21" i="1" s="1"/>
  <c r="S19" i="1"/>
  <c r="S21" i="1" s="1"/>
  <c r="R19" i="1"/>
  <c r="R21" i="1" s="1"/>
  <c r="Q19" i="1"/>
  <c r="Q21" i="1" s="1"/>
  <c r="P19" i="1"/>
  <c r="P21" i="1" s="1"/>
  <c r="O19" i="1"/>
  <c r="O21" i="1" s="1"/>
  <c r="N19" i="1"/>
  <c r="N21" i="1" s="1"/>
  <c r="M19" i="1"/>
  <c r="M21" i="1" s="1"/>
  <c r="L19" i="1"/>
  <c r="K19" i="1"/>
  <c r="J19" i="1"/>
  <c r="I19" i="1"/>
  <c r="H19" i="1"/>
  <c r="G19" i="1"/>
  <c r="F19" i="1"/>
  <c r="E19" i="1"/>
  <c r="D19" i="1"/>
  <c r="C19" i="1"/>
  <c r="F68" i="9" l="1"/>
  <c r="F19" i="7"/>
  <c r="J19" i="7"/>
  <c r="B24" i="7"/>
  <c r="F24" i="7"/>
  <c r="J24" i="7"/>
  <c r="H32" i="9" l="1"/>
  <c r="H33" i="9"/>
  <c r="H34" i="9"/>
  <c r="H35" i="9"/>
  <c r="H36" i="9"/>
  <c r="H22" i="9"/>
  <c r="H23" i="9"/>
  <c r="H24" i="9"/>
  <c r="H25" i="9"/>
  <c r="H26" i="9"/>
  <c r="H27" i="9"/>
  <c r="H28" i="9"/>
  <c r="H29" i="9"/>
  <c r="H30" i="9"/>
  <c r="H31" i="9"/>
  <c r="G24" i="9"/>
  <c r="G25" i="9"/>
  <c r="G26" i="9"/>
  <c r="G27" i="9"/>
  <c r="G28" i="9"/>
  <c r="G29" i="9"/>
  <c r="G30" i="9"/>
  <c r="G31" i="9"/>
  <c r="G32" i="9"/>
  <c r="G33" i="9"/>
  <c r="G34" i="9"/>
  <c r="G35" i="9"/>
  <c r="G36" i="9"/>
  <c r="G22" i="9"/>
  <c r="G23" i="9"/>
  <c r="F32" i="9"/>
  <c r="F33" i="9"/>
  <c r="F34" i="9"/>
  <c r="F35" i="9"/>
  <c r="F36" i="9"/>
  <c r="F22" i="9"/>
  <c r="F23" i="9"/>
  <c r="F24" i="9"/>
  <c r="F25" i="9"/>
  <c r="F26" i="9"/>
  <c r="F27" i="9"/>
  <c r="F28" i="9"/>
  <c r="F29" i="9"/>
  <c r="F30" i="9"/>
  <c r="F31" i="9"/>
  <c r="D32" i="9"/>
  <c r="D33" i="9"/>
  <c r="D34" i="9"/>
  <c r="D35" i="9"/>
  <c r="D36" i="9"/>
  <c r="D22" i="9"/>
  <c r="D23" i="9"/>
  <c r="D24" i="9"/>
  <c r="D25" i="9"/>
  <c r="D26" i="9"/>
  <c r="D27" i="9"/>
  <c r="D28" i="9"/>
  <c r="D29" i="9"/>
  <c r="D30" i="9"/>
  <c r="D31" i="9"/>
  <c r="E22" i="9"/>
  <c r="E23" i="9"/>
  <c r="E24" i="9"/>
  <c r="E25" i="9"/>
  <c r="E26" i="9"/>
  <c r="E27" i="9"/>
  <c r="E28" i="9"/>
  <c r="E29" i="9"/>
  <c r="E30" i="9"/>
  <c r="E32" i="9"/>
  <c r="E33" i="9"/>
  <c r="E34" i="9"/>
  <c r="E35" i="9"/>
  <c r="E36" i="9"/>
  <c r="E31" i="9"/>
  <c r="M55" i="2" l="1"/>
  <c r="M54" i="2"/>
  <c r="M53" i="2"/>
  <c r="M52" i="2"/>
  <c r="M47" i="2"/>
  <c r="M33" i="2"/>
  <c r="M32" i="2"/>
  <c r="M31" i="2"/>
  <c r="M30" i="2"/>
  <c r="M29" i="2"/>
  <c r="M19" i="2"/>
  <c r="M68" i="2"/>
  <c r="M67" i="2"/>
  <c r="C48" i="9" l="1"/>
  <c r="C47" i="9"/>
  <c r="B48" i="9"/>
  <c r="B47" i="9"/>
  <c r="B46" i="9"/>
  <c r="B45" i="9"/>
  <c r="A9" i="7"/>
  <c r="A14" i="7"/>
  <c r="J26" i="7" l="1"/>
  <c r="H10" i="1" s="1"/>
  <c r="D74" i="9"/>
  <c r="E74" i="9" s="1"/>
  <c r="F11" i="1" s="1"/>
  <c r="D75" i="9"/>
  <c r="E75" i="9" s="1"/>
  <c r="H11" i="1" s="1"/>
  <c r="D73" i="9"/>
  <c r="E73" i="9" s="1"/>
  <c r="D11" i="1" s="1"/>
  <c r="F26" i="7"/>
  <c r="F10" i="1" s="1"/>
  <c r="C46" i="9"/>
  <c r="B26" i="7"/>
  <c r="D10" i="1" s="1"/>
  <c r="E76" i="9" l="1"/>
  <c r="M41" i="2"/>
  <c r="M40" i="2"/>
  <c r="M39" i="2"/>
  <c r="M70" i="2"/>
  <c r="M69" i="2"/>
  <c r="G37" i="9" l="1"/>
  <c r="G39" i="9" s="1"/>
  <c r="F37" i="9"/>
  <c r="F39" i="9" s="1"/>
  <c r="H37" i="9"/>
  <c r="H39" i="9" s="1"/>
  <c r="E37" i="9"/>
  <c r="E39" i="9" s="1"/>
  <c r="D37" i="9"/>
  <c r="M42" i="2"/>
  <c r="D39" i="9" l="1"/>
  <c r="L21" i="9"/>
  <c r="L25" i="9"/>
  <c r="C29" i="1" s="1"/>
  <c r="L22" i="9"/>
  <c r="C26" i="1" s="1"/>
  <c r="L23" i="9"/>
  <c r="C27" i="1" s="1"/>
  <c r="L24" i="9"/>
  <c r="C28" i="1" s="1"/>
  <c r="H75" i="9"/>
  <c r="H74" i="9"/>
  <c r="H73" i="9"/>
  <c r="M18" i="9"/>
  <c r="M17" i="9"/>
  <c r="M16" i="9"/>
  <c r="M15" i="9"/>
  <c r="M14" i="9"/>
  <c r="K13" i="9"/>
  <c r="J13" i="9"/>
  <c r="I13" i="9"/>
  <c r="H13" i="9"/>
  <c r="G13" i="9"/>
  <c r="C25" i="1" l="1"/>
  <c r="M38" i="2"/>
  <c r="M37" i="2"/>
  <c r="E21" i="1"/>
  <c r="J21" i="1"/>
  <c r="F21" i="1"/>
  <c r="K21" i="1"/>
  <c r="H21" i="1"/>
  <c r="C21" i="1"/>
  <c r="G21" i="1"/>
  <c r="L21" i="1"/>
  <c r="D21" i="1"/>
  <c r="I21" i="1"/>
  <c r="H76" i="9"/>
  <c r="I29" i="9"/>
  <c r="I33" i="9"/>
  <c r="I32" i="9"/>
  <c r="I30" i="9"/>
  <c r="I31" i="9"/>
  <c r="I34" i="9"/>
  <c r="I35" i="9"/>
  <c r="M18" i="2"/>
  <c r="M62" i="2"/>
  <c r="M17" i="2"/>
  <c r="M61" i="2"/>
  <c r="M64" i="2"/>
  <c r="M63" i="2"/>
  <c r="M48" i="2"/>
  <c r="M13" i="2"/>
  <c r="M7" i="2"/>
  <c r="M6" i="2" s="1"/>
  <c r="M15" i="2"/>
  <c r="M11" i="2"/>
  <c r="I27" i="9"/>
  <c r="I28" i="9"/>
  <c r="I26" i="9"/>
  <c r="I36" i="9"/>
  <c r="M46" i="2"/>
  <c r="M65" i="2"/>
  <c r="M50" i="2"/>
  <c r="M34" i="2"/>
  <c r="M24" i="2"/>
  <c r="M23" i="2" s="1"/>
  <c r="M22" i="2"/>
  <c r="M59" i="2"/>
  <c r="M58" i="2"/>
  <c r="M51" i="2"/>
  <c r="M44" i="2"/>
  <c r="M26" i="2"/>
  <c r="M20" i="2"/>
  <c r="M21" i="2"/>
  <c r="M36" i="2"/>
  <c r="M35" i="2" s="1"/>
  <c r="M45" i="2"/>
  <c r="M27" i="2"/>
  <c r="M9" i="2"/>
  <c r="M8" i="2" s="1"/>
  <c r="I23" i="9"/>
  <c r="I22" i="9"/>
  <c r="F69" i="9"/>
  <c r="I24" i="9"/>
  <c r="I25" i="9"/>
  <c r="F17" i="10" l="1"/>
  <c r="I37" i="9"/>
  <c r="C44" i="9" s="1"/>
  <c r="D9" i="1"/>
  <c r="F13" i="1"/>
  <c r="M28" i="2"/>
  <c r="M25" i="2"/>
  <c r="M16" i="2"/>
  <c r="M12" i="2"/>
  <c r="F59" i="9"/>
  <c r="D13" i="1" l="1"/>
  <c r="H13" i="1"/>
  <c r="M14" i="2" l="1"/>
  <c r="L20" i="1"/>
  <c r="B16" i="3"/>
  <c r="H40" i="9"/>
  <c r="N20" i="1"/>
  <c r="R20" i="1"/>
  <c r="O20" i="1"/>
  <c r="Q20" i="1"/>
  <c r="H20" i="1" l="1"/>
  <c r="B12" i="3"/>
  <c r="J20" i="1"/>
  <c r="F40" i="9"/>
  <c r="M56" i="2" s="1"/>
  <c r="G20" i="1"/>
  <c r="S20" i="1"/>
  <c r="F20" i="1"/>
  <c r="C20" i="1"/>
  <c r="B13" i="3"/>
  <c r="U20" i="1"/>
  <c r="T20" i="1"/>
  <c r="B14" i="3"/>
  <c r="M20" i="1"/>
  <c r="D20" i="1"/>
  <c r="I20" i="1"/>
  <c r="B15" i="3"/>
  <c r="K20" i="1"/>
  <c r="G40" i="9"/>
  <c r="E40" i="9"/>
  <c r="P20" i="1"/>
  <c r="E20" i="1"/>
  <c r="C9" i="1" l="1"/>
  <c r="D29" i="1" s="1"/>
  <c r="D40" i="9"/>
  <c r="I40" i="9" s="1"/>
  <c r="I39" i="9"/>
  <c r="D25" i="1" l="1"/>
  <c r="D27" i="1"/>
  <c r="D26" i="1"/>
  <c r="D28" i="1"/>
  <c r="G13" i="1"/>
  <c r="C13" i="1"/>
  <c r="E13" i="1"/>
  <c r="C45" i="9"/>
  <c r="C49" i="9" s="1"/>
</calcChain>
</file>

<file path=xl/sharedStrings.xml><?xml version="1.0" encoding="utf-8"?>
<sst xmlns="http://schemas.openxmlformats.org/spreadsheetml/2006/main" count="735" uniqueCount="366">
  <si>
    <t>User Story</t>
  </si>
  <si>
    <t>Epic</t>
  </si>
  <si>
    <t>Company</t>
  </si>
  <si>
    <t>Required Epics</t>
  </si>
  <si>
    <t>StoryMode</t>
  </si>
  <si>
    <t>Story Definition Mode</t>
  </si>
  <si>
    <t>Epic / Story Description</t>
  </si>
  <si>
    <t>L</t>
  </si>
  <si>
    <t>S</t>
  </si>
  <si>
    <t>M</t>
  </si>
  <si>
    <t>XL</t>
  </si>
  <si>
    <t>XXL</t>
  </si>
  <si>
    <t>Final Price</t>
  </si>
  <si>
    <t>TOTAL</t>
  </si>
  <si>
    <t>Block Price</t>
  </si>
  <si>
    <t>Story
Complexity</t>
  </si>
  <si>
    <t>Rate / Day</t>
  </si>
  <si>
    <t>Total Story Price</t>
  </si>
  <si>
    <t>Story</t>
  </si>
  <si>
    <t>Complexity</t>
  </si>
  <si>
    <t>Examples and Specs Subfolder</t>
  </si>
  <si>
    <t>Impl</t>
  </si>
  <si>
    <t>Implementer</t>
  </si>
  <si>
    <t>BMW</t>
  </si>
  <si>
    <t>SUP</t>
  </si>
  <si>
    <t>Price</t>
  </si>
  <si>
    <t>Offering Party</t>
  </si>
  <si>
    <t>D3</t>
  </si>
  <si>
    <t>System analysis and conceptional design, Analysis of business processes, Self-contained project controlling, Module training, Subproject management, Process consulting, Solution Consulting, Programm-/System-Design, Optimisation of business processes, Knowledge Management, Preparation of training concepts, Preparing proposals at subproject level, Project quality control, Processing of subprojects, Responsibilities within the given frame work, customization / parameterization of software with no source code impact.</t>
  </si>
  <si>
    <t>Skill Levels DESIGN</t>
  </si>
  <si>
    <t>Skill Levels BUILD</t>
  </si>
  <si>
    <t>Management of complex, global and innovative projects, Program Management for design driven projects, Integration and steering of sub-projects.</t>
  </si>
  <si>
    <t>System engineering, Module quality control, Management of sub-projects, Processing of subprojects, Subject matter expert within specific application contexts (mapping of relevant business processes to system design including effort estimations), Solution design and implementation - for both custom build, packaged / COTS software. Responsible for solution integration and integration of applications. Conducts build management and deployment. Hypercare.</t>
  </si>
  <si>
    <t>Planning, management and implementation of projects, Budget and team management, Preparing proposals at project level, Design of business case documentation, Responsible for quality management systems in the projects, Project-/Subproject Management, Creation of critical Functional Test Cases and Functional Test Strategy, Design of new methods and procedures, designing and conceptualizing Migration Plans and Disaster Plans, Long term subject matter expert.</t>
  </si>
  <si>
    <t>Large Program Management for Build driven projects, Longterm subject matter expert with broad process and technical experience, Engineering of large and complex system clusters including financials, Self-contained project controlling, Complex system integration, Project quality control for complex projects, Planning, management and implementation of projects, Budget and team management, Project-/Subproject Management, guidance of project engineers. Planning of Solution Releases / Builds, Creation of Non Functional Test Concepts and Execution, Performance Tuning, Technical Analysis and code assessments, Conducts build management and deployment in large release clusters.</t>
  </si>
  <si>
    <t>Fill out "complexity" in sheet "Work Breakdown" for each User Story</t>
  </si>
  <si>
    <t>Supplier Input fields are highlighted with a green background</t>
  </si>
  <si>
    <t>Fields with yellow background have to be filled out by BMW project team</t>
  </si>
  <si>
    <t>Usage Notes</t>
  </si>
  <si>
    <t>Supplier</t>
  </si>
  <si>
    <t>BMW Project Team</t>
  </si>
  <si>
    <t>EPIC</t>
  </si>
  <si>
    <t>Table A - Definition of Skill Levels</t>
  </si>
  <si>
    <t>Skill/Location 1</t>
  </si>
  <si>
    <t>Skill/Location 3</t>
  </si>
  <si>
    <t>Skill/Location 4</t>
  </si>
  <si>
    <t>Skill/Location 2</t>
  </si>
  <si>
    <t>Skill/Location 5</t>
  </si>
  <si>
    <t xml:space="preserve">Skill </t>
  </si>
  <si>
    <t>Release / Stage</t>
  </si>
  <si>
    <t>Onsite</t>
  </si>
  <si>
    <t>Strukturcheck</t>
  </si>
  <si>
    <t>Table A - Skill Level Rate</t>
  </si>
  <si>
    <t>Table B - Story Complexity to Price Calculation Matrix</t>
  </si>
  <si>
    <t>Table C - Supplier Story Volumes per Time Frame [Informative]</t>
  </si>
  <si>
    <t>Specifiy daily rates used (e. g. B3 Nearshore) for the proposal and  fill out daily rates in Table A</t>
  </si>
  <si>
    <t>Specify total days required by each skill to complete one user story in Table B</t>
  </si>
  <si>
    <t>Date &amp; Revision</t>
  </si>
  <si>
    <t>Project</t>
  </si>
  <si>
    <t>Backlog</t>
  </si>
  <si>
    <t>Avg. Dayrate</t>
  </si>
  <si>
    <t>offer values</t>
  </si>
  <si>
    <t>Cost</t>
  </si>
  <si>
    <t>Title</t>
  </si>
  <si>
    <t>B1</t>
  </si>
  <si>
    <t>B2</t>
  </si>
  <si>
    <t>Year</t>
  </si>
  <si>
    <t>Subtotal (incl. VAT)</t>
  </si>
  <si>
    <t>09.13.2018</t>
  </si>
  <si>
    <t>D1</t>
  </si>
  <si>
    <t>D2</t>
  </si>
  <si>
    <t>Developer, Tester, etc</t>
  </si>
  <si>
    <t>Architect, Senior Developer, Senior Tester, etc</t>
  </si>
  <si>
    <t>Principle Project Mgr, etc</t>
  </si>
  <si>
    <t>Architect, Senior Project Mgr, etc</t>
  </si>
  <si>
    <t>BA, Product Mgr, Project Mgr, Designer, etc</t>
  </si>
  <si>
    <t>Scale</t>
  </si>
  <si>
    <t>Duration (MT)</t>
  </si>
  <si>
    <t>Table B - Definition of Scale Levels</t>
  </si>
  <si>
    <t>App download</t>
  </si>
  <si>
    <t xml:space="preserve"> As a user of eAPP, I want to scan a QR code so that I can download and open the APP to start the application.</t>
  </si>
  <si>
    <t>Registration &amp; Login</t>
  </si>
  <si>
    <t>EPIC 1</t>
  </si>
  <si>
    <t>EPIC 2</t>
  </si>
  <si>
    <t>EPIC 3</t>
  </si>
  <si>
    <t>Products Selection (Dealer &amp; Vehicle)</t>
  </si>
  <si>
    <t>As a user, I want to select the vehicle So that I can start the finance application process</t>
  </si>
  <si>
    <t>EPIC 4</t>
  </si>
  <si>
    <t>Selected Financial Product</t>
  </si>
  <si>
    <t>As a user, I want to select the SF Product and adjust the parameter to my needs. So that I can get the SF Product that fits my personal needs</t>
  </si>
  <si>
    <t>EPIC 5</t>
  </si>
  <si>
    <t>Binding Offer Management (DFE Review and Audit)</t>
  </si>
  <si>
    <t>EPIC 6</t>
  </si>
  <si>
    <t>EPIC 7</t>
  </si>
  <si>
    <t>Table D - Project Total Prices</t>
  </si>
  <si>
    <t>Optional: Add fix price packages in sheet "4 Workpackages"</t>
  </si>
  <si>
    <t>Enter user stories for release 1 in sheet "3. Backlog"</t>
  </si>
  <si>
    <t>Enter all EPICs in sheet "3. Backlog"</t>
  </si>
  <si>
    <t>Category</t>
  </si>
  <si>
    <t>1. System Build Cost(One time)</t>
  </si>
  <si>
    <t>Scale Manday</t>
  </si>
  <si>
    <t xml:space="preserve"> </t>
  </si>
  <si>
    <t>As a user, I want to chose the dealership of the car I would like to purchase / finance. So that I can continue the process later on in my next visit. So that I can get the dealer specific vehicle / finance product</t>
  </si>
  <si>
    <t>QR code to download</t>
  </si>
  <si>
    <t>Register</t>
  </si>
  <si>
    <t>Login</t>
  </si>
  <si>
    <t>Select vehicle</t>
  </si>
  <si>
    <t>Select dealer</t>
  </si>
  <si>
    <t>As a user, I want to adjust the MSRP to the agreed quotation price. So that I can finance the quotation price
So that I can get a binding offer from the dealer</t>
  </si>
  <si>
    <t>Get quotation price</t>
  </si>
  <si>
    <t>Select SF product</t>
  </si>
  <si>
    <t>E-Authetication (PBOC Authorization/NCIIC/Bank Card/Face Recognition/OTP)</t>
  </si>
  <si>
    <t>Application handling (Application Form / co-borrower etc.)</t>
  </si>
  <si>
    <t>Pre Check Management</t>
  </si>
  <si>
    <t>Document Handling</t>
  </si>
  <si>
    <t>Application Submission</t>
  </si>
  <si>
    <t>Administration of the eApp</t>
  </si>
  <si>
    <t>As an F&amp;I, I want to review an offer. So that the Application is valid and proceed.</t>
  </si>
  <si>
    <t>Customer Interaction</t>
  </si>
  <si>
    <t>F&amp;I Interaction</t>
  </si>
  <si>
    <t>As a user, I want to keep updated in the offer. So that I can go on with the process</t>
  </si>
  <si>
    <t>Complete personal information</t>
  </si>
  <si>
    <t>QR generate</t>
  </si>
  <si>
    <t xml:space="preserve">As BMW eapp owner, I want to generate the QR code with predefined information. So that user can scan it then download the app or load the page with predefined information. </t>
  </si>
  <si>
    <t>Information notification</t>
  </si>
  <si>
    <t>Upload files</t>
  </si>
  <si>
    <t>As a user, I want to submit the request, so that I can get approved</t>
  </si>
  <si>
    <t>Submit the request TBD</t>
  </si>
  <si>
    <t>Notification</t>
  </si>
  <si>
    <t>As a user, I want to get notification, so that I know my status</t>
  </si>
  <si>
    <t xml:space="preserve">As BMW SF eAPP Owner, I want to stop the app usage at any time, so that no further applications can be started or progressed. </t>
  </si>
  <si>
    <t>Search</t>
  </si>
  <si>
    <t>As BMW SF eAPP Owner, I want to search requests, so that I can easily find request among all</t>
  </si>
  <si>
    <t>Emergency Stop</t>
  </si>
  <si>
    <t>Access management</t>
  </si>
  <si>
    <t>As BMW SF eAPP Owner, I want to set user access by multiple dimensions, so that I can limit the usage by policies</t>
  </si>
  <si>
    <t>EPIC 8</t>
  </si>
  <si>
    <t>EPIC 9</t>
  </si>
  <si>
    <t>EPIC 10</t>
  </si>
  <si>
    <t>EPIC 11</t>
  </si>
  <si>
    <t>License Fee</t>
  </si>
  <si>
    <t>eApplication</t>
  </si>
  <si>
    <t>CBO/GU information</t>
  </si>
  <si>
    <t>EPIC 12</t>
  </si>
  <si>
    <t>Draft</t>
  </si>
  <si>
    <t xml:space="preserve">As user, I want to save the application at any time, so that I can resume the process without any duplicate work. </t>
  </si>
  <si>
    <t>Sync with DFE</t>
  </si>
  <si>
    <t>As F&amp;I, I want to sync data with what user input in eApp, so that I can easily pick up and continue the process for the user.</t>
  </si>
  <si>
    <t>As BMW SF eAPP Owner, I want to see the app usage analysis report, so that I know how many users use the app and how they use the app</t>
  </si>
  <si>
    <t>Analysis Report</t>
  </si>
  <si>
    <t>S2</t>
  </si>
  <si>
    <t>S3</t>
  </si>
  <si>
    <t>S4</t>
  </si>
  <si>
    <t>Vendor Name</t>
  </si>
  <si>
    <t>In Table Center the total amounT of stories expected for Releases 2 -N. This does not include stories included to Release 1</t>
  </si>
  <si>
    <t>S</t>
    <phoneticPr fontId="18" type="noConversion"/>
  </si>
  <si>
    <t>M</t>
    <phoneticPr fontId="18" type="noConversion"/>
  </si>
  <si>
    <t>L</t>
    <phoneticPr fontId="18" type="noConversion"/>
  </si>
  <si>
    <t>XL</t>
    <phoneticPr fontId="18" type="noConversion"/>
  </si>
  <si>
    <t>XXL</t>
    <phoneticPr fontId="18" type="noConversion"/>
  </si>
  <si>
    <t>Story Sizing</t>
    <phoneticPr fontId="18" type="noConversion"/>
  </si>
  <si>
    <t>PD</t>
    <phoneticPr fontId="18" type="noConversion"/>
  </si>
  <si>
    <t>Cost</t>
    <phoneticPr fontId="18" type="noConversion"/>
  </si>
  <si>
    <t>2. Application Maintenance</t>
  </si>
  <si>
    <t>3. Application Operation</t>
  </si>
  <si>
    <t>Total PD</t>
  </si>
  <si>
    <t>Table C - Story Price Calculation Matrix</t>
  </si>
  <si>
    <t>PD</t>
  </si>
  <si>
    <t>3. Operation Cost</t>
  </si>
  <si>
    <t xml:space="preserve">4. System Maintenance </t>
  </si>
  <si>
    <t>Total Package</t>
  </si>
  <si>
    <t xml:space="preserve"> As a user of eAPP, I want to scan a QR code in eApp so that I can prefill information in eApp</t>
  </si>
  <si>
    <t>QR code scan</t>
  </si>
  <si>
    <t>1-1</t>
  </si>
  <si>
    <t>2-1</t>
  </si>
  <si>
    <t>2-2</t>
  </si>
  <si>
    <t>3-1</t>
  </si>
  <si>
    <t>3-2</t>
  </si>
  <si>
    <t>3-3</t>
  </si>
  <si>
    <t>4-1</t>
  </si>
  <si>
    <t>5-1</t>
  </si>
  <si>
    <t>6-1</t>
  </si>
  <si>
    <t>6-2</t>
  </si>
  <si>
    <t>7-1</t>
  </si>
  <si>
    <t>7-2</t>
  </si>
  <si>
    <t>8-1</t>
  </si>
  <si>
    <t>8-2</t>
  </si>
  <si>
    <t>8-3</t>
  </si>
  <si>
    <t>9-1</t>
  </si>
  <si>
    <t>9-2</t>
  </si>
  <si>
    <t>10-1</t>
  </si>
  <si>
    <t>10-2</t>
  </si>
  <si>
    <t>11-1</t>
  </si>
  <si>
    <t>11-2</t>
  </si>
  <si>
    <t>12-1</t>
  </si>
  <si>
    <t>12-2</t>
  </si>
  <si>
    <t>13-1</t>
  </si>
  <si>
    <t>13-2</t>
  </si>
  <si>
    <t>EPIC 13</t>
  </si>
  <si>
    <t xml:space="preserve">As a user, I want to be able to get support in eApp, so that I can get contact with BMW and get support </t>
  </si>
  <si>
    <t>Get support</t>
  </si>
  <si>
    <t>Cancllation</t>
  </si>
  <si>
    <t>As a user, I want to be able to cancel my application during process, so that I can quit the application and make other decisions</t>
  </si>
  <si>
    <t>13-3</t>
  </si>
  <si>
    <t>Feedback</t>
  </si>
  <si>
    <t>As eApp owner, I want to collect customer feedback, so that I can update the app to satisfy customers more</t>
  </si>
  <si>
    <t>13-4</t>
  </si>
  <si>
    <t>13-5</t>
  </si>
  <si>
    <t>Admin Portal</t>
  </si>
  <si>
    <t>As a admin, I want to have an admin portal, so that I can do configuration and monitoring there</t>
  </si>
  <si>
    <t>General Functions</t>
  </si>
  <si>
    <t>2-3</t>
  </si>
  <si>
    <t>4-2</t>
  </si>
  <si>
    <t>4-3</t>
  </si>
  <si>
    <t>7-3</t>
  </si>
  <si>
    <t>7-4</t>
  </si>
  <si>
    <t>7-5</t>
  </si>
  <si>
    <t>9-3</t>
  </si>
  <si>
    <t>12-3</t>
  </si>
  <si>
    <t>12-4</t>
  </si>
  <si>
    <t>12-5</t>
  </si>
  <si>
    <t>Entry Point: Stand alone</t>
  </si>
  <si>
    <t>App development</t>
  </si>
  <si>
    <t xml:space="preserve"> As a user of eAPP, I want to deploy a standalone entry point for eAPP so that eAPP user can select vehicle and SF product directly from eAPP..</t>
  </si>
  <si>
    <t>As a New user to BMW Easy Finance APP I should be able to Register with temp. pwd.So that I can create a new Account for Easy Finance APP.</t>
  </si>
  <si>
    <t>As a Existing User of Easy Finance APP When I trying to Register with Easy Application FinanceI should be prompted to login.So that I can login using my existing Account and access Easy Finance App successfully.</t>
  </si>
  <si>
    <t>As a user using Esay finance APP keep login status after I have login with other BMW systems I can access Esay Finance APP very fast without addtional login</t>
  </si>
  <si>
    <t>4-4</t>
  </si>
  <si>
    <t>4-5</t>
  </si>
  <si>
    <t>4-6</t>
  </si>
  <si>
    <t>As a user I want to add associated products to the finance offer so that I can add vehicle accessories and etc. to the to be financed amount</t>
  </si>
  <si>
    <t>As a user I want to select Herald Leasing products so that i can chose leasing products</t>
  </si>
  <si>
    <t>As a existing customer and eApp user I want to be able to select the loyalty SF offer so that i can enjoy the loyalty program interest rate subsidy.</t>
  </si>
  <si>
    <t>Select ASP</t>
  </si>
  <si>
    <t>Select HIL product</t>
  </si>
  <si>
    <t>Loyalty offer</t>
  </si>
  <si>
    <t>face recognition</t>
  </si>
  <si>
    <t>7-6</t>
  </si>
  <si>
    <t xml:space="preserve">a)      As an applicant of eAPP, I want to triger pre-check application on the platform after I passed all steps in E-authentication and fulfill the application form, so that I can continue the application process by myself. </t>
  </si>
  <si>
    <t xml:space="preserve">b)     As a co-borrower or guarantor I want to triger pre-check application on the platform using applicant’s account after I passed all steps in E-authentication and fulfill the application form of co-borrower/guarantor part, so that I can continue the application process. As a co-borrower or guarantor I want to triger pre-check application on the platform using applicant’s account after I passed all steps in E-authentication and fulfill the application form of co-borrower/guarantor part, so that I can continue the application process. </t>
  </si>
  <si>
    <t>c)      As a dealer FC , I want to see the pre-check application information in DFE once applicant already triger pre-check application, so that I can track all pre-check application status for my customers.</t>
  </si>
  <si>
    <t>d)      As an applicant, I want to get the pre-check results (overall result) correctly of myself, co-borrower and guarantor, and also for each status, I can get a clear description on each status and a guideline on next action, so that I can know the meaning of each status and know whether I can continue my application, and what is the next step.</t>
  </si>
  <si>
    <t>e)      As an applicant, I want to view the pre-check status of Co-borrower and guarantor, so that I can know more accurate application status.</t>
  </si>
  <si>
    <t>f)       As an applicant, I want to re-triger the pre-check application on the platform so that if I need to go back to modify some personal information which may have impact on my pre-check result, this platform can support me to re-triger the pre-check application.</t>
  </si>
  <si>
    <t>g)     As a dealer FC , I want to see the detail and overall pre-check application result of applicant co-borrower and guarantor in DFE, so that I can track my customer’s application status.</t>
  </si>
  <si>
    <t>CBO/GU precheck</t>
  </si>
  <si>
    <t>BMW precheck</t>
  </si>
  <si>
    <t>precheck tracking</t>
  </si>
  <si>
    <t>guideline</t>
  </si>
  <si>
    <t>CBO/GU precheck tracking</t>
  </si>
  <si>
    <t>redo precheck</t>
  </si>
  <si>
    <t>a)      As a user of eAPP (applicants) I want to fill the personal information as guide step by step, after passed PBOC check so that fill the application form online.</t>
  </si>
  <si>
    <t>b)     As a user of eAPP (applicants)I want to add Co-borrower/Guarantor role and fill their personal information to help me get approval. so that add Co-borrower/Guarantor proactively</t>
  </si>
  <si>
    <t>c)      As a user of eAPP (applicants)I want to add Co-borrower/Guarantor role, due to loan decision told me I have to add Co-borrower/Guarantor role after submission so that get loan approval</t>
  </si>
  <si>
    <t>d)     As a user of eAPP (applicant)I want to be notified about the application statusso that i can proceed with the process.</t>
  </si>
  <si>
    <t>e)      As a user, I want to be notified about the application status, so that I can proceed with the process.</t>
  </si>
  <si>
    <t>8-4</t>
  </si>
  <si>
    <t>8-5</t>
  </si>
  <si>
    <t>8-6</t>
  </si>
  <si>
    <t>8-7</t>
  </si>
  <si>
    <t>9-4</t>
  </si>
  <si>
    <t>9-5</t>
  </si>
  <si>
    <t>a)      As a user of eAPP (applicants) I want to upload documents so that upload my docs to proceed with the loan application.</t>
  </si>
  <si>
    <t>b)     As a co-borrower or guarantorI want to upload the documentsso that I can submit the application together with the main applicant</t>
  </si>
  <si>
    <t>c)      As a user I want to delete wrongly uploaded documentsso that I can replace it with the right one</t>
  </si>
  <si>
    <t>d)     As a user I want to see the uploaded documentsso that I know that they have been uploaded</t>
  </si>
  <si>
    <t>e)      As a user I want to see a list of documents that should be uploadedso that I know what to upload</t>
  </si>
  <si>
    <t>f)       As a admin I want that the user is restricted from uploading the wrong formatsso that only process able documents are uploaded</t>
  </si>
  <si>
    <t>g)     As a user I want to take a picture of the documentsso that I can upload</t>
  </si>
  <si>
    <t>CBO/GU upload files</t>
  </si>
  <si>
    <t>file management</t>
  </si>
  <si>
    <t>File limitation</t>
  </si>
  <si>
    <t>Camera function</t>
  </si>
  <si>
    <t>Total PDs</t>
    <phoneticPr fontId="18" type="noConversion"/>
  </si>
  <si>
    <t>Sprint</t>
    <phoneticPr fontId="18" type="noConversion"/>
  </si>
  <si>
    <t>Sr#</t>
    <phoneticPr fontId="18" type="noConversion"/>
  </si>
  <si>
    <t>S1</t>
    <phoneticPr fontId="18" type="noConversion"/>
  </si>
  <si>
    <t>S5</t>
  </si>
  <si>
    <t>S6</t>
  </si>
  <si>
    <t>S7</t>
  </si>
  <si>
    <t>S8</t>
  </si>
  <si>
    <t>S9</t>
  </si>
  <si>
    <t>S10</t>
  </si>
  <si>
    <t>S11</t>
  </si>
  <si>
    <t>S12</t>
  </si>
  <si>
    <t>S13</t>
  </si>
  <si>
    <t>S14</t>
  </si>
  <si>
    <t>S15</t>
  </si>
  <si>
    <t>S1</t>
    <phoneticPr fontId="18" type="noConversion"/>
  </si>
  <si>
    <r>
      <t>S</t>
    </r>
    <r>
      <rPr>
        <sz val="11"/>
        <color theme="1"/>
        <rFont val="宋体"/>
        <family val="2"/>
        <scheme val="minor"/>
      </rPr>
      <t>1</t>
    </r>
    <phoneticPr fontId="18" type="noConversion"/>
  </si>
  <si>
    <t>S2</t>
    <phoneticPr fontId="18" type="noConversion"/>
  </si>
  <si>
    <r>
      <t>S</t>
    </r>
    <r>
      <rPr>
        <sz val="11"/>
        <color theme="1"/>
        <rFont val="宋体"/>
        <family val="2"/>
        <scheme val="minor"/>
      </rPr>
      <t>2</t>
    </r>
    <phoneticPr fontId="18" type="noConversion"/>
  </si>
  <si>
    <t>S4</t>
    <phoneticPr fontId="18" type="noConversion"/>
  </si>
  <si>
    <t>S5</t>
    <phoneticPr fontId="18" type="noConversion"/>
  </si>
  <si>
    <t>L</t>
    <phoneticPr fontId="18" type="noConversion"/>
  </si>
  <si>
    <t>M</t>
    <phoneticPr fontId="18" type="noConversion"/>
  </si>
  <si>
    <t>S3</t>
    <phoneticPr fontId="18" type="noConversion"/>
  </si>
  <si>
    <t>S7</t>
    <phoneticPr fontId="18" type="noConversion"/>
  </si>
  <si>
    <t>S8</t>
    <phoneticPr fontId="18" type="noConversion"/>
  </si>
  <si>
    <t>S9</t>
    <phoneticPr fontId="18" type="noConversion"/>
  </si>
  <si>
    <t>S10</t>
    <phoneticPr fontId="18" type="noConversion"/>
  </si>
  <si>
    <t>S11</t>
    <phoneticPr fontId="18" type="noConversion"/>
  </si>
  <si>
    <t>S11</t>
    <phoneticPr fontId="18" type="noConversion"/>
  </si>
  <si>
    <t>S12</t>
    <phoneticPr fontId="18" type="noConversion"/>
  </si>
  <si>
    <t>S13</t>
    <phoneticPr fontId="18" type="noConversion"/>
  </si>
  <si>
    <t>S14</t>
    <phoneticPr fontId="18" type="noConversion"/>
  </si>
  <si>
    <t>S15</t>
    <phoneticPr fontId="18" type="noConversion"/>
  </si>
  <si>
    <t>S</t>
    <phoneticPr fontId="18" type="noConversion"/>
  </si>
  <si>
    <t>S</t>
    <phoneticPr fontId="18" type="noConversion"/>
  </si>
  <si>
    <t>1. Application Maintenance</t>
  </si>
  <si>
    <t>2. Application Operation</t>
  </si>
  <si>
    <t>Table A - Maintenance</t>
  </si>
  <si>
    <t>a)      As a user of eAPP, I want to see the overall E-Application including E-authentication process and required materials, so that I can know the process and prepare materials in advance.</t>
  </si>
  <si>
    <t>b)     As BMW SF eAPP Owner, I want the eAPP user to upload PRC ID information for both sides, so that BMW SF can perform NCIIC online identity authentication to the applicant.</t>
  </si>
  <si>
    <t>c)      As BMW SF eAPP Owner, I want the eAPP user to upload Bank Card information, so that BMW SF can perform China Union Pay online identity authentication to the applicant.</t>
  </si>
  <si>
    <t>d)     As BMW SF eAPP Owner, I want the eAPP user to perform Face Recognition, so that BMW SF can continue to acquire PBOC authorization from the applicant if he/she passed Face Recognition and Vivo Detection.</t>
  </si>
  <si>
    <t>e)      As BMW SF eAPP Owner, I want to show the E-Authentication Result to the user, so that the user can continue or stop the journey.</t>
  </si>
  <si>
    <t>f)       As BMW SF eAPP Owner, I want to generate CA for E-Athentication, so that all the customer actions, including authentication and authorization, can be saved as digital evidence</t>
  </si>
  <si>
    <t>Status tracking</t>
  </si>
  <si>
    <t>OCR Scan</t>
  </si>
  <si>
    <t>CA authentiation</t>
  </si>
  <si>
    <t>Bank card check</t>
  </si>
  <si>
    <t>M</t>
    <phoneticPr fontId="18" type="noConversion"/>
  </si>
  <si>
    <t>Quotation for E-Application One time setup &amp; Maintance &amp;Application</t>
    <phoneticPr fontId="18" type="noConversion"/>
  </si>
  <si>
    <t>Quotation for OSS Maintance and Application Operation</t>
    <phoneticPr fontId="18" type="noConversion"/>
  </si>
  <si>
    <t>Quotation for JS Component(Front end of SF web calculator) Maintance and Application Operation</t>
    <phoneticPr fontId="18" type="noConversion"/>
  </si>
  <si>
    <t>CA Authentication</t>
    <phoneticPr fontId="18" type="noConversion"/>
  </si>
  <si>
    <t>OCR license</t>
    <phoneticPr fontId="18" type="noConversion"/>
  </si>
  <si>
    <t>Face Recognization license</t>
    <phoneticPr fontId="18" type="noConversion"/>
  </si>
  <si>
    <t>Scope</t>
    <phoneticPr fontId="18" type="noConversion"/>
  </si>
  <si>
    <t xml:space="preserve">Price </t>
    <phoneticPr fontId="18" type="noConversion"/>
  </si>
  <si>
    <t>Subtotal (incl. VAT)</t>
    <phoneticPr fontId="18" type="noConversion"/>
  </si>
  <si>
    <t>Table E - Maintenance</t>
    <phoneticPr fontId="18" type="noConversion"/>
  </si>
  <si>
    <t>Table G - Operation License Fee</t>
    <phoneticPr fontId="18" type="noConversion"/>
  </si>
  <si>
    <t xml:space="preserve">Table F - Operation </t>
    <phoneticPr fontId="18" type="noConversion"/>
  </si>
  <si>
    <t>Table H -Total Operation Fee</t>
    <phoneticPr fontId="18" type="noConversion"/>
  </si>
  <si>
    <t xml:space="preserve">Knowledge Transfer </t>
    <phoneticPr fontId="18" type="noConversion"/>
  </si>
  <si>
    <t xml:space="preserve">Transition out from Infosys </t>
    <phoneticPr fontId="18" type="noConversion"/>
  </si>
  <si>
    <t>Transition In</t>
    <phoneticPr fontId="18" type="noConversion"/>
  </si>
  <si>
    <t>D1</t>
    <phoneticPr fontId="18" type="noConversion"/>
  </si>
  <si>
    <t>B1</t>
    <phoneticPr fontId="18" type="noConversion"/>
  </si>
  <si>
    <t>B2</t>
    <phoneticPr fontId="18" type="noConversion"/>
  </si>
  <si>
    <t>D2</t>
    <phoneticPr fontId="18" type="noConversion"/>
  </si>
  <si>
    <t>D3</t>
    <phoneticPr fontId="18" type="noConversion"/>
  </si>
  <si>
    <t>Role</t>
    <phoneticPr fontId="18" type="noConversion"/>
  </si>
  <si>
    <t>Skill Level</t>
    <phoneticPr fontId="18" type="noConversion"/>
  </si>
  <si>
    <t>PD</t>
    <phoneticPr fontId="18" type="noConversion"/>
  </si>
  <si>
    <t>Daily Rate</t>
    <phoneticPr fontId="18" type="noConversion"/>
  </si>
  <si>
    <t>B2</t>
    <phoneticPr fontId="18" type="noConversion"/>
  </si>
  <si>
    <t>B2</t>
    <phoneticPr fontId="18" type="noConversion"/>
  </si>
  <si>
    <t>PDs</t>
    <phoneticPr fontId="18" type="noConversion"/>
  </si>
  <si>
    <t>PD(Month *PD)</t>
    <phoneticPr fontId="18" type="noConversion"/>
  </si>
  <si>
    <t>2. Additional Cost...(One time)</t>
  </si>
  <si>
    <t xml:space="preserve">1. System Build </t>
  </si>
  <si>
    <t>Table C - Story Complexity to Price Calculation Matrix</t>
  </si>
  <si>
    <t>Table A - Summary of Price Calculation Matrix</t>
  </si>
  <si>
    <t>PD/Build PD</t>
  </si>
  <si>
    <t>Table B - PD of System Build Matrix</t>
  </si>
  <si>
    <t>Skill Level</t>
  </si>
  <si>
    <t>Onetime Cost</t>
  </si>
  <si>
    <t>Overall for all topics(Including E-Application, OSS, JS Component)</t>
  </si>
  <si>
    <t>8~10</t>
  </si>
  <si>
    <t>5~8</t>
  </si>
  <si>
    <t>10~15</t>
  </si>
  <si>
    <t>15~20</t>
  </si>
  <si>
    <t>&gt;20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</si>
</sst>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76" formatCode="_ &quot;¥&quot;* #,##0.00_ ;_ &quot;¥&quot;* \-#,##0.00_ ;_ &quot;¥&quot;* &quot;-&quot;??_ ;_ @_ "/>
    <numFmt numFmtId="177" formatCode="_-* #,##0.00\ &quot;€&quot;_-;\-* #,##0.00\ &quot;€&quot;_-;_-* &quot;-&quot;??\ &quot;€&quot;_-;_-@_-"/>
    <numFmt numFmtId="178" formatCode="dd/mm/yy;@"/>
    <numFmt numFmtId="179" formatCode="_(&quot;€&quot;* #,##0.00_);_(&quot;€&quot;* \(#,##0.00\);_(&quot;€&quot;* &quot;-&quot;??_);_(@_)"/>
    <numFmt numFmtId="180" formatCode="#,##0\ &quot;¥/d&quot;"/>
  </numFmts>
  <fonts count="23" x14ac:knownFonts="1">
    <font>
      <sz val="11"/>
      <color theme="1"/>
      <name val="宋体"/>
      <family val="2"/>
      <scheme val="minor"/>
    </font>
    <font>
      <sz val="11"/>
      <color theme="1"/>
      <name val="宋体"/>
      <family val="2"/>
      <scheme val="minor"/>
    </font>
    <font>
      <b/>
      <sz val="10"/>
      <name val="Arial"/>
      <family val="2"/>
    </font>
    <font>
      <b/>
      <sz val="12"/>
      <name val="Arial"/>
      <family val="2"/>
    </font>
    <font>
      <sz val="10"/>
      <name val="Arial"/>
      <family val="2"/>
    </font>
    <font>
      <b/>
      <sz val="11"/>
      <color theme="1"/>
      <name val="宋体"/>
      <family val="2"/>
      <scheme val="minor"/>
    </font>
    <font>
      <b/>
      <sz val="11"/>
      <color theme="0"/>
      <name val="宋体"/>
      <family val="2"/>
      <scheme val="minor"/>
    </font>
    <font>
      <sz val="11"/>
      <color theme="0"/>
      <name val="宋体"/>
      <family val="2"/>
      <scheme val="minor"/>
    </font>
    <font>
      <b/>
      <sz val="18"/>
      <color theme="1"/>
      <name val="宋体"/>
      <family val="2"/>
      <scheme val="minor"/>
    </font>
    <font>
      <b/>
      <sz val="14"/>
      <color theme="1"/>
      <name val="宋体"/>
      <family val="2"/>
      <scheme val="minor"/>
    </font>
    <font>
      <sz val="14"/>
      <color theme="1"/>
      <name val="宋体"/>
      <family val="2"/>
      <scheme val="minor"/>
    </font>
    <font>
      <sz val="9"/>
      <color theme="1"/>
      <name val="宋体"/>
      <family val="2"/>
      <scheme val="minor"/>
    </font>
    <font>
      <sz val="10"/>
      <color rgb="FF222426"/>
      <name val="Consolas"/>
      <family val="3"/>
    </font>
    <font>
      <b/>
      <sz val="10"/>
      <color theme="0"/>
      <name val="Arial"/>
      <family val="2"/>
    </font>
    <font>
      <b/>
      <sz val="12"/>
      <color theme="0"/>
      <name val="Arial"/>
      <family val="2"/>
    </font>
    <font>
      <sz val="10"/>
      <color theme="1"/>
      <name val="宋体"/>
      <family val="2"/>
      <scheme val="minor"/>
    </font>
    <font>
      <b/>
      <sz val="11"/>
      <color rgb="FFFFFFFF"/>
      <name val="宋体"/>
      <family val="2"/>
      <scheme val="minor"/>
    </font>
    <font>
      <sz val="10"/>
      <color theme="0"/>
      <name val="Arial"/>
      <family val="2"/>
    </font>
    <font>
      <sz val="9"/>
      <name val="宋体"/>
      <family val="3"/>
      <charset val="134"/>
      <scheme val="minor"/>
    </font>
    <font>
      <b/>
      <sz val="11"/>
      <color theme="1"/>
      <name val="BMW Group Condensed"/>
      <family val="2"/>
    </font>
    <font>
      <sz val="11"/>
      <color theme="1"/>
      <name val="BMW Group Condensed"/>
      <family val="2"/>
    </font>
    <font>
      <b/>
      <sz val="11"/>
      <color theme="0"/>
      <name val="宋体"/>
      <family val="3"/>
      <charset val="134"/>
      <scheme val="minor"/>
    </font>
    <font>
      <sz val="11"/>
      <color theme="1"/>
      <name val="宋体"/>
      <family val="3"/>
      <charset val="134"/>
      <scheme val="minor"/>
    </font>
  </fonts>
  <fills count="38">
    <fill>
      <patternFill patternType="none"/>
    </fill>
    <fill>
      <patternFill patternType="gray125"/>
    </fill>
    <fill>
      <patternFill patternType="solid">
        <fgColor theme="5"/>
        <bgColor theme="5"/>
      </patternFill>
    </fill>
    <fill>
      <patternFill patternType="solid">
        <fgColor theme="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3" tint="-0.249977111117893"/>
        <bgColor indexed="64"/>
      </patternFill>
    </fill>
    <fill>
      <patternFill patternType="solid">
        <fgColor theme="6" tint="0.59999389629810485"/>
        <bgColor theme="4" tint="0.59999389629810485"/>
      </patternFill>
    </fill>
    <fill>
      <patternFill patternType="solid">
        <fgColor theme="6" tint="0.79998168889431442"/>
        <bgColor theme="4" tint="0.79998168889431442"/>
      </patternFill>
    </fill>
    <fill>
      <patternFill patternType="solid">
        <fgColor theme="4" tint="-0.249977111117893"/>
        <bgColor theme="4" tint="0.79998168889431442"/>
      </patternFill>
    </fill>
    <fill>
      <patternFill patternType="solid">
        <fgColor theme="4" tint="-0.249977111117893"/>
        <bgColor theme="4" tint="0.59999389629810485"/>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4F81BD"/>
        <bgColor indexed="64"/>
      </patternFill>
    </fill>
    <fill>
      <patternFill patternType="solid">
        <fgColor rgb="FFDBE5F1"/>
        <bgColor indexed="64"/>
      </patternFill>
    </fill>
    <fill>
      <patternFill patternType="solid">
        <fgColor theme="8" tint="-0.249977111117893"/>
        <bgColor theme="4" tint="0.79998168889431442"/>
      </patternFill>
    </fill>
    <fill>
      <patternFill patternType="solid">
        <fgColor theme="8" tint="-0.249977111117893"/>
        <bgColor theme="4" tint="0.59999389629810485"/>
      </patternFill>
    </fill>
    <fill>
      <patternFill patternType="solid">
        <fgColor theme="6" tint="0.59999389629810485"/>
        <bgColor theme="4" tint="0.79998168889431442"/>
      </patternFill>
    </fill>
    <fill>
      <patternFill patternType="solid">
        <fgColor indexed="44"/>
        <bgColor indexed="64"/>
      </patternFill>
    </fill>
    <fill>
      <patternFill patternType="solid">
        <fgColor indexed="47"/>
        <bgColor indexed="64"/>
      </patternFill>
    </fill>
    <fill>
      <patternFill patternType="solid">
        <fgColor theme="4" tint="0.39994506668294322"/>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theme="0" tint="-0.14999847407452621"/>
        <bgColor indexed="64"/>
      </patternFill>
    </fill>
    <fill>
      <patternFill patternType="solid">
        <fgColor theme="0" tint="-0.34998626667073579"/>
        <bgColor theme="4"/>
      </patternFill>
    </fill>
    <fill>
      <patternFill patternType="solid">
        <fgColor theme="0" tint="-0.499984740745262"/>
        <bgColor theme="4"/>
      </patternFill>
    </fill>
    <fill>
      <patternFill patternType="solid">
        <fgColor theme="0" tint="-0.249977111117893"/>
        <bgColor theme="4" tint="0.59999389629810485"/>
      </patternFill>
    </fill>
    <fill>
      <patternFill patternType="solid">
        <fgColor theme="0" tint="-4.9989318521683403E-2"/>
        <bgColor theme="4" tint="0.79998168889431442"/>
      </patternFill>
    </fill>
    <fill>
      <patternFill patternType="solid">
        <fgColor theme="0" tint="-0.499984740745262"/>
        <bgColor indexed="64"/>
      </patternFill>
    </fill>
    <fill>
      <patternFill patternType="solid">
        <fgColor theme="0" tint="-4.9989318521683403E-2"/>
        <bgColor theme="4" tint="0.59999389629810485"/>
      </patternFill>
    </fill>
    <fill>
      <patternFill patternType="solid">
        <fgColor theme="0" tint="-0.499984740745262"/>
        <bgColor theme="4" tint="0.79998168889431442"/>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34998626667073579"/>
        <bgColor indexed="64"/>
      </patternFill>
    </fill>
  </fills>
  <borders count="65">
    <border>
      <left/>
      <right/>
      <top/>
      <bottom/>
      <diagonal/>
    </border>
    <border>
      <left style="thin">
        <color theme="5"/>
      </left>
      <right style="thin">
        <color theme="5"/>
      </right>
      <top style="thin">
        <color theme="5"/>
      </top>
      <bottom style="thin">
        <color theme="5"/>
      </bottom>
      <diagonal/>
    </border>
    <border>
      <left style="thin">
        <color theme="5"/>
      </left>
      <right style="thin">
        <color theme="5"/>
      </right>
      <top style="thin">
        <color theme="5"/>
      </top>
      <bottom/>
      <diagonal/>
    </border>
    <border>
      <left/>
      <right/>
      <top/>
      <bottom style="medium">
        <color indexed="64"/>
      </bottom>
      <diagonal/>
    </border>
    <border>
      <left/>
      <right/>
      <top style="medium">
        <color indexed="64"/>
      </top>
      <bottom/>
      <diagonal/>
    </border>
    <border>
      <left style="thin">
        <color theme="0"/>
      </left>
      <right/>
      <top/>
      <bottom/>
      <diagonal/>
    </border>
    <border>
      <left/>
      <right/>
      <top style="thick">
        <color theme="0"/>
      </top>
      <bottom/>
      <diagonal/>
    </border>
    <border>
      <left/>
      <right/>
      <top style="thin">
        <color theme="0"/>
      </top>
      <bottom/>
      <diagonal/>
    </border>
    <border>
      <left/>
      <right/>
      <top/>
      <bottom style="thick">
        <color theme="0"/>
      </bottom>
      <diagonal/>
    </border>
    <border>
      <left style="thick">
        <color theme="6" tint="-0.499984740745262"/>
      </left>
      <right/>
      <top style="thick">
        <color theme="6" tint="-0.499984740745262"/>
      </top>
      <bottom/>
      <diagonal/>
    </border>
    <border>
      <left/>
      <right/>
      <top style="thick">
        <color theme="6" tint="-0.499984740745262"/>
      </top>
      <bottom/>
      <diagonal/>
    </border>
    <border>
      <left/>
      <right style="thick">
        <color theme="6" tint="-0.499984740745262"/>
      </right>
      <top style="thick">
        <color theme="6" tint="-0.499984740745262"/>
      </top>
      <bottom/>
      <diagonal/>
    </border>
    <border>
      <left style="thick">
        <color theme="6" tint="-0.499984740745262"/>
      </left>
      <right/>
      <top/>
      <bottom style="thick">
        <color theme="6" tint="-0.499984740745262"/>
      </bottom>
      <diagonal/>
    </border>
    <border>
      <left/>
      <right/>
      <top/>
      <bottom style="thick">
        <color theme="6" tint="-0.499984740745262"/>
      </bottom>
      <diagonal/>
    </border>
    <border>
      <left/>
      <right style="thick">
        <color theme="6" tint="-0.499984740745262"/>
      </right>
      <top/>
      <bottom style="thick">
        <color theme="6" tint="-0.499984740745262"/>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95B3D7"/>
      </left>
      <right style="medium">
        <color rgb="FF95B3D7"/>
      </right>
      <top/>
      <bottom style="medium">
        <color rgb="FF95B3D7"/>
      </bottom>
      <diagonal/>
    </border>
    <border>
      <left/>
      <right style="medium">
        <color rgb="FF95B3D7"/>
      </right>
      <top/>
      <bottom style="medium">
        <color rgb="FF95B3D7"/>
      </bottom>
      <diagonal/>
    </border>
    <border>
      <left style="medium">
        <color rgb="FF95B3D7"/>
      </left>
      <right style="medium">
        <color rgb="FF95B3D7"/>
      </right>
      <top style="medium">
        <color rgb="FF4F81BD"/>
      </top>
      <bottom/>
      <diagonal/>
    </border>
    <border>
      <left style="medium">
        <color theme="4" tint="0.39997558519241921"/>
      </left>
      <right style="medium">
        <color theme="4" tint="0.39997558519241921"/>
      </right>
      <top style="medium">
        <color theme="4" tint="0.39997558519241921"/>
      </top>
      <bottom style="medium">
        <color theme="4" tint="0.39997558519241921"/>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style="thick">
        <color theme="6" tint="-0.499984740745262"/>
      </left>
      <right/>
      <top/>
      <bottom/>
      <diagonal/>
    </border>
    <border>
      <left/>
      <right style="thick">
        <color theme="6" tint="-0.499984740745262"/>
      </right>
      <top/>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theme="0"/>
      </bottom>
      <diagonal/>
    </border>
    <border>
      <left/>
      <right style="thin">
        <color theme="0"/>
      </right>
      <top/>
      <bottom/>
      <diagonal/>
    </border>
    <border>
      <left style="medium">
        <color rgb="FF4F81BD"/>
      </left>
      <right/>
      <top style="thick">
        <color theme="0"/>
      </top>
      <bottom style="medium">
        <color rgb="FF4F81BD"/>
      </bottom>
      <diagonal/>
    </border>
    <border>
      <left/>
      <right/>
      <top style="thick">
        <color theme="0"/>
      </top>
      <bottom style="medium">
        <color rgb="FF4F81BD"/>
      </bottom>
      <diagonal/>
    </border>
    <border>
      <left style="thick">
        <color theme="0"/>
      </left>
      <right/>
      <top/>
      <bottom/>
      <diagonal/>
    </border>
    <border>
      <left/>
      <right style="thick">
        <color theme="0"/>
      </right>
      <top/>
      <bottom/>
      <diagonal/>
    </border>
    <border>
      <left style="thick">
        <color theme="0"/>
      </left>
      <right/>
      <top style="thick">
        <color theme="0"/>
      </top>
      <bottom/>
      <diagonal/>
    </border>
    <border>
      <left/>
      <right style="thick">
        <color theme="0"/>
      </right>
      <top style="thick">
        <color theme="0"/>
      </top>
      <bottom/>
      <diagonal/>
    </border>
    <border>
      <left style="thick">
        <color theme="0"/>
      </left>
      <right/>
      <top style="thin">
        <color theme="0"/>
      </top>
      <bottom/>
      <diagonal/>
    </border>
    <border>
      <left/>
      <right style="thick">
        <color theme="0"/>
      </right>
      <top style="thin">
        <color theme="0"/>
      </top>
      <bottom/>
      <diagonal/>
    </border>
    <border>
      <left/>
      <right style="thick">
        <color theme="0"/>
      </right>
      <top/>
      <bottom style="thick">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medium">
        <color indexed="64"/>
      </left>
      <right/>
      <top style="thin">
        <color indexed="64"/>
      </top>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medium">
        <color indexed="64"/>
      </right>
      <top/>
      <bottom style="thin">
        <color indexed="64"/>
      </bottom>
      <diagonal/>
    </border>
    <border>
      <left/>
      <right style="thin">
        <color indexed="64"/>
      </right>
      <top/>
      <bottom style="thin">
        <color indexed="64"/>
      </bottom>
      <diagonal/>
    </border>
  </borders>
  <cellStyleXfs count="16">
    <xf numFmtId="0" fontId="0" fillId="0" borderId="0"/>
    <xf numFmtId="177" fontId="4" fillId="0" borderId="0" applyFont="0" applyFill="0" applyBorder="0" applyAlignment="0" applyProtection="0"/>
    <xf numFmtId="177" fontId="4" fillId="0" borderId="0" applyFont="0" applyFill="0" applyBorder="0" applyAlignment="0" applyProtection="0"/>
    <xf numFmtId="177" fontId="4" fillId="0" borderId="0" applyFont="0" applyFill="0" applyBorder="0" applyAlignment="0" applyProtection="0"/>
    <xf numFmtId="0" fontId="4" fillId="0" borderId="0"/>
    <xf numFmtId="0" fontId="4" fillId="0" borderId="0"/>
    <xf numFmtId="0" fontId="4" fillId="0" borderId="0"/>
    <xf numFmtId="177" fontId="1" fillId="0" borderId="0" applyFont="0" applyFill="0" applyBorder="0" applyAlignment="0" applyProtection="0"/>
    <xf numFmtId="0" fontId="7" fillId="3" borderId="0" applyNumberFormat="0" applyBorder="0" applyAlignment="0" applyProtection="0"/>
    <xf numFmtId="179" fontId="4" fillId="0" borderId="0" applyFont="0" applyFill="0" applyBorder="0" applyAlignment="0" applyProtection="0"/>
    <xf numFmtId="179" fontId="4" fillId="0" borderId="0" applyFont="0" applyFill="0" applyBorder="0" applyAlignment="0" applyProtection="0"/>
    <xf numFmtId="43" fontId="4" fillId="0" borderId="0" applyFont="0" applyFill="0" applyBorder="0" applyAlignment="0" applyProtection="0"/>
    <xf numFmtId="179" fontId="4" fillId="0" borderId="0" applyFont="0" applyFill="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cellStyleXfs>
  <cellXfs count="283">
    <xf numFmtId="0" fontId="0" fillId="0" borderId="0" xfId="0"/>
    <xf numFmtId="0" fontId="0" fillId="0" borderId="1" xfId="0" applyFont="1" applyBorder="1"/>
    <xf numFmtId="0" fontId="6" fillId="2" borderId="2" xfId="0" applyFont="1" applyFill="1" applyBorder="1"/>
    <xf numFmtId="0" fontId="0" fillId="0" borderId="2" xfId="0" applyFont="1" applyBorder="1"/>
    <xf numFmtId="0" fontId="2" fillId="0" borderId="0" xfId="0" applyFont="1" applyBorder="1" applyAlignment="1" applyProtection="1">
      <alignment horizontal="left" vertical="top"/>
    </xf>
    <xf numFmtId="0" fontId="9" fillId="0" borderId="0" xfId="0" applyFont="1"/>
    <xf numFmtId="0" fontId="0" fillId="0" borderId="0" xfId="0" quotePrefix="1"/>
    <xf numFmtId="0" fontId="0" fillId="0" borderId="3" xfId="0" applyBorder="1"/>
    <xf numFmtId="0" fontId="5" fillId="0" borderId="0" xfId="0" applyFont="1"/>
    <xf numFmtId="0" fontId="8" fillId="0" borderId="3" xfId="0" applyFont="1" applyBorder="1"/>
    <xf numFmtId="0" fontId="0" fillId="6" borderId="6" xfId="0" applyFont="1" applyFill="1" applyBorder="1"/>
    <xf numFmtId="0" fontId="0" fillId="5" borderId="7" xfId="0" applyFont="1" applyFill="1" applyBorder="1"/>
    <xf numFmtId="0" fontId="0" fillId="6" borderId="7" xfId="0" applyFont="1" applyFill="1" applyBorder="1"/>
    <xf numFmtId="0" fontId="6" fillId="4" borderId="0" xfId="0" applyFont="1" applyFill="1" applyBorder="1" applyAlignment="1">
      <alignment wrapText="1"/>
    </xf>
    <xf numFmtId="0" fontId="6" fillId="4" borderId="5" xfId="0" applyFont="1" applyFill="1" applyBorder="1" applyAlignment="1">
      <alignment wrapText="1"/>
    </xf>
    <xf numFmtId="0" fontId="0" fillId="0" borderId="0" xfId="0" applyAlignment="1">
      <alignment wrapText="1"/>
    </xf>
    <xf numFmtId="0" fontId="6" fillId="4" borderId="0" xfId="0" applyFont="1" applyFill="1" applyBorder="1" applyAlignment="1">
      <alignment horizontal="center" wrapText="1"/>
    </xf>
    <xf numFmtId="0" fontId="6" fillId="7" borderId="8" xfId="8" applyFont="1" applyFill="1" applyBorder="1" applyAlignment="1"/>
    <xf numFmtId="0" fontId="6" fillId="11" borderId="5" xfId="0" applyFont="1" applyFill="1" applyBorder="1"/>
    <xf numFmtId="0" fontId="0" fillId="0" borderId="0" xfId="0" applyBorder="1"/>
    <xf numFmtId="178" fontId="0" fillId="0" borderId="3" xfId="0" applyNumberFormat="1" applyBorder="1"/>
    <xf numFmtId="178" fontId="0" fillId="0" borderId="0" xfId="0" applyNumberFormat="1"/>
    <xf numFmtId="178" fontId="9" fillId="0" borderId="0" xfId="0" applyNumberFormat="1" applyFont="1"/>
    <xf numFmtId="178" fontId="6" fillId="4" borderId="0" xfId="0" applyNumberFormat="1" applyFont="1" applyFill="1" applyBorder="1" applyAlignment="1">
      <alignment horizontal="center" wrapText="1"/>
    </xf>
    <xf numFmtId="0" fontId="7" fillId="10" borderId="5" xfId="7" applyNumberFormat="1" applyFont="1" applyFill="1" applyBorder="1"/>
    <xf numFmtId="0" fontId="3" fillId="0" borderId="0" xfId="0" applyFont="1" applyBorder="1" applyAlignment="1" applyProtection="1">
      <alignment horizontal="left"/>
    </xf>
    <xf numFmtId="0" fontId="3" fillId="0" borderId="0" xfId="0" applyFont="1" applyBorder="1" applyAlignment="1" applyProtection="1">
      <alignment horizontal="center"/>
    </xf>
    <xf numFmtId="0" fontId="0" fillId="0" borderId="0" xfId="0" applyFont="1"/>
    <xf numFmtId="0" fontId="16" fillId="15" borderId="15" xfId="0" applyFont="1" applyFill="1" applyBorder="1" applyAlignment="1">
      <alignment vertical="center" wrapText="1"/>
    </xf>
    <xf numFmtId="0" fontId="16" fillId="15" borderId="16" xfId="0" applyFont="1" applyFill="1" applyBorder="1" applyAlignment="1">
      <alignment vertical="center" wrapText="1"/>
    </xf>
    <xf numFmtId="0" fontId="16" fillId="15" borderId="17" xfId="0" applyFont="1" applyFill="1" applyBorder="1" applyAlignment="1">
      <alignment vertical="center" wrapText="1"/>
    </xf>
    <xf numFmtId="0" fontId="5" fillId="16" borderId="18" xfId="0" applyFont="1" applyFill="1" applyBorder="1" applyAlignment="1">
      <alignment vertical="center" wrapText="1"/>
    </xf>
    <xf numFmtId="0" fontId="0" fillId="16" borderId="18" xfId="0" applyFont="1" applyFill="1" applyBorder="1" applyAlignment="1">
      <alignment vertical="center" wrapText="1"/>
    </xf>
    <xf numFmtId="0" fontId="5" fillId="16" borderId="20" xfId="0" applyFont="1" applyFill="1" applyBorder="1" applyAlignment="1">
      <alignment vertical="center" wrapText="1"/>
    </xf>
    <xf numFmtId="0" fontId="0" fillId="16" borderId="20" xfId="0" applyFont="1" applyFill="1" applyBorder="1" applyAlignment="1">
      <alignment vertical="center" wrapText="1"/>
    </xf>
    <xf numFmtId="0" fontId="5" fillId="0" borderId="4" xfId="0" applyFont="1" applyBorder="1" applyAlignment="1">
      <alignment horizontal="left"/>
    </xf>
    <xf numFmtId="0" fontId="0" fillId="16" borderId="19" xfId="0" applyFont="1" applyFill="1" applyBorder="1" applyAlignment="1">
      <alignment horizontal="left" vertical="center" wrapText="1"/>
    </xf>
    <xf numFmtId="0" fontId="5" fillId="0" borderId="21" xfId="0" applyFont="1" applyBorder="1" applyAlignment="1">
      <alignment vertical="center" wrapText="1"/>
    </xf>
    <xf numFmtId="0" fontId="0" fillId="0" borderId="21" xfId="0" applyFont="1" applyBorder="1" applyAlignment="1">
      <alignment vertical="center" wrapText="1"/>
    </xf>
    <xf numFmtId="0" fontId="0" fillId="0" borderId="19" xfId="0" applyFont="1" applyBorder="1" applyAlignment="1">
      <alignment horizontal="left" vertical="center" wrapText="1"/>
    </xf>
    <xf numFmtId="0" fontId="0" fillId="0" borderId="0" xfId="0" applyAlignment="1">
      <alignment vertical="top"/>
    </xf>
    <xf numFmtId="0" fontId="4" fillId="0" borderId="0" xfId="0" applyFont="1" applyBorder="1" applyAlignment="1" applyProtection="1">
      <alignment horizontal="left" vertical="top" wrapText="1"/>
    </xf>
    <xf numFmtId="0" fontId="4" fillId="0" borderId="0" xfId="0" applyFont="1" applyBorder="1" applyAlignment="1" applyProtection="1">
      <alignment horizontal="center" vertical="top" wrapText="1"/>
    </xf>
    <xf numFmtId="178" fontId="4" fillId="0" borderId="0" xfId="0" applyNumberFormat="1" applyFont="1" applyBorder="1" applyAlignment="1" applyProtection="1">
      <alignment horizontal="center" vertical="top" wrapText="1"/>
    </xf>
    <xf numFmtId="178" fontId="4" fillId="0" borderId="0" xfId="0" applyNumberFormat="1" applyFont="1" applyFill="1" applyBorder="1" applyAlignment="1" applyProtection="1">
      <alignment horizontal="center" vertical="top" wrapText="1"/>
    </xf>
    <xf numFmtId="0" fontId="2" fillId="12" borderId="0" xfId="0" applyFont="1" applyFill="1" applyBorder="1" applyAlignment="1" applyProtection="1">
      <alignment horizontal="left" vertical="top"/>
    </xf>
    <xf numFmtId="0" fontId="4" fillId="12" borderId="0" xfId="0" applyFont="1" applyFill="1" applyBorder="1" applyAlignment="1" applyProtection="1">
      <alignment horizontal="left" vertical="top" wrapText="1"/>
    </xf>
    <xf numFmtId="0" fontId="4" fillId="12" borderId="0" xfId="0" applyFont="1" applyFill="1" applyBorder="1" applyAlignment="1" applyProtection="1">
      <alignment horizontal="center" vertical="top" wrapText="1"/>
    </xf>
    <xf numFmtId="0" fontId="2" fillId="12" borderId="0" xfId="0" applyFont="1" applyFill="1" applyBorder="1" applyAlignment="1" applyProtection="1">
      <alignment horizontal="center" vertical="top" wrapText="1"/>
    </xf>
    <xf numFmtId="178" fontId="2" fillId="12" borderId="0" xfId="0" applyNumberFormat="1" applyFont="1" applyFill="1" applyBorder="1" applyAlignment="1" applyProtection="1">
      <alignment horizontal="center" vertical="top" wrapText="1"/>
    </xf>
    <xf numFmtId="0" fontId="2" fillId="0" borderId="0" xfId="0" applyFont="1" applyBorder="1" applyAlignment="1" applyProtection="1">
      <alignment horizontal="left" vertical="top" wrapText="1"/>
    </xf>
    <xf numFmtId="0" fontId="12" fillId="0" borderId="0" xfId="0" applyFont="1" applyBorder="1" applyAlignment="1">
      <alignment horizontal="left" vertical="center"/>
    </xf>
    <xf numFmtId="0" fontId="2" fillId="0" borderId="0" xfId="0" applyFont="1" applyBorder="1" applyAlignment="1">
      <alignment horizontal="left" vertical="top"/>
    </xf>
    <xf numFmtId="0" fontId="2" fillId="0" borderId="0" xfId="0" applyFont="1" applyBorder="1" applyAlignment="1">
      <alignment horizontal="center"/>
    </xf>
    <xf numFmtId="0" fontId="2" fillId="0" borderId="0" xfId="0" applyFont="1" applyBorder="1" applyAlignment="1">
      <alignment horizontal="center" vertical="top" wrapText="1"/>
    </xf>
    <xf numFmtId="178" fontId="4" fillId="0" borderId="0" xfId="0" applyNumberFormat="1" applyFont="1" applyBorder="1" applyAlignment="1">
      <alignment horizontal="center" vertical="top" wrapText="1"/>
    </xf>
    <xf numFmtId="0" fontId="2" fillId="0" borderId="0" xfId="0" applyFont="1" applyBorder="1" applyAlignment="1">
      <alignment horizontal="center" wrapText="1"/>
    </xf>
    <xf numFmtId="0" fontId="13" fillId="7" borderId="0" xfId="0" applyFont="1" applyFill="1" applyBorder="1" applyAlignment="1" applyProtection="1">
      <alignment horizontal="left" vertical="top"/>
    </xf>
    <xf numFmtId="0" fontId="14" fillId="7" borderId="0" xfId="0" applyFont="1" applyFill="1" applyBorder="1" applyAlignment="1" applyProtection="1">
      <alignment horizontal="left"/>
    </xf>
    <xf numFmtId="0" fontId="14" fillId="7" borderId="0" xfId="0" applyFont="1" applyFill="1" applyBorder="1" applyAlignment="1" applyProtection="1">
      <alignment horizontal="center"/>
    </xf>
    <xf numFmtId="0" fontId="2" fillId="13" borderId="0" xfId="0" applyFont="1" applyFill="1" applyBorder="1" applyAlignment="1" applyProtection="1">
      <alignment horizontal="center" vertical="center" wrapText="1"/>
    </xf>
    <xf numFmtId="178" fontId="2" fillId="13" borderId="0" xfId="0" applyNumberFormat="1" applyFont="1" applyFill="1" applyBorder="1" applyAlignment="1" applyProtection="1">
      <alignment horizontal="center" vertical="center" wrapText="1"/>
    </xf>
    <xf numFmtId="0" fontId="2" fillId="0" borderId="0" xfId="0" applyFont="1" applyBorder="1" applyAlignment="1">
      <alignment wrapText="1"/>
    </xf>
    <xf numFmtId="0" fontId="4" fillId="0" borderId="0" xfId="0" applyFont="1" applyBorder="1" applyAlignment="1">
      <alignment horizontal="left" vertical="top"/>
    </xf>
    <xf numFmtId="0" fontId="2" fillId="0" borderId="0" xfId="0" applyFont="1" applyBorder="1" applyAlignment="1" applyProtection="1">
      <alignment horizontal="center" vertical="top" wrapText="1"/>
    </xf>
    <xf numFmtId="0" fontId="2" fillId="14" borderId="0" xfId="0" applyFont="1" applyFill="1" applyBorder="1" applyAlignment="1" applyProtection="1">
      <alignment horizontal="left" vertical="center"/>
    </xf>
    <xf numFmtId="0" fontId="4" fillId="14" borderId="0" xfId="0" applyFont="1" applyFill="1" applyBorder="1" applyAlignment="1" applyProtection="1">
      <alignment horizontal="left" vertical="center" wrapText="1"/>
    </xf>
    <xf numFmtId="0" fontId="4" fillId="14" borderId="0" xfId="0" applyFont="1" applyFill="1" applyBorder="1" applyAlignment="1" applyProtection="1">
      <alignment horizontal="center" vertical="center" wrapText="1"/>
    </xf>
    <xf numFmtId="0" fontId="2" fillId="14" borderId="0" xfId="0" applyFont="1" applyFill="1" applyBorder="1" applyAlignment="1" applyProtection="1">
      <alignment horizontal="left" vertical="center" wrapText="1"/>
    </xf>
    <xf numFmtId="0" fontId="2" fillId="14" borderId="0" xfId="0" applyNumberFormat="1" applyFont="1" applyFill="1" applyBorder="1" applyAlignment="1" applyProtection="1">
      <alignment horizontal="left" vertical="center"/>
    </xf>
    <xf numFmtId="0" fontId="4" fillId="0" borderId="0" xfId="0" applyFont="1" applyBorder="1" applyAlignment="1">
      <alignment horizontal="left" vertical="center"/>
    </xf>
    <xf numFmtId="0" fontId="4" fillId="0" borderId="0" xfId="4" applyFont="1" applyAlignment="1">
      <alignment horizontal="left" vertical="top"/>
    </xf>
    <xf numFmtId="0" fontId="17" fillId="0" borderId="0" xfId="4" applyFont="1" applyAlignment="1">
      <alignment horizontal="left" vertical="top"/>
    </xf>
    <xf numFmtId="0" fontId="2" fillId="0" borderId="0" xfId="4" applyFont="1" applyAlignment="1">
      <alignment horizontal="left" vertical="top"/>
    </xf>
    <xf numFmtId="0" fontId="4" fillId="0" borderId="32" xfId="6" applyFont="1" applyBorder="1" applyAlignment="1">
      <alignment horizontal="left" vertical="top" wrapText="1"/>
    </xf>
    <xf numFmtId="0" fontId="2" fillId="0" borderId="0" xfId="4" applyFont="1" applyFill="1" applyBorder="1" applyAlignment="1">
      <alignment wrapText="1"/>
    </xf>
    <xf numFmtId="0" fontId="4" fillId="0" borderId="0" xfId="4" applyFont="1" applyFill="1" applyBorder="1" applyAlignment="1">
      <alignment horizontal="left" vertical="top"/>
    </xf>
    <xf numFmtId="0" fontId="4" fillId="0" borderId="0" xfId="4" applyFont="1" applyFill="1" applyAlignment="1">
      <alignment horizontal="left" vertical="top"/>
    </xf>
    <xf numFmtId="0" fontId="4" fillId="0" borderId="0" xfId="4" applyFont="1" applyAlignment="1">
      <alignment wrapText="1"/>
    </xf>
    <xf numFmtId="0" fontId="0" fillId="23" borderId="34" xfId="0" applyFill="1" applyBorder="1"/>
    <xf numFmtId="0" fontId="0" fillId="23" borderId="35" xfId="0" applyFill="1" applyBorder="1"/>
    <xf numFmtId="0" fontId="0" fillId="0" borderId="0" xfId="0" applyAlignment="1">
      <alignment horizontal="left"/>
    </xf>
    <xf numFmtId="0" fontId="0" fillId="0" borderId="0" xfId="0" applyAlignment="1">
      <alignment horizontal="left" vertical="top" wrapText="1"/>
    </xf>
    <xf numFmtId="0" fontId="16" fillId="15" borderId="42" xfId="0" applyFont="1" applyFill="1" applyBorder="1" applyAlignment="1">
      <alignment vertical="center" wrapText="1"/>
    </xf>
    <xf numFmtId="0" fontId="16" fillId="15" borderId="43" xfId="0" applyFont="1" applyFill="1" applyBorder="1" applyAlignment="1">
      <alignment vertical="center" wrapText="1"/>
    </xf>
    <xf numFmtId="0" fontId="2" fillId="12" borderId="0" xfId="0" applyFont="1" applyFill="1" applyBorder="1" applyAlignment="1" applyProtection="1">
      <alignment horizontal="left" vertical="top" wrapText="1"/>
    </xf>
    <xf numFmtId="0" fontId="13" fillId="7" borderId="0" xfId="0" applyFont="1" applyFill="1" applyBorder="1" applyAlignment="1" applyProtection="1">
      <alignment horizontal="left" vertical="top" wrapText="1"/>
    </xf>
    <xf numFmtId="0" fontId="2" fillId="0" borderId="0" xfId="0" applyFont="1" applyBorder="1" applyAlignment="1">
      <alignment horizontal="left" vertical="top" wrapText="1"/>
    </xf>
    <xf numFmtId="176" fontId="0" fillId="6" borderId="6" xfId="7" applyNumberFormat="1" applyFont="1" applyFill="1" applyBorder="1"/>
    <xf numFmtId="176" fontId="0" fillId="5" borderId="7" xfId="7" applyNumberFormat="1" applyFont="1" applyFill="1" applyBorder="1"/>
    <xf numFmtId="176" fontId="0" fillId="6" borderId="7" xfId="7" applyNumberFormat="1" applyFont="1" applyFill="1" applyBorder="1"/>
    <xf numFmtId="176" fontId="7" fillId="17" borderId="5" xfId="7" applyNumberFormat="1" applyFont="1" applyFill="1" applyBorder="1"/>
    <xf numFmtId="176" fontId="6" fillId="18" borderId="5" xfId="7" applyNumberFormat="1" applyFont="1" applyFill="1" applyBorder="1"/>
    <xf numFmtId="176" fontId="2" fillId="12" borderId="0" xfId="0" applyNumberFormat="1" applyFont="1" applyFill="1" applyBorder="1" applyAlignment="1" applyProtection="1">
      <alignment horizontal="center" vertical="top" wrapText="1"/>
    </xf>
    <xf numFmtId="176" fontId="15" fillId="5" borderId="0" xfId="7" applyNumberFormat="1" applyFont="1" applyFill="1" applyBorder="1" applyAlignment="1">
      <alignment vertical="top"/>
    </xf>
    <xf numFmtId="180" fontId="0" fillId="23" borderId="39" xfId="7" applyNumberFormat="1" applyFont="1" applyFill="1" applyBorder="1"/>
    <xf numFmtId="0" fontId="8" fillId="0" borderId="0" xfId="0" applyFont="1" applyBorder="1"/>
    <xf numFmtId="178" fontId="0" fillId="0" borderId="0" xfId="0" applyNumberFormat="1" applyBorder="1"/>
    <xf numFmtId="176" fontId="0" fillId="6" borderId="51" xfId="7" applyNumberFormat="1" applyFont="1" applyFill="1" applyBorder="1"/>
    <xf numFmtId="0" fontId="11" fillId="5" borderId="51" xfId="7" applyNumberFormat="1" applyFont="1" applyFill="1" applyBorder="1" applyAlignment="1">
      <alignment horizontal="center"/>
    </xf>
    <xf numFmtId="176" fontId="0" fillId="5" borderId="51" xfId="7" applyNumberFormat="1" applyFont="1" applyFill="1" applyBorder="1"/>
    <xf numFmtId="0" fontId="11" fillId="5" borderId="53" xfId="7" applyNumberFormat="1" applyFont="1" applyFill="1" applyBorder="1" applyAlignment="1">
      <alignment horizontal="center"/>
    </xf>
    <xf numFmtId="0" fontId="1" fillId="26" borderId="0" xfId="15" applyBorder="1" applyAlignment="1" applyProtection="1">
      <alignment horizontal="center" vertical="top" wrapText="1"/>
    </xf>
    <xf numFmtId="0" fontId="1" fillId="25" borderId="0" xfId="14" applyNumberFormat="1" applyBorder="1" applyAlignment="1" applyProtection="1">
      <alignment horizontal="center" vertical="top"/>
      <protection locked="0"/>
    </xf>
    <xf numFmtId="0" fontId="1" fillId="24" borderId="0" xfId="13" applyBorder="1" applyAlignment="1" applyProtection="1">
      <alignment horizontal="center" vertical="top" wrapText="1"/>
    </xf>
    <xf numFmtId="178" fontId="1" fillId="24" borderId="0" xfId="13" applyNumberFormat="1" applyBorder="1" applyAlignment="1" applyProtection="1">
      <alignment horizontal="center" vertical="top" wrapText="1"/>
    </xf>
    <xf numFmtId="176" fontId="1" fillId="6" borderId="39" xfId="7" applyNumberFormat="1" applyFont="1" applyFill="1" applyBorder="1"/>
    <xf numFmtId="0" fontId="0" fillId="0" borderId="0" xfId="0" applyAlignment="1">
      <alignment horizontal="left" vertical="top"/>
    </xf>
    <xf numFmtId="0" fontId="19" fillId="27" borderId="23" xfId="0" applyFont="1" applyFill="1" applyBorder="1"/>
    <xf numFmtId="0" fontId="19" fillId="27" borderId="23" xfId="0" applyFont="1" applyFill="1" applyBorder="1" applyAlignment="1">
      <alignment wrapText="1"/>
    </xf>
    <xf numFmtId="0" fontId="20" fillId="0" borderId="23" xfId="0" applyFont="1" applyBorder="1"/>
    <xf numFmtId="0" fontId="20" fillId="0" borderId="23" xfId="0" applyFont="1" applyBorder="1" applyAlignment="1">
      <alignment wrapText="1"/>
    </xf>
    <xf numFmtId="0" fontId="20" fillId="0" borderId="23" xfId="0" applyFont="1" applyFill="1" applyBorder="1" applyAlignment="1">
      <alignment wrapText="1"/>
    </xf>
    <xf numFmtId="0" fontId="20" fillId="0" borderId="24" xfId="0" applyFont="1" applyBorder="1"/>
    <xf numFmtId="0" fontId="7" fillId="3" borderId="27" xfId="8" applyBorder="1" applyAlignment="1">
      <alignment vertical="center"/>
    </xf>
    <xf numFmtId="0" fontId="7" fillId="3" borderId="24" xfId="8" applyBorder="1" applyAlignment="1">
      <alignment horizontal="left"/>
    </xf>
    <xf numFmtId="0" fontId="20" fillId="0" borderId="25" xfId="0" applyFont="1" applyBorder="1"/>
    <xf numFmtId="0" fontId="20" fillId="0" borderId="22" xfId="0" applyFont="1" applyBorder="1"/>
    <xf numFmtId="0" fontId="7" fillId="3" borderId="26" xfId="8" applyBorder="1"/>
    <xf numFmtId="0" fontId="7" fillId="3" borderId="26" xfId="8" applyBorder="1" applyAlignment="1">
      <alignment wrapText="1"/>
    </xf>
    <xf numFmtId="0" fontId="0" fillId="6" borderId="54" xfId="0" applyFont="1" applyFill="1" applyBorder="1"/>
    <xf numFmtId="0" fontId="0" fillId="5" borderId="54" xfId="0" applyFont="1" applyFill="1" applyBorder="1"/>
    <xf numFmtId="0" fontId="2" fillId="0" borderId="0" xfId="4" applyFont="1" applyBorder="1" applyAlignment="1">
      <alignment wrapText="1"/>
    </xf>
    <xf numFmtId="0" fontId="3" fillId="0" borderId="0" xfId="4" applyFont="1" applyBorder="1"/>
    <xf numFmtId="0" fontId="2" fillId="0" borderId="31" xfId="4" applyFont="1" applyBorder="1" applyAlignment="1">
      <alignment vertical="top" wrapText="1"/>
    </xf>
    <xf numFmtId="0" fontId="4" fillId="0" borderId="55" xfId="4" applyFont="1" applyBorder="1" applyAlignment="1">
      <alignment wrapText="1"/>
    </xf>
    <xf numFmtId="0" fontId="4" fillId="0" borderId="32" xfId="4" applyFont="1" applyBorder="1" applyAlignment="1">
      <alignment wrapText="1"/>
    </xf>
    <xf numFmtId="0" fontId="2" fillId="21" borderId="23" xfId="9" applyNumberFormat="1" applyFont="1" applyFill="1" applyBorder="1" applyAlignment="1">
      <alignment horizontal="center" vertical="center" wrapText="1"/>
    </xf>
    <xf numFmtId="179" fontId="4" fillId="0" borderId="23" xfId="9" applyFont="1" applyBorder="1" applyAlignment="1">
      <alignment horizontal="left" vertical="top"/>
    </xf>
    <xf numFmtId="176" fontId="1" fillId="9" borderId="23" xfId="7" applyNumberFormat="1" applyFont="1" applyFill="1" applyBorder="1"/>
    <xf numFmtId="0" fontId="2" fillId="0" borderId="55" xfId="4" applyFont="1" applyBorder="1" applyAlignment="1">
      <alignment wrapText="1"/>
    </xf>
    <xf numFmtId="0" fontId="2" fillId="20" borderId="31" xfId="4" applyFont="1" applyFill="1" applyBorder="1" applyAlignment="1">
      <alignment wrapText="1"/>
    </xf>
    <xf numFmtId="0" fontId="4" fillId="0" borderId="0" xfId="4" applyFont="1" applyBorder="1" applyAlignment="1">
      <alignment wrapText="1"/>
    </xf>
    <xf numFmtId="0" fontId="2" fillId="0" borderId="32" xfId="4" applyFont="1" applyBorder="1" applyAlignment="1">
      <alignment vertical="top" wrapText="1"/>
    </xf>
    <xf numFmtId="0" fontId="4" fillId="0" borderId="30" xfId="4" applyFont="1" applyBorder="1" applyAlignment="1">
      <alignment wrapText="1"/>
    </xf>
    <xf numFmtId="0" fontId="4" fillId="0" borderId="30" xfId="4" applyFont="1" applyBorder="1" applyAlignment="1">
      <alignment horizontal="left" vertical="top"/>
    </xf>
    <xf numFmtId="0" fontId="2" fillId="20" borderId="28" xfId="4" applyFont="1" applyFill="1" applyBorder="1" applyAlignment="1">
      <alignment vertical="top"/>
    </xf>
    <xf numFmtId="0" fontId="2" fillId="20" borderId="0" xfId="4" applyFont="1" applyFill="1" applyBorder="1" applyAlignment="1">
      <alignment vertical="top"/>
    </xf>
    <xf numFmtId="0" fontId="17" fillId="0" borderId="29" xfId="4" applyFont="1" applyBorder="1" applyAlignment="1">
      <alignment horizontal="left" vertical="top"/>
    </xf>
    <xf numFmtId="176" fontId="1" fillId="6" borderId="54" xfId="7" applyNumberFormat="1" applyFont="1" applyFill="1" applyBorder="1"/>
    <xf numFmtId="0" fontId="0" fillId="6" borderId="39" xfId="0" applyFont="1" applyFill="1" applyBorder="1"/>
    <xf numFmtId="0" fontId="7" fillId="3" borderId="29" xfId="8" applyBorder="1" applyAlignment="1">
      <alignment vertical="center"/>
    </xf>
    <xf numFmtId="0" fontId="0" fillId="6" borderId="56" xfId="0" applyFont="1" applyFill="1" applyBorder="1"/>
    <xf numFmtId="0" fontId="0" fillId="6" borderId="57" xfId="0" applyFont="1" applyFill="1" applyBorder="1"/>
    <xf numFmtId="0" fontId="0" fillId="5" borderId="56" xfId="0" applyFont="1" applyFill="1" applyBorder="1"/>
    <xf numFmtId="0" fontId="0" fillId="5" borderId="57" xfId="0" applyFont="1" applyFill="1" applyBorder="1"/>
    <xf numFmtId="176" fontId="0" fillId="6" borderId="58" xfId="7" applyNumberFormat="1" applyFont="1" applyFill="1" applyBorder="1"/>
    <xf numFmtId="176" fontId="0" fillId="6" borderId="59" xfId="7" applyNumberFormat="1" applyFont="1" applyFill="1" applyBorder="1"/>
    <xf numFmtId="176" fontId="0" fillId="6" borderId="60" xfId="7" applyNumberFormat="1" applyFont="1" applyFill="1" applyBorder="1"/>
    <xf numFmtId="0" fontId="19" fillId="27" borderId="25" xfId="0" applyFont="1" applyFill="1" applyBorder="1"/>
    <xf numFmtId="0" fontId="2" fillId="0" borderId="0" xfId="0" applyNumberFormat="1" applyFont="1" applyBorder="1" applyAlignment="1" applyProtection="1">
      <alignment horizontal="left" vertical="top"/>
    </xf>
    <xf numFmtId="0" fontId="13" fillId="7" borderId="0" xfId="0" applyNumberFormat="1" applyFont="1" applyFill="1" applyBorder="1" applyAlignment="1" applyProtection="1">
      <alignment horizontal="left" vertical="top"/>
    </xf>
    <xf numFmtId="0" fontId="2" fillId="13" borderId="0" xfId="0" applyNumberFormat="1" applyFont="1" applyFill="1" applyBorder="1" applyAlignment="1" applyProtection="1">
      <alignment horizontal="center" vertical="center" wrapText="1"/>
    </xf>
    <xf numFmtId="0" fontId="2" fillId="12" borderId="0" xfId="0" applyNumberFormat="1" applyFont="1" applyFill="1" applyBorder="1" applyAlignment="1" applyProtection="1">
      <alignment horizontal="left" vertical="top"/>
    </xf>
    <xf numFmtId="0" fontId="2" fillId="0" borderId="0" xfId="0" applyNumberFormat="1" applyFont="1" applyBorder="1" applyAlignment="1">
      <alignment horizontal="left" vertical="top"/>
    </xf>
    <xf numFmtId="49" fontId="2" fillId="0" borderId="0" xfId="0" applyNumberFormat="1" applyFont="1" applyBorder="1" applyAlignment="1" applyProtection="1">
      <alignment horizontal="left" vertical="top" wrapText="1"/>
    </xf>
    <xf numFmtId="0" fontId="0" fillId="6" borderId="52" xfId="0" applyFont="1" applyFill="1" applyBorder="1" applyAlignment="1">
      <alignment horizontal="center"/>
    </xf>
    <xf numFmtId="0" fontId="0" fillId="26" borderId="0" xfId="15" applyFont="1" applyBorder="1" applyAlignment="1" applyProtection="1">
      <alignment horizontal="center" vertical="top" wrapText="1"/>
    </xf>
    <xf numFmtId="0" fontId="0" fillId="25" borderId="0" xfId="14" applyNumberFormat="1" applyFont="1" applyBorder="1" applyAlignment="1" applyProtection="1">
      <alignment horizontal="center" vertical="top"/>
      <protection locked="0"/>
    </xf>
    <xf numFmtId="0" fontId="0" fillId="0" borderId="0" xfId="0" applyNumberFormat="1"/>
    <xf numFmtId="3" fontId="0" fillId="0" borderId="0" xfId="0" applyNumberFormat="1"/>
    <xf numFmtId="0" fontId="6" fillId="11" borderId="5" xfId="0" applyFont="1" applyFill="1" applyBorder="1" applyAlignment="1">
      <alignment horizontal="left"/>
    </xf>
    <xf numFmtId="0" fontId="6" fillId="7" borderId="0" xfId="8" applyFont="1" applyFill="1" applyBorder="1" applyAlignment="1"/>
    <xf numFmtId="0" fontId="6" fillId="11" borderId="5" xfId="0" applyFont="1" applyFill="1" applyBorder="1" applyAlignment="1"/>
    <xf numFmtId="0" fontId="6" fillId="11" borderId="0" xfId="0" applyFont="1" applyFill="1" applyBorder="1" applyAlignment="1"/>
    <xf numFmtId="0" fontId="6" fillId="11" borderId="41" xfId="0" applyFont="1" applyFill="1" applyBorder="1" applyAlignment="1"/>
    <xf numFmtId="0" fontId="6" fillId="29" borderId="0" xfId="0" applyFont="1" applyFill="1" applyBorder="1" applyAlignment="1">
      <alignment wrapText="1"/>
    </xf>
    <xf numFmtId="0" fontId="0" fillId="30" borderId="52" xfId="0" applyFont="1" applyFill="1" applyBorder="1" applyAlignment="1">
      <alignment horizontal="center"/>
    </xf>
    <xf numFmtId="0" fontId="11" fillId="31" borderId="53" xfId="7" applyNumberFormat="1" applyFont="1" applyFill="1" applyBorder="1" applyAlignment="1">
      <alignment horizontal="center"/>
    </xf>
    <xf numFmtId="0" fontId="6" fillId="32" borderId="0" xfId="8" applyFont="1" applyFill="1" applyBorder="1" applyAlignment="1"/>
    <xf numFmtId="0" fontId="6" fillId="28" borderId="44" xfId="0" applyFont="1" applyFill="1" applyBorder="1" applyAlignment="1">
      <alignment horizontal="center" wrapText="1"/>
    </xf>
    <xf numFmtId="0" fontId="6" fillId="28" borderId="45" xfId="0" applyFont="1" applyFill="1" applyBorder="1" applyAlignment="1">
      <alignment horizontal="center" wrapText="1"/>
    </xf>
    <xf numFmtId="0" fontId="6" fillId="28" borderId="0" xfId="0" applyFont="1" applyFill="1" applyBorder="1" applyAlignment="1">
      <alignment horizontal="center" wrapText="1"/>
    </xf>
    <xf numFmtId="0" fontId="0" fillId="33" borderId="47" xfId="0" applyFont="1" applyFill="1" applyBorder="1"/>
    <xf numFmtId="0" fontId="0" fillId="33" borderId="46" xfId="0" applyFont="1" applyFill="1" applyBorder="1" applyAlignment="1">
      <alignment horizontal="left"/>
    </xf>
    <xf numFmtId="176" fontId="0" fillId="33" borderId="47" xfId="7" applyNumberFormat="1" applyFont="1" applyFill="1" applyBorder="1"/>
    <xf numFmtId="176" fontId="0" fillId="33" borderId="6" xfId="7" applyNumberFormat="1" applyFont="1" applyFill="1" applyBorder="1"/>
    <xf numFmtId="0" fontId="0" fillId="31" borderId="49" xfId="0" applyFont="1" applyFill="1" applyBorder="1"/>
    <xf numFmtId="0" fontId="0" fillId="31" borderId="48" xfId="0" applyFont="1" applyFill="1" applyBorder="1" applyAlignment="1">
      <alignment horizontal="left"/>
    </xf>
    <xf numFmtId="176" fontId="0" fillId="31" borderId="49" xfId="7" applyNumberFormat="1" applyFont="1" applyFill="1" applyBorder="1"/>
    <xf numFmtId="1" fontId="0" fillId="31" borderId="48" xfId="7" applyNumberFormat="1" applyFont="1" applyFill="1" applyBorder="1" applyAlignment="1">
      <alignment horizontal="left"/>
    </xf>
    <xf numFmtId="0" fontId="7" fillId="34" borderId="0" xfId="0" applyFont="1" applyFill="1" applyBorder="1" applyAlignment="1"/>
    <xf numFmtId="176" fontId="7" fillId="34" borderId="0" xfId="0" applyNumberFormat="1" applyFont="1" applyFill="1" applyBorder="1" applyAlignment="1"/>
    <xf numFmtId="0" fontId="6" fillId="35" borderId="0" xfId="8" applyFont="1" applyFill="1" applyBorder="1" applyAlignment="1"/>
    <xf numFmtId="0" fontId="6" fillId="35" borderId="54" xfId="8" applyFont="1" applyFill="1" applyBorder="1" applyAlignment="1"/>
    <xf numFmtId="0" fontId="21" fillId="37" borderId="54" xfId="8" applyFont="1" applyFill="1" applyBorder="1" applyAlignment="1">
      <alignment vertical="center"/>
    </xf>
    <xf numFmtId="0" fontId="0" fillId="36" borderId="54" xfId="0" applyFill="1" applyBorder="1"/>
    <xf numFmtId="10" fontId="0" fillId="36" borderId="54" xfId="0" applyNumberFormat="1" applyFill="1" applyBorder="1"/>
    <xf numFmtId="0" fontId="0" fillId="33" borderId="54" xfId="0" applyFont="1" applyFill="1" applyBorder="1"/>
    <xf numFmtId="0" fontId="22" fillId="33" borderId="54" xfId="0" applyFont="1" applyFill="1" applyBorder="1"/>
    <xf numFmtId="43" fontId="4" fillId="0" borderId="0" xfId="4" applyNumberFormat="1" applyFont="1" applyAlignment="1">
      <alignment horizontal="left" vertical="top"/>
    </xf>
    <xf numFmtId="43" fontId="0" fillId="0" borderId="0" xfId="0" applyNumberFormat="1"/>
    <xf numFmtId="0" fontId="6" fillId="7" borderId="0" xfId="8" applyFont="1" applyFill="1" applyBorder="1" applyAlignment="1"/>
    <xf numFmtId="0" fontId="0" fillId="8" borderId="0" xfId="0" applyFont="1" applyFill="1" applyBorder="1" applyProtection="1">
      <protection locked="0"/>
    </xf>
    <xf numFmtId="0" fontId="0" fillId="19" borderId="0" xfId="0" applyFont="1" applyFill="1" applyBorder="1" applyProtection="1">
      <protection locked="0"/>
    </xf>
    <xf numFmtId="176" fontId="0" fillId="8" borderId="0" xfId="7" applyNumberFormat="1" applyFont="1" applyFill="1" applyBorder="1" applyAlignment="1" applyProtection="1">
      <protection locked="0"/>
    </xf>
    <xf numFmtId="176" fontId="0" fillId="19" borderId="0" xfId="7" applyNumberFormat="1" applyFont="1" applyFill="1" applyBorder="1" applyProtection="1">
      <protection locked="0"/>
    </xf>
    <xf numFmtId="176" fontId="0" fillId="8" borderId="0" xfId="7" applyNumberFormat="1" applyFont="1" applyFill="1" applyBorder="1" applyProtection="1">
      <protection locked="0"/>
    </xf>
    <xf numFmtId="0" fontId="0" fillId="19" borderId="0" xfId="0" applyFont="1" applyFill="1" applyBorder="1" applyAlignment="1" applyProtection="1">
      <alignment horizontal="center"/>
      <protection locked="0"/>
    </xf>
    <xf numFmtId="0" fontId="0" fillId="8" borderId="0" xfId="0" applyFont="1" applyFill="1" applyBorder="1" applyAlignment="1" applyProtection="1">
      <alignment horizontal="center"/>
      <protection locked="0"/>
    </xf>
    <xf numFmtId="0" fontId="0" fillId="5" borderId="7" xfId="0" applyFont="1" applyFill="1" applyBorder="1" applyProtection="1">
      <protection locked="0"/>
    </xf>
    <xf numFmtId="0" fontId="0" fillId="6" borderId="7" xfId="0" applyFont="1" applyFill="1" applyBorder="1" applyProtection="1">
      <protection locked="0"/>
    </xf>
    <xf numFmtId="0" fontId="0" fillId="33" borderId="6" xfId="0" applyFont="1" applyFill="1" applyBorder="1"/>
    <xf numFmtId="0" fontId="0" fillId="31" borderId="7" xfId="0" applyFont="1" applyFill="1" applyBorder="1"/>
    <xf numFmtId="0" fontId="0" fillId="33" borderId="7" xfId="0" applyFont="1" applyFill="1" applyBorder="1"/>
    <xf numFmtId="0" fontId="6" fillId="35" borderId="35" xfId="8" applyFont="1" applyFill="1" applyBorder="1" applyAlignment="1"/>
    <xf numFmtId="0" fontId="6" fillId="35" borderId="40" xfId="8" applyFont="1" applyFill="1" applyBorder="1" applyAlignment="1"/>
    <xf numFmtId="0" fontId="21" fillId="37" borderId="39" xfId="8" applyFont="1" applyFill="1" applyBorder="1" applyAlignment="1">
      <alignment vertical="center"/>
    </xf>
    <xf numFmtId="0" fontId="0" fillId="33" borderId="54" xfId="0" applyFont="1" applyFill="1" applyBorder="1" applyProtection="1">
      <protection locked="0"/>
    </xf>
    <xf numFmtId="10" fontId="0" fillId="33" borderId="54" xfId="0" applyNumberFormat="1" applyFont="1" applyFill="1" applyBorder="1" applyProtection="1"/>
    <xf numFmtId="10" fontId="0" fillId="33" borderId="54" xfId="0" applyNumberFormat="1" applyFont="1" applyFill="1" applyBorder="1"/>
    <xf numFmtId="0" fontId="0" fillId="31" borderId="54" xfId="0" applyFont="1" applyFill="1" applyBorder="1" applyProtection="1">
      <protection locked="0"/>
    </xf>
    <xf numFmtId="10" fontId="0" fillId="31" borderId="54" xfId="0" applyNumberFormat="1" applyFont="1" applyFill="1" applyBorder="1" applyProtection="1"/>
    <xf numFmtId="0" fontId="17" fillId="0" borderId="29" xfId="4" applyNumberFormat="1" applyFont="1" applyBorder="1" applyAlignment="1">
      <alignment horizontal="left" vertical="top"/>
    </xf>
    <xf numFmtId="0" fontId="2" fillId="20" borderId="0" xfId="4" applyNumberFormat="1" applyFont="1" applyFill="1" applyBorder="1" applyAlignment="1">
      <alignment vertical="top"/>
    </xf>
    <xf numFmtId="0" fontId="4" fillId="0" borderId="23" xfId="9" applyNumberFormat="1" applyFont="1" applyBorder="1" applyAlignment="1">
      <alignment horizontal="left" vertical="top"/>
    </xf>
    <xf numFmtId="0" fontId="1" fillId="9" borderId="23" xfId="7" applyNumberFormat="1" applyFont="1" applyFill="1" applyBorder="1"/>
    <xf numFmtId="0" fontId="4" fillId="0" borderId="30" xfId="4" applyNumberFormat="1" applyFont="1" applyBorder="1" applyAlignment="1">
      <alignment horizontal="left" vertical="top"/>
    </xf>
    <xf numFmtId="0" fontId="4" fillId="0" borderId="0" xfId="4" applyNumberFormat="1" applyFont="1" applyFill="1" applyBorder="1" applyAlignment="1">
      <alignment horizontal="left" vertical="top"/>
    </xf>
    <xf numFmtId="0" fontId="4" fillId="0" borderId="0" xfId="4" applyNumberFormat="1" applyFont="1" applyAlignment="1">
      <alignment horizontal="left" vertical="top"/>
    </xf>
    <xf numFmtId="0" fontId="7" fillId="34" borderId="44" xfId="0" applyFont="1" applyFill="1" applyBorder="1" applyAlignment="1">
      <alignment horizontal="left"/>
    </xf>
    <xf numFmtId="0" fontId="0" fillId="6" borderId="6" xfId="0" applyFont="1" applyFill="1" applyBorder="1" applyProtection="1"/>
    <xf numFmtId="0" fontId="0" fillId="6" borderId="6" xfId="7" applyNumberFormat="1" applyFont="1" applyFill="1" applyBorder="1" applyProtection="1"/>
    <xf numFmtId="0" fontId="0" fillId="5" borderId="7" xfId="0" applyFont="1" applyFill="1" applyBorder="1" applyProtection="1"/>
    <xf numFmtId="0" fontId="0" fillId="5" borderId="7" xfId="7" applyNumberFormat="1" applyFont="1" applyFill="1" applyBorder="1" applyProtection="1"/>
    <xf numFmtId="0" fontId="0" fillId="6" borderId="7" xfId="0" applyFont="1" applyFill="1" applyBorder="1" applyProtection="1"/>
    <xf numFmtId="176" fontId="0" fillId="5" borderId="7" xfId="7" applyNumberFormat="1" applyFont="1" applyFill="1" applyBorder="1" applyProtection="1"/>
    <xf numFmtId="0" fontId="0" fillId="9" borderId="23" xfId="7" applyNumberFormat="1" applyFont="1" applyFill="1" applyBorder="1"/>
    <xf numFmtId="0" fontId="3" fillId="0" borderId="0" xfId="0" applyFont="1" applyBorder="1" applyAlignment="1" applyProtection="1">
      <alignment horizontal="left"/>
      <protection locked="0"/>
    </xf>
    <xf numFmtId="0" fontId="14" fillId="7" borderId="0" xfId="0" applyFont="1" applyFill="1" applyBorder="1" applyAlignment="1" applyProtection="1">
      <alignment horizontal="left"/>
      <protection locked="0"/>
    </xf>
    <xf numFmtId="0" fontId="2" fillId="13" borderId="0" xfId="0" applyFont="1" applyFill="1" applyBorder="1" applyAlignment="1" applyProtection="1">
      <alignment horizontal="center" vertical="center" textRotation="90"/>
      <protection locked="0"/>
    </xf>
    <xf numFmtId="0" fontId="4" fillId="0" borderId="0" xfId="0" applyFont="1" applyBorder="1" applyAlignment="1" applyProtection="1">
      <alignment horizontal="center" vertical="top"/>
      <protection locked="0"/>
    </xf>
    <xf numFmtId="0" fontId="2" fillId="14" borderId="0" xfId="0" applyNumberFormat="1" applyFont="1" applyFill="1" applyBorder="1" applyAlignment="1" applyProtection="1">
      <alignment horizontal="left" vertical="center"/>
      <protection locked="0"/>
    </xf>
    <xf numFmtId="0" fontId="2" fillId="12" borderId="0" xfId="0" applyNumberFormat="1" applyFont="1" applyFill="1" applyBorder="1" applyAlignment="1" applyProtection="1">
      <alignment horizontal="center" vertical="top"/>
      <protection locked="0"/>
    </xf>
    <xf numFmtId="0" fontId="4" fillId="12" borderId="0" xfId="0" applyFont="1" applyFill="1" applyBorder="1" applyAlignment="1" applyProtection="1">
      <alignment horizontal="left" vertical="top" wrapText="1"/>
      <protection locked="0"/>
    </xf>
    <xf numFmtId="0" fontId="1" fillId="24" borderId="0" xfId="13" applyNumberFormat="1" applyBorder="1" applyAlignment="1" applyProtection="1">
      <alignment horizontal="center" vertical="top"/>
      <protection locked="0"/>
    </xf>
    <xf numFmtId="0" fontId="4" fillId="0" borderId="0" xfId="0" applyFont="1" applyBorder="1" applyAlignment="1" applyProtection="1">
      <protection locked="0"/>
    </xf>
    <xf numFmtId="0" fontId="6" fillId="28" borderId="45" xfId="0" applyFont="1" applyFill="1" applyBorder="1" applyAlignment="1">
      <alignment horizontal="left" vertical="center" wrapText="1"/>
    </xf>
    <xf numFmtId="0" fontId="6" fillId="28" borderId="50" xfId="0" applyFont="1" applyFill="1" applyBorder="1" applyAlignment="1">
      <alignment horizontal="left" vertical="center" wrapText="1"/>
    </xf>
    <xf numFmtId="0" fontId="6" fillId="28" borderId="44" xfId="0" applyFont="1" applyFill="1" applyBorder="1" applyAlignment="1">
      <alignment horizontal="center" vertical="center" wrapText="1"/>
    </xf>
    <xf numFmtId="0" fontId="6" fillId="28" borderId="45" xfId="0" applyFont="1" applyFill="1" applyBorder="1" applyAlignment="1">
      <alignment horizontal="center" vertical="center" wrapText="1"/>
    </xf>
    <xf numFmtId="0" fontId="6" fillId="28" borderId="0" xfId="0" applyFont="1" applyFill="1" applyBorder="1" applyAlignment="1">
      <alignment horizontal="center" vertical="center" wrapText="1"/>
    </xf>
    <xf numFmtId="0" fontId="6" fillId="7" borderId="29" xfId="8" applyFont="1" applyFill="1" applyBorder="1" applyAlignment="1">
      <alignment horizontal="left"/>
    </xf>
    <xf numFmtId="0" fontId="21" fillId="37" borderId="61" xfId="8" applyFont="1" applyFill="1" applyBorder="1" applyAlignment="1">
      <alignment horizontal="left" vertical="center"/>
    </xf>
    <xf numFmtId="0" fontId="21" fillId="37" borderId="62" xfId="8" applyFont="1" applyFill="1" applyBorder="1" applyAlignment="1">
      <alignment horizontal="left" vertical="center"/>
    </xf>
    <xf numFmtId="0" fontId="7" fillId="3" borderId="24" xfId="8" applyBorder="1" applyAlignment="1">
      <alignment horizontal="center"/>
    </xf>
    <xf numFmtId="0" fontId="7" fillId="3" borderId="22" xfId="8" applyBorder="1" applyAlignment="1">
      <alignment horizontal="center"/>
    </xf>
    <xf numFmtId="0" fontId="7" fillId="3" borderId="25" xfId="8" applyBorder="1" applyAlignment="1">
      <alignment horizontal="center"/>
    </xf>
    <xf numFmtId="0" fontId="19" fillId="27" borderId="22" xfId="0" applyFont="1" applyFill="1" applyBorder="1" applyAlignment="1">
      <alignment horizontal="center"/>
    </xf>
    <xf numFmtId="0" fontId="19" fillId="27" borderId="25" xfId="0" applyFont="1" applyFill="1" applyBorder="1" applyAlignment="1">
      <alignment horizontal="center"/>
    </xf>
    <xf numFmtId="0" fontId="19" fillId="27" borderId="24" xfId="0" applyFont="1" applyFill="1" applyBorder="1" applyAlignment="1">
      <alignment horizontal="center"/>
    </xf>
    <xf numFmtId="0" fontId="6" fillId="7" borderId="8" xfId="8" applyFont="1" applyFill="1" applyBorder="1" applyAlignment="1">
      <alignment horizontal="left"/>
    </xf>
    <xf numFmtId="0" fontId="6" fillId="7" borderId="0" xfId="8" applyFont="1" applyFill="1" applyBorder="1" applyAlignment="1">
      <alignment horizontal="left"/>
    </xf>
    <xf numFmtId="0" fontId="6" fillId="11" borderId="5" xfId="0" applyFont="1" applyFill="1" applyBorder="1" applyAlignment="1" applyProtection="1">
      <alignment horizontal="left"/>
      <protection locked="0"/>
    </xf>
    <xf numFmtId="0" fontId="6" fillId="11" borderId="0" xfId="0" applyFont="1" applyFill="1" applyBorder="1" applyAlignment="1" applyProtection="1">
      <alignment horizontal="left"/>
      <protection locked="0"/>
    </xf>
    <xf numFmtId="0" fontId="6" fillId="11" borderId="41" xfId="0" applyFont="1" applyFill="1" applyBorder="1" applyAlignment="1" applyProtection="1">
      <alignment horizontal="left"/>
      <protection locked="0"/>
    </xf>
    <xf numFmtId="0" fontId="7" fillId="10" borderId="0" xfId="0" applyFont="1" applyFill="1" applyBorder="1" applyAlignment="1"/>
    <xf numFmtId="0" fontId="7" fillId="10" borderId="41" xfId="0" applyFont="1" applyFill="1" applyBorder="1" applyAlignment="1"/>
    <xf numFmtId="0" fontId="0" fillId="23" borderId="40" xfId="0" applyFill="1" applyBorder="1" applyAlignment="1"/>
    <xf numFmtId="0" fontId="0" fillId="23" borderId="33" xfId="0" applyFill="1" applyBorder="1" applyAlignment="1"/>
    <xf numFmtId="0" fontId="0" fillId="23" borderId="7" xfId="0" applyFill="1" applyBorder="1" applyAlignment="1"/>
    <xf numFmtId="0" fontId="0" fillId="23" borderId="38" xfId="0" applyFill="1" applyBorder="1" applyAlignment="1"/>
    <xf numFmtId="0" fontId="10" fillId="8" borderId="0" xfId="0" applyFont="1" applyFill="1" applyBorder="1" applyAlignment="1" applyProtection="1">
      <alignment horizontal="left"/>
      <protection locked="0"/>
    </xf>
    <xf numFmtId="14" fontId="10" fillId="19" borderId="0" xfId="0" applyNumberFormat="1" applyFont="1" applyFill="1" applyBorder="1" applyAlignment="1" applyProtection="1">
      <alignment horizontal="left"/>
      <protection locked="0"/>
    </xf>
    <xf numFmtId="0" fontId="6" fillId="7" borderId="0" xfId="8" applyFont="1" applyFill="1" applyBorder="1" applyAlignment="1"/>
    <xf numFmtId="0" fontId="10" fillId="8" borderId="9" xfId="0" applyFont="1" applyFill="1" applyBorder="1" applyAlignment="1" applyProtection="1">
      <alignment horizontal="left"/>
      <protection locked="0"/>
    </xf>
    <xf numFmtId="0" fontId="10" fillId="8" borderId="10" xfId="0" applyFont="1" applyFill="1" applyBorder="1" applyAlignment="1" applyProtection="1">
      <alignment horizontal="left"/>
      <protection locked="0"/>
    </xf>
    <xf numFmtId="0" fontId="10" fillId="8" borderId="11" xfId="0" applyFont="1" applyFill="1" applyBorder="1" applyAlignment="1" applyProtection="1">
      <alignment horizontal="left"/>
      <protection locked="0"/>
    </xf>
    <xf numFmtId="0" fontId="10" fillId="8" borderId="36" xfId="0" applyFont="1" applyFill="1" applyBorder="1" applyAlignment="1" applyProtection="1">
      <alignment horizontal="left"/>
      <protection locked="0"/>
    </xf>
    <xf numFmtId="0" fontId="10" fillId="8" borderId="37" xfId="0" applyFont="1" applyFill="1" applyBorder="1" applyAlignment="1" applyProtection="1">
      <alignment horizontal="left"/>
      <protection locked="0"/>
    </xf>
    <xf numFmtId="14" fontId="10" fillId="19" borderId="12" xfId="0" applyNumberFormat="1" applyFont="1" applyFill="1" applyBorder="1" applyAlignment="1" applyProtection="1">
      <alignment horizontal="left"/>
      <protection locked="0"/>
    </xf>
    <xf numFmtId="14" fontId="10" fillId="19" borderId="13" xfId="0" applyNumberFormat="1" applyFont="1" applyFill="1" applyBorder="1" applyAlignment="1" applyProtection="1">
      <alignment horizontal="left"/>
      <protection locked="0"/>
    </xf>
    <xf numFmtId="14" fontId="10" fillId="19" borderId="14" xfId="0" applyNumberFormat="1" applyFont="1" applyFill="1" applyBorder="1" applyAlignment="1" applyProtection="1">
      <alignment horizontal="left"/>
      <protection locked="0"/>
    </xf>
    <xf numFmtId="0" fontId="2" fillId="21" borderId="24" xfId="9" applyNumberFormat="1" applyFont="1" applyFill="1" applyBorder="1" applyAlignment="1">
      <alignment horizontal="center" vertical="center" wrapText="1"/>
    </xf>
    <xf numFmtId="0" fontId="2" fillId="21" borderId="22" xfId="9" applyNumberFormat="1" applyFont="1" applyFill="1" applyBorder="1" applyAlignment="1">
      <alignment horizontal="center" vertical="center" wrapText="1"/>
    </xf>
    <xf numFmtId="0" fontId="2" fillId="21" borderId="25" xfId="9" applyNumberFormat="1" applyFont="1" applyFill="1" applyBorder="1" applyAlignment="1">
      <alignment horizontal="center" vertical="center" wrapText="1"/>
    </xf>
    <xf numFmtId="176" fontId="4" fillId="22" borderId="24" xfId="4" applyNumberFormat="1" applyFont="1" applyFill="1" applyBorder="1" applyAlignment="1">
      <alignment horizontal="center" vertical="top"/>
    </xf>
    <xf numFmtId="176" fontId="4" fillId="22" borderId="22" xfId="4" applyNumberFormat="1" applyFont="1" applyFill="1" applyBorder="1" applyAlignment="1">
      <alignment horizontal="center" vertical="top"/>
    </xf>
    <xf numFmtId="176" fontId="4" fillId="22" borderId="25" xfId="4" applyNumberFormat="1" applyFont="1" applyFill="1" applyBorder="1" applyAlignment="1">
      <alignment horizontal="center" vertical="top"/>
    </xf>
    <xf numFmtId="176" fontId="4" fillId="20" borderId="31" xfId="4" applyNumberFormat="1" applyFont="1" applyFill="1" applyBorder="1" applyAlignment="1">
      <alignment horizontal="center" vertical="top"/>
    </xf>
    <xf numFmtId="176" fontId="4" fillId="20" borderId="29" xfId="4" applyNumberFormat="1" applyFont="1" applyFill="1" applyBorder="1" applyAlignment="1">
      <alignment horizontal="center" vertical="top"/>
    </xf>
    <xf numFmtId="176" fontId="4" fillId="20" borderId="63" xfId="4" applyNumberFormat="1" applyFont="1" applyFill="1" applyBorder="1" applyAlignment="1">
      <alignment horizontal="center" vertical="top"/>
    </xf>
    <xf numFmtId="176" fontId="4" fillId="20" borderId="64" xfId="4" applyNumberFormat="1" applyFont="1" applyFill="1" applyBorder="1" applyAlignment="1">
      <alignment horizontal="center" vertical="top"/>
    </xf>
  </cellXfs>
  <cellStyles count="16">
    <cellStyle name="20% - Accent1" xfId="13" builtinId="30"/>
    <cellStyle name="40% - Accent3" xfId="14" builtinId="39"/>
    <cellStyle name="40% - Accent6" xfId="15" builtinId="51"/>
    <cellStyle name="Accent1" xfId="8" builtinId="29"/>
    <cellStyle name="Currency" xfId="7" builtinId="4"/>
    <cellStyle name="Dezimal 2" xfId="11"/>
    <cellStyle name="Euro" xfId="9"/>
    <cellStyle name="Euro 10" xfId="3"/>
    <cellStyle name="Euro 10 2" xfId="12"/>
    <cellStyle name="Euro 2" xfId="1"/>
    <cellStyle name="Normal" xfId="0" builtinId="0"/>
    <cellStyle name="Standard 2 13" xfId="4"/>
    <cellStyle name="Standard 2 2" xfId="6"/>
    <cellStyle name="Standard 32" xfId="5"/>
    <cellStyle name="Währung 2" xfId="2"/>
    <cellStyle name="Währung 2 2" xfId="10"/>
  </cellStyles>
  <dxfs count="0"/>
  <tableStyles count="0" defaultTableStyle="TableStyleMedium9" defaultPivotStyle="PivotStyleLight16"/>
  <colors>
    <mruColors>
      <color rgb="FFFEFE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WINFS\MG-org\MG-40\MG-40_Mitarbeiter\Spitznagel_3656\Ausschreibungen\Eine%20Datei\Vorlage_Preisblat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läuterungen"/>
      <sheetName val="Deckblatt"/>
      <sheetName val="Projekt"/>
      <sheetName val="Tabelle1"/>
    </sheetNames>
    <sheetDataSet>
      <sheetData sheetId="0" refreshError="1"/>
      <sheetData sheetId="1" refreshError="1"/>
      <sheetData sheetId="2" refreshError="1">
        <row r="1">
          <cell r="F1" t="str">
            <v>Nearshore</v>
          </cell>
          <cell r="G1" t="str">
            <v>Nearshore</v>
          </cell>
          <cell r="H1" t="str">
            <v>Nearshore</v>
          </cell>
          <cell r="I1" t="str">
            <v>Nearshore</v>
          </cell>
          <cell r="Q1" t="str">
            <v>Nearshore</v>
          </cell>
          <cell r="R1" t="str">
            <v>Nearshore</v>
          </cell>
          <cell r="S1" t="str">
            <v>Nearshore</v>
          </cell>
          <cell r="Z1" t="str">
            <v>Nearshore</v>
          </cell>
          <cell r="AA1" t="str">
            <v>Nearshore</v>
          </cell>
          <cell r="AB1" t="str">
            <v>Nearshore</v>
          </cell>
          <cell r="AM1" t="str">
            <v>Nearshore</v>
          </cell>
          <cell r="AN1" t="str">
            <v>Nearshore</v>
          </cell>
          <cell r="AO1" t="str">
            <v>Nearshore</v>
          </cell>
          <cell r="AP1" t="str">
            <v>Nearshore</v>
          </cell>
          <cell r="AX1" t="str">
            <v>Nearshore</v>
          </cell>
          <cell r="AY1" t="str">
            <v>Nearshore</v>
          </cell>
          <cell r="AZ1" t="str">
            <v>Nearshore</v>
          </cell>
          <cell r="BG1" t="str">
            <v>Nearshore</v>
          </cell>
          <cell r="BH1" t="str">
            <v>Nearshore</v>
          </cell>
          <cell r="BI1" t="str">
            <v>Nearshore</v>
          </cell>
        </row>
        <row r="2">
          <cell r="BU2" t="str">
            <v>Nearshore</v>
          </cell>
        </row>
        <row r="3">
          <cell r="F3" t="str">
            <v>Skill D1
Nearshore</v>
          </cell>
          <cell r="G3" t="str">
            <v>Skill D2
Nearshore</v>
          </cell>
          <cell r="H3" t="str">
            <v>Skill D3
Nearshore</v>
          </cell>
          <cell r="I3" t="str">
            <v>Skill D4
Nearshore</v>
          </cell>
          <cell r="Q3" t="str">
            <v>Skill B1
Nearshore</v>
          </cell>
          <cell r="R3" t="str">
            <v>Skill B2
Nearshore</v>
          </cell>
          <cell r="S3" t="str">
            <v>Skill B3
Nearshore</v>
          </cell>
          <cell r="Z3" t="str">
            <v>Skill R1
Nearshore</v>
          </cell>
          <cell r="AA3" t="str">
            <v>Skill R2
Nearshore</v>
          </cell>
          <cell r="AB3" t="str">
            <v>Skill R3
Nearshore</v>
          </cell>
          <cell r="AM3" t="str">
            <v>Skill D1
Nearshore</v>
          </cell>
          <cell r="AN3" t="str">
            <v>Skill D2
Nearshore</v>
          </cell>
          <cell r="AO3" t="str">
            <v>Skill D3
Nearshore</v>
          </cell>
          <cell r="AP3" t="str">
            <v>Skill D4
Nearshore</v>
          </cell>
          <cell r="AX3" t="str">
            <v>Skill B1
Nearshore</v>
          </cell>
          <cell r="AY3" t="str">
            <v>Skill B2
Nearshore</v>
          </cell>
          <cell r="AZ3" t="str">
            <v>Skill B3
Nearshore</v>
          </cell>
          <cell r="BG3" t="str">
            <v>Skill R1
Nearshore</v>
          </cell>
          <cell r="BH3" t="str">
            <v>Skill R2
Nearshore</v>
          </cell>
          <cell r="BI3" t="str">
            <v>Skill R3
Nearshore</v>
          </cell>
          <cell r="BU3" t="str">
            <v>Aufwand</v>
          </cell>
          <cell r="BV3" t="str">
            <v>Kosten</v>
          </cell>
          <cell r="BW3" t="str">
            <v>Durchschn. Tagessatz</v>
          </cell>
        </row>
        <row r="4">
          <cell r="F4" t="str">
            <v>MT</v>
          </cell>
          <cell r="G4" t="str">
            <v>MT</v>
          </cell>
          <cell r="H4" t="str">
            <v>MT</v>
          </cell>
          <cell r="I4" t="str">
            <v>MT</v>
          </cell>
          <cell r="Q4" t="str">
            <v>MT</v>
          </cell>
          <cell r="R4" t="str">
            <v>MT</v>
          </cell>
          <cell r="S4" t="str">
            <v>MT</v>
          </cell>
          <cell r="Z4" t="str">
            <v>MT</v>
          </cell>
          <cell r="AA4" t="str">
            <v>MT</v>
          </cell>
          <cell r="AB4" t="str">
            <v>MT</v>
          </cell>
          <cell r="AM4">
            <v>0</v>
          </cell>
          <cell r="AN4">
            <v>0</v>
          </cell>
          <cell r="AO4">
            <v>0</v>
          </cell>
          <cell r="AP4">
            <v>0</v>
          </cell>
          <cell r="AX4">
            <v>0</v>
          </cell>
          <cell r="AY4">
            <v>0</v>
          </cell>
          <cell r="AZ4">
            <v>0</v>
          </cell>
          <cell r="BG4">
            <v>0</v>
          </cell>
          <cell r="BH4">
            <v>0</v>
          </cell>
          <cell r="BI4">
            <v>0</v>
          </cell>
          <cell r="BU4" t="str">
            <v>MT</v>
          </cell>
          <cell r="BV4" t="str">
            <v>€</v>
          </cell>
          <cell r="BW4" t="str">
            <v>€</v>
          </cell>
        </row>
        <row r="6">
          <cell r="AM6">
            <v>0</v>
          </cell>
          <cell r="AN6">
            <v>0</v>
          </cell>
          <cell r="AO6">
            <v>0</v>
          </cell>
          <cell r="AP6">
            <v>0</v>
          </cell>
          <cell r="AX6">
            <v>0</v>
          </cell>
          <cell r="AY6">
            <v>0</v>
          </cell>
          <cell r="AZ6">
            <v>0</v>
          </cell>
          <cell r="BG6">
            <v>0</v>
          </cell>
          <cell r="BH6">
            <v>0</v>
          </cell>
          <cell r="BI6">
            <v>0</v>
          </cell>
          <cell r="BU6">
            <v>0</v>
          </cell>
          <cell r="BV6">
            <v>0</v>
          </cell>
          <cell r="BW6" t="str">
            <v/>
          </cell>
        </row>
        <row r="8">
          <cell r="F8">
            <v>0</v>
          </cell>
          <cell r="G8">
            <v>0</v>
          </cell>
          <cell r="H8">
            <v>0</v>
          </cell>
          <cell r="I8">
            <v>0</v>
          </cell>
          <cell r="Q8">
            <v>0</v>
          </cell>
          <cell r="R8">
            <v>0</v>
          </cell>
          <cell r="S8">
            <v>0</v>
          </cell>
          <cell r="Z8">
            <v>0</v>
          </cell>
          <cell r="AA8">
            <v>0</v>
          </cell>
          <cell r="AB8">
            <v>0</v>
          </cell>
          <cell r="AM8">
            <v>0</v>
          </cell>
          <cell r="AN8">
            <v>0</v>
          </cell>
          <cell r="AO8">
            <v>0</v>
          </cell>
          <cell r="AP8">
            <v>0</v>
          </cell>
          <cell r="AX8">
            <v>0</v>
          </cell>
          <cell r="AY8">
            <v>0</v>
          </cell>
          <cell r="AZ8">
            <v>0</v>
          </cell>
          <cell r="BG8">
            <v>0</v>
          </cell>
          <cell r="BH8">
            <v>0</v>
          </cell>
          <cell r="BI8">
            <v>0</v>
          </cell>
          <cell r="BU8">
            <v>0</v>
          </cell>
          <cell r="BV8">
            <v>0</v>
          </cell>
          <cell r="BW8" t="str">
            <v/>
          </cell>
        </row>
        <row r="13">
          <cell r="F13">
            <v>0</v>
          </cell>
          <cell r="G13">
            <v>0</v>
          </cell>
          <cell r="H13">
            <v>0</v>
          </cell>
          <cell r="I13">
            <v>0</v>
          </cell>
          <cell r="Q13">
            <v>0</v>
          </cell>
          <cell r="R13">
            <v>0</v>
          </cell>
          <cell r="S13">
            <v>0</v>
          </cell>
          <cell r="Z13">
            <v>0</v>
          </cell>
          <cell r="AA13">
            <v>0</v>
          </cell>
          <cell r="AB13">
            <v>0</v>
          </cell>
          <cell r="AM13">
            <v>0</v>
          </cell>
          <cell r="AN13">
            <v>0</v>
          </cell>
          <cell r="AO13">
            <v>0</v>
          </cell>
          <cell r="AP13">
            <v>0</v>
          </cell>
          <cell r="AX13">
            <v>0</v>
          </cell>
          <cell r="AY13">
            <v>0</v>
          </cell>
          <cell r="AZ13">
            <v>0</v>
          </cell>
          <cell r="BG13">
            <v>0</v>
          </cell>
          <cell r="BH13">
            <v>0</v>
          </cell>
          <cell r="BI13">
            <v>0</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printerSettings" Target="../printerSettings/printerSettings13.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39"/>
  <sheetViews>
    <sheetView showGridLines="0" tabSelected="1" topLeftCell="A2" zoomScaleNormal="100" workbookViewId="0">
      <selection activeCell="E28" sqref="E28"/>
    </sheetView>
  </sheetViews>
  <sheetFormatPr defaultColWidth="11.5546875" defaultRowHeight="14.4" x14ac:dyDescent="0.25"/>
  <cols>
    <col min="2" max="2" width="27.109375" customWidth="1"/>
    <col min="3" max="9" width="13.5546875" customWidth="1"/>
    <col min="10" max="10" width="11.88671875" style="21" bestFit="1" customWidth="1"/>
    <col min="11" max="11" width="13.5546875" style="21" customWidth="1"/>
    <col min="12" max="13" width="13.5546875" customWidth="1"/>
    <col min="14" max="14" width="13.21875" customWidth="1"/>
    <col min="15" max="16" width="17" customWidth="1"/>
    <col min="17" max="17" width="21.109375" customWidth="1"/>
    <col min="18" max="22" width="11.5546875" customWidth="1"/>
  </cols>
  <sheetData>
    <row r="2" spans="2:22" ht="22.8" thickBot="1" x14ac:dyDescent="0.35">
      <c r="B2" s="9" t="s">
        <v>360</v>
      </c>
      <c r="C2" s="7"/>
      <c r="D2" s="7"/>
      <c r="E2" s="7"/>
      <c r="F2" s="7"/>
      <c r="G2" s="7"/>
      <c r="H2" s="7"/>
      <c r="I2" s="7"/>
      <c r="J2" s="20"/>
      <c r="K2" s="20"/>
      <c r="L2" s="7"/>
      <c r="M2" s="7"/>
      <c r="N2" s="7"/>
      <c r="O2" s="7"/>
    </row>
    <row r="6" spans="2:22" x14ac:dyDescent="0.25">
      <c r="B6" s="183" t="s">
        <v>355</v>
      </c>
      <c r="C6" s="169"/>
      <c r="D6" s="169"/>
      <c r="E6" s="169"/>
      <c r="F6" s="169"/>
      <c r="G6" s="169"/>
      <c r="H6" s="169"/>
      <c r="I6" s="21"/>
      <c r="K6"/>
    </row>
    <row r="7" spans="2:22" ht="29.4" customHeight="1" x14ac:dyDescent="0.25">
      <c r="B7" s="237" t="s">
        <v>98</v>
      </c>
      <c r="C7" s="239">
        <v>2019</v>
      </c>
      <c r="D7" s="240"/>
      <c r="E7" s="239">
        <v>2020</v>
      </c>
      <c r="F7" s="241"/>
      <c r="G7" s="239">
        <v>2021</v>
      </c>
      <c r="H7" s="241"/>
      <c r="I7" s="15"/>
      <c r="J7" s="15"/>
      <c r="K7" s="15"/>
    </row>
    <row r="8" spans="2:22" ht="15" thickBot="1" x14ac:dyDescent="0.3">
      <c r="B8" s="238"/>
      <c r="C8" s="170" t="s">
        <v>167</v>
      </c>
      <c r="D8" s="171" t="s">
        <v>62</v>
      </c>
      <c r="E8" s="170" t="s">
        <v>167</v>
      </c>
      <c r="F8" s="172" t="s">
        <v>62</v>
      </c>
      <c r="G8" s="170" t="s">
        <v>167</v>
      </c>
      <c r="H8" s="172" t="s">
        <v>62</v>
      </c>
      <c r="I8" s="15"/>
      <c r="J8" s="15"/>
      <c r="K8" s="15"/>
    </row>
    <row r="9" spans="2:22" ht="15" thickTop="1" x14ac:dyDescent="0.25">
      <c r="B9" s="173" t="s">
        <v>99</v>
      </c>
      <c r="C9" s="174">
        <f>SUM(H20:L20)</f>
        <v>467</v>
      </c>
      <c r="D9" s="175">
        <f>SUM(H21:L21)</f>
        <v>0</v>
      </c>
      <c r="E9" s="174"/>
      <c r="F9" s="176">
        <v>0</v>
      </c>
      <c r="G9" s="174"/>
      <c r="H9" s="176">
        <v>0</v>
      </c>
      <c r="I9" s="21"/>
      <c r="K9"/>
    </row>
    <row r="10" spans="2:22" ht="15" thickBot="1" x14ac:dyDescent="0.3">
      <c r="B10" s="177" t="s">
        <v>352</v>
      </c>
      <c r="C10" s="178"/>
      <c r="D10" s="179">
        <f>'4. Workpackages'!B26</f>
        <v>0</v>
      </c>
      <c r="E10" s="178"/>
      <c r="F10" s="179">
        <f>'4. Workpackages'!F26</f>
        <v>0</v>
      </c>
      <c r="G10" s="180"/>
      <c r="H10" s="179">
        <f>'4. Workpackages'!J26</f>
        <v>0</v>
      </c>
      <c r="I10" s="21"/>
      <c r="K10"/>
    </row>
    <row r="11" spans="2:22" ht="15" thickTop="1" x14ac:dyDescent="0.25">
      <c r="B11" s="173" t="s">
        <v>168</v>
      </c>
      <c r="C11" s="174">
        <f>'2. Quotation'!C66+'A1. OSS Quotation'!C24+'A2. JS Component Quotation'!C24</f>
        <v>0</v>
      </c>
      <c r="D11" s="175">
        <f>'2. Quotation'!F66+'2. Quotation'!E73+'A1. OSS Quotation'!F24+'A2. JS Component Quotation'!F24</f>
        <v>0</v>
      </c>
      <c r="E11" s="174">
        <f>'2. Quotation'!C67+'A1. OSS Quotation'!C25+'A2. JS Component Quotation'!C25</f>
        <v>0</v>
      </c>
      <c r="F11" s="176">
        <f>'2. Quotation'!F67+'2. Quotation'!E74+'A1. OSS Quotation'!F25+'A2. JS Component Quotation'!F25</f>
        <v>0</v>
      </c>
      <c r="G11" s="174">
        <f>'2. Quotation'!C68+'A1. OSS Quotation'!C26+'A2. JS Component Quotation'!C26</f>
        <v>0</v>
      </c>
      <c r="H11" s="176">
        <f>'2. Quotation'!F68+'2. Quotation'!E75+'A1. OSS Quotation'!F26+'A2. JS Component Quotation'!F26</f>
        <v>0</v>
      </c>
      <c r="I11" s="21"/>
      <c r="K11"/>
    </row>
    <row r="12" spans="2:22" x14ac:dyDescent="0.25">
      <c r="B12" s="177" t="s">
        <v>169</v>
      </c>
      <c r="C12" s="178">
        <f>'2. Quotation'!C56+'A1. OSS Quotation'!C14+'A2. JS Component Quotation'!C14</f>
        <v>0</v>
      </c>
      <c r="D12" s="179">
        <f>'2. Quotation'!F56+'A1. OSS Quotation'!F14+'A2. JS Component Quotation'!F14</f>
        <v>0</v>
      </c>
      <c r="E12" s="178">
        <f>'2. Quotation'!C57+'A1. OSS Quotation'!C15+'A2. JS Component Quotation'!C15</f>
        <v>0</v>
      </c>
      <c r="F12" s="179">
        <f>'2. Quotation'!F57+'A1. OSS Quotation'!F15+'A2. JS Component Quotation'!F15</f>
        <v>0</v>
      </c>
      <c r="G12" s="180">
        <f>'2. Quotation'!C58+'A1. OSS Quotation'!C16+'A2. JS Component Quotation'!C16</f>
        <v>0</v>
      </c>
      <c r="H12" s="179">
        <f>'2. Quotation'!F58+'A1. OSS Quotation'!F16+'A2. JS Component Quotation'!F16</f>
        <v>0</v>
      </c>
      <c r="I12" s="21"/>
      <c r="K12"/>
    </row>
    <row r="13" spans="2:22" x14ac:dyDescent="0.25">
      <c r="B13" s="181" t="s">
        <v>13</v>
      </c>
      <c r="C13" s="220">
        <f t="shared" ref="C13:H13" si="0">SUM(C9:C12)</f>
        <v>467</v>
      </c>
      <c r="D13" s="182">
        <f t="shared" si="0"/>
        <v>0</v>
      </c>
      <c r="E13" s="220">
        <f t="shared" si="0"/>
        <v>0</v>
      </c>
      <c r="F13" s="182">
        <f t="shared" si="0"/>
        <v>0</v>
      </c>
      <c r="G13" s="220">
        <f t="shared" si="0"/>
        <v>0</v>
      </c>
      <c r="H13" s="182">
        <f t="shared" si="0"/>
        <v>0</v>
      </c>
      <c r="I13" s="21"/>
      <c r="J13" s="159"/>
      <c r="K13"/>
    </row>
    <row r="15" spans="2:22" hidden="1" x14ac:dyDescent="0.25"/>
    <row r="16" spans="2:22" hidden="1" x14ac:dyDescent="0.25">
      <c r="B16" s="242" t="s">
        <v>166</v>
      </c>
      <c r="C16" s="242"/>
      <c r="D16" s="242"/>
      <c r="E16" s="242"/>
      <c r="F16" s="242"/>
      <c r="G16" s="242"/>
      <c r="H16" s="242"/>
      <c r="I16" s="242"/>
      <c r="J16" s="242"/>
      <c r="K16" s="242"/>
      <c r="L16" s="242"/>
      <c r="M16" s="242"/>
      <c r="N16" s="242"/>
      <c r="O16" s="242"/>
      <c r="P16" s="242"/>
      <c r="Q16" s="242"/>
      <c r="R16" s="242"/>
      <c r="S16" s="242"/>
      <c r="T16" s="242"/>
      <c r="U16" s="242"/>
      <c r="V16" s="242"/>
    </row>
    <row r="17" spans="2:21" hidden="1" x14ac:dyDescent="0.25">
      <c r="B17" s="114" t="s">
        <v>98</v>
      </c>
      <c r="C17" s="245">
        <v>2018</v>
      </c>
      <c r="D17" s="246"/>
      <c r="E17" s="246"/>
      <c r="F17" s="246"/>
      <c r="G17" s="247"/>
      <c r="H17" s="245">
        <v>2019</v>
      </c>
      <c r="I17" s="246"/>
      <c r="J17" s="246"/>
      <c r="K17" s="246"/>
      <c r="L17" s="247"/>
      <c r="M17" s="248">
        <v>2020</v>
      </c>
      <c r="N17" s="248"/>
      <c r="O17" s="248"/>
      <c r="P17" s="249"/>
      <c r="Q17" s="250">
        <v>2021</v>
      </c>
      <c r="R17" s="248"/>
      <c r="S17" s="248"/>
      <c r="T17" s="248"/>
      <c r="U17" s="249"/>
    </row>
    <row r="18" spans="2:21" hidden="1" x14ac:dyDescent="0.25">
      <c r="B18" s="141"/>
      <c r="C18" s="118" t="s">
        <v>155</v>
      </c>
      <c r="D18" s="119" t="s">
        <v>156</v>
      </c>
      <c r="E18" s="119" t="s">
        <v>157</v>
      </c>
      <c r="F18" s="119" t="s">
        <v>158</v>
      </c>
      <c r="G18" s="119" t="s">
        <v>159</v>
      </c>
      <c r="H18" s="118" t="s">
        <v>155</v>
      </c>
      <c r="I18" s="119" t="s">
        <v>156</v>
      </c>
      <c r="J18" s="119" t="s">
        <v>157</v>
      </c>
      <c r="K18" s="119" t="s">
        <v>158</v>
      </c>
      <c r="L18" s="119" t="s">
        <v>159</v>
      </c>
      <c r="M18" s="149" t="s">
        <v>155</v>
      </c>
      <c r="N18" s="109" t="s">
        <v>157</v>
      </c>
      <c r="O18" s="109" t="s">
        <v>158</v>
      </c>
      <c r="P18" s="109" t="s">
        <v>159</v>
      </c>
      <c r="Q18" s="108" t="s">
        <v>155</v>
      </c>
      <c r="R18" s="109" t="s">
        <v>156</v>
      </c>
      <c r="S18" s="109" t="s">
        <v>157</v>
      </c>
      <c r="T18" s="109" t="s">
        <v>158</v>
      </c>
      <c r="U18" s="109" t="s">
        <v>159</v>
      </c>
    </row>
    <row r="19" spans="2:21" hidden="1" x14ac:dyDescent="0.25">
      <c r="B19" s="115" t="s">
        <v>160</v>
      </c>
      <c r="C19" s="142">
        <f>IFERROR(COUNTIFS('3. Backlog'!F:F,C17,'3. Backlog'!J:J,C18),0)</f>
        <v>0</v>
      </c>
      <c r="D19" s="120">
        <f>IFERROR(COUNTIFS('3. Backlog'!F:F,C17,'3. Backlog'!J:J,D18),0)</f>
        <v>0</v>
      </c>
      <c r="E19" s="120">
        <f>IFERROR(COUNTIFS('3. Backlog'!F:F,C17,'3. Backlog'!J:J,E18),0)</f>
        <v>0</v>
      </c>
      <c r="F19" s="120">
        <f>IFERROR(COUNTIFS('3. Backlog'!F:F,C17,'3. Backlog'!J:J,F18),0)</f>
        <v>0</v>
      </c>
      <c r="G19" s="143">
        <f>IFERROR(COUNTIFS('3. Backlog'!F:F,C17,'3. Backlog'!J:J,G18),0)</f>
        <v>0</v>
      </c>
      <c r="H19" s="142">
        <f>IFERROR(COUNTIFS('3. Backlog'!F:F,H17,'3. Backlog'!J:J,H18),0)</f>
        <v>16</v>
      </c>
      <c r="I19" s="120">
        <f>IFERROR(COUNTIFS('3. Backlog'!F:F,H17,'3. Backlog'!J:J,I18),0)</f>
        <v>22</v>
      </c>
      <c r="J19" s="120">
        <f>IFERROR(COUNTIFS('3. Backlog'!F:F,H17,'3. Backlog'!J:J,J18),0)</f>
        <v>15</v>
      </c>
      <c r="K19" s="120">
        <f>IFERROR(COUNTIFS('3. Backlog'!F:F,H17,'3. Backlog'!J:J,K18),0)</f>
        <v>0</v>
      </c>
      <c r="L19" s="143">
        <f>IFERROR(COUNTIFS('3. Backlog'!F:F,H17,'3. Backlog'!J:J,L18),0)</f>
        <v>0</v>
      </c>
      <c r="M19" s="116">
        <f>IFERROR(COUNTIFS('3. Backlog'!F:F,M17,'3. Backlog'!J:J,M18),0)</f>
        <v>0</v>
      </c>
      <c r="N19" s="110">
        <f>IFERROR(COUNTIFS('3. Backlog'!F:F,M17,'3. Backlog'!J:J,N18),0)</f>
        <v>0</v>
      </c>
      <c r="O19" s="110">
        <f>IFERROR(COUNTIFS('3. Backlog'!F:F,M17,'3. Backlog'!J:J,O18),0)</f>
        <v>0</v>
      </c>
      <c r="P19" s="110">
        <f>IFERROR(COUNTIFS('3. Backlog'!F:F,M17,'3. Backlog'!J:J,P18),0)</f>
        <v>0</v>
      </c>
      <c r="Q19" s="110">
        <f>IFERROR(COUNTIFS('3. Backlog'!F:F,Q17,'3. Backlog'!J:J,Q18),0)</f>
        <v>0</v>
      </c>
      <c r="R19" s="111">
        <f>IFERROR(COUNTIFS('3. Backlog'!F:F,Q17,'3. Backlog'!J:J,R18),0)</f>
        <v>0</v>
      </c>
      <c r="S19" s="111">
        <f>IFERROR(COUNTIFS('3. Backlog'!F:F,Q17,'3. Backlog'!J:J,S18),0)</f>
        <v>0</v>
      </c>
      <c r="T19" s="112">
        <f>IFERROR(COUNTIFS('3. Backlog'!F:F,Q17,'3. Backlog'!J:J,T18),0)</f>
        <v>0</v>
      </c>
      <c r="U19" s="112">
        <f>IFERROR(COUNTIFS('3. Backlog'!F:F,Q17,'3. Backlog'!J:J,U18),0)</f>
        <v>0</v>
      </c>
    </row>
    <row r="20" spans="2:21" hidden="1" x14ac:dyDescent="0.25">
      <c r="B20" s="115" t="s">
        <v>161</v>
      </c>
      <c r="C20" s="144">
        <f>C19*SUM('2. Quotation'!G14:K14)</f>
        <v>0</v>
      </c>
      <c r="D20" s="121">
        <f>D19*SUM('2. Quotation'!G15:K15)</f>
        <v>0</v>
      </c>
      <c r="E20" s="121">
        <f>E19*SUM('2. Quotation'!G16:K16)</f>
        <v>0</v>
      </c>
      <c r="F20" s="121">
        <f>F19*SUM('2. Quotation'!G17:K17)</f>
        <v>0</v>
      </c>
      <c r="G20" s="145">
        <f>G19*SUM('2. Quotation'!G18:K18)</f>
        <v>0</v>
      </c>
      <c r="H20" s="144">
        <f>H19*SUM('2. Quotation'!G14:K14)</f>
        <v>96</v>
      </c>
      <c r="I20" s="121">
        <f>I19*SUM('2. Quotation'!G15:K15)</f>
        <v>176</v>
      </c>
      <c r="J20" s="121">
        <f>J19*SUM('2. Quotation'!G16:K16)</f>
        <v>195</v>
      </c>
      <c r="K20" s="121">
        <f>K19*SUM('2. Quotation'!G17:K17)</f>
        <v>0</v>
      </c>
      <c r="L20" s="145">
        <f>L19*SUM('2. Quotation'!G18:K18)</f>
        <v>0</v>
      </c>
      <c r="M20" s="117">
        <f>M19*SUM('2. Quotation'!G14:K14)</f>
        <v>0</v>
      </c>
      <c r="N20" s="113">
        <f>N19*SUM('2. Quotation'!G16:K16)</f>
        <v>0</v>
      </c>
      <c r="O20" s="113">
        <f>O19*SUM('2. Quotation'!G17:K17)</f>
        <v>0</v>
      </c>
      <c r="P20" s="113">
        <f>P19*SUM('2. Quotation'!G18:K18)</f>
        <v>0</v>
      </c>
      <c r="Q20" s="113">
        <f>Q19*SUM('2. Quotation'!G14:K14)</f>
        <v>0</v>
      </c>
      <c r="R20" s="113">
        <f>R19*SUM('2. Quotation'!G15:K15)</f>
        <v>0</v>
      </c>
      <c r="S20" s="113">
        <f>S19*SUM('2. Quotation'!G16:K16)</f>
        <v>0</v>
      </c>
      <c r="T20" s="113">
        <f>T19*SUM('2. Quotation'!G17:K17)</f>
        <v>0</v>
      </c>
      <c r="U20" s="113">
        <f>U19*SUM('2. Quotation'!G18:K18)</f>
        <v>0</v>
      </c>
    </row>
    <row r="21" spans="2:21" hidden="1" x14ac:dyDescent="0.25">
      <c r="B21" s="115" t="s">
        <v>162</v>
      </c>
      <c r="C21" s="146">
        <f>C19*'2. Quotation'!M14</f>
        <v>0</v>
      </c>
      <c r="D21" s="147">
        <f>D19*'2. Quotation'!M15</f>
        <v>0</v>
      </c>
      <c r="E21" s="147">
        <f>E19*'2. Quotation'!M16</f>
        <v>0</v>
      </c>
      <c r="F21" s="147">
        <f>F19*'2. Quotation'!M17</f>
        <v>0</v>
      </c>
      <c r="G21" s="148">
        <f>G19*'2. Quotation'!M18</f>
        <v>0</v>
      </c>
      <c r="H21" s="146">
        <f>H19*'2. Quotation'!M14</f>
        <v>0</v>
      </c>
      <c r="I21" s="147">
        <f>I19*'2. Quotation'!M15</f>
        <v>0</v>
      </c>
      <c r="J21" s="147">
        <f>J19*'2. Quotation'!M16</f>
        <v>0</v>
      </c>
      <c r="K21" s="147">
        <f>K19*'2. Quotation'!M17</f>
        <v>0</v>
      </c>
      <c r="L21" s="148">
        <f>L19*'2. Quotation'!M18</f>
        <v>0</v>
      </c>
      <c r="M21" s="117">
        <f>M19*'2. Quotation'!U14</f>
        <v>0</v>
      </c>
      <c r="N21" s="113">
        <f>N19*'2. Quotation'!W14</f>
        <v>0</v>
      </c>
      <c r="O21" s="113">
        <f>O19*'2. Quotation'!X14</f>
        <v>0</v>
      </c>
      <c r="P21" s="113">
        <f>P19*'2. Quotation'!Y14</f>
        <v>0</v>
      </c>
      <c r="Q21" s="113">
        <f>Q19*'2. Quotation'!Z14</f>
        <v>0</v>
      </c>
      <c r="R21" s="113">
        <f>R19*'2. Quotation'!AA14</f>
        <v>0</v>
      </c>
      <c r="S21" s="113">
        <f>S19*'2. Quotation'!AB14</f>
        <v>0</v>
      </c>
      <c r="T21" s="113">
        <f>T19*'2. Quotation'!AC14</f>
        <v>0</v>
      </c>
      <c r="U21" s="113">
        <f>U19*'2. Quotation'!AD14</f>
        <v>0</v>
      </c>
    </row>
    <row r="22" spans="2:21" x14ac:dyDescent="0.25">
      <c r="G22" s="191"/>
      <c r="J22"/>
      <c r="K22"/>
    </row>
    <row r="23" spans="2:21" x14ac:dyDescent="0.25">
      <c r="B23" s="184" t="s">
        <v>357</v>
      </c>
      <c r="C23" s="184"/>
      <c r="D23" s="184"/>
      <c r="H23" s="191"/>
      <c r="J23"/>
      <c r="K23"/>
    </row>
    <row r="24" spans="2:21" x14ac:dyDescent="0.25">
      <c r="B24" s="185" t="s">
        <v>345</v>
      </c>
      <c r="C24" s="185" t="s">
        <v>346</v>
      </c>
      <c r="D24" s="185" t="s">
        <v>356</v>
      </c>
      <c r="J24"/>
      <c r="K24"/>
    </row>
    <row r="25" spans="2:21" x14ac:dyDescent="0.25">
      <c r="B25" s="188" t="s">
        <v>339</v>
      </c>
      <c r="C25" s="186">
        <f>'2. Quotation'!L21</f>
        <v>83</v>
      </c>
      <c r="D25" s="187">
        <f>C25/$C$9</f>
        <v>0.17773019271948609</v>
      </c>
      <c r="F25" s="21"/>
      <c r="G25" s="21"/>
      <c r="H25" s="21"/>
      <c r="I25" s="21"/>
    </row>
    <row r="26" spans="2:21" x14ac:dyDescent="0.25">
      <c r="B26" s="189" t="s">
        <v>342</v>
      </c>
      <c r="C26" s="186">
        <f>'2. Quotation'!L22</f>
        <v>34</v>
      </c>
      <c r="D26" s="187">
        <f t="shared" ref="D26:D29" si="1">C26/$C$9</f>
        <v>7.2805139186295498E-2</v>
      </c>
    </row>
    <row r="27" spans="2:21" x14ac:dyDescent="0.25">
      <c r="B27" s="189" t="s">
        <v>27</v>
      </c>
      <c r="C27" s="186">
        <f>'2. Quotation'!L23</f>
        <v>26</v>
      </c>
      <c r="D27" s="187">
        <f t="shared" si="1"/>
        <v>5.5674518201284794E-2</v>
      </c>
    </row>
    <row r="28" spans="2:21" x14ac:dyDescent="0.25">
      <c r="B28" s="189" t="s">
        <v>340</v>
      </c>
      <c r="C28" s="186">
        <f>'2. Quotation'!L24</f>
        <v>203</v>
      </c>
      <c r="D28" s="187">
        <f t="shared" si="1"/>
        <v>0.43468950749464669</v>
      </c>
      <c r="F28" s="21"/>
      <c r="G28" s="21"/>
      <c r="H28" s="21"/>
      <c r="I28" s="21"/>
    </row>
    <row r="29" spans="2:21" x14ac:dyDescent="0.25">
      <c r="B29" s="189" t="s">
        <v>341</v>
      </c>
      <c r="C29" s="186">
        <f>'2. Quotation'!L25</f>
        <v>121</v>
      </c>
      <c r="D29" s="187">
        <f t="shared" si="1"/>
        <v>0.25910064239828695</v>
      </c>
    </row>
    <row r="33" spans="2:13" x14ac:dyDescent="0.25">
      <c r="B33" s="205" t="s">
        <v>354</v>
      </c>
      <c r="C33" s="206"/>
      <c r="D33" s="206"/>
      <c r="E33" s="206"/>
      <c r="F33" s="206"/>
      <c r="G33" s="206"/>
      <c r="H33" s="206"/>
      <c r="I33" s="206"/>
      <c r="J33" s="206"/>
      <c r="K33" s="206"/>
      <c r="L33" s="206"/>
      <c r="M33" s="206"/>
    </row>
    <row r="34" spans="2:13" ht="15" thickBot="1" x14ac:dyDescent="0.3">
      <c r="B34" s="185" t="s">
        <v>15</v>
      </c>
      <c r="C34" s="243" t="str">
        <f>"Days " &amp;B25</f>
        <v>Days D1</v>
      </c>
      <c r="D34" s="244"/>
      <c r="E34" s="243" t="str">
        <f>"PD " &amp;B26</f>
        <v>PD D2</v>
      </c>
      <c r="F34" s="244"/>
      <c r="G34" s="243" t="str">
        <f>"PD " &amp;B27</f>
        <v>PD D3</v>
      </c>
      <c r="H34" s="244"/>
      <c r="I34" s="243" t="str">
        <f>"PD " &amp;B28</f>
        <v>PD B1</v>
      </c>
      <c r="J34" s="244"/>
      <c r="K34" s="243" t="str">
        <f>"PD " &amp;B29</f>
        <v>PD B2</v>
      </c>
      <c r="L34" s="244"/>
      <c r="M34" s="207" t="s">
        <v>273</v>
      </c>
    </row>
    <row r="35" spans="2:13" ht="15" thickTop="1" x14ac:dyDescent="0.25">
      <c r="B35" s="202" t="s">
        <v>8</v>
      </c>
      <c r="C35" s="208">
        <v>1</v>
      </c>
      <c r="D35" s="209">
        <f>C35/S</f>
        <v>0.16666666666666666</v>
      </c>
      <c r="E35" s="208">
        <v>0.5</v>
      </c>
      <c r="F35" s="210">
        <f>E35/S</f>
        <v>8.3333333333333329E-2</v>
      </c>
      <c r="G35" s="208">
        <v>0</v>
      </c>
      <c r="H35" s="209">
        <f>G35/S</f>
        <v>0</v>
      </c>
      <c r="I35" s="208">
        <v>2.5</v>
      </c>
      <c r="J35" s="209">
        <f>I35/S</f>
        <v>0.41666666666666669</v>
      </c>
      <c r="K35" s="208">
        <v>2</v>
      </c>
      <c r="L35" s="209">
        <f>K35/S</f>
        <v>0.33333333333333331</v>
      </c>
      <c r="M35" s="208">
        <f>SUM(C35,E35,G35,I35,K35)</f>
        <v>6</v>
      </c>
    </row>
    <row r="36" spans="2:13" x14ac:dyDescent="0.25">
      <c r="B36" s="203" t="s">
        <v>9</v>
      </c>
      <c r="C36" s="211">
        <v>1</v>
      </c>
      <c r="D36" s="212">
        <f>C36/M</f>
        <v>0.125</v>
      </c>
      <c r="E36" s="211">
        <v>0.5</v>
      </c>
      <c r="F36" s="212">
        <f>E36/M</f>
        <v>6.25E-2</v>
      </c>
      <c r="G36" s="211">
        <v>0.5</v>
      </c>
      <c r="H36" s="212">
        <f>G36/M</f>
        <v>6.25E-2</v>
      </c>
      <c r="I36" s="211">
        <v>4</v>
      </c>
      <c r="J36" s="212">
        <f>I36/M</f>
        <v>0.5</v>
      </c>
      <c r="K36" s="211">
        <v>2</v>
      </c>
      <c r="L36" s="212">
        <f>K36/M</f>
        <v>0.25</v>
      </c>
      <c r="M36" s="211">
        <f>SUM(C36,E36,G36,I36,K36)</f>
        <v>8</v>
      </c>
    </row>
    <row r="37" spans="2:13" x14ac:dyDescent="0.25">
      <c r="B37" s="204" t="s">
        <v>7</v>
      </c>
      <c r="C37" s="208">
        <v>3</v>
      </c>
      <c r="D37" s="209">
        <f>C37/L</f>
        <v>0.23076923076923078</v>
      </c>
      <c r="E37" s="208">
        <v>1</v>
      </c>
      <c r="F37" s="209">
        <f>E37/L</f>
        <v>7.6923076923076927E-2</v>
      </c>
      <c r="G37" s="208">
        <v>1</v>
      </c>
      <c r="H37" s="209">
        <f>G37/L</f>
        <v>7.6923076923076927E-2</v>
      </c>
      <c r="I37" s="208">
        <v>5</v>
      </c>
      <c r="J37" s="209">
        <f>I37/L</f>
        <v>0.38461538461538464</v>
      </c>
      <c r="K37" s="208">
        <v>3</v>
      </c>
      <c r="L37" s="209">
        <f>K37/L</f>
        <v>0.23076923076923078</v>
      </c>
      <c r="M37" s="208">
        <f>SUM(C37,E37,G37,I37,K37)</f>
        <v>13</v>
      </c>
    </row>
    <row r="38" spans="2:13" x14ac:dyDescent="0.25">
      <c r="B38" s="203" t="s">
        <v>10</v>
      </c>
      <c r="C38" s="211">
        <v>3</v>
      </c>
      <c r="D38" s="212">
        <f>C38/XL</f>
        <v>0.1875</v>
      </c>
      <c r="E38" s="211">
        <v>2</v>
      </c>
      <c r="F38" s="212">
        <f>E38/XL</f>
        <v>0.125</v>
      </c>
      <c r="G38" s="211">
        <v>1</v>
      </c>
      <c r="H38" s="212">
        <f>G38/XL</f>
        <v>6.25E-2</v>
      </c>
      <c r="I38" s="211">
        <v>5</v>
      </c>
      <c r="J38" s="212">
        <f>I38/XL</f>
        <v>0.3125</v>
      </c>
      <c r="K38" s="211">
        <v>5</v>
      </c>
      <c r="L38" s="212">
        <f>K38/XL</f>
        <v>0.3125</v>
      </c>
      <c r="M38" s="211">
        <f>SUM(C38,E38,G38,I38,K38)</f>
        <v>16</v>
      </c>
    </row>
    <row r="39" spans="2:13" x14ac:dyDescent="0.25">
      <c r="B39" s="204" t="s">
        <v>11</v>
      </c>
      <c r="C39" s="208">
        <v>6</v>
      </c>
      <c r="D39" s="209">
        <f>C39/XXL</f>
        <v>0.21428571428571427</v>
      </c>
      <c r="E39" s="208">
        <v>4</v>
      </c>
      <c r="F39" s="209">
        <f>E39/XXL</f>
        <v>0.14285714285714285</v>
      </c>
      <c r="G39" s="208">
        <v>2</v>
      </c>
      <c r="H39" s="209">
        <f>G39/XXL</f>
        <v>7.1428571428571425E-2</v>
      </c>
      <c r="I39" s="208">
        <v>8</v>
      </c>
      <c r="J39" s="209">
        <f>I39/XXL</f>
        <v>0.2857142857142857</v>
      </c>
      <c r="K39" s="208">
        <v>8</v>
      </c>
      <c r="L39" s="209">
        <f>K39/XXL</f>
        <v>0.2857142857142857</v>
      </c>
      <c r="M39" s="208">
        <f>SUM(C39,E39,G39,I39,K39)</f>
        <v>28</v>
      </c>
    </row>
  </sheetData>
  <sheetProtection algorithmName="SHA-512" hashValue="abCS/qQSOHFSvTPzXV4L2PAxQPNDWuZckfLlE6ThAiFojCSqb7Jc1BOVNUawgMDu6RvjMOXTGtpTaA8GREdNig==" saltValue="V1e57cBXHj3ucnnjBCsphQ==" spinCount="100000" sheet="1" objects="1" scenarios="1"/>
  <dataConsolidate/>
  <customSheetViews>
    <customSheetView guid="{B1F51786-8927-438B-879B-11210A260C10}">
      <selection activeCell="E21" sqref="E21"/>
      <pageMargins left="0.7" right="0.7" top="0.78740157499999996" bottom="0.78740157499999996" header="0.3" footer="0.3"/>
    </customSheetView>
    <customSheetView guid="{C9436E66-665C-45F9-AA75-3961EBB70240}">
      <selection activeCell="E8" sqref="E8:E13"/>
      <pageMargins left="0.7" right="0.7" top="0.78740157499999996" bottom="0.78740157499999996" header="0.3" footer="0.3"/>
    </customSheetView>
    <customSheetView guid="{26693B9C-B1C7-4A2D-B1D4-25811132E933}" topLeftCell="A7">
      <selection activeCell="E21" sqref="E21"/>
      <pageMargins left="0.7" right="0.7" top="0.78740157499999996" bottom="0.78740157499999996" header="0.3" footer="0.3"/>
    </customSheetView>
    <customSheetView guid="{A97AE5AC-4D27-4E5E-A115-20D84A52CE0C}" topLeftCell="B1">
      <selection activeCell="K22" sqref="K22"/>
      <pageMargins left="0.7" right="0.7" top="0.78740157499999996" bottom="0.78740157499999996" header="0.3" footer="0.3"/>
      <pageSetup paperSize="9" orientation="portrait" r:id="rId1"/>
    </customSheetView>
    <customSheetView guid="{735CCD3F-A89E-4237-86DB-15E577455706}">
      <selection activeCell="E8" sqref="E8:E13"/>
      <pageMargins left="0.7" right="0.7" top="0.78740157499999996" bottom="0.78740157499999996" header="0.3" footer="0.3"/>
    </customSheetView>
    <customSheetView guid="{E3749E42-969E-430D-A00E-9EF8A56DDC4D}" topLeftCell="A7">
      <selection activeCell="V25" sqref="V25"/>
      <pageMargins left="0.7" right="0.7" top="0.78740157499999996" bottom="0.78740157499999996" header="0.3" footer="0.3"/>
      <pageSetup paperSize="9" orientation="portrait" r:id="rId2"/>
    </customSheetView>
  </customSheetViews>
  <mergeCells count="14">
    <mergeCell ref="B7:B8"/>
    <mergeCell ref="C7:D7"/>
    <mergeCell ref="E7:F7"/>
    <mergeCell ref="B16:V16"/>
    <mergeCell ref="C34:D34"/>
    <mergeCell ref="E34:F34"/>
    <mergeCell ref="G34:H34"/>
    <mergeCell ref="I34:J34"/>
    <mergeCell ref="K34:L34"/>
    <mergeCell ref="C17:G17"/>
    <mergeCell ref="H17:L17"/>
    <mergeCell ref="M17:P17"/>
    <mergeCell ref="Q17:U17"/>
    <mergeCell ref="G7:H7"/>
  </mergeCells>
  <phoneticPr fontId="18" type="noConversion"/>
  <pageMargins left="0.7" right="0.7" top="0.78740157499999996" bottom="0.78740157499999996"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8"/>
  <sheetViews>
    <sheetView showGridLines="0" topLeftCell="A56" zoomScaleNormal="100" workbookViewId="0">
      <selection activeCell="C75" sqref="C75"/>
    </sheetView>
  </sheetViews>
  <sheetFormatPr defaultColWidth="11.5546875" defaultRowHeight="14.4" x14ac:dyDescent="0.25"/>
  <cols>
    <col min="2" max="2" width="19" customWidth="1"/>
    <col min="3" max="3" width="28" customWidth="1"/>
    <col min="4" max="4" width="13.5546875" customWidth="1"/>
    <col min="5" max="5" width="18.44140625" customWidth="1"/>
    <col min="6" max="6" width="15.6640625" customWidth="1"/>
    <col min="7" max="8" width="13.5546875" customWidth="1"/>
    <col min="9" max="9" width="11.88671875" bestFit="1" customWidth="1"/>
    <col min="10" max="10" width="13.77734375" customWidth="1"/>
    <col min="11" max="11" width="13.5546875" style="21" customWidth="1"/>
    <col min="12" max="12" width="13.6640625" style="21" customWidth="1"/>
    <col min="13" max="13" width="16.109375" style="21" bestFit="1" customWidth="1"/>
    <col min="14" max="14" width="14" customWidth="1"/>
    <col min="15" max="15" width="11.21875" customWidth="1"/>
    <col min="16" max="16" width="14.109375" bestFit="1" customWidth="1"/>
    <col min="17" max="17" width="12.88671875" customWidth="1"/>
    <col min="18" max="18" width="14.77734375" bestFit="1" customWidth="1"/>
  </cols>
  <sheetData>
    <row r="2" spans="2:17" ht="22.8" thickBot="1" x14ac:dyDescent="0.35">
      <c r="B2" s="9" t="s">
        <v>323</v>
      </c>
      <c r="C2" s="7"/>
      <c r="D2" s="7"/>
      <c r="E2" s="7"/>
      <c r="F2" s="7"/>
      <c r="G2" s="7"/>
      <c r="H2" s="7"/>
      <c r="I2" s="7"/>
      <c r="J2" s="7"/>
      <c r="K2" s="20"/>
      <c r="L2" s="20"/>
      <c r="M2" s="20"/>
      <c r="N2" s="7"/>
      <c r="O2" s="7"/>
      <c r="P2" s="7"/>
    </row>
    <row r="4" spans="2:17" ht="22.2" x14ac:dyDescent="0.3">
      <c r="B4" s="96" t="s">
        <v>353</v>
      </c>
      <c r="C4" s="19"/>
      <c r="D4" s="19"/>
      <c r="E4" s="19"/>
      <c r="F4" s="19"/>
      <c r="G4" s="19"/>
      <c r="H4" s="19"/>
      <c r="I4" s="19"/>
      <c r="J4" s="19"/>
      <c r="K4" s="97"/>
      <c r="L4" s="97"/>
      <c r="M4" s="97"/>
      <c r="N4" s="97"/>
      <c r="O4" s="19"/>
      <c r="P4" s="19"/>
      <c r="Q4" s="19"/>
    </row>
    <row r="5" spans="2:17" ht="12.6" customHeight="1" x14ac:dyDescent="0.3">
      <c r="B5" s="96"/>
      <c r="C5" s="19"/>
      <c r="D5" s="19"/>
      <c r="E5" s="19"/>
      <c r="F5" s="19"/>
      <c r="G5" s="19"/>
      <c r="H5" s="19"/>
      <c r="I5" s="19"/>
      <c r="J5" s="19"/>
      <c r="K5" s="97"/>
      <c r="L5" s="97"/>
      <c r="M5" s="97"/>
      <c r="N5" s="97"/>
      <c r="O5" s="19"/>
      <c r="P5" s="19"/>
      <c r="Q5" s="19"/>
    </row>
    <row r="6" spans="2:17" x14ac:dyDescent="0.25">
      <c r="B6" s="252" t="s">
        <v>26</v>
      </c>
      <c r="C6" s="252"/>
      <c r="D6" s="252"/>
      <c r="E6" s="252"/>
      <c r="F6" s="252"/>
      <c r="G6" s="252"/>
      <c r="H6" s="252"/>
    </row>
    <row r="7" spans="2:17" s="5" customFormat="1" ht="17.399999999999999" x14ac:dyDescent="0.25">
      <c r="B7" s="12" t="s">
        <v>2</v>
      </c>
      <c r="C7" s="262" t="s">
        <v>153</v>
      </c>
      <c r="D7" s="262"/>
      <c r="E7" s="262"/>
      <c r="F7" s="262"/>
      <c r="G7" s="262"/>
      <c r="H7" s="262"/>
      <c r="K7" s="22"/>
      <c r="L7" s="22"/>
      <c r="M7" s="22"/>
      <c r="Q7"/>
    </row>
    <row r="8" spans="2:17" s="5" customFormat="1" ht="17.399999999999999" x14ac:dyDescent="0.25">
      <c r="B8" s="12" t="s">
        <v>58</v>
      </c>
      <c r="C8" s="262" t="s">
        <v>141</v>
      </c>
      <c r="D8" s="262"/>
      <c r="E8" s="262"/>
      <c r="F8" s="262"/>
      <c r="G8" s="262"/>
      <c r="H8" s="262"/>
      <c r="K8" s="22"/>
      <c r="L8" s="22"/>
      <c r="M8" s="22"/>
      <c r="Q8"/>
    </row>
    <row r="9" spans="2:17" s="5" customFormat="1" ht="17.399999999999999" x14ac:dyDescent="0.25">
      <c r="B9" s="12" t="s">
        <v>57</v>
      </c>
      <c r="C9" s="263"/>
      <c r="D9" s="263"/>
      <c r="E9" s="263"/>
      <c r="F9" s="263"/>
      <c r="G9" s="263"/>
      <c r="H9" s="263"/>
      <c r="K9" s="22"/>
      <c r="L9" s="22"/>
      <c r="M9" s="22"/>
      <c r="Q9"/>
    </row>
    <row r="12" spans="2:17" x14ac:dyDescent="0.25">
      <c r="B12" s="264" t="s">
        <v>52</v>
      </c>
      <c r="C12" s="264"/>
      <c r="D12" s="264"/>
      <c r="F12" s="192" t="s">
        <v>53</v>
      </c>
      <c r="G12" s="192"/>
      <c r="H12" s="192"/>
      <c r="I12" s="192"/>
      <c r="J12" s="192"/>
      <c r="K12" s="192"/>
      <c r="L12" s="192"/>
      <c r="M12" s="192"/>
    </row>
    <row r="13" spans="2:17" ht="29.4" thickBot="1" x14ac:dyDescent="0.3">
      <c r="B13" s="13"/>
      <c r="C13" s="14" t="s">
        <v>48</v>
      </c>
      <c r="D13" s="14" t="s">
        <v>16</v>
      </c>
      <c r="F13" s="13" t="s">
        <v>15</v>
      </c>
      <c r="G13" s="14" t="str">
        <f>"Days " &amp; C14</f>
        <v>Days D1</v>
      </c>
      <c r="H13" s="14" t="str">
        <f>"Days " &amp; C15</f>
        <v>Days D2</v>
      </c>
      <c r="I13" s="14" t="str">
        <f>"Days " &amp; C16</f>
        <v>Days D3</v>
      </c>
      <c r="J13" s="14" t="str">
        <f>"Days " &amp; C17</f>
        <v>Days B1</v>
      </c>
      <c r="K13" s="14" t="str">
        <f>"Days " &amp; C18</f>
        <v>Days B2</v>
      </c>
      <c r="L13" s="14" t="s">
        <v>273</v>
      </c>
      <c r="M13" s="14" t="s">
        <v>17</v>
      </c>
      <c r="N13" s="15"/>
      <c r="O13" s="15"/>
      <c r="P13" s="15"/>
    </row>
    <row r="14" spans="2:17" ht="15" thickTop="1" x14ac:dyDescent="0.25">
      <c r="B14" s="10" t="s">
        <v>43</v>
      </c>
      <c r="C14" s="10" t="s">
        <v>69</v>
      </c>
      <c r="D14" s="195">
        <v>0</v>
      </c>
      <c r="F14" s="10" t="s">
        <v>8</v>
      </c>
      <c r="G14" s="221">
        <v>1</v>
      </c>
      <c r="H14" s="221">
        <v>0.5</v>
      </c>
      <c r="I14" s="221">
        <v>0</v>
      </c>
      <c r="J14" s="221">
        <v>2.5</v>
      </c>
      <c r="K14" s="221">
        <v>2</v>
      </c>
      <c r="L14" s="222">
        <f>SUM(G14,H14,I14,J14,K14)</f>
        <v>6</v>
      </c>
      <c r="M14" s="88">
        <f>G14*D$14+H14*D$15+I14*D$16+J14*D$17+K14*D$18</f>
        <v>0</v>
      </c>
      <c r="P14" s="21"/>
    </row>
    <row r="15" spans="2:17" x14ac:dyDescent="0.25">
      <c r="B15" s="11" t="s">
        <v>46</v>
      </c>
      <c r="C15" s="11" t="s">
        <v>70</v>
      </c>
      <c r="D15" s="196">
        <v>0</v>
      </c>
      <c r="F15" s="11" t="s">
        <v>9</v>
      </c>
      <c r="G15" s="223">
        <v>1</v>
      </c>
      <c r="H15" s="223">
        <v>0.5</v>
      </c>
      <c r="I15" s="223">
        <v>0.5</v>
      </c>
      <c r="J15" s="223">
        <v>4</v>
      </c>
      <c r="K15" s="223">
        <v>2</v>
      </c>
      <c r="L15" s="224">
        <f>SUM(G15,H15,I15,J15,K15)</f>
        <v>8</v>
      </c>
      <c r="M15" s="89">
        <f>G15*D$14+H15*D$15+I15*D$16+J15*D$17+K15*D$18</f>
        <v>0</v>
      </c>
      <c r="P15" s="21"/>
    </row>
    <row r="16" spans="2:17" x14ac:dyDescent="0.25">
      <c r="B16" s="12" t="s">
        <v>44</v>
      </c>
      <c r="C16" s="12" t="s">
        <v>27</v>
      </c>
      <c r="D16" s="196">
        <v>0</v>
      </c>
      <c r="F16" s="12" t="s">
        <v>7</v>
      </c>
      <c r="G16" s="225">
        <v>3</v>
      </c>
      <c r="H16" s="225">
        <v>1</v>
      </c>
      <c r="I16" s="225">
        <v>1</v>
      </c>
      <c r="J16" s="225">
        <v>5</v>
      </c>
      <c r="K16" s="225">
        <v>3</v>
      </c>
      <c r="L16" s="225">
        <f>SUM(G16,H16,I16,J16,K16)</f>
        <v>13</v>
      </c>
      <c r="M16" s="90">
        <f>G16*D$14+H16*D$15+I16*D$16+J16*D$17+K16*D$18</f>
        <v>0</v>
      </c>
      <c r="P16" s="21"/>
    </row>
    <row r="17" spans="2:16" x14ac:dyDescent="0.25">
      <c r="B17" s="11" t="s">
        <v>45</v>
      </c>
      <c r="C17" s="11" t="s">
        <v>64</v>
      </c>
      <c r="D17" s="196">
        <v>0</v>
      </c>
      <c r="F17" s="11" t="s">
        <v>10</v>
      </c>
      <c r="G17" s="223">
        <v>3</v>
      </c>
      <c r="H17" s="223">
        <v>2</v>
      </c>
      <c r="I17" s="223">
        <v>1</v>
      </c>
      <c r="J17" s="223">
        <v>5</v>
      </c>
      <c r="K17" s="223">
        <v>5</v>
      </c>
      <c r="L17" s="224">
        <f>SUM(G17,H17,I17,J17,K17)</f>
        <v>16</v>
      </c>
      <c r="M17" s="89">
        <f>G17*D$14+H17*D$15+I17*D$16+J17*D$17+K17*D$18</f>
        <v>0</v>
      </c>
      <c r="P17" s="21"/>
    </row>
    <row r="18" spans="2:16" x14ac:dyDescent="0.25">
      <c r="B18" s="12" t="s">
        <v>47</v>
      </c>
      <c r="C18" s="12" t="s">
        <v>65</v>
      </c>
      <c r="D18" s="197">
        <v>0</v>
      </c>
      <c r="F18" s="12" t="s">
        <v>11</v>
      </c>
      <c r="G18" s="225">
        <v>6</v>
      </c>
      <c r="H18" s="225">
        <v>4</v>
      </c>
      <c r="I18" s="225">
        <v>2</v>
      </c>
      <c r="J18" s="225">
        <v>8</v>
      </c>
      <c r="K18" s="225">
        <v>8</v>
      </c>
      <c r="L18" s="225">
        <f>SUM(G18,H18,I18,J18,K18)</f>
        <v>28</v>
      </c>
      <c r="M18" s="90">
        <f>G18*D$14+H18*D$15+I18*D$16+J18*D$17+K18*D$18</f>
        <v>0</v>
      </c>
      <c r="P18" s="21"/>
    </row>
    <row r="20" spans="2:16" ht="15" thickBot="1" x14ac:dyDescent="0.3">
      <c r="B20" s="251" t="s">
        <v>54</v>
      </c>
      <c r="C20" s="251"/>
      <c r="D20" s="251"/>
      <c r="E20" s="251"/>
      <c r="F20" s="251"/>
      <c r="G20" s="251"/>
      <c r="H20" s="251"/>
      <c r="I20" s="251"/>
      <c r="K20" s="166" t="s">
        <v>344</v>
      </c>
      <c r="L20" s="166" t="s">
        <v>350</v>
      </c>
    </row>
    <row r="21" spans="2:16" ht="30" thickTop="1" thickBot="1" x14ac:dyDescent="0.3">
      <c r="B21" s="13" t="s">
        <v>275</v>
      </c>
      <c r="C21" s="23" t="s">
        <v>274</v>
      </c>
      <c r="D21" s="16" t="s">
        <v>8</v>
      </c>
      <c r="E21" s="16" t="s">
        <v>9</v>
      </c>
      <c r="F21" s="16" t="s">
        <v>7</v>
      </c>
      <c r="G21" s="16" t="s">
        <v>10</v>
      </c>
      <c r="H21" s="16" t="s">
        <v>11</v>
      </c>
      <c r="I21" s="16" t="s">
        <v>14</v>
      </c>
      <c r="K21" s="167" t="s">
        <v>339</v>
      </c>
      <c r="L21" s="168">
        <f>D37*G14+E37*G15+F37*G16+G37*G17+H37*G18</f>
        <v>83</v>
      </c>
    </row>
    <row r="22" spans="2:16" ht="15" thickBot="1" x14ac:dyDescent="0.3">
      <c r="B22" s="156">
        <v>1</v>
      </c>
      <c r="C22" s="101" t="s">
        <v>288</v>
      </c>
      <c r="D22" s="101">
        <f>IFERROR(COUNTIFS('3. Backlog'!G:G,C22,'3. Backlog'!J:J,$D$21),0)</f>
        <v>3</v>
      </c>
      <c r="E22" s="99">
        <f>IFERROR(COUNTIFS('3. Backlog'!G:G,C22,'3. Backlog'!J:J,$E$21),0)</f>
        <v>1</v>
      </c>
      <c r="F22" s="99">
        <f>IFERROR(COUNTIFS('3. Backlog'!G:G,C22,'3. Backlog'!J:J,$F$21),0)</f>
        <v>2</v>
      </c>
      <c r="G22" s="99">
        <f>IFERROR(COUNTIFS('3. Backlog'!G:G,C22,'3. Backlog'!J:J,$G$21),0)</f>
        <v>0</v>
      </c>
      <c r="H22" s="99">
        <f>IFERROR(COUNTIFS('3. Backlog'!G:G,C22,'3. Backlog'!J:J,$H$21),0)</f>
        <v>0</v>
      </c>
      <c r="I22" s="98">
        <f t="shared" ref="I22:I36" si="0">D22*M$14+E22*M$15+F22*M$16+G22*M$17+H22*M$18</f>
        <v>0</v>
      </c>
      <c r="K22" s="167" t="s">
        <v>342</v>
      </c>
      <c r="L22" s="168">
        <f>D37*H14+E37*H15+F37*H16+G37*H17+H37*H18</f>
        <v>34</v>
      </c>
    </row>
    <row r="23" spans="2:16" ht="15" thickBot="1" x14ac:dyDescent="0.3">
      <c r="B23" s="156">
        <v>2</v>
      </c>
      <c r="C23" s="101" t="s">
        <v>150</v>
      </c>
      <c r="D23" s="101">
        <f>IFERROR(COUNTIFS('3. Backlog'!G:G,C23,'3. Backlog'!J:J,$D$21),0)</f>
        <v>0</v>
      </c>
      <c r="E23" s="99">
        <f>IFERROR(COUNTIFS('3. Backlog'!G:G,C23,'3. Backlog'!J:J,$E$21),0)</f>
        <v>3</v>
      </c>
      <c r="F23" s="99">
        <f>IFERROR(COUNTIFS('3. Backlog'!G:G,C23,'3. Backlog'!J:J,$F$21),0)</f>
        <v>0</v>
      </c>
      <c r="G23" s="99">
        <f>IFERROR(COUNTIFS('3. Backlog'!G:G,C23,'3. Backlog'!J:J,$G$21),0)</f>
        <v>0</v>
      </c>
      <c r="H23" s="99">
        <f>IFERROR(COUNTIFS('3. Backlog'!G:G,C23,'3. Backlog'!J:J,$H$21),0)</f>
        <v>0</v>
      </c>
      <c r="I23" s="100">
        <f t="shared" si="0"/>
        <v>0</v>
      </c>
      <c r="K23" s="167" t="s">
        <v>343</v>
      </c>
      <c r="L23" s="168">
        <f>D37*I14+E37*I15+F37*I16+G37*I17+H37*I18</f>
        <v>26</v>
      </c>
    </row>
    <row r="24" spans="2:16" ht="15" thickBot="1" x14ac:dyDescent="0.3">
      <c r="B24" s="156">
        <v>3</v>
      </c>
      <c r="C24" s="101" t="s">
        <v>151</v>
      </c>
      <c r="D24" s="101">
        <f>IFERROR(COUNTIFS('3. Backlog'!G:G,C24,'3. Backlog'!J:J,$D$21),0)</f>
        <v>1</v>
      </c>
      <c r="E24" s="99">
        <f>IFERROR(COUNTIFS('3. Backlog'!G:G,C24,'3. Backlog'!J:J,$E$21),0)</f>
        <v>1</v>
      </c>
      <c r="F24" s="99">
        <f>IFERROR(COUNTIFS('3. Backlog'!G:G,C24,'3. Backlog'!J:J,$F$21),0)</f>
        <v>1</v>
      </c>
      <c r="G24" s="99">
        <f>IFERROR(COUNTIFS('3. Backlog'!G:G,C24,'3. Backlog'!J:J,$G$21),0)</f>
        <v>0</v>
      </c>
      <c r="H24" s="99">
        <f>IFERROR(COUNTIFS('3. Backlog'!G:G,C24,'3. Backlog'!J:J,$H$21),0)</f>
        <v>0</v>
      </c>
      <c r="I24" s="98">
        <f t="shared" si="0"/>
        <v>0</v>
      </c>
      <c r="J24" t="s">
        <v>101</v>
      </c>
      <c r="K24" s="167" t="s">
        <v>340</v>
      </c>
      <c r="L24" s="168">
        <f>D37*J14+E37*J15+F37*J16+G37*J17+H37*J18</f>
        <v>203</v>
      </c>
    </row>
    <row r="25" spans="2:16" ht="15" thickBot="1" x14ac:dyDescent="0.3">
      <c r="B25" s="156">
        <v>4</v>
      </c>
      <c r="C25" s="101" t="s">
        <v>152</v>
      </c>
      <c r="D25" s="101">
        <f>IFERROR(COUNTIFS('3. Backlog'!G:G,C25,'3. Backlog'!J:J,$D$21),0)</f>
        <v>0</v>
      </c>
      <c r="E25" s="99">
        <f>IFERROR(COUNTIFS('3. Backlog'!G:G,C25,'3. Backlog'!J:J,$E$21),0)</f>
        <v>2</v>
      </c>
      <c r="F25" s="99">
        <f>IFERROR(COUNTIFS('3. Backlog'!G:G,C25,'3. Backlog'!J:J,$F$21),0)</f>
        <v>3</v>
      </c>
      <c r="G25" s="99">
        <f>IFERROR(COUNTIFS('3. Backlog'!G:G,C25,'3. Backlog'!J:J,$G$21),0)</f>
        <v>0</v>
      </c>
      <c r="H25" s="99">
        <f>IFERROR(COUNTIFS('3. Backlog'!G:G,C25,'3. Backlog'!J:J,$H$21),0)</f>
        <v>0</v>
      </c>
      <c r="I25" s="100">
        <f t="shared" si="0"/>
        <v>0</v>
      </c>
      <c r="K25" s="167" t="s">
        <v>341</v>
      </c>
      <c r="L25" s="168">
        <f>D37*K14+E37*K15+F37*K16+G37*K17+H37*K18</f>
        <v>121</v>
      </c>
    </row>
    <row r="26" spans="2:16" ht="15" thickBot="1" x14ac:dyDescent="0.3">
      <c r="B26" s="156">
        <v>5</v>
      </c>
      <c r="C26" s="101" t="s">
        <v>277</v>
      </c>
      <c r="D26" s="101">
        <f>IFERROR(COUNTIFS('3. Backlog'!G:G,C26,'3. Backlog'!J:J,$D$21),0)</f>
        <v>0</v>
      </c>
      <c r="E26" s="99">
        <f>IFERROR(COUNTIFS('3. Backlog'!G:G,C26,'3. Backlog'!J:J,$E$21),0)</f>
        <v>3</v>
      </c>
      <c r="F26" s="99">
        <f>IFERROR(COUNTIFS('3. Backlog'!G:G,C26,'3. Backlog'!J:J,$F$21),0)</f>
        <v>0</v>
      </c>
      <c r="G26" s="99">
        <f>IFERROR(COUNTIFS('3. Backlog'!G:G,C26,'3. Backlog'!J:J,$G$21),0)</f>
        <v>0</v>
      </c>
      <c r="H26" s="99">
        <f>IFERROR(COUNTIFS('3. Backlog'!G:G,C26,'3. Backlog'!J:J,$H$21),0)</f>
        <v>0</v>
      </c>
      <c r="I26" s="98">
        <f t="shared" si="0"/>
        <v>0</v>
      </c>
    </row>
    <row r="27" spans="2:16" ht="15" thickBot="1" x14ac:dyDescent="0.3">
      <c r="B27" s="156">
        <v>6</v>
      </c>
      <c r="C27" s="101" t="s">
        <v>278</v>
      </c>
      <c r="D27" s="101">
        <f>IFERROR(COUNTIFS('3. Backlog'!G:G,C27,'3. Backlog'!J:J,$D$21),0)</f>
        <v>0</v>
      </c>
      <c r="E27" s="99">
        <f>IFERROR(COUNTIFS('3. Backlog'!G:G,C27,'3. Backlog'!J:J,$E$21),0)</f>
        <v>1</v>
      </c>
      <c r="F27" s="99">
        <f>IFERROR(COUNTIFS('3. Backlog'!G:G,C27,'3. Backlog'!J:J,$F$21),0)</f>
        <v>1</v>
      </c>
      <c r="G27" s="99">
        <f>IFERROR(COUNTIFS('3. Backlog'!G:G,C27,'3. Backlog'!J:J,$G$21),0)</f>
        <v>0</v>
      </c>
      <c r="H27" s="99">
        <f>IFERROR(COUNTIFS('3. Backlog'!G:G,C27,'3. Backlog'!J:J,$H$21),0)</f>
        <v>0</v>
      </c>
      <c r="I27" s="100">
        <f t="shared" si="0"/>
        <v>0</v>
      </c>
    </row>
    <row r="28" spans="2:16" ht="15" thickBot="1" x14ac:dyDescent="0.3">
      <c r="B28" s="156">
        <v>7</v>
      </c>
      <c r="C28" s="101" t="s">
        <v>279</v>
      </c>
      <c r="D28" s="101">
        <f>IFERROR(COUNTIFS('3. Backlog'!G:G,C28,'3. Backlog'!J:J,$D$21),0)</f>
        <v>0</v>
      </c>
      <c r="E28" s="99">
        <f>IFERROR(COUNTIFS('3. Backlog'!G:G,C28,'3. Backlog'!J:J,$E$21),0)</f>
        <v>1</v>
      </c>
      <c r="F28" s="99">
        <f>IFERROR(COUNTIFS('3. Backlog'!G:G,C28,'3. Backlog'!J:J,$F$21),0)</f>
        <v>1</v>
      </c>
      <c r="G28" s="99">
        <f>IFERROR(COUNTIFS('3. Backlog'!G:G,C28,'3. Backlog'!J:J,$G$21),0)</f>
        <v>0</v>
      </c>
      <c r="H28" s="99">
        <f>IFERROR(COUNTIFS('3. Backlog'!G:G,C28,'3. Backlog'!J:J,$H$21),0)</f>
        <v>0</v>
      </c>
      <c r="I28" s="98">
        <f t="shared" si="0"/>
        <v>0</v>
      </c>
      <c r="J28" t="s">
        <v>101</v>
      </c>
    </row>
    <row r="29" spans="2:16" ht="15" thickBot="1" x14ac:dyDescent="0.3">
      <c r="B29" s="156">
        <v>8</v>
      </c>
      <c r="C29" s="101" t="s">
        <v>280</v>
      </c>
      <c r="D29" s="101">
        <f>IFERROR(COUNTIFS('3. Backlog'!G:G,C29,'3. Backlog'!J:J,$D$21),0)</f>
        <v>0</v>
      </c>
      <c r="E29" s="99">
        <f>IFERROR(COUNTIFS('3. Backlog'!G:G,C29,'3. Backlog'!J:J,$E$21),0)</f>
        <v>1</v>
      </c>
      <c r="F29" s="99">
        <f>IFERROR(COUNTIFS('3. Backlog'!G:G,C29,'3. Backlog'!J:J,$F$21),0)</f>
        <v>1</v>
      </c>
      <c r="G29" s="99">
        <f>IFERROR(COUNTIFS('3. Backlog'!G:G,C29,'3. Backlog'!J:J,$G$21),0)</f>
        <v>0</v>
      </c>
      <c r="H29" s="99">
        <f>IFERROR(COUNTIFS('3. Backlog'!G:G,C29,'3. Backlog'!J:J,$H$21),0)</f>
        <v>0</v>
      </c>
      <c r="I29" s="98">
        <f t="shared" si="0"/>
        <v>0</v>
      </c>
    </row>
    <row r="30" spans="2:16" ht="15" thickBot="1" x14ac:dyDescent="0.3">
      <c r="B30" s="156">
        <v>9</v>
      </c>
      <c r="C30" s="101" t="s">
        <v>281</v>
      </c>
      <c r="D30" s="101">
        <f>IFERROR(COUNTIFS('3. Backlog'!G:G,C30,'3. Backlog'!J:J,$D$21),0)</f>
        <v>1</v>
      </c>
      <c r="E30" s="99">
        <f>IFERROR(COUNTIFS('3. Backlog'!G:G,C30,'3. Backlog'!J:J,$E$21),0)</f>
        <v>2</v>
      </c>
      <c r="F30" s="99">
        <f>IFERROR(COUNTIFS('3. Backlog'!G:G,C30,'3. Backlog'!J:J,$F$21),0)</f>
        <v>0</v>
      </c>
      <c r="G30" s="99">
        <f>IFERROR(COUNTIFS('3. Backlog'!G:G,C30,'3. Backlog'!J:J,$G$21),0)</f>
        <v>0</v>
      </c>
      <c r="H30" s="99">
        <f>IFERROR(COUNTIFS('3. Backlog'!G:G,C30,'3. Backlog'!J:J,$H$21),0)</f>
        <v>0</v>
      </c>
      <c r="I30" s="98">
        <f t="shared" si="0"/>
        <v>0</v>
      </c>
      <c r="J30" t="s">
        <v>101</v>
      </c>
    </row>
    <row r="31" spans="2:16" ht="15" thickBot="1" x14ac:dyDescent="0.3">
      <c r="B31" s="156">
        <v>10</v>
      </c>
      <c r="C31" s="101" t="s">
        <v>282</v>
      </c>
      <c r="D31" s="101">
        <f>IFERROR(COUNTIFS('3. Backlog'!G:G,C31,'3. Backlog'!J:J,$D$21),0)</f>
        <v>0</v>
      </c>
      <c r="E31" s="99">
        <f>IFERROR(COUNTIFS('3. Backlog'!G:G,C31,'3. Backlog'!J:J,$E$21),0)</f>
        <v>2</v>
      </c>
      <c r="F31" s="99">
        <f>IFERROR(COUNTIFS('3. Backlog'!G:G,C31,'3. Backlog'!J:J,$F$21),0)</f>
        <v>2</v>
      </c>
      <c r="G31" s="99">
        <f>IFERROR(COUNTIFS('3. Backlog'!G:G,C31,'3. Backlog'!J:J,$G$21),0)</f>
        <v>0</v>
      </c>
      <c r="H31" s="99">
        <f>IFERROR(COUNTIFS('3. Backlog'!G:G,C31,'3. Backlog'!J:J,$H$21),0)</f>
        <v>0</v>
      </c>
      <c r="I31" s="100">
        <f t="shared" si="0"/>
        <v>0</v>
      </c>
    </row>
    <row r="32" spans="2:16" ht="15" thickBot="1" x14ac:dyDescent="0.3">
      <c r="B32" s="156">
        <v>11</v>
      </c>
      <c r="C32" s="101" t="s">
        <v>283</v>
      </c>
      <c r="D32" s="101">
        <f>IFERROR(COUNTIFS('3. Backlog'!G:G,C32,'3. Backlog'!J:J,$D$21),0)</f>
        <v>1</v>
      </c>
      <c r="E32" s="99">
        <f>IFERROR(COUNTIFS('3. Backlog'!G:G,C32,'3. Backlog'!J:J,$E$21),0)</f>
        <v>0</v>
      </c>
      <c r="F32" s="99">
        <f>IFERROR(COUNTIFS('3. Backlog'!G:G,C32,'3. Backlog'!J:J,$F$21),0)</f>
        <v>2</v>
      </c>
      <c r="G32" s="99">
        <f>IFERROR(COUNTIFS('3. Backlog'!G:G,C32,'3. Backlog'!J:J,$G$21),0)</f>
        <v>0</v>
      </c>
      <c r="H32" s="99">
        <f>IFERROR(COUNTIFS('3. Backlog'!G:G,C32,'3. Backlog'!J:J,$H$21),0)</f>
        <v>0</v>
      </c>
      <c r="I32" s="98">
        <f t="shared" si="0"/>
        <v>0</v>
      </c>
    </row>
    <row r="33" spans="2:13" ht="15" thickBot="1" x14ac:dyDescent="0.3">
      <c r="B33" s="156">
        <v>12</v>
      </c>
      <c r="C33" s="101" t="s">
        <v>284</v>
      </c>
      <c r="D33" s="101">
        <f>IFERROR(COUNTIFS('3. Backlog'!G:G,C33,'3. Backlog'!J:J,$D$21),0)</f>
        <v>4</v>
      </c>
      <c r="E33" s="99">
        <f>IFERROR(COUNTIFS('3. Backlog'!G:G,C33,'3. Backlog'!J:J,$E$21),0)</f>
        <v>1</v>
      </c>
      <c r="F33" s="99">
        <f>IFERROR(COUNTIFS('3. Backlog'!G:G,C33,'3. Backlog'!J:J,$F$21),0)</f>
        <v>0</v>
      </c>
      <c r="G33" s="99">
        <f>IFERROR(COUNTIFS('3. Backlog'!G:G,C33,'3. Backlog'!J:J,$G$21),0)</f>
        <v>0</v>
      </c>
      <c r="H33" s="99">
        <f>IFERROR(COUNTIFS('3. Backlog'!G:G,C33,'3. Backlog'!J:J,$H$21),0)</f>
        <v>0</v>
      </c>
      <c r="I33" s="100">
        <f t="shared" si="0"/>
        <v>0</v>
      </c>
    </row>
    <row r="34" spans="2:13" ht="15" thickBot="1" x14ac:dyDescent="0.3">
      <c r="B34" s="156">
        <v>13</v>
      </c>
      <c r="C34" s="101" t="s">
        <v>285</v>
      </c>
      <c r="D34" s="101">
        <f>IFERROR(COUNTIFS('3. Backlog'!G:G,C34,'3. Backlog'!J:J,$D$21),0)</f>
        <v>2</v>
      </c>
      <c r="E34" s="99">
        <f>IFERROR(COUNTIFS('3. Backlog'!G:G,C34,'3. Backlog'!J:J,$E$21),0)</f>
        <v>1</v>
      </c>
      <c r="F34" s="99">
        <f>IFERROR(COUNTIFS('3. Backlog'!G:G,C34,'3. Backlog'!J:J,$F$21),0)</f>
        <v>1</v>
      </c>
      <c r="G34" s="99">
        <f>IFERROR(COUNTIFS('3. Backlog'!G:G,C34,'3. Backlog'!J:J,$G$21),0)</f>
        <v>0</v>
      </c>
      <c r="H34" s="99">
        <f>IFERROR(COUNTIFS('3. Backlog'!G:G,C34,'3. Backlog'!J:J,$H$21),0)</f>
        <v>0</v>
      </c>
      <c r="I34" s="98">
        <f t="shared" si="0"/>
        <v>0</v>
      </c>
      <c r="J34" t="s">
        <v>101</v>
      </c>
    </row>
    <row r="35" spans="2:13" ht="15" thickBot="1" x14ac:dyDescent="0.3">
      <c r="B35" s="156">
        <v>14</v>
      </c>
      <c r="C35" s="101" t="s">
        <v>286</v>
      </c>
      <c r="D35" s="101">
        <f>IFERROR(COUNTIFS('3. Backlog'!G:G,C35,'3. Backlog'!J:J,$D$21),0)</f>
        <v>2</v>
      </c>
      <c r="E35" s="99">
        <f>IFERROR(COUNTIFS('3. Backlog'!G:G,C35,'3. Backlog'!J:J,$E$21),0)</f>
        <v>1</v>
      </c>
      <c r="F35" s="99">
        <f>IFERROR(COUNTIFS('3. Backlog'!G:G,C35,'3. Backlog'!J:J,$F$21),0)</f>
        <v>1</v>
      </c>
      <c r="G35" s="99">
        <f>IFERROR(COUNTIFS('3. Backlog'!G:G,C35,'3. Backlog'!J:J,$G$21),0)</f>
        <v>0</v>
      </c>
      <c r="H35" s="99">
        <f>IFERROR(COUNTIFS('3. Backlog'!G:G,C35,'3. Backlog'!J:J,$H$21),0)</f>
        <v>0</v>
      </c>
      <c r="I35" s="98">
        <f t="shared" si="0"/>
        <v>0</v>
      </c>
    </row>
    <row r="36" spans="2:13" ht="15" thickBot="1" x14ac:dyDescent="0.3">
      <c r="B36" s="156">
        <v>15</v>
      </c>
      <c r="C36" s="101" t="s">
        <v>287</v>
      </c>
      <c r="D36" s="101">
        <f>IFERROR(COUNTIFS('3. Backlog'!G:G,C36,'3. Backlog'!J:J,$D$21),0)</f>
        <v>2</v>
      </c>
      <c r="E36" s="99">
        <f>IFERROR(COUNTIFS('3. Backlog'!G:G,C36,'3. Backlog'!J:J,$E$21),0)</f>
        <v>2</v>
      </c>
      <c r="F36" s="99">
        <f>IFERROR(COUNTIFS('3. Backlog'!G:G,C36,'3. Backlog'!J:J,$F$21),0)</f>
        <v>0</v>
      </c>
      <c r="G36" s="99">
        <f>IFERROR(COUNTIFS('3. Backlog'!G:G,C36,'3. Backlog'!J:J,$G$21),0)</f>
        <v>0</v>
      </c>
      <c r="H36" s="99">
        <f>IFERROR(COUNTIFS('3. Backlog'!G:G,C36,'3. Backlog'!J:J,$H$21),0)</f>
        <v>0</v>
      </c>
      <c r="I36" s="100">
        <f t="shared" si="0"/>
        <v>0</v>
      </c>
    </row>
    <row r="37" spans="2:13" x14ac:dyDescent="0.25">
      <c r="B37" s="256" t="s">
        <v>13</v>
      </c>
      <c r="C37" s="257"/>
      <c r="D37" s="24">
        <f>SUM(D22:D36)</f>
        <v>16</v>
      </c>
      <c r="E37" s="24">
        <f>SUM(E22:E36)</f>
        <v>22</v>
      </c>
      <c r="F37" s="24">
        <f t="shared" ref="F37:H37" si="1">SUM(F22:F36)</f>
        <v>15</v>
      </c>
      <c r="G37" s="24">
        <f t="shared" si="1"/>
        <v>0</v>
      </c>
      <c r="H37" s="24">
        <f t="shared" si="1"/>
        <v>0</v>
      </c>
      <c r="I37" s="91">
        <f>SUM(I22:I36)</f>
        <v>0</v>
      </c>
    </row>
    <row r="38" spans="2:13" x14ac:dyDescent="0.25">
      <c r="K38"/>
      <c r="L38"/>
      <c r="M38"/>
    </row>
    <row r="39" spans="2:13" x14ac:dyDescent="0.25">
      <c r="B39" s="258" t="s">
        <v>165</v>
      </c>
      <c r="C39" s="259"/>
      <c r="D39" s="79">
        <f>D37*S</f>
        <v>96</v>
      </c>
      <c r="E39" s="79">
        <f>E37*M</f>
        <v>176</v>
      </c>
      <c r="F39" s="79">
        <f>F37*L</f>
        <v>195</v>
      </c>
      <c r="G39" s="79">
        <f>G37*XL</f>
        <v>0</v>
      </c>
      <c r="H39" s="79">
        <f>H37*XXL</f>
        <v>0</v>
      </c>
      <c r="I39" s="80">
        <f>SUM(D39:H39)</f>
        <v>467</v>
      </c>
    </row>
    <row r="40" spans="2:13" x14ac:dyDescent="0.25">
      <c r="B40" s="260" t="s">
        <v>60</v>
      </c>
      <c r="C40" s="261"/>
      <c r="D40" s="95">
        <f>IFERROR(D37*M14/D39,0)</f>
        <v>0</v>
      </c>
      <c r="E40" s="95">
        <f>IFERROR(E37*M15/E39,0)</f>
        <v>0</v>
      </c>
      <c r="F40" s="95">
        <f>IFERROR(F37*M16/F39,0)</f>
        <v>0</v>
      </c>
      <c r="G40" s="95">
        <f>IFERROR(G37*M17/G39,0)</f>
        <v>0</v>
      </c>
      <c r="H40" s="95">
        <f>IFERROR(H37*M18/H39,0)</f>
        <v>0</v>
      </c>
      <c r="I40" s="95">
        <f>IFERROR(AVERAGEIF(D40:H40,"&gt;0"),0)</f>
        <v>0</v>
      </c>
    </row>
    <row r="43" spans="2:13" x14ac:dyDescent="0.25">
      <c r="B43" s="252" t="s">
        <v>94</v>
      </c>
      <c r="C43" s="252"/>
    </row>
    <row r="44" spans="2:13" x14ac:dyDescent="0.25">
      <c r="B44" s="120" t="s">
        <v>59</v>
      </c>
      <c r="C44" s="139">
        <f>I37</f>
        <v>0</v>
      </c>
    </row>
    <row r="45" spans="2:13" x14ac:dyDescent="0.25">
      <c r="B45" s="120" t="str">
        <f>'4. Workpackages'!A5</f>
        <v>License Fee</v>
      </c>
      <c r="C45" s="139">
        <f>SUM('4. Workpackages'!B9:J9)</f>
        <v>0</v>
      </c>
      <c r="D45" s="19"/>
    </row>
    <row r="46" spans="2:13" x14ac:dyDescent="0.25">
      <c r="B46" s="120" t="str">
        <f>'4. Workpackages'!A11</f>
        <v xml:space="preserve">Knowledge Transfer </v>
      </c>
      <c r="C46" s="139">
        <f>SUM('4. Workpackages'!B14:J14)</f>
        <v>0</v>
      </c>
      <c r="I46" s="21"/>
    </row>
    <row r="47" spans="2:13" hidden="1" x14ac:dyDescent="0.25">
      <c r="B47" s="120">
        <f>'4. Workpackages'!A16</f>
        <v>0</v>
      </c>
      <c r="C47" s="139">
        <f>SUM('4. Workpackages'!B19:J19)</f>
        <v>0</v>
      </c>
      <c r="D47" s="19"/>
      <c r="I47" s="21"/>
    </row>
    <row r="48" spans="2:13" hidden="1" x14ac:dyDescent="0.25">
      <c r="B48" s="140">
        <f>'4. Workpackages'!A21</f>
        <v>0</v>
      </c>
      <c r="C48" s="106">
        <f>SUM('4. Workpackages'!B24:J24)</f>
        <v>0</v>
      </c>
      <c r="I48" s="21"/>
      <c r="J48" s="21"/>
    </row>
    <row r="49" spans="2:14" x14ac:dyDescent="0.25">
      <c r="B49" s="18" t="s">
        <v>12</v>
      </c>
      <c r="C49" s="92">
        <f>SUM(C44:C48)</f>
        <v>0</v>
      </c>
      <c r="D49" s="19"/>
      <c r="E49" s="19"/>
      <c r="I49" s="21"/>
    </row>
    <row r="50" spans="2:14" x14ac:dyDescent="0.25">
      <c r="B50" s="19"/>
      <c r="C50" s="19"/>
      <c r="D50" s="19"/>
      <c r="E50" s="19"/>
      <c r="I50" s="21"/>
    </row>
    <row r="51" spans="2:14" x14ac:dyDescent="0.25">
      <c r="B51" s="19"/>
      <c r="C51" s="19"/>
      <c r="D51" s="19"/>
      <c r="E51" s="19"/>
      <c r="I51" s="21"/>
    </row>
    <row r="52" spans="2:14" ht="22.8" thickBot="1" x14ac:dyDescent="0.35">
      <c r="B52" s="9" t="s">
        <v>163</v>
      </c>
      <c r="C52" s="7"/>
      <c r="D52" s="7"/>
      <c r="E52" s="7"/>
      <c r="F52" s="7"/>
      <c r="G52" s="7"/>
      <c r="H52" s="7"/>
      <c r="I52" s="7"/>
      <c r="N52" s="21"/>
    </row>
    <row r="53" spans="2:14" x14ac:dyDescent="0.25">
      <c r="B53" s="19"/>
      <c r="C53" s="19"/>
      <c r="D53" s="19"/>
      <c r="E53" s="19"/>
      <c r="I53" s="21"/>
    </row>
    <row r="54" spans="2:14" x14ac:dyDescent="0.25">
      <c r="B54" s="192" t="s">
        <v>332</v>
      </c>
      <c r="C54" s="192"/>
      <c r="D54" s="192"/>
      <c r="E54" s="192"/>
      <c r="F54" s="192"/>
      <c r="H54" s="21"/>
      <c r="I54" s="21"/>
      <c r="J54" s="21"/>
      <c r="K54"/>
      <c r="L54"/>
      <c r="M54"/>
    </row>
    <row r="55" spans="2:14" ht="28.8" x14ac:dyDescent="0.25">
      <c r="B55" s="13" t="s">
        <v>66</v>
      </c>
      <c r="C55" s="14" t="s">
        <v>351</v>
      </c>
      <c r="D55" s="14" t="s">
        <v>345</v>
      </c>
      <c r="E55" s="14" t="s">
        <v>347</v>
      </c>
      <c r="F55" s="14" t="s">
        <v>67</v>
      </c>
      <c r="H55" s="21"/>
      <c r="I55" s="21"/>
      <c r="J55" s="21"/>
      <c r="K55"/>
      <c r="L55"/>
      <c r="M55"/>
    </row>
    <row r="56" spans="2:14" x14ac:dyDescent="0.25">
      <c r="B56" s="11">
        <v>2019</v>
      </c>
      <c r="C56" s="194">
        <f>12*0</f>
        <v>0</v>
      </c>
      <c r="D56" s="198" t="s">
        <v>341</v>
      </c>
      <c r="E56" s="226">
        <f>VLOOKUP(D56,Skill_Level,2,0)</f>
        <v>0</v>
      </c>
      <c r="F56" s="89">
        <f>C56*E56</f>
        <v>0</v>
      </c>
      <c r="H56" s="21"/>
      <c r="I56" s="21"/>
      <c r="J56" s="21"/>
      <c r="K56"/>
      <c r="L56"/>
      <c r="M56"/>
    </row>
    <row r="57" spans="2:14" x14ac:dyDescent="0.25">
      <c r="B57" s="12">
        <v>2020</v>
      </c>
      <c r="C57" s="193">
        <v>0</v>
      </c>
      <c r="D57" s="199" t="s">
        <v>341</v>
      </c>
      <c r="E57" s="226">
        <f>VLOOKUP(D57,Skill_Level,2,0)</f>
        <v>0</v>
      </c>
      <c r="F57" s="89">
        <f t="shared" ref="F57:F58" si="2">C57*E57</f>
        <v>0</v>
      </c>
      <c r="H57" s="21"/>
      <c r="I57" s="21"/>
      <c r="J57" s="21"/>
      <c r="K57"/>
      <c r="L57"/>
      <c r="M57"/>
    </row>
    <row r="58" spans="2:14" x14ac:dyDescent="0.25">
      <c r="B58" s="11">
        <v>2021</v>
      </c>
      <c r="C58" s="193">
        <v>0</v>
      </c>
      <c r="D58" s="198" t="s">
        <v>341</v>
      </c>
      <c r="E58" s="226">
        <f>VLOOKUP(D58,Skill_Level,2,0)</f>
        <v>0</v>
      </c>
      <c r="F58" s="89">
        <f t="shared" si="2"/>
        <v>0</v>
      </c>
      <c r="H58" s="21"/>
      <c r="I58" s="21"/>
      <c r="J58" s="21"/>
      <c r="K58"/>
      <c r="L58"/>
      <c r="M58"/>
    </row>
    <row r="59" spans="2:14" x14ac:dyDescent="0.25">
      <c r="B59" s="163" t="s">
        <v>12</v>
      </c>
      <c r="C59" s="164"/>
      <c r="D59" s="164"/>
      <c r="E59" s="164"/>
      <c r="F59" s="92">
        <f>SUM(F56:F58)</f>
        <v>0</v>
      </c>
      <c r="H59" s="21"/>
      <c r="I59" s="21"/>
      <c r="J59" s="21"/>
      <c r="K59"/>
      <c r="L59"/>
      <c r="M59"/>
    </row>
    <row r="60" spans="2:14" x14ac:dyDescent="0.25">
      <c r="B60" s="19"/>
      <c r="C60" s="19"/>
      <c r="D60" s="19"/>
      <c r="E60" s="19"/>
      <c r="I60" s="21"/>
    </row>
    <row r="61" spans="2:14" x14ac:dyDescent="0.25">
      <c r="B61" s="19"/>
      <c r="C61" s="19"/>
      <c r="D61" s="19"/>
      <c r="E61" s="19"/>
      <c r="I61" s="21"/>
    </row>
    <row r="62" spans="2:14" ht="22.8" thickBot="1" x14ac:dyDescent="0.35">
      <c r="B62" s="9" t="s">
        <v>164</v>
      </c>
      <c r="C62" s="7"/>
      <c r="D62" s="7"/>
      <c r="E62" s="7"/>
      <c r="F62" s="7"/>
      <c r="G62" s="7"/>
      <c r="H62" s="7"/>
      <c r="I62" s="7"/>
      <c r="N62" s="21"/>
    </row>
    <row r="63" spans="2:14" ht="15" customHeight="1" x14ac:dyDescent="0.3">
      <c r="B63" s="96"/>
      <c r="C63" s="19"/>
      <c r="N63" s="21"/>
    </row>
    <row r="64" spans="2:14" x14ac:dyDescent="0.25">
      <c r="B64" s="162" t="s">
        <v>334</v>
      </c>
      <c r="C64" s="162"/>
      <c r="D64" s="162"/>
      <c r="E64" s="162"/>
      <c r="F64" s="162"/>
      <c r="H64" s="160"/>
      <c r="I64" s="159"/>
    </row>
    <row r="65" spans="2:16" ht="28.8" x14ac:dyDescent="0.25">
      <c r="B65" s="13" t="s">
        <v>66</v>
      </c>
      <c r="C65" s="14" t="s">
        <v>351</v>
      </c>
      <c r="D65" s="14" t="s">
        <v>345</v>
      </c>
      <c r="E65" s="14" t="s">
        <v>347</v>
      </c>
      <c r="F65" s="14" t="s">
        <v>67</v>
      </c>
      <c r="I65" s="21"/>
    </row>
    <row r="66" spans="2:16" x14ac:dyDescent="0.25">
      <c r="B66" s="11">
        <v>2019</v>
      </c>
      <c r="C66" s="194">
        <v>0</v>
      </c>
      <c r="D66" s="198" t="s">
        <v>341</v>
      </c>
      <c r="E66" s="226">
        <f>VLOOKUP(D66,Skill_Level,2,0)</f>
        <v>0</v>
      </c>
      <c r="F66" s="89">
        <f>C66*E66</f>
        <v>0</v>
      </c>
      <c r="I66" s="21"/>
    </row>
    <row r="67" spans="2:16" x14ac:dyDescent="0.25">
      <c r="B67" s="12">
        <v>2020</v>
      </c>
      <c r="C67" s="193">
        <v>0</v>
      </c>
      <c r="D67" s="199" t="s">
        <v>348</v>
      </c>
      <c r="E67" s="226">
        <f>VLOOKUP(D67,Skill_Level,2,0)</f>
        <v>0</v>
      </c>
      <c r="F67" s="89">
        <f t="shared" ref="F67:F68" si="3">C67*E67</f>
        <v>0</v>
      </c>
      <c r="I67" s="21"/>
    </row>
    <row r="68" spans="2:16" x14ac:dyDescent="0.25">
      <c r="B68" s="11">
        <v>2021</v>
      </c>
      <c r="C68" s="193">
        <v>0</v>
      </c>
      <c r="D68" s="198" t="s">
        <v>349</v>
      </c>
      <c r="E68" s="226">
        <f>VLOOKUP(D68,Skill_Level,2,0)</f>
        <v>0</v>
      </c>
      <c r="F68" s="89">
        <f t="shared" si="3"/>
        <v>0</v>
      </c>
      <c r="I68" s="21"/>
    </row>
    <row r="69" spans="2:16" x14ac:dyDescent="0.25">
      <c r="B69" s="163" t="s">
        <v>12</v>
      </c>
      <c r="C69" s="164"/>
      <c r="D69" s="164"/>
      <c r="E69" s="165"/>
      <c r="F69" s="92">
        <f>SUM(F66:F68)</f>
        <v>0</v>
      </c>
      <c r="I69" s="21"/>
    </row>
    <row r="70" spans="2:16" x14ac:dyDescent="0.25">
      <c r="B70" s="19"/>
      <c r="C70" s="19"/>
      <c r="D70" s="19"/>
      <c r="E70" s="19"/>
      <c r="I70" s="21"/>
    </row>
    <row r="71" spans="2:16" x14ac:dyDescent="0.25">
      <c r="B71" s="252" t="s">
        <v>333</v>
      </c>
      <c r="C71" s="252"/>
      <c r="D71" s="252"/>
      <c r="E71" s="252"/>
      <c r="G71" s="252" t="s">
        <v>335</v>
      </c>
      <c r="H71" s="252"/>
    </row>
    <row r="72" spans="2:16" ht="28.8" x14ac:dyDescent="0.25">
      <c r="B72" s="13" t="s">
        <v>66</v>
      </c>
      <c r="C72" s="14" t="s">
        <v>329</v>
      </c>
      <c r="D72" s="14" t="s">
        <v>330</v>
      </c>
      <c r="E72" s="14" t="s">
        <v>331</v>
      </c>
      <c r="G72" s="13" t="s">
        <v>66</v>
      </c>
      <c r="H72" s="14" t="s">
        <v>331</v>
      </c>
    </row>
    <row r="73" spans="2:16" x14ac:dyDescent="0.25">
      <c r="B73" s="200">
        <v>2019</v>
      </c>
      <c r="C73" s="194"/>
      <c r="D73" s="194">
        <f>License*0.15</f>
        <v>0</v>
      </c>
      <c r="E73" s="89">
        <f>D73</f>
        <v>0</v>
      </c>
      <c r="G73" s="11">
        <v>2019</v>
      </c>
      <c r="H73" s="89">
        <f>F66+E73</f>
        <v>0</v>
      </c>
    </row>
    <row r="74" spans="2:16" x14ac:dyDescent="0.25">
      <c r="B74" s="201">
        <v>2020</v>
      </c>
      <c r="C74" s="194"/>
      <c r="D74" s="194">
        <f>License*0.15</f>
        <v>0</v>
      </c>
      <c r="E74" s="89">
        <f t="shared" ref="E74:E75" si="4">D74</f>
        <v>0</v>
      </c>
      <c r="G74" s="12">
        <v>2020</v>
      </c>
      <c r="H74" s="89">
        <f>F67+E74</f>
        <v>0</v>
      </c>
    </row>
    <row r="75" spans="2:16" x14ac:dyDescent="0.25">
      <c r="B75" s="200">
        <v>2021</v>
      </c>
      <c r="C75" s="194"/>
      <c r="D75" s="194">
        <f>License*0.15</f>
        <v>0</v>
      </c>
      <c r="E75" s="89">
        <f t="shared" si="4"/>
        <v>0</v>
      </c>
      <c r="G75" s="11">
        <v>2021</v>
      </c>
      <c r="H75" s="89">
        <f>F68+E75</f>
        <v>0</v>
      </c>
    </row>
    <row r="76" spans="2:16" x14ac:dyDescent="0.25">
      <c r="B76" s="253" t="s">
        <v>12</v>
      </c>
      <c r="C76" s="254"/>
      <c r="D76" s="255"/>
      <c r="E76" s="92">
        <f>SUM(E73:E75)</f>
        <v>0</v>
      </c>
      <c r="G76" s="161" t="s">
        <v>12</v>
      </c>
      <c r="H76" s="92">
        <f>SUM(H73:H75)</f>
        <v>0</v>
      </c>
    </row>
    <row r="77" spans="2:16" ht="15" thickBot="1" x14ac:dyDescent="0.3">
      <c r="B77" s="19"/>
      <c r="C77" s="19"/>
      <c r="D77" s="19"/>
      <c r="E77" s="19"/>
      <c r="I77" s="21"/>
    </row>
    <row r="78" spans="2:16" x14ac:dyDescent="0.25">
      <c r="B78" s="8"/>
      <c r="C78" s="35" t="s">
        <v>38</v>
      </c>
      <c r="D78" s="35"/>
      <c r="E78" s="35"/>
      <c r="F78" s="35"/>
      <c r="G78" s="35"/>
      <c r="H78" s="35"/>
      <c r="I78" s="35"/>
    </row>
    <row r="79" spans="2:16" x14ac:dyDescent="0.25">
      <c r="B79" t="s">
        <v>39</v>
      </c>
      <c r="C79" t="s">
        <v>36</v>
      </c>
      <c r="K79"/>
      <c r="L79"/>
      <c r="M79"/>
    </row>
    <row r="80" spans="2:16" x14ac:dyDescent="0.25">
      <c r="B80" s="6">
        <v>1</v>
      </c>
      <c r="C80" s="81" t="s">
        <v>55</v>
      </c>
      <c r="D80" s="81"/>
      <c r="E80" s="81"/>
      <c r="F80" s="81"/>
      <c r="G80" s="81"/>
      <c r="H80" s="81"/>
      <c r="I80" s="81"/>
      <c r="J80" s="81"/>
      <c r="K80" s="81"/>
      <c r="L80" s="81"/>
      <c r="M80" s="81"/>
      <c r="N80" s="81"/>
      <c r="O80" s="81"/>
      <c r="P80" s="81"/>
    </row>
    <row r="81" spans="2:13" x14ac:dyDescent="0.25">
      <c r="B81">
        <v>2</v>
      </c>
      <c r="C81" t="s">
        <v>56</v>
      </c>
      <c r="K81"/>
      <c r="L81"/>
      <c r="M81"/>
    </row>
    <row r="82" spans="2:13" x14ac:dyDescent="0.25">
      <c r="B82">
        <v>3</v>
      </c>
      <c r="C82" t="s">
        <v>35</v>
      </c>
      <c r="K82"/>
      <c r="L82"/>
      <c r="M82"/>
    </row>
    <row r="83" spans="2:13" x14ac:dyDescent="0.25">
      <c r="B83">
        <v>4</v>
      </c>
      <c r="C83" t="s">
        <v>95</v>
      </c>
      <c r="K83"/>
      <c r="L83"/>
      <c r="M83"/>
    </row>
    <row r="85" spans="2:13" x14ac:dyDescent="0.25">
      <c r="B85" t="s">
        <v>40</v>
      </c>
      <c r="C85" t="s">
        <v>37</v>
      </c>
    </row>
    <row r="86" spans="2:13" x14ac:dyDescent="0.25">
      <c r="B86" s="40">
        <v>1</v>
      </c>
      <c r="C86" s="107" t="s">
        <v>154</v>
      </c>
      <c r="D86" s="82"/>
      <c r="E86" s="82"/>
      <c r="F86" s="82"/>
      <c r="G86" s="82"/>
    </row>
    <row r="87" spans="2:13" x14ac:dyDescent="0.25">
      <c r="B87" s="40">
        <v>2</v>
      </c>
      <c r="C87" s="40" t="s">
        <v>96</v>
      </c>
      <c r="D87" s="40"/>
      <c r="E87" s="40"/>
      <c r="F87" s="40"/>
      <c r="G87" s="40"/>
    </row>
    <row r="88" spans="2:13" x14ac:dyDescent="0.25">
      <c r="B88" s="40">
        <v>3</v>
      </c>
      <c r="C88" s="40" t="s">
        <v>97</v>
      </c>
      <c r="D88" s="40"/>
      <c r="E88" s="40"/>
      <c r="F88" s="40"/>
      <c r="G88" s="40"/>
    </row>
  </sheetData>
  <sheetProtection algorithmName="SHA-512" hashValue="vBZafwmlgoK8fM6+eFog1sf9/H5Sr3qk0YWi8R0fGiLZnxbtHk0RtR8by9bpwyE//O7cWHOc/IJF17vKRzB7dw==" saltValue="4v9ds8WP/UsKvoWvH/xv5w==" spinCount="100000" sheet="1" objects="1" scenarios="1"/>
  <dataConsolidate/>
  <mergeCells count="13">
    <mergeCell ref="B6:H6"/>
    <mergeCell ref="C7:H7"/>
    <mergeCell ref="C8:H8"/>
    <mergeCell ref="C9:H9"/>
    <mergeCell ref="B12:D12"/>
    <mergeCell ref="B20:I20"/>
    <mergeCell ref="B71:E71"/>
    <mergeCell ref="B76:D76"/>
    <mergeCell ref="G71:H71"/>
    <mergeCell ref="B37:C37"/>
    <mergeCell ref="B39:C39"/>
    <mergeCell ref="B40:C40"/>
    <mergeCell ref="B43:C43"/>
  </mergeCells>
  <phoneticPr fontId="18" type="noConversion"/>
  <dataValidations count="1">
    <dataValidation type="list" allowBlank="1" showInputMessage="1" showErrorMessage="1" sqref="D56:D58 D66:D68">
      <formula1>$C$14:$C$18</formula1>
    </dataValidation>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7"/>
  <sheetViews>
    <sheetView showGridLines="0" topLeftCell="A8" zoomScaleNormal="100" workbookViewId="0">
      <selection activeCell="D14" sqref="D14"/>
    </sheetView>
  </sheetViews>
  <sheetFormatPr defaultColWidth="11.5546875" defaultRowHeight="14.4" x14ac:dyDescent="0.25"/>
  <cols>
    <col min="2" max="2" width="33.21875" customWidth="1"/>
    <col min="3" max="7" width="15.77734375" customWidth="1"/>
    <col min="8" max="8" width="17.77734375" customWidth="1"/>
    <col min="9" max="9" width="15.77734375" customWidth="1"/>
    <col min="10" max="11" width="15.77734375" style="21" customWidth="1"/>
    <col min="12" max="12" width="15.77734375" customWidth="1"/>
    <col min="13" max="13" width="12.88671875" hidden="1" customWidth="1"/>
    <col min="14" max="14" width="10.109375" hidden="1" customWidth="1"/>
    <col min="15" max="15" width="13.21875" hidden="1" customWidth="1"/>
    <col min="16" max="17" width="17" hidden="1" customWidth="1"/>
    <col min="18" max="18" width="21.109375" hidden="1" customWidth="1"/>
    <col min="19" max="23" width="0" hidden="1" customWidth="1"/>
  </cols>
  <sheetData>
    <row r="2" spans="2:17" ht="22.8" thickBot="1" x14ac:dyDescent="0.35">
      <c r="B2" s="9" t="s">
        <v>324</v>
      </c>
      <c r="C2" s="7"/>
      <c r="D2" s="7"/>
      <c r="E2" s="7"/>
      <c r="F2" s="7"/>
      <c r="G2" s="7"/>
      <c r="H2" s="7"/>
      <c r="I2" s="7"/>
      <c r="J2" s="20"/>
      <c r="K2" s="20"/>
      <c r="L2" s="7"/>
      <c r="M2" s="7"/>
      <c r="N2" s="7"/>
      <c r="O2" s="7"/>
      <c r="P2" s="7"/>
    </row>
    <row r="4" spans="2:17" ht="15" thickBot="1" x14ac:dyDescent="0.3">
      <c r="B4" s="252" t="s">
        <v>26</v>
      </c>
      <c r="C4" s="252"/>
      <c r="D4" s="252"/>
      <c r="E4" s="252"/>
      <c r="F4" s="252"/>
      <c r="G4" s="252"/>
      <c r="H4" s="252"/>
    </row>
    <row r="5" spans="2:17" s="5" customFormat="1" ht="18" thickTop="1" x14ac:dyDescent="0.25">
      <c r="B5" s="12" t="s">
        <v>2</v>
      </c>
      <c r="C5" s="265" t="s">
        <v>153</v>
      </c>
      <c r="D5" s="266"/>
      <c r="E5" s="266"/>
      <c r="F5" s="266"/>
      <c r="G5" s="266"/>
      <c r="H5" s="267"/>
      <c r="J5" s="22"/>
      <c r="K5" s="22"/>
      <c r="Q5"/>
    </row>
    <row r="6" spans="2:17" s="5" customFormat="1" ht="17.399999999999999" x14ac:dyDescent="0.25">
      <c r="B6" s="12" t="s">
        <v>58</v>
      </c>
      <c r="C6" s="268" t="s">
        <v>141</v>
      </c>
      <c r="D6" s="262"/>
      <c r="E6" s="262"/>
      <c r="F6" s="262"/>
      <c r="G6" s="262"/>
      <c r="H6" s="269"/>
      <c r="J6" s="22"/>
      <c r="K6" s="22"/>
      <c r="Q6"/>
    </row>
    <row r="7" spans="2:17" s="5" customFormat="1" ht="18" thickBot="1" x14ac:dyDescent="0.3">
      <c r="B7" s="12" t="s">
        <v>57</v>
      </c>
      <c r="C7" s="270" t="s">
        <v>68</v>
      </c>
      <c r="D7" s="271"/>
      <c r="E7" s="271"/>
      <c r="F7" s="271"/>
      <c r="G7" s="271"/>
      <c r="H7" s="272"/>
      <c r="J7" s="22"/>
      <c r="K7" s="22"/>
      <c r="Q7"/>
    </row>
    <row r="8" spans="2:17" ht="15" thickTop="1" x14ac:dyDescent="0.25"/>
    <row r="10" spans="2:17" ht="22.2" x14ac:dyDescent="0.3">
      <c r="B10" s="96" t="s">
        <v>309</v>
      </c>
    </row>
    <row r="11" spans="2:17" x14ac:dyDescent="0.25">
      <c r="B11" s="19"/>
      <c r="C11" s="19"/>
      <c r="D11" s="19"/>
      <c r="E11" s="19"/>
      <c r="I11" s="21"/>
    </row>
    <row r="12" spans="2:17" x14ac:dyDescent="0.25">
      <c r="B12" s="192" t="s">
        <v>311</v>
      </c>
      <c r="C12" s="192"/>
      <c r="D12" s="192"/>
      <c r="E12" s="192"/>
      <c r="F12" s="192"/>
      <c r="G12" s="21"/>
      <c r="H12" s="21"/>
      <c r="J12"/>
      <c r="K12"/>
    </row>
    <row r="13" spans="2:17" ht="28.8" x14ac:dyDescent="0.25">
      <c r="B13" s="13" t="s">
        <v>66</v>
      </c>
      <c r="C13" s="14" t="s">
        <v>161</v>
      </c>
      <c r="D13" s="14" t="s">
        <v>345</v>
      </c>
      <c r="E13" s="14" t="s">
        <v>347</v>
      </c>
      <c r="F13" s="14" t="s">
        <v>67</v>
      </c>
      <c r="G13" s="21"/>
      <c r="H13" s="21"/>
      <c r="J13"/>
      <c r="K13"/>
    </row>
    <row r="14" spans="2:17" x14ac:dyDescent="0.25">
      <c r="B14" s="11">
        <v>2019</v>
      </c>
      <c r="C14" s="194">
        <v>0</v>
      </c>
      <c r="D14" s="198" t="s">
        <v>341</v>
      </c>
      <c r="E14" s="226">
        <f>VLOOKUP(D14,'2. Quotation'!Skill_Level,2,0)</f>
        <v>0</v>
      </c>
      <c r="F14" s="89">
        <f>C14*E14</f>
        <v>0</v>
      </c>
      <c r="G14" s="21"/>
      <c r="H14" s="21"/>
      <c r="J14"/>
      <c r="K14"/>
    </row>
    <row r="15" spans="2:17" x14ac:dyDescent="0.25">
      <c r="B15" s="12">
        <v>2020</v>
      </c>
      <c r="C15" s="194">
        <v>0</v>
      </c>
      <c r="D15" s="199" t="s">
        <v>341</v>
      </c>
      <c r="E15" s="226">
        <f>VLOOKUP(D15,'2. Quotation'!Skill_Level,2,0)</f>
        <v>0</v>
      </c>
      <c r="F15" s="89">
        <f t="shared" ref="F15:F16" si="0">C15*E15</f>
        <v>0</v>
      </c>
      <c r="G15" s="21"/>
      <c r="H15" s="21"/>
      <c r="J15"/>
      <c r="K15"/>
    </row>
    <row r="16" spans="2:17" x14ac:dyDescent="0.25">
      <c r="B16" s="11">
        <v>2021</v>
      </c>
      <c r="C16" s="194">
        <v>0</v>
      </c>
      <c r="D16" s="198" t="s">
        <v>341</v>
      </c>
      <c r="E16" s="226">
        <f>VLOOKUP(D16,'2. Quotation'!Skill_Level,2,0)</f>
        <v>0</v>
      </c>
      <c r="F16" s="89">
        <f t="shared" si="0"/>
        <v>0</v>
      </c>
      <c r="G16" s="21"/>
      <c r="H16" s="21"/>
      <c r="J16"/>
      <c r="K16"/>
    </row>
    <row r="17" spans="2:11" x14ac:dyDescent="0.25">
      <c r="B17" s="163" t="s">
        <v>12</v>
      </c>
      <c r="C17" s="164"/>
      <c r="D17" s="164"/>
      <c r="E17" s="164"/>
      <c r="F17" s="92">
        <f>SUM(F14:F16)</f>
        <v>0</v>
      </c>
      <c r="G17" s="21"/>
      <c r="H17" s="21"/>
      <c r="J17"/>
      <c r="K17"/>
    </row>
    <row r="18" spans="2:11" x14ac:dyDescent="0.25">
      <c r="B18" s="19"/>
      <c r="C18" s="19"/>
      <c r="D18" s="19"/>
      <c r="E18" s="19"/>
      <c r="I18" s="21"/>
    </row>
    <row r="19" spans="2:11" x14ac:dyDescent="0.25">
      <c r="B19" s="19"/>
      <c r="C19" s="19"/>
      <c r="D19" s="19"/>
      <c r="E19" s="19"/>
      <c r="I19" s="21"/>
    </row>
    <row r="20" spans="2:11" ht="22.2" x14ac:dyDescent="0.3">
      <c r="B20" s="96" t="s">
        <v>310</v>
      </c>
      <c r="C20" s="19"/>
    </row>
    <row r="21" spans="2:11" ht="22.2" x14ac:dyDescent="0.3">
      <c r="B21" s="96"/>
      <c r="C21" s="19"/>
    </row>
    <row r="22" spans="2:11" x14ac:dyDescent="0.25">
      <c r="B22" s="252" t="s">
        <v>334</v>
      </c>
      <c r="C22" s="252"/>
      <c r="D22" s="252"/>
      <c r="E22" s="252"/>
      <c r="F22" s="252"/>
      <c r="I22" s="21"/>
    </row>
    <row r="23" spans="2:11" ht="28.8" x14ac:dyDescent="0.25">
      <c r="B23" s="13" t="s">
        <v>66</v>
      </c>
      <c r="C23" s="14" t="s">
        <v>161</v>
      </c>
      <c r="D23" s="14" t="s">
        <v>345</v>
      </c>
      <c r="E23" s="14" t="s">
        <v>347</v>
      </c>
      <c r="F23" s="14" t="s">
        <v>67</v>
      </c>
      <c r="I23" s="159"/>
    </row>
    <row r="24" spans="2:11" x14ac:dyDescent="0.25">
      <c r="B24" s="11">
        <v>2019</v>
      </c>
      <c r="C24" s="194">
        <v>0</v>
      </c>
      <c r="D24" s="198" t="s">
        <v>341</v>
      </c>
      <c r="E24" s="226">
        <f>VLOOKUP(D24,'2. Quotation'!Skill_Level,2,0)</f>
        <v>0</v>
      </c>
      <c r="F24" s="89">
        <f>C24*E24</f>
        <v>0</v>
      </c>
      <c r="I24" s="21"/>
    </row>
    <row r="25" spans="2:11" x14ac:dyDescent="0.25">
      <c r="B25" s="12">
        <v>2020</v>
      </c>
      <c r="C25" s="194">
        <v>0</v>
      </c>
      <c r="D25" s="199" t="s">
        <v>341</v>
      </c>
      <c r="E25" s="226">
        <f>VLOOKUP(D25,'2. Quotation'!Skill_Level,2,0)</f>
        <v>0</v>
      </c>
      <c r="F25" s="89">
        <f t="shared" ref="F25:F26" si="1">C25*E25</f>
        <v>0</v>
      </c>
      <c r="I25" s="21"/>
    </row>
    <row r="26" spans="2:11" x14ac:dyDescent="0.25">
      <c r="B26" s="11">
        <v>2021</v>
      </c>
      <c r="C26" s="194">
        <v>0</v>
      </c>
      <c r="D26" s="198" t="s">
        <v>341</v>
      </c>
      <c r="E26" s="226">
        <f>VLOOKUP(D26,'2. Quotation'!Skill_Level,2,0)</f>
        <v>0</v>
      </c>
      <c r="F26" s="89">
        <f t="shared" si="1"/>
        <v>0</v>
      </c>
      <c r="I26" s="21"/>
    </row>
    <row r="27" spans="2:11" x14ac:dyDescent="0.25">
      <c r="B27" s="163" t="s">
        <v>12</v>
      </c>
      <c r="C27" s="164"/>
      <c r="D27" s="164"/>
      <c r="E27" s="165"/>
      <c r="F27" s="92">
        <f>SUM(F24:F26)</f>
        <v>0</v>
      </c>
      <c r="I27" s="21"/>
    </row>
  </sheetData>
  <sheetProtection algorithmName="SHA-512" hashValue="67G7c97qq0irqdUo7ULDvHGmA6XTEivnPCjp45xEiN8vneIodKMKNgX7WFYxGFvtPp6LuHzlry1e0Z92JYnNdg==" saltValue="x07wmTz+V7im59hGo0oOdg==" spinCount="100000" sheet="1" objects="1" scenarios="1"/>
  <dataConsolidate/>
  <mergeCells count="5">
    <mergeCell ref="B22:F22"/>
    <mergeCell ref="B4:H4"/>
    <mergeCell ref="C5:H5"/>
    <mergeCell ref="C6:H6"/>
    <mergeCell ref="C7:H7"/>
  </mergeCells>
  <phoneticPr fontId="18" type="noConversion"/>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 Quotation'!$C$14:$C$18</xm:f>
          </x14:formula1>
          <xm:sqref>D14:D16 D24:D26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7"/>
  <sheetViews>
    <sheetView showGridLines="0" topLeftCell="A8" zoomScaleNormal="100" workbookViewId="0">
      <selection activeCell="H14" sqref="H14"/>
    </sheetView>
  </sheetViews>
  <sheetFormatPr defaultColWidth="11.5546875" defaultRowHeight="14.4" x14ac:dyDescent="0.25"/>
  <cols>
    <col min="2" max="2" width="33.21875" customWidth="1"/>
    <col min="3" max="7" width="15.77734375" customWidth="1"/>
    <col min="8" max="8" width="19" bestFit="1" customWidth="1"/>
    <col min="9" max="9" width="15.77734375" customWidth="1"/>
    <col min="10" max="11" width="15.77734375" style="21" customWidth="1"/>
    <col min="12" max="12" width="15.77734375" customWidth="1"/>
    <col min="13" max="13" width="12.88671875" hidden="1" customWidth="1"/>
    <col min="14" max="14" width="10.109375" hidden="1" customWidth="1"/>
    <col min="15" max="15" width="13.21875" hidden="1" customWidth="1"/>
    <col min="16" max="17" width="17" hidden="1" customWidth="1"/>
    <col min="18" max="18" width="21.109375" hidden="1" customWidth="1"/>
    <col min="19" max="23" width="0" hidden="1" customWidth="1"/>
  </cols>
  <sheetData>
    <row r="2" spans="2:17" ht="22.8" thickBot="1" x14ac:dyDescent="0.35">
      <c r="B2" s="9" t="s">
        <v>325</v>
      </c>
      <c r="C2" s="7"/>
      <c r="D2" s="7"/>
      <c r="E2" s="7"/>
      <c r="F2" s="7"/>
      <c r="G2" s="7"/>
      <c r="H2" s="7"/>
      <c r="I2" s="7"/>
      <c r="J2" s="20"/>
      <c r="K2" s="20"/>
      <c r="L2" s="7"/>
      <c r="M2" s="7"/>
      <c r="N2" s="7"/>
      <c r="O2" s="7"/>
      <c r="P2" s="7"/>
    </row>
    <row r="4" spans="2:17" ht="15" thickBot="1" x14ac:dyDescent="0.3">
      <c r="B4" s="252" t="s">
        <v>26</v>
      </c>
      <c r="C4" s="252"/>
      <c r="D4" s="252"/>
      <c r="E4" s="252"/>
      <c r="F4" s="252"/>
      <c r="G4" s="252"/>
      <c r="H4" s="252"/>
    </row>
    <row r="5" spans="2:17" s="5" customFormat="1" ht="18" thickTop="1" x14ac:dyDescent="0.25">
      <c r="B5" s="12" t="s">
        <v>2</v>
      </c>
      <c r="C5" s="265" t="s">
        <v>153</v>
      </c>
      <c r="D5" s="266"/>
      <c r="E5" s="266"/>
      <c r="F5" s="266"/>
      <c r="G5" s="266"/>
      <c r="H5" s="267"/>
      <c r="J5" s="22"/>
      <c r="K5" s="22"/>
      <c r="Q5"/>
    </row>
    <row r="6" spans="2:17" s="5" customFormat="1" ht="17.399999999999999" x14ac:dyDescent="0.25">
      <c r="B6" s="12" t="s">
        <v>58</v>
      </c>
      <c r="C6" s="268" t="s">
        <v>141</v>
      </c>
      <c r="D6" s="262"/>
      <c r="E6" s="262"/>
      <c r="F6" s="262"/>
      <c r="G6" s="262"/>
      <c r="H6" s="269"/>
      <c r="J6" s="22"/>
      <c r="K6" s="22"/>
      <c r="Q6"/>
    </row>
    <row r="7" spans="2:17" s="5" customFormat="1" ht="18" thickBot="1" x14ac:dyDescent="0.3">
      <c r="B7" s="12" t="s">
        <v>57</v>
      </c>
      <c r="C7" s="270" t="s">
        <v>68</v>
      </c>
      <c r="D7" s="271"/>
      <c r="E7" s="271"/>
      <c r="F7" s="271"/>
      <c r="G7" s="271"/>
      <c r="H7" s="272"/>
      <c r="J7" s="22"/>
      <c r="K7" s="22"/>
      <c r="Q7"/>
    </row>
    <row r="8" spans="2:17" ht="15" thickTop="1" x14ac:dyDescent="0.25"/>
    <row r="10" spans="2:17" ht="22.2" x14ac:dyDescent="0.3">
      <c r="B10" s="96" t="s">
        <v>309</v>
      </c>
    </row>
    <row r="11" spans="2:17" x14ac:dyDescent="0.25">
      <c r="B11" s="19"/>
      <c r="C11" s="19"/>
      <c r="D11" s="19"/>
      <c r="E11" s="19"/>
      <c r="I11" s="21"/>
    </row>
    <row r="12" spans="2:17" x14ac:dyDescent="0.25">
      <c r="B12" s="192" t="s">
        <v>311</v>
      </c>
      <c r="C12" s="192"/>
      <c r="D12" s="192"/>
      <c r="E12" s="192"/>
      <c r="F12" s="192"/>
      <c r="G12" s="21"/>
      <c r="H12" s="21"/>
      <c r="J12"/>
      <c r="K12"/>
    </row>
    <row r="13" spans="2:17" ht="28.8" x14ac:dyDescent="0.25">
      <c r="B13" s="13" t="s">
        <v>66</v>
      </c>
      <c r="C13" s="14" t="s">
        <v>161</v>
      </c>
      <c r="D13" s="14" t="s">
        <v>345</v>
      </c>
      <c r="E13" s="14" t="s">
        <v>347</v>
      </c>
      <c r="F13" s="14" t="s">
        <v>67</v>
      </c>
      <c r="G13" s="21"/>
      <c r="H13" s="21"/>
      <c r="J13"/>
      <c r="K13"/>
    </row>
    <row r="14" spans="2:17" x14ac:dyDescent="0.25">
      <c r="B14" s="11">
        <v>2019</v>
      </c>
      <c r="C14" s="194">
        <v>0</v>
      </c>
      <c r="D14" s="198" t="s">
        <v>341</v>
      </c>
      <c r="E14" s="226">
        <f>VLOOKUP(D14,'2. Quotation'!Skill_Level,2,0)</f>
        <v>0</v>
      </c>
      <c r="F14" s="89">
        <f>C14*E14</f>
        <v>0</v>
      </c>
      <c r="G14" s="21"/>
      <c r="H14" s="21"/>
      <c r="J14"/>
      <c r="K14"/>
    </row>
    <row r="15" spans="2:17" x14ac:dyDescent="0.25">
      <c r="B15" s="12">
        <v>2020</v>
      </c>
      <c r="C15" s="194">
        <v>0</v>
      </c>
      <c r="D15" s="199" t="s">
        <v>341</v>
      </c>
      <c r="E15" s="226">
        <f>VLOOKUP(D15,'2. Quotation'!Skill_Level,2,0)</f>
        <v>0</v>
      </c>
      <c r="F15" s="89">
        <f t="shared" ref="F15:F16" si="0">C15*E15</f>
        <v>0</v>
      </c>
      <c r="G15" s="21"/>
      <c r="H15" s="21"/>
      <c r="J15"/>
      <c r="K15"/>
    </row>
    <row r="16" spans="2:17" x14ac:dyDescent="0.25">
      <c r="B16" s="11">
        <v>2021</v>
      </c>
      <c r="C16" s="194">
        <v>0</v>
      </c>
      <c r="D16" s="198" t="s">
        <v>341</v>
      </c>
      <c r="E16" s="226">
        <f>VLOOKUP(D16,'2. Quotation'!Skill_Level,2,0)</f>
        <v>0</v>
      </c>
      <c r="F16" s="89">
        <f t="shared" si="0"/>
        <v>0</v>
      </c>
      <c r="G16" s="21"/>
      <c r="H16" s="21"/>
      <c r="J16"/>
      <c r="K16"/>
    </row>
    <row r="17" spans="2:11" x14ac:dyDescent="0.25">
      <c r="B17" s="163" t="s">
        <v>12</v>
      </c>
      <c r="C17" s="164"/>
      <c r="D17" s="164"/>
      <c r="E17" s="164"/>
      <c r="F17" s="92">
        <f>SUM(F14:F16)</f>
        <v>0</v>
      </c>
      <c r="G17" s="21"/>
      <c r="H17" s="21"/>
      <c r="J17"/>
      <c r="K17"/>
    </row>
    <row r="18" spans="2:11" x14ac:dyDescent="0.25">
      <c r="B18" s="19"/>
      <c r="C18" s="19"/>
      <c r="D18" s="19"/>
      <c r="E18" s="19"/>
      <c r="I18" s="21"/>
    </row>
    <row r="19" spans="2:11" x14ac:dyDescent="0.25">
      <c r="B19" s="19"/>
      <c r="C19" s="19"/>
      <c r="D19" s="19"/>
      <c r="E19" s="19"/>
      <c r="I19" s="21"/>
    </row>
    <row r="20" spans="2:11" ht="22.2" x14ac:dyDescent="0.3">
      <c r="B20" s="96" t="s">
        <v>310</v>
      </c>
      <c r="C20" s="19"/>
    </row>
    <row r="21" spans="2:11" ht="22.2" x14ac:dyDescent="0.3">
      <c r="B21" s="96"/>
      <c r="C21" s="19"/>
    </row>
    <row r="22" spans="2:11" x14ac:dyDescent="0.25">
      <c r="B22" s="252" t="s">
        <v>334</v>
      </c>
      <c r="C22" s="252"/>
      <c r="D22" s="252"/>
      <c r="E22" s="252"/>
      <c r="F22" s="252"/>
      <c r="I22" s="21"/>
    </row>
    <row r="23" spans="2:11" ht="28.8" x14ac:dyDescent="0.25">
      <c r="B23" s="13" t="s">
        <v>66</v>
      </c>
      <c r="C23" s="14" t="s">
        <v>161</v>
      </c>
      <c r="D23" s="14" t="s">
        <v>345</v>
      </c>
      <c r="E23" s="14" t="s">
        <v>347</v>
      </c>
      <c r="F23" s="14" t="s">
        <v>67</v>
      </c>
      <c r="I23" s="21"/>
    </row>
    <row r="24" spans="2:11" x14ac:dyDescent="0.25">
      <c r="B24" s="11">
        <v>2019</v>
      </c>
      <c r="C24" s="194">
        <v>0</v>
      </c>
      <c r="D24" s="198" t="s">
        <v>341</v>
      </c>
      <c r="E24" s="226">
        <f>VLOOKUP(D24,'2. Quotation'!Skill_Level,2,0)</f>
        <v>0</v>
      </c>
      <c r="F24" s="89">
        <f>C24*E24</f>
        <v>0</v>
      </c>
      <c r="G24" s="19"/>
      <c r="I24" s="21"/>
    </row>
    <row r="25" spans="2:11" x14ac:dyDescent="0.25">
      <c r="B25" s="12">
        <v>2020</v>
      </c>
      <c r="C25" s="194">
        <v>0</v>
      </c>
      <c r="D25" s="199" t="s">
        <v>341</v>
      </c>
      <c r="E25" s="226">
        <f>VLOOKUP(D25,'2. Quotation'!Skill_Level,2,0)</f>
        <v>0</v>
      </c>
      <c r="F25" s="89">
        <f t="shared" ref="F25:F26" si="1">C25*E25</f>
        <v>0</v>
      </c>
      <c r="I25" s="21"/>
    </row>
    <row r="26" spans="2:11" x14ac:dyDescent="0.25">
      <c r="B26" s="11">
        <v>2021</v>
      </c>
      <c r="C26" s="194">
        <v>0</v>
      </c>
      <c r="D26" s="198" t="s">
        <v>341</v>
      </c>
      <c r="E26" s="226">
        <f>VLOOKUP(D26,'2. Quotation'!Skill_Level,2,0)</f>
        <v>0</v>
      </c>
      <c r="F26" s="89">
        <f t="shared" si="1"/>
        <v>0</v>
      </c>
      <c r="I26" s="21"/>
    </row>
    <row r="27" spans="2:11" x14ac:dyDescent="0.25">
      <c r="B27" s="163" t="s">
        <v>12</v>
      </c>
      <c r="C27" s="164"/>
      <c r="D27" s="164"/>
      <c r="E27" s="165"/>
      <c r="F27" s="92">
        <f>SUM(F24:F26)</f>
        <v>0</v>
      </c>
      <c r="I27" s="21"/>
    </row>
  </sheetData>
  <sheetProtection algorithmName="SHA-512" hashValue="M1YRQ7iv7OmZmjENAuRcfaBTx+20oAQovNn7ZUD4oCuQii7VOepU8TOrnfOBKVSFVA3wmMmP+qp7Ar+TL3NT+w==" saltValue="uThEqg3sK2gFRdCgfdcaFw==" spinCount="100000" sheet="1" objects="1" scenarios="1"/>
  <dataConsolidate/>
  <mergeCells count="5">
    <mergeCell ref="B22:F22"/>
    <mergeCell ref="B4:H4"/>
    <mergeCell ref="C5:H5"/>
    <mergeCell ref="C6:H6"/>
    <mergeCell ref="C7:H7"/>
  </mergeCells>
  <phoneticPr fontId="18" type="noConversion"/>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 Quotation'!$C$14:$C$18</xm:f>
          </x14:formula1>
          <xm:sqref>D14:D16 D24:D26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6"/>
  <sheetViews>
    <sheetView zoomScale="85" zoomScaleNormal="85" workbookViewId="0">
      <pane xSplit="1" ySplit="3" topLeftCell="C4" activePane="bottomRight" state="frozen"/>
      <selection pane="topRight" activeCell="D1" sqref="D1"/>
      <selection pane="bottomLeft" activeCell="A4" sqref="A4"/>
      <selection pane="bottomRight" activeCell="J10" sqref="J10"/>
    </sheetView>
  </sheetViews>
  <sheetFormatPr defaultColWidth="11.44140625" defaultRowHeight="13.2" x14ac:dyDescent="0.25"/>
  <cols>
    <col min="1" max="1" width="9.88671875" style="52" customWidth="1"/>
    <col min="2" max="2" width="12.109375" style="154" customWidth="1"/>
    <col min="3" max="3" width="60.6640625" style="87" customWidth="1"/>
    <col min="4" max="4" width="92.6640625" style="53" customWidth="1"/>
    <col min="5" max="5" width="6" style="53" hidden="1" customWidth="1"/>
    <col min="6" max="6" width="13.88671875" style="53" customWidth="1"/>
    <col min="7" max="7" width="14.21875" style="53" customWidth="1"/>
    <col min="8" max="8" width="9.88671875" style="54" bestFit="1" customWidth="1"/>
    <col min="9" max="9" width="12.88671875" style="55" hidden="1" customWidth="1"/>
    <col min="10" max="10" width="7.88671875" style="236" customWidth="1"/>
    <col min="11" max="11" width="10.88671875" style="56" customWidth="1"/>
    <col min="12" max="12" width="20.5546875" style="56" customWidth="1"/>
    <col min="13" max="13" width="16.6640625" style="56" customWidth="1"/>
    <col min="14" max="14" width="10.88671875" style="63" customWidth="1"/>
    <col min="15" max="16384" width="11.44140625" style="63"/>
  </cols>
  <sheetData>
    <row r="1" spans="1:13" s="52" customFormat="1" ht="15.6" x14ac:dyDescent="0.3">
      <c r="A1" s="4"/>
      <c r="B1" s="150"/>
      <c r="C1" s="50"/>
      <c r="D1" s="25"/>
      <c r="E1" s="26"/>
      <c r="F1" s="26"/>
      <c r="G1" s="26"/>
      <c r="H1" s="25"/>
      <c r="I1" s="25"/>
      <c r="J1" s="228"/>
      <c r="K1" s="25"/>
      <c r="L1" s="25"/>
      <c r="M1" s="25"/>
    </row>
    <row r="2" spans="1:13" s="52" customFormat="1" ht="15.6" x14ac:dyDescent="0.3">
      <c r="A2" s="57"/>
      <c r="B2" s="151"/>
      <c r="C2" s="86"/>
      <c r="D2" s="58"/>
      <c r="E2" s="59"/>
      <c r="F2" s="59"/>
      <c r="G2" s="59"/>
      <c r="H2" s="58"/>
      <c r="I2" s="58"/>
      <c r="J2" s="229"/>
      <c r="K2" s="58"/>
      <c r="L2" s="58"/>
      <c r="M2" s="58"/>
    </row>
    <row r="3" spans="1:13" s="62" customFormat="1" ht="56.4" x14ac:dyDescent="0.25">
      <c r="A3" s="60" t="s">
        <v>1</v>
      </c>
      <c r="B3" s="152" t="s">
        <v>0</v>
      </c>
      <c r="C3" s="60" t="s">
        <v>63</v>
      </c>
      <c r="D3" s="60" t="s">
        <v>6</v>
      </c>
      <c r="E3" s="60" t="s">
        <v>21</v>
      </c>
      <c r="F3" s="60" t="s">
        <v>66</v>
      </c>
      <c r="G3" s="60" t="s">
        <v>274</v>
      </c>
      <c r="H3" s="60" t="s">
        <v>5</v>
      </c>
      <c r="I3" s="61" t="s">
        <v>49</v>
      </c>
      <c r="J3" s="230" t="s">
        <v>19</v>
      </c>
      <c r="K3" s="60" t="s">
        <v>3</v>
      </c>
      <c r="L3" s="60" t="s">
        <v>20</v>
      </c>
      <c r="M3" s="60" t="s">
        <v>25</v>
      </c>
    </row>
    <row r="4" spans="1:13" x14ac:dyDescent="0.25">
      <c r="A4" s="4"/>
      <c r="B4" s="150"/>
      <c r="C4" s="50"/>
      <c r="D4" s="41"/>
      <c r="E4" s="42"/>
      <c r="F4" s="42"/>
      <c r="G4" s="42"/>
      <c r="H4" s="64"/>
      <c r="I4" s="43"/>
      <c r="J4" s="231"/>
      <c r="K4" s="64"/>
      <c r="L4" s="64"/>
      <c r="M4" s="64"/>
    </row>
    <row r="5" spans="1:13" s="70" customFormat="1" ht="27" customHeight="1" x14ac:dyDescent="0.25">
      <c r="A5" s="65"/>
      <c r="B5" s="69"/>
      <c r="C5" s="68"/>
      <c r="D5" s="66"/>
      <c r="E5" s="67"/>
      <c r="F5" s="67"/>
      <c r="G5" s="67"/>
      <c r="H5" s="68"/>
      <c r="I5" s="68"/>
      <c r="J5" s="232"/>
      <c r="K5" s="68"/>
      <c r="L5" s="68"/>
      <c r="M5" s="68"/>
    </row>
    <row r="6" spans="1:13" x14ac:dyDescent="0.25">
      <c r="A6" s="45" t="s">
        <v>82</v>
      </c>
      <c r="B6" s="153"/>
      <c r="C6" s="85" t="s">
        <v>221</v>
      </c>
      <c r="D6" s="46"/>
      <c r="E6" s="47" t="s">
        <v>24</v>
      </c>
      <c r="F6" s="47"/>
      <c r="G6" s="47"/>
      <c r="H6" s="48" t="s">
        <v>41</v>
      </c>
      <c r="I6" s="49"/>
      <c r="J6" s="233"/>
      <c r="K6" s="47"/>
      <c r="L6" s="47"/>
      <c r="M6" s="93">
        <f>SUM(M7)</f>
        <v>0</v>
      </c>
    </row>
    <row r="7" spans="1:13" ht="26.4" x14ac:dyDescent="0.25">
      <c r="A7" s="41"/>
      <c r="B7" s="155" t="s">
        <v>173</v>
      </c>
      <c r="C7" s="50" t="s">
        <v>222</v>
      </c>
      <c r="D7" s="41" t="s">
        <v>223</v>
      </c>
      <c r="E7" s="42" t="s">
        <v>24</v>
      </c>
      <c r="F7" s="102">
        <v>2019</v>
      </c>
      <c r="G7" s="157" t="s">
        <v>276</v>
      </c>
      <c r="H7" s="43" t="s">
        <v>18</v>
      </c>
      <c r="I7" s="44"/>
      <c r="J7" s="103" t="s">
        <v>8</v>
      </c>
      <c r="K7" s="42"/>
      <c r="L7" s="42"/>
      <c r="M7" s="94">
        <f>IFERROR(VLOOKUP($J7,'2. Quotation'!F12:J16,7,FALSE),0)</f>
        <v>0</v>
      </c>
    </row>
    <row r="8" spans="1:13" x14ac:dyDescent="0.25">
      <c r="A8" s="45" t="s">
        <v>83</v>
      </c>
      <c r="B8" s="153"/>
      <c r="C8" s="85" t="s">
        <v>79</v>
      </c>
      <c r="D8" s="46"/>
      <c r="E8" s="47" t="s">
        <v>24</v>
      </c>
      <c r="F8" s="47"/>
      <c r="G8" s="47"/>
      <c r="H8" s="48" t="s">
        <v>41</v>
      </c>
      <c r="I8" s="49"/>
      <c r="J8" s="233"/>
      <c r="K8" s="47"/>
      <c r="L8" s="47"/>
      <c r="M8" s="93">
        <f>SUM(M9)</f>
        <v>13</v>
      </c>
    </row>
    <row r="9" spans="1:13" ht="19.8" customHeight="1" x14ac:dyDescent="0.25">
      <c r="A9" s="41"/>
      <c r="B9" s="155" t="s">
        <v>174</v>
      </c>
      <c r="C9" s="50" t="s">
        <v>103</v>
      </c>
      <c r="D9" s="41" t="s">
        <v>80</v>
      </c>
      <c r="E9" s="42" t="s">
        <v>24</v>
      </c>
      <c r="F9" s="102">
        <v>2019</v>
      </c>
      <c r="G9" s="157" t="s">
        <v>276</v>
      </c>
      <c r="H9" s="43" t="s">
        <v>18</v>
      </c>
      <c r="I9" s="44"/>
      <c r="J9" s="158" t="s">
        <v>7</v>
      </c>
      <c r="K9" s="42"/>
      <c r="L9" s="42"/>
      <c r="M9" s="94">
        <f>IFERROR(VLOOKUP($J9,'2. Quotation'!F14:M18,7,FALSE),0)</f>
        <v>13</v>
      </c>
    </row>
    <row r="10" spans="1:13" ht="21" customHeight="1" x14ac:dyDescent="0.25">
      <c r="A10" s="41"/>
      <c r="B10" s="155" t="s">
        <v>175</v>
      </c>
      <c r="C10" s="50" t="s">
        <v>172</v>
      </c>
      <c r="D10" s="41" t="s">
        <v>171</v>
      </c>
      <c r="E10" s="42"/>
      <c r="F10" s="102">
        <v>2019</v>
      </c>
      <c r="G10" s="157" t="s">
        <v>289</v>
      </c>
      <c r="H10" s="43" t="s">
        <v>18</v>
      </c>
      <c r="I10" s="44"/>
      <c r="J10" s="158" t="s">
        <v>294</v>
      </c>
      <c r="K10" s="42"/>
      <c r="L10" s="42"/>
      <c r="M10" s="94"/>
    </row>
    <row r="11" spans="1:13" ht="26.4" hidden="1" x14ac:dyDescent="0.25">
      <c r="A11" s="41"/>
      <c r="B11" s="155" t="s">
        <v>211</v>
      </c>
      <c r="C11" s="50" t="s">
        <v>122</v>
      </c>
      <c r="D11" s="41" t="s">
        <v>123</v>
      </c>
      <c r="E11" s="42" t="s">
        <v>24</v>
      </c>
      <c r="F11" s="102">
        <v>2019</v>
      </c>
      <c r="G11" s="102" t="s">
        <v>150</v>
      </c>
      <c r="H11" s="43" t="s">
        <v>18</v>
      </c>
      <c r="I11" s="44"/>
      <c r="J11" s="103" t="s">
        <v>9</v>
      </c>
      <c r="K11" s="42"/>
      <c r="L11" s="42"/>
      <c r="M11" s="94">
        <f>IFERROR(VLOOKUP(J11,'2. Quotation'!F12:J16,7,FALSE),0)</f>
        <v>0</v>
      </c>
    </row>
    <row r="12" spans="1:13" x14ac:dyDescent="0.25">
      <c r="A12" s="45" t="s">
        <v>84</v>
      </c>
      <c r="B12" s="153"/>
      <c r="C12" s="85" t="s">
        <v>81</v>
      </c>
      <c r="D12" s="46"/>
      <c r="E12" s="47" t="s">
        <v>24</v>
      </c>
      <c r="F12" s="47"/>
      <c r="G12" s="46"/>
      <c r="H12" s="48" t="s">
        <v>41</v>
      </c>
      <c r="I12" s="47"/>
      <c r="J12" s="234"/>
      <c r="K12" s="47"/>
      <c r="L12" s="47"/>
      <c r="M12" s="93">
        <f>SUM(M15:M15)</f>
        <v>6</v>
      </c>
    </row>
    <row r="13" spans="1:13" ht="26.4" x14ac:dyDescent="0.25">
      <c r="A13" s="41"/>
      <c r="B13" s="155" t="s">
        <v>176</v>
      </c>
      <c r="C13" s="50" t="s">
        <v>104</v>
      </c>
      <c r="D13" s="41" t="s">
        <v>224</v>
      </c>
      <c r="E13" s="42" t="s">
        <v>24</v>
      </c>
      <c r="F13" s="102">
        <v>2019</v>
      </c>
      <c r="G13" s="157" t="s">
        <v>276</v>
      </c>
      <c r="H13" s="43" t="s">
        <v>18</v>
      </c>
      <c r="I13" s="44"/>
      <c r="J13" s="158" t="s">
        <v>308</v>
      </c>
      <c r="K13" s="42"/>
      <c r="L13" s="42"/>
      <c r="M13" s="94">
        <f>IFERROR(VLOOKUP(J13,'2. Quotation'!F12:J16,7,FALSE),0)</f>
        <v>0</v>
      </c>
    </row>
    <row r="14" spans="1:13" ht="26.4" x14ac:dyDescent="0.25">
      <c r="A14" s="41"/>
      <c r="B14" s="155" t="s">
        <v>177</v>
      </c>
      <c r="C14" s="50" t="s">
        <v>105</v>
      </c>
      <c r="D14" s="41" t="s">
        <v>225</v>
      </c>
      <c r="E14" s="42" t="s">
        <v>24</v>
      </c>
      <c r="F14" s="102">
        <v>2019</v>
      </c>
      <c r="G14" s="157" t="s">
        <v>276</v>
      </c>
      <c r="H14" s="43" t="s">
        <v>18</v>
      </c>
      <c r="I14" s="44"/>
      <c r="J14" s="158" t="s">
        <v>295</v>
      </c>
      <c r="K14" s="42"/>
      <c r="L14" s="42"/>
      <c r="M14" s="94">
        <f>IFERROR(VLOOKUP(J14,'2. Quotation'!F12:J16,7,FALSE),0)</f>
        <v>0</v>
      </c>
    </row>
    <row r="15" spans="1:13" ht="26.4" x14ac:dyDescent="0.25">
      <c r="A15" s="41"/>
      <c r="B15" s="155" t="s">
        <v>178</v>
      </c>
      <c r="C15" s="50" t="s">
        <v>105</v>
      </c>
      <c r="D15" s="41" t="s">
        <v>226</v>
      </c>
      <c r="E15" s="42" t="s">
        <v>24</v>
      </c>
      <c r="F15" s="102">
        <v>2019</v>
      </c>
      <c r="G15" s="157" t="s">
        <v>276</v>
      </c>
      <c r="H15" s="43" t="s">
        <v>18</v>
      </c>
      <c r="I15" s="44"/>
      <c r="J15" s="158" t="s">
        <v>308</v>
      </c>
      <c r="K15" s="42"/>
      <c r="L15" s="42"/>
      <c r="M15" s="94">
        <f>IFERROR(VLOOKUP(J15,'2. Quotation'!F14:M18,7,FALSE),0)</f>
        <v>6</v>
      </c>
    </row>
    <row r="16" spans="1:13" ht="14.4" x14ac:dyDescent="0.25">
      <c r="A16" s="45" t="s">
        <v>87</v>
      </c>
      <c r="B16" s="153"/>
      <c r="C16" s="85" t="s">
        <v>85</v>
      </c>
      <c r="D16" s="46"/>
      <c r="E16" s="47" t="s">
        <v>24</v>
      </c>
      <c r="F16" s="104"/>
      <c r="G16" s="104"/>
      <c r="H16" s="104" t="s">
        <v>41</v>
      </c>
      <c r="I16" s="104"/>
      <c r="J16" s="235"/>
      <c r="K16" s="104"/>
      <c r="L16" s="47"/>
      <c r="M16" s="93">
        <f>SUM(M20:M22)</f>
        <v>22</v>
      </c>
    </row>
    <row r="17" spans="1:13" ht="14.4" x14ac:dyDescent="0.25">
      <c r="A17" s="51"/>
      <c r="B17" s="155" t="s">
        <v>179</v>
      </c>
      <c r="C17" s="50" t="s">
        <v>106</v>
      </c>
      <c r="D17" s="41" t="s">
        <v>86</v>
      </c>
      <c r="E17" s="42" t="s">
        <v>24</v>
      </c>
      <c r="F17" s="102">
        <v>2019</v>
      </c>
      <c r="G17" s="157" t="s">
        <v>290</v>
      </c>
      <c r="H17" s="43" t="s">
        <v>18</v>
      </c>
      <c r="I17" s="44"/>
      <c r="J17" s="158" t="s">
        <v>9</v>
      </c>
      <c r="K17" s="42"/>
      <c r="L17" s="42"/>
      <c r="M17" s="94">
        <f>IFERROR(VLOOKUP(J17,'2. Quotation'!F11:M15,7,FALSE),0)</f>
        <v>8</v>
      </c>
    </row>
    <row r="18" spans="1:13" ht="26.4" x14ac:dyDescent="0.25">
      <c r="A18" s="41"/>
      <c r="B18" s="155" t="s">
        <v>212</v>
      </c>
      <c r="C18" s="50" t="s">
        <v>107</v>
      </c>
      <c r="D18" s="41" t="s">
        <v>102</v>
      </c>
      <c r="E18" s="42" t="s">
        <v>24</v>
      </c>
      <c r="F18" s="102">
        <v>2019</v>
      </c>
      <c r="G18" s="157" t="s">
        <v>291</v>
      </c>
      <c r="H18" s="43" t="s">
        <v>18</v>
      </c>
      <c r="I18" s="44"/>
      <c r="J18" s="158" t="s">
        <v>9</v>
      </c>
      <c r="K18" s="42"/>
      <c r="L18" s="42"/>
      <c r="M18" s="94">
        <f>IFERROR(VLOOKUP(J18,'2. Quotation'!F11:M15,7,FALSE),0)</f>
        <v>8</v>
      </c>
    </row>
    <row r="19" spans="1:13" ht="26.4" x14ac:dyDescent="0.25">
      <c r="A19" s="41"/>
      <c r="B19" s="155" t="s">
        <v>213</v>
      </c>
      <c r="C19" s="50" t="s">
        <v>109</v>
      </c>
      <c r="D19" s="41" t="s">
        <v>108</v>
      </c>
      <c r="E19" s="42" t="s">
        <v>24</v>
      </c>
      <c r="F19" s="102">
        <v>2019</v>
      </c>
      <c r="G19" s="157" t="s">
        <v>296</v>
      </c>
      <c r="H19" s="43" t="s">
        <v>18</v>
      </c>
      <c r="I19" s="44"/>
      <c r="J19" s="158" t="s">
        <v>294</v>
      </c>
      <c r="K19" s="42"/>
      <c r="L19" s="42"/>
      <c r="M19" s="94">
        <f>IFERROR(VLOOKUP(J19,'2. Quotation'!F11:M15,7,FALSE),0)</f>
        <v>0</v>
      </c>
    </row>
    <row r="20" spans="1:13" ht="26.4" x14ac:dyDescent="0.25">
      <c r="A20" s="51"/>
      <c r="B20" s="155" t="s">
        <v>227</v>
      </c>
      <c r="C20" s="50" t="s">
        <v>233</v>
      </c>
      <c r="D20" s="41" t="s">
        <v>230</v>
      </c>
      <c r="E20" s="42" t="s">
        <v>24</v>
      </c>
      <c r="F20" s="102">
        <v>2019</v>
      </c>
      <c r="G20" s="157" t="s">
        <v>296</v>
      </c>
      <c r="H20" s="43" t="s">
        <v>18</v>
      </c>
      <c r="I20" s="44"/>
      <c r="J20" s="158" t="s">
        <v>295</v>
      </c>
      <c r="K20" s="42"/>
      <c r="L20" s="42"/>
      <c r="M20" s="94">
        <f>IFERROR(VLOOKUP(J20,'2. Quotation'!F14:M18,7,FALSE),0)</f>
        <v>8</v>
      </c>
    </row>
    <row r="21" spans="1:13" ht="14.4" x14ac:dyDescent="0.25">
      <c r="A21" s="41"/>
      <c r="B21" s="155" t="s">
        <v>228</v>
      </c>
      <c r="C21" s="50" t="s">
        <v>234</v>
      </c>
      <c r="D21" s="41" t="s">
        <v>231</v>
      </c>
      <c r="E21" s="42" t="s">
        <v>24</v>
      </c>
      <c r="F21" s="102">
        <v>2019</v>
      </c>
      <c r="G21" s="157" t="s">
        <v>296</v>
      </c>
      <c r="H21" s="43" t="s">
        <v>18</v>
      </c>
      <c r="I21" s="44"/>
      <c r="J21" s="158" t="s">
        <v>8</v>
      </c>
      <c r="K21" s="42"/>
      <c r="L21" s="42"/>
      <c r="M21" s="94">
        <f>IFERROR(VLOOKUP(J21,'2. Quotation'!F14:M18,7,FALSE),0)</f>
        <v>6</v>
      </c>
    </row>
    <row r="22" spans="1:13" ht="26.4" x14ac:dyDescent="0.25">
      <c r="A22" s="41"/>
      <c r="B22" s="155" t="s">
        <v>229</v>
      </c>
      <c r="C22" s="50" t="s">
        <v>235</v>
      </c>
      <c r="D22" s="41" t="s">
        <v>232</v>
      </c>
      <c r="E22" s="42" t="s">
        <v>24</v>
      </c>
      <c r="F22" s="102">
        <v>2019</v>
      </c>
      <c r="G22" s="157" t="s">
        <v>292</v>
      </c>
      <c r="H22" s="43" t="s">
        <v>18</v>
      </c>
      <c r="I22" s="44"/>
      <c r="J22" s="158" t="s">
        <v>295</v>
      </c>
      <c r="K22" s="42"/>
      <c r="L22" s="42"/>
      <c r="M22" s="94">
        <f>IFERROR(VLOOKUP(J22,'2. Quotation'!F14:M18,7,FALSE),0)</f>
        <v>8</v>
      </c>
    </row>
    <row r="23" spans="1:13" ht="14.4" x14ac:dyDescent="0.25">
      <c r="A23" s="45" t="s">
        <v>90</v>
      </c>
      <c r="B23" s="153"/>
      <c r="C23" s="85" t="s">
        <v>88</v>
      </c>
      <c r="D23" s="46"/>
      <c r="E23" s="47" t="s">
        <v>24</v>
      </c>
      <c r="F23" s="104"/>
      <c r="G23" s="104"/>
      <c r="H23" s="104" t="s">
        <v>41</v>
      </c>
      <c r="I23" s="104"/>
      <c r="J23" s="235"/>
      <c r="K23" s="104"/>
      <c r="L23" s="47"/>
      <c r="M23" s="93">
        <f>SUM(M24)</f>
        <v>13</v>
      </c>
    </row>
    <row r="24" spans="1:13" ht="26.4" x14ac:dyDescent="0.25">
      <c r="A24" s="41"/>
      <c r="B24" s="155" t="s">
        <v>180</v>
      </c>
      <c r="C24" s="50" t="s">
        <v>110</v>
      </c>
      <c r="D24" s="41" t="s">
        <v>89</v>
      </c>
      <c r="E24" s="42" t="s">
        <v>24</v>
      </c>
      <c r="F24" s="102">
        <v>2019</v>
      </c>
      <c r="G24" s="157" t="s">
        <v>292</v>
      </c>
      <c r="H24" s="43" t="s">
        <v>18</v>
      </c>
      <c r="I24" s="44"/>
      <c r="J24" s="158" t="s">
        <v>294</v>
      </c>
      <c r="K24" s="42"/>
      <c r="L24" s="42"/>
      <c r="M24" s="94">
        <f>IFERROR(VLOOKUP(J24,'2. Quotation'!F14:M18,7,FALSE),0)</f>
        <v>13</v>
      </c>
    </row>
    <row r="25" spans="1:13" ht="14.4" x14ac:dyDescent="0.25">
      <c r="A25" s="45" t="s">
        <v>92</v>
      </c>
      <c r="B25" s="153"/>
      <c r="C25" s="85" t="s">
        <v>91</v>
      </c>
      <c r="D25" s="46"/>
      <c r="E25" s="47" t="s">
        <v>24</v>
      </c>
      <c r="F25" s="104"/>
      <c r="G25" s="104"/>
      <c r="H25" s="104" t="s">
        <v>41</v>
      </c>
      <c r="I25" s="104"/>
      <c r="J25" s="235"/>
      <c r="K25" s="104"/>
      <c r="L25" s="47"/>
      <c r="M25" s="93">
        <f>SUM(M26:M27)</f>
        <v>21</v>
      </c>
    </row>
    <row r="26" spans="1:13" ht="14.4" x14ac:dyDescent="0.25">
      <c r="A26" s="51"/>
      <c r="B26" s="155" t="s">
        <v>181</v>
      </c>
      <c r="C26" s="50" t="s">
        <v>119</v>
      </c>
      <c r="D26" s="41" t="s">
        <v>117</v>
      </c>
      <c r="E26" s="42" t="s">
        <v>24</v>
      </c>
      <c r="F26" s="102">
        <v>2019</v>
      </c>
      <c r="G26" s="157" t="s">
        <v>292</v>
      </c>
      <c r="H26" s="43" t="s">
        <v>18</v>
      </c>
      <c r="I26" s="44"/>
      <c r="J26" s="158" t="s">
        <v>294</v>
      </c>
      <c r="K26" s="42"/>
      <c r="L26" s="42"/>
      <c r="M26" s="94">
        <f>IFERROR(VLOOKUP(J26,'2. Quotation'!F14:M18,7,FALSE),0)</f>
        <v>13</v>
      </c>
    </row>
    <row r="27" spans="1:13" ht="14.4" x14ac:dyDescent="0.25">
      <c r="A27" s="51"/>
      <c r="B27" s="155" t="s">
        <v>182</v>
      </c>
      <c r="C27" s="50" t="s">
        <v>118</v>
      </c>
      <c r="D27" s="41" t="s">
        <v>120</v>
      </c>
      <c r="E27" s="42"/>
      <c r="F27" s="102">
        <v>2019</v>
      </c>
      <c r="G27" s="157" t="s">
        <v>293</v>
      </c>
      <c r="H27" s="43" t="s">
        <v>18</v>
      </c>
      <c r="I27" s="44"/>
      <c r="J27" s="158" t="s">
        <v>295</v>
      </c>
      <c r="K27" s="42"/>
      <c r="L27" s="42"/>
      <c r="M27" s="94">
        <f>IFERROR(VLOOKUP(J27,'2. Quotation'!F14:M18,7,FALSE),0)</f>
        <v>8</v>
      </c>
    </row>
    <row r="28" spans="1:13" ht="26.4" x14ac:dyDescent="0.25">
      <c r="A28" s="45" t="s">
        <v>93</v>
      </c>
      <c r="B28" s="153"/>
      <c r="C28" s="85" t="s">
        <v>111</v>
      </c>
      <c r="D28" s="46"/>
      <c r="E28" s="47" t="s">
        <v>24</v>
      </c>
      <c r="F28" s="104"/>
      <c r="G28" s="104"/>
      <c r="H28" s="104" t="s">
        <v>41</v>
      </c>
      <c r="I28" s="105"/>
      <c r="J28" s="235"/>
      <c r="K28" s="104"/>
      <c r="L28" s="47"/>
      <c r="M28" s="93">
        <f>SUM(M34:M34)</f>
        <v>13</v>
      </c>
    </row>
    <row r="29" spans="1:13" ht="26.4" x14ac:dyDescent="0.25">
      <c r="A29" s="41"/>
      <c r="B29" s="155" t="s">
        <v>183</v>
      </c>
      <c r="C29" s="50" t="s">
        <v>318</v>
      </c>
      <c r="D29" s="41" t="s">
        <v>312</v>
      </c>
      <c r="E29" s="42" t="s">
        <v>24</v>
      </c>
      <c r="F29" s="102">
        <v>2019</v>
      </c>
      <c r="G29" s="157" t="s">
        <v>292</v>
      </c>
      <c r="H29" s="43" t="s">
        <v>18</v>
      </c>
      <c r="I29" s="44"/>
      <c r="J29" s="158" t="s">
        <v>294</v>
      </c>
      <c r="K29" s="42"/>
      <c r="L29" s="42"/>
      <c r="M29" s="94">
        <f>IFERROR(VLOOKUP(J29,'2. Quotation'!F9:M13,7,FALSE),0)</f>
        <v>0</v>
      </c>
    </row>
    <row r="30" spans="1:13" ht="26.4" x14ac:dyDescent="0.25">
      <c r="A30" s="41"/>
      <c r="B30" s="155" t="s">
        <v>184</v>
      </c>
      <c r="C30" s="50" t="s">
        <v>319</v>
      </c>
      <c r="D30" s="41" t="s">
        <v>313</v>
      </c>
      <c r="E30" s="42" t="s">
        <v>24</v>
      </c>
      <c r="F30" s="102">
        <v>2019</v>
      </c>
      <c r="G30" s="157" t="s">
        <v>293</v>
      </c>
      <c r="H30" s="43" t="s">
        <v>18</v>
      </c>
      <c r="I30" s="44"/>
      <c r="J30" s="158" t="s">
        <v>9</v>
      </c>
      <c r="K30" s="42"/>
      <c r="L30" s="42"/>
      <c r="M30" s="94">
        <f>IFERROR(VLOOKUP(J30,'2. Quotation'!F9:M13,7,FALSE),0)</f>
        <v>0</v>
      </c>
    </row>
    <row r="31" spans="1:13" ht="26.4" x14ac:dyDescent="0.25">
      <c r="A31" s="41"/>
      <c r="B31" s="155" t="s">
        <v>214</v>
      </c>
      <c r="C31" s="50" t="s">
        <v>321</v>
      </c>
      <c r="D31" s="41" t="s">
        <v>314</v>
      </c>
      <c r="E31" s="42" t="s">
        <v>24</v>
      </c>
      <c r="F31" s="102">
        <v>2019</v>
      </c>
      <c r="G31" s="157" t="s">
        <v>292</v>
      </c>
      <c r="H31" s="43" t="s">
        <v>18</v>
      </c>
      <c r="I31" s="44"/>
      <c r="J31" s="103" t="s">
        <v>9</v>
      </c>
      <c r="K31" s="42"/>
      <c r="L31" s="42"/>
      <c r="M31" s="94">
        <f>IFERROR(VLOOKUP(J31,'2. Quotation'!F8:M12,7,FALSE),0)</f>
        <v>0</v>
      </c>
    </row>
    <row r="32" spans="1:13" ht="39.6" x14ac:dyDescent="0.25">
      <c r="A32" s="41"/>
      <c r="B32" s="155" t="s">
        <v>215</v>
      </c>
      <c r="C32" s="50" t="s">
        <v>236</v>
      </c>
      <c r="D32" s="41" t="s">
        <v>315</v>
      </c>
      <c r="E32" s="42" t="s">
        <v>24</v>
      </c>
      <c r="F32" s="102">
        <v>2019</v>
      </c>
      <c r="G32" s="157" t="s">
        <v>277</v>
      </c>
      <c r="H32" s="43" t="s">
        <v>18</v>
      </c>
      <c r="I32" s="44"/>
      <c r="J32" s="158" t="s">
        <v>9</v>
      </c>
      <c r="K32" s="42"/>
      <c r="L32" s="42"/>
      <c r="M32" s="94">
        <f>IFERROR(VLOOKUP(J32,'2. Quotation'!F9:M13,7,FALSE),0)</f>
        <v>0</v>
      </c>
    </row>
    <row r="33" spans="1:13" ht="26.4" x14ac:dyDescent="0.25">
      <c r="A33" s="41"/>
      <c r="B33" s="155" t="s">
        <v>216</v>
      </c>
      <c r="C33" s="50" t="s">
        <v>318</v>
      </c>
      <c r="D33" s="41" t="s">
        <v>316</v>
      </c>
      <c r="E33" s="42" t="s">
        <v>24</v>
      </c>
      <c r="F33" s="102">
        <v>2019</v>
      </c>
      <c r="G33" s="157" t="s">
        <v>278</v>
      </c>
      <c r="H33" s="43" t="s">
        <v>18</v>
      </c>
      <c r="I33" s="44"/>
      <c r="J33" s="158" t="s">
        <v>9</v>
      </c>
      <c r="K33" s="42"/>
      <c r="L33" s="42"/>
      <c r="M33" s="94">
        <f>IFERROR(VLOOKUP(J33,'2. Quotation'!F10:M14,7,FALSE),0)</f>
        <v>0</v>
      </c>
    </row>
    <row r="34" spans="1:13" ht="26.4" x14ac:dyDescent="0.25">
      <c r="A34" s="41"/>
      <c r="B34" s="155" t="s">
        <v>237</v>
      </c>
      <c r="C34" s="50" t="s">
        <v>320</v>
      </c>
      <c r="D34" s="41" t="s">
        <v>317</v>
      </c>
      <c r="E34" s="42" t="s">
        <v>24</v>
      </c>
      <c r="F34" s="102">
        <v>2019</v>
      </c>
      <c r="G34" s="157" t="s">
        <v>278</v>
      </c>
      <c r="H34" s="43" t="s">
        <v>18</v>
      </c>
      <c r="I34" s="44"/>
      <c r="J34" s="158" t="s">
        <v>7</v>
      </c>
      <c r="K34" s="42"/>
      <c r="L34" s="42"/>
      <c r="M34" s="94">
        <f>IFERROR(VLOOKUP(J34,'2. Quotation'!F14:M18,7,FALSE),0)</f>
        <v>13</v>
      </c>
    </row>
    <row r="35" spans="1:13" ht="14.4" x14ac:dyDescent="0.25">
      <c r="A35" s="45" t="s">
        <v>136</v>
      </c>
      <c r="B35" s="153"/>
      <c r="C35" s="85" t="s">
        <v>113</v>
      </c>
      <c r="D35" s="46"/>
      <c r="E35" s="47" t="s">
        <v>24</v>
      </c>
      <c r="F35" s="104"/>
      <c r="G35" s="104"/>
      <c r="H35" s="104" t="s">
        <v>41</v>
      </c>
      <c r="I35" s="105"/>
      <c r="J35" s="235"/>
      <c r="K35" s="104"/>
      <c r="L35" s="47"/>
      <c r="M35" s="93">
        <f>SUM(M36)</f>
        <v>8</v>
      </c>
    </row>
    <row r="36" spans="1:13" ht="26.4" x14ac:dyDescent="0.25">
      <c r="A36" s="41"/>
      <c r="B36" s="155" t="s">
        <v>185</v>
      </c>
      <c r="C36" s="50" t="s">
        <v>246</v>
      </c>
      <c r="D36" s="41" t="s">
        <v>238</v>
      </c>
      <c r="E36" s="42" t="s">
        <v>24</v>
      </c>
      <c r="F36" s="102">
        <v>2019</v>
      </c>
      <c r="G36" s="157" t="s">
        <v>297</v>
      </c>
      <c r="H36" s="43" t="s">
        <v>18</v>
      </c>
      <c r="I36" s="44"/>
      <c r="J36" s="158" t="s">
        <v>9</v>
      </c>
      <c r="K36" s="42"/>
      <c r="L36" s="42"/>
      <c r="M36" s="94">
        <f>IFERROR(VLOOKUP(J36,'2. Quotation'!F14:M18,7,FALSE),0)</f>
        <v>8</v>
      </c>
    </row>
    <row r="37" spans="1:13" ht="66" x14ac:dyDescent="0.25">
      <c r="A37" s="41"/>
      <c r="B37" s="155" t="s">
        <v>186</v>
      </c>
      <c r="C37" s="50" t="s">
        <v>245</v>
      </c>
      <c r="D37" s="41" t="s">
        <v>239</v>
      </c>
      <c r="E37" s="42" t="s">
        <v>24</v>
      </c>
      <c r="F37" s="102">
        <v>2019</v>
      </c>
      <c r="G37" s="157" t="s">
        <v>298</v>
      </c>
      <c r="H37" s="43" t="s">
        <v>18</v>
      </c>
      <c r="I37" s="44"/>
      <c r="J37" s="103" t="s">
        <v>7</v>
      </c>
      <c r="K37" s="42"/>
      <c r="L37" s="42"/>
      <c r="M37" s="94">
        <f>IFERROR(VLOOKUP(J37,'2. Quotation'!F20:M23,7,FALSE),0)</f>
        <v>83</v>
      </c>
    </row>
    <row r="38" spans="1:13" ht="26.4" x14ac:dyDescent="0.25">
      <c r="A38" s="41"/>
      <c r="B38" s="155" t="s">
        <v>187</v>
      </c>
      <c r="C38" s="50" t="s">
        <v>247</v>
      </c>
      <c r="D38" s="41" t="s">
        <v>240</v>
      </c>
      <c r="E38" s="42" t="s">
        <v>24</v>
      </c>
      <c r="F38" s="102">
        <v>2019</v>
      </c>
      <c r="G38" s="157" t="s">
        <v>297</v>
      </c>
      <c r="H38" s="43" t="s">
        <v>18</v>
      </c>
      <c r="I38" s="44"/>
      <c r="J38" s="103" t="s">
        <v>7</v>
      </c>
      <c r="K38" s="42"/>
      <c r="L38" s="42"/>
      <c r="M38" s="94">
        <f>IFERROR(VLOOKUP(J38,'2. Quotation'!F20:M23,7,FALSE),0)</f>
        <v>83</v>
      </c>
    </row>
    <row r="39" spans="1:13" ht="52.8" x14ac:dyDescent="0.25">
      <c r="A39" s="41"/>
      <c r="B39" s="155" t="s">
        <v>256</v>
      </c>
      <c r="C39" s="50" t="s">
        <v>248</v>
      </c>
      <c r="D39" s="41" t="s">
        <v>241</v>
      </c>
      <c r="E39" s="42" t="s">
        <v>24</v>
      </c>
      <c r="F39" s="102">
        <v>2019</v>
      </c>
      <c r="G39" s="157" t="s">
        <v>298</v>
      </c>
      <c r="H39" s="43" t="s">
        <v>18</v>
      </c>
      <c r="I39" s="44"/>
      <c r="J39" s="103" t="s">
        <v>9</v>
      </c>
      <c r="K39" s="42"/>
      <c r="L39" s="42"/>
      <c r="M39" s="94">
        <f>IFERROR(VLOOKUP(J39,'2. Quotation'!F19:M22,7,FALSE),0)</f>
        <v>0</v>
      </c>
    </row>
    <row r="40" spans="1:13" ht="26.4" x14ac:dyDescent="0.25">
      <c r="A40" s="41"/>
      <c r="B40" s="155" t="s">
        <v>257</v>
      </c>
      <c r="C40" s="50" t="s">
        <v>249</v>
      </c>
      <c r="D40" s="41" t="s">
        <v>242</v>
      </c>
      <c r="E40" s="42" t="s">
        <v>24</v>
      </c>
      <c r="F40" s="102">
        <v>2019</v>
      </c>
      <c r="G40" s="157" t="s">
        <v>299</v>
      </c>
      <c r="H40" s="43" t="s">
        <v>18</v>
      </c>
      <c r="I40" s="44"/>
      <c r="J40" s="103" t="s">
        <v>9</v>
      </c>
      <c r="K40" s="42"/>
      <c r="L40" s="42"/>
      <c r="M40" s="94">
        <f>IFERROR(VLOOKUP(J40,'2. Quotation'!F20:M23,7,FALSE),0)</f>
        <v>0</v>
      </c>
    </row>
    <row r="41" spans="1:13" ht="39.6" x14ac:dyDescent="0.25">
      <c r="A41" s="41"/>
      <c r="B41" s="155" t="s">
        <v>258</v>
      </c>
      <c r="C41" s="50" t="s">
        <v>250</v>
      </c>
      <c r="D41" s="41" t="s">
        <v>243</v>
      </c>
      <c r="E41" s="42" t="s">
        <v>24</v>
      </c>
      <c r="F41" s="102">
        <v>2019</v>
      </c>
      <c r="G41" s="157" t="s">
        <v>299</v>
      </c>
      <c r="H41" s="43" t="s">
        <v>18</v>
      </c>
      <c r="I41" s="44"/>
      <c r="J41" s="158" t="s">
        <v>8</v>
      </c>
      <c r="K41" s="42"/>
      <c r="L41" s="42"/>
      <c r="M41" s="94">
        <f>IFERROR(VLOOKUP(J41,'2. Quotation'!F20:M24,7,FALSE),0)</f>
        <v>0</v>
      </c>
    </row>
    <row r="42" spans="1:13" ht="26.4" x14ac:dyDescent="0.25">
      <c r="A42" s="41"/>
      <c r="B42" s="155" t="s">
        <v>259</v>
      </c>
      <c r="C42" s="50" t="s">
        <v>247</v>
      </c>
      <c r="D42" s="41" t="s">
        <v>244</v>
      </c>
      <c r="E42" s="42" t="s">
        <v>24</v>
      </c>
      <c r="F42" s="102">
        <v>2019</v>
      </c>
      <c r="G42" s="157" t="s">
        <v>299</v>
      </c>
      <c r="H42" s="43" t="s">
        <v>18</v>
      </c>
      <c r="I42" s="44"/>
      <c r="J42" s="158" t="s">
        <v>322</v>
      </c>
      <c r="K42" s="42"/>
      <c r="L42" s="42"/>
      <c r="M42" s="94">
        <f>IFERROR(VLOOKUP(J42,'2. Quotation'!F16:M19,7,FALSE),0)</f>
        <v>0</v>
      </c>
    </row>
    <row r="43" spans="1:13" ht="14.4" x14ac:dyDescent="0.25">
      <c r="A43" s="45" t="s">
        <v>137</v>
      </c>
      <c r="B43" s="153"/>
      <c r="C43" s="85" t="s">
        <v>112</v>
      </c>
      <c r="D43" s="46"/>
      <c r="E43" s="47" t="s">
        <v>24</v>
      </c>
      <c r="F43" s="104"/>
      <c r="G43" s="104"/>
      <c r="H43" s="104" t="s">
        <v>41</v>
      </c>
      <c r="I43" s="105"/>
      <c r="J43" s="235"/>
      <c r="K43" s="104"/>
      <c r="L43" s="104"/>
      <c r="M43" s="93"/>
    </row>
    <row r="44" spans="1:13" ht="26.4" x14ac:dyDescent="0.25">
      <c r="A44" s="41"/>
      <c r="B44" s="155" t="s">
        <v>188</v>
      </c>
      <c r="C44" s="50" t="s">
        <v>121</v>
      </c>
      <c r="D44" s="41" t="s">
        <v>251</v>
      </c>
      <c r="E44" s="42" t="s">
        <v>24</v>
      </c>
      <c r="F44" s="102">
        <v>2019</v>
      </c>
      <c r="G44" s="157" t="s">
        <v>300</v>
      </c>
      <c r="H44" s="43" t="s">
        <v>18</v>
      </c>
      <c r="I44" s="44"/>
      <c r="J44" s="158" t="s">
        <v>294</v>
      </c>
      <c r="K44" s="42"/>
      <c r="L44" s="42"/>
      <c r="M44" s="94">
        <f>IFERROR(VLOOKUP(J44,'2. Quotation'!F14:M18,7,FALSE),0)</f>
        <v>13</v>
      </c>
    </row>
    <row r="45" spans="1:13" ht="26.4" x14ac:dyDescent="0.25">
      <c r="A45" s="41"/>
      <c r="B45" s="155" t="s">
        <v>189</v>
      </c>
      <c r="C45" s="50" t="s">
        <v>142</v>
      </c>
      <c r="D45" s="41" t="s">
        <v>252</v>
      </c>
      <c r="E45" s="42" t="s">
        <v>24</v>
      </c>
      <c r="F45" s="102">
        <v>2019</v>
      </c>
      <c r="G45" s="157" t="s">
        <v>300</v>
      </c>
      <c r="H45" s="43" t="s">
        <v>18</v>
      </c>
      <c r="I45" s="44"/>
      <c r="J45" s="103" t="s">
        <v>9</v>
      </c>
      <c r="K45" s="42"/>
      <c r="L45" s="42"/>
      <c r="M45" s="94">
        <f>IFERROR(VLOOKUP(J45,'2. Quotation'!F11:M15,7,FALSE),0)</f>
        <v>8</v>
      </c>
    </row>
    <row r="46" spans="1:13" ht="26.4" x14ac:dyDescent="0.25">
      <c r="A46" s="41"/>
      <c r="B46" s="155" t="s">
        <v>217</v>
      </c>
      <c r="C46" s="50" t="s">
        <v>124</v>
      </c>
      <c r="D46" s="41" t="s">
        <v>253</v>
      </c>
      <c r="E46" s="42" t="s">
        <v>24</v>
      </c>
      <c r="F46" s="102">
        <v>2019</v>
      </c>
      <c r="G46" s="157" t="s">
        <v>300</v>
      </c>
      <c r="H46" s="43" t="s">
        <v>18</v>
      </c>
      <c r="I46" s="44"/>
      <c r="J46" s="103" t="s">
        <v>9</v>
      </c>
      <c r="K46" s="42"/>
      <c r="L46" s="42"/>
      <c r="M46" s="94">
        <f>IFERROR(VLOOKUP(J46,'2. Quotation'!F12:J16,7,FALSE),0)</f>
        <v>0</v>
      </c>
    </row>
    <row r="47" spans="1:13" ht="26.4" x14ac:dyDescent="0.25">
      <c r="A47" s="41"/>
      <c r="B47" s="155" t="s">
        <v>260</v>
      </c>
      <c r="C47" s="50" t="s">
        <v>124</v>
      </c>
      <c r="D47" s="41" t="s">
        <v>254</v>
      </c>
      <c r="E47" s="42" t="s">
        <v>24</v>
      </c>
      <c r="F47" s="102">
        <v>2019</v>
      </c>
      <c r="G47" s="157" t="s">
        <v>300</v>
      </c>
      <c r="H47" s="43" t="s">
        <v>18</v>
      </c>
      <c r="I47" s="44"/>
      <c r="J47" s="103" t="s">
        <v>7</v>
      </c>
      <c r="K47" s="42"/>
      <c r="L47" s="42"/>
      <c r="M47" s="94">
        <f>IFERROR(VLOOKUP(J47,'2. Quotation'!F17:M20,7,FALSE),0)</f>
        <v>0</v>
      </c>
    </row>
    <row r="48" spans="1:13" ht="14.4" x14ac:dyDescent="0.25">
      <c r="A48" s="41"/>
      <c r="B48" s="155" t="s">
        <v>261</v>
      </c>
      <c r="C48" s="50" t="s">
        <v>142</v>
      </c>
      <c r="D48" s="41" t="s">
        <v>255</v>
      </c>
      <c r="E48" s="42" t="s">
        <v>24</v>
      </c>
      <c r="F48" s="102">
        <v>2019</v>
      </c>
      <c r="G48" s="157" t="s">
        <v>301</v>
      </c>
      <c r="H48" s="43" t="s">
        <v>18</v>
      </c>
      <c r="I48" s="44"/>
      <c r="J48" s="103" t="s">
        <v>8</v>
      </c>
      <c r="K48" s="42"/>
      <c r="L48" s="42"/>
      <c r="M48" s="94">
        <f>IFERROR(VLOOKUP(J48,'2. Quotation'!F14:M18,7,FALSE),0)</f>
        <v>6</v>
      </c>
    </row>
    <row r="49" spans="1:13" ht="14.4" x14ac:dyDescent="0.25">
      <c r="A49" s="45" t="s">
        <v>138</v>
      </c>
      <c r="B49" s="153"/>
      <c r="C49" s="85" t="s">
        <v>114</v>
      </c>
      <c r="D49" s="46"/>
      <c r="E49" s="47" t="s">
        <v>24</v>
      </c>
      <c r="F49" s="104"/>
      <c r="G49" s="104"/>
      <c r="H49" s="104" t="s">
        <v>41</v>
      </c>
      <c r="I49" s="105"/>
      <c r="J49" s="235"/>
      <c r="K49" s="104"/>
      <c r="L49" s="47"/>
      <c r="M49" s="93"/>
    </row>
    <row r="50" spans="1:13" ht="26.4" x14ac:dyDescent="0.25">
      <c r="A50" s="41"/>
      <c r="B50" s="155" t="s">
        <v>190</v>
      </c>
      <c r="C50" s="50" t="s">
        <v>125</v>
      </c>
      <c r="D50" s="41" t="s">
        <v>262</v>
      </c>
      <c r="E50" s="42" t="s">
        <v>24</v>
      </c>
      <c r="F50" s="102">
        <v>2019</v>
      </c>
      <c r="G50" s="157" t="s">
        <v>302</v>
      </c>
      <c r="H50" s="43" t="s">
        <v>18</v>
      </c>
      <c r="I50" s="44"/>
      <c r="J50" s="158" t="s">
        <v>294</v>
      </c>
      <c r="K50" s="42"/>
      <c r="L50" s="42"/>
      <c r="M50" s="94">
        <f>IFERROR(VLOOKUP(J50,'2. Quotation'!F14:M18,7,FALSE),0)</f>
        <v>13</v>
      </c>
    </row>
    <row r="51" spans="1:13" ht="26.4" x14ac:dyDescent="0.25">
      <c r="A51" s="41"/>
      <c r="B51" s="155" t="s">
        <v>191</v>
      </c>
      <c r="C51" s="50" t="s">
        <v>269</v>
      </c>
      <c r="D51" s="41" t="s">
        <v>263</v>
      </c>
      <c r="E51" s="42" t="s">
        <v>24</v>
      </c>
      <c r="F51" s="102">
        <v>2019</v>
      </c>
      <c r="G51" s="157" t="s">
        <v>301</v>
      </c>
      <c r="H51" s="43" t="s">
        <v>18</v>
      </c>
      <c r="I51" s="44"/>
      <c r="J51" s="103" t="s">
        <v>7</v>
      </c>
      <c r="K51" s="42"/>
      <c r="L51" s="42"/>
      <c r="M51" s="94">
        <f>IFERROR(VLOOKUP(J51,'2. Quotation'!F14:M18,7,FALSE),0)</f>
        <v>13</v>
      </c>
    </row>
    <row r="52" spans="1:13" ht="14.4" x14ac:dyDescent="0.25">
      <c r="A52" s="41"/>
      <c r="B52" s="155" t="s">
        <v>187</v>
      </c>
      <c r="C52" s="50" t="s">
        <v>270</v>
      </c>
      <c r="D52" s="41" t="s">
        <v>264</v>
      </c>
      <c r="E52" s="42" t="s">
        <v>24</v>
      </c>
      <c r="F52" s="102">
        <v>2019</v>
      </c>
      <c r="G52" s="157" t="s">
        <v>303</v>
      </c>
      <c r="H52" s="43" t="s">
        <v>18</v>
      </c>
      <c r="I52" s="44"/>
      <c r="J52" s="158" t="s">
        <v>307</v>
      </c>
      <c r="K52" s="42"/>
      <c r="L52" s="42"/>
      <c r="M52" s="94">
        <f>IFERROR(VLOOKUP(J52,'2. Quotation'!F42:M46,7,FALSE),0)</f>
        <v>0</v>
      </c>
    </row>
    <row r="53" spans="1:13" ht="14.4" x14ac:dyDescent="0.25">
      <c r="A53" s="41"/>
      <c r="B53" s="155" t="s">
        <v>256</v>
      </c>
      <c r="C53" s="50" t="s">
        <v>270</v>
      </c>
      <c r="D53" s="41" t="s">
        <v>265</v>
      </c>
      <c r="E53" s="42" t="s">
        <v>24</v>
      </c>
      <c r="F53" s="102">
        <v>2019</v>
      </c>
      <c r="G53" s="157" t="s">
        <v>303</v>
      </c>
      <c r="H53" s="43" t="s">
        <v>18</v>
      </c>
      <c r="I53" s="44"/>
      <c r="J53" s="158" t="s">
        <v>308</v>
      </c>
      <c r="K53" s="42"/>
      <c r="L53" s="42"/>
      <c r="M53" s="94">
        <f>IFERROR(VLOOKUP(J53,'2. Quotation'!F41:M45,7,FALSE),0)</f>
        <v>0</v>
      </c>
    </row>
    <row r="54" spans="1:13" ht="14.4" x14ac:dyDescent="0.25">
      <c r="A54" s="41"/>
      <c r="B54" s="155" t="s">
        <v>257</v>
      </c>
      <c r="C54" s="50" t="s">
        <v>270</v>
      </c>
      <c r="D54" s="41" t="s">
        <v>266</v>
      </c>
      <c r="E54" s="42" t="s">
        <v>24</v>
      </c>
      <c r="F54" s="102">
        <v>2019</v>
      </c>
      <c r="G54" s="157" t="s">
        <v>303</v>
      </c>
      <c r="H54" s="43" t="s">
        <v>18</v>
      </c>
      <c r="I54" s="44"/>
      <c r="J54" s="158" t="s">
        <v>308</v>
      </c>
      <c r="K54" s="42"/>
      <c r="L54" s="42"/>
      <c r="M54" s="94">
        <f>IFERROR(VLOOKUP(J54,'2. Quotation'!F42:M46,7,FALSE),0)</f>
        <v>0</v>
      </c>
    </row>
    <row r="55" spans="1:13" ht="26.4" x14ac:dyDescent="0.25">
      <c r="A55" s="41"/>
      <c r="B55" s="155" t="s">
        <v>258</v>
      </c>
      <c r="C55" s="50" t="s">
        <v>271</v>
      </c>
      <c r="D55" s="41" t="s">
        <v>267</v>
      </c>
      <c r="E55" s="42" t="s">
        <v>24</v>
      </c>
      <c r="F55" s="102">
        <v>2019</v>
      </c>
      <c r="G55" s="157" t="s">
        <v>303</v>
      </c>
      <c r="H55" s="43" t="s">
        <v>18</v>
      </c>
      <c r="I55" s="44"/>
      <c r="J55" s="158" t="s">
        <v>308</v>
      </c>
      <c r="K55" s="42"/>
      <c r="L55" s="42"/>
      <c r="M55" s="94">
        <f>IFERROR(VLOOKUP(J55,'2. Quotation'!F43:M47,7,FALSE),0)</f>
        <v>0</v>
      </c>
    </row>
    <row r="56" spans="1:13" ht="14.4" x14ac:dyDescent="0.25">
      <c r="A56" s="41"/>
      <c r="B56" s="155" t="s">
        <v>259</v>
      </c>
      <c r="C56" s="50" t="s">
        <v>272</v>
      </c>
      <c r="D56" s="41" t="s">
        <v>268</v>
      </c>
      <c r="E56" s="42" t="s">
        <v>24</v>
      </c>
      <c r="F56" s="102">
        <v>2019</v>
      </c>
      <c r="G56" s="157" t="s">
        <v>303</v>
      </c>
      <c r="H56" s="43" t="s">
        <v>18</v>
      </c>
      <c r="I56" s="44"/>
      <c r="J56" s="158" t="s">
        <v>295</v>
      </c>
      <c r="K56" s="42"/>
      <c r="L56" s="42"/>
      <c r="M56" s="94">
        <f>IFERROR(VLOOKUP(J56,'2. Quotation'!F38:M42,7,FALSE),0)</f>
        <v>0</v>
      </c>
    </row>
    <row r="57" spans="1:13" ht="14.4" x14ac:dyDescent="0.25">
      <c r="A57" s="45" t="s">
        <v>139</v>
      </c>
      <c r="B57" s="153"/>
      <c r="C57" s="85" t="s">
        <v>115</v>
      </c>
      <c r="D57" s="46"/>
      <c r="E57" s="47" t="s">
        <v>24</v>
      </c>
      <c r="F57" s="104"/>
      <c r="G57" s="104"/>
      <c r="H57" s="104" t="s">
        <v>41</v>
      </c>
      <c r="I57" s="105"/>
      <c r="J57" s="235"/>
      <c r="K57" s="104"/>
      <c r="L57" s="47"/>
      <c r="M57" s="93"/>
    </row>
    <row r="58" spans="1:13" ht="14.4" x14ac:dyDescent="0.25">
      <c r="A58" s="41"/>
      <c r="B58" s="155" t="s">
        <v>192</v>
      </c>
      <c r="C58" s="50" t="s">
        <v>127</v>
      </c>
      <c r="D58" s="41" t="s">
        <v>126</v>
      </c>
      <c r="E58" s="42" t="s">
        <v>24</v>
      </c>
      <c r="F58" s="102">
        <v>2019</v>
      </c>
      <c r="G58" s="157" t="s">
        <v>304</v>
      </c>
      <c r="H58" s="43" t="s">
        <v>18</v>
      </c>
      <c r="I58" s="44"/>
      <c r="J58" s="158" t="s">
        <v>295</v>
      </c>
      <c r="K58" s="42"/>
      <c r="L58" s="42"/>
      <c r="M58" s="94">
        <f>IFERROR(VLOOKUP(J58,'2. Quotation'!F14:M18,7,FALSE),0)</f>
        <v>8</v>
      </c>
    </row>
    <row r="59" spans="1:13" ht="14.4" x14ac:dyDescent="0.25">
      <c r="A59" s="41"/>
      <c r="B59" s="155" t="s">
        <v>193</v>
      </c>
      <c r="C59" s="50" t="s">
        <v>128</v>
      </c>
      <c r="D59" s="41" t="s">
        <v>129</v>
      </c>
      <c r="E59" s="42" t="s">
        <v>24</v>
      </c>
      <c r="F59" s="102">
        <v>2019</v>
      </c>
      <c r="G59" s="157" t="s">
        <v>304</v>
      </c>
      <c r="H59" s="43" t="s">
        <v>18</v>
      </c>
      <c r="I59" s="44"/>
      <c r="J59" s="103" t="s">
        <v>8</v>
      </c>
      <c r="K59" s="42"/>
      <c r="L59" s="42"/>
      <c r="M59" s="94">
        <f>IFERROR(VLOOKUP(J59,'2. Quotation'!F14:M18,7,FALSE),0)</f>
        <v>6</v>
      </c>
    </row>
    <row r="60" spans="1:13" ht="14.4" x14ac:dyDescent="0.25">
      <c r="A60" s="45" t="s">
        <v>143</v>
      </c>
      <c r="B60" s="153"/>
      <c r="C60" s="85" t="s">
        <v>116</v>
      </c>
      <c r="D60" s="46"/>
      <c r="E60" s="47" t="s">
        <v>24</v>
      </c>
      <c r="F60" s="104"/>
      <c r="G60" s="104"/>
      <c r="H60" s="48" t="s">
        <v>41</v>
      </c>
      <c r="I60" s="49"/>
      <c r="J60" s="235"/>
      <c r="K60" s="47"/>
      <c r="L60" s="47"/>
      <c r="M60" s="93"/>
    </row>
    <row r="61" spans="1:13" ht="14.4" x14ac:dyDescent="0.25">
      <c r="A61" s="41"/>
      <c r="B61" s="155" t="s">
        <v>194</v>
      </c>
      <c r="C61" s="50" t="s">
        <v>208</v>
      </c>
      <c r="D61" s="41" t="s">
        <v>209</v>
      </c>
      <c r="E61" s="42" t="s">
        <v>24</v>
      </c>
      <c r="F61" s="102">
        <v>2019</v>
      </c>
      <c r="G61" s="157" t="s">
        <v>304</v>
      </c>
      <c r="H61" s="43" t="s">
        <v>18</v>
      </c>
      <c r="I61" s="44"/>
      <c r="J61" s="158" t="s">
        <v>294</v>
      </c>
      <c r="K61" s="42"/>
      <c r="L61" s="42"/>
      <c r="M61" s="94">
        <f>IFERROR(VLOOKUP(J61,'2. Quotation'!F12:J16,7,FALSE),0)</f>
        <v>0</v>
      </c>
    </row>
    <row r="62" spans="1:13" ht="26.4" x14ac:dyDescent="0.25">
      <c r="A62" s="41"/>
      <c r="B62" s="155" t="s">
        <v>195</v>
      </c>
      <c r="C62" s="50" t="s">
        <v>133</v>
      </c>
      <c r="D62" s="41" t="s">
        <v>130</v>
      </c>
      <c r="E62" s="42" t="s">
        <v>24</v>
      </c>
      <c r="F62" s="102">
        <v>2019</v>
      </c>
      <c r="G62" s="157" t="s">
        <v>304</v>
      </c>
      <c r="H62" s="43" t="s">
        <v>18</v>
      </c>
      <c r="I62" s="44"/>
      <c r="J62" s="103" t="s">
        <v>8</v>
      </c>
      <c r="K62" s="42"/>
      <c r="L62" s="42"/>
      <c r="M62" s="94">
        <f>IFERROR(VLOOKUP(J62,'2. Quotation'!F12:J16,7,FALSE),0)</f>
        <v>0</v>
      </c>
    </row>
    <row r="63" spans="1:13" ht="14.4" x14ac:dyDescent="0.25">
      <c r="A63" s="41"/>
      <c r="B63" s="155" t="s">
        <v>218</v>
      </c>
      <c r="C63" s="50" t="s">
        <v>131</v>
      </c>
      <c r="D63" s="41" t="s">
        <v>132</v>
      </c>
      <c r="E63" s="42" t="s">
        <v>24</v>
      </c>
      <c r="F63" s="102">
        <v>2019</v>
      </c>
      <c r="G63" s="157" t="s">
        <v>305</v>
      </c>
      <c r="H63" s="43" t="s">
        <v>18</v>
      </c>
      <c r="I63" s="44"/>
      <c r="J63" s="158" t="s">
        <v>294</v>
      </c>
      <c r="K63" s="42"/>
      <c r="L63" s="42"/>
      <c r="M63" s="94">
        <f>IFERROR(VLOOKUP(J63,'2. Quotation'!F14:M18,7,FALSE),0)</f>
        <v>13</v>
      </c>
    </row>
    <row r="64" spans="1:13" ht="26.4" x14ac:dyDescent="0.25">
      <c r="A64" s="41"/>
      <c r="B64" s="155" t="s">
        <v>219</v>
      </c>
      <c r="C64" s="50" t="s">
        <v>149</v>
      </c>
      <c r="D64" s="41" t="s">
        <v>148</v>
      </c>
      <c r="E64" s="42" t="s">
        <v>24</v>
      </c>
      <c r="F64" s="102">
        <v>2019</v>
      </c>
      <c r="G64" s="157" t="s">
        <v>305</v>
      </c>
      <c r="H64" s="43" t="s">
        <v>18</v>
      </c>
      <c r="I64" s="44"/>
      <c r="J64" s="158" t="s">
        <v>9</v>
      </c>
      <c r="K64" s="42"/>
      <c r="L64" s="42"/>
      <c r="M64" s="94">
        <f>IFERROR(VLOOKUP(J64,'2. Quotation'!F14:M18,7,FALSE),0)</f>
        <v>8</v>
      </c>
    </row>
    <row r="65" spans="1:13" ht="26.4" x14ac:dyDescent="0.25">
      <c r="A65" s="41"/>
      <c r="B65" s="155" t="s">
        <v>220</v>
      </c>
      <c r="C65" s="50" t="s">
        <v>134</v>
      </c>
      <c r="D65" s="41" t="s">
        <v>135</v>
      </c>
      <c r="E65" s="42" t="s">
        <v>24</v>
      </c>
      <c r="F65" s="102">
        <v>2019</v>
      </c>
      <c r="G65" s="157" t="s">
        <v>305</v>
      </c>
      <c r="H65" s="43" t="s">
        <v>18</v>
      </c>
      <c r="I65" s="44"/>
      <c r="J65" s="103" t="s">
        <v>8</v>
      </c>
      <c r="K65" s="42"/>
      <c r="L65" s="42"/>
      <c r="M65" s="94">
        <f>IFERROR(VLOOKUP(J65,'2. Quotation'!F14:M18,7,FALSE),0)</f>
        <v>6</v>
      </c>
    </row>
    <row r="66" spans="1:13" ht="14.4" x14ac:dyDescent="0.25">
      <c r="A66" s="45" t="s">
        <v>198</v>
      </c>
      <c r="B66" s="153"/>
      <c r="C66" s="85" t="s">
        <v>210</v>
      </c>
      <c r="D66" s="46"/>
      <c r="E66" s="47" t="s">
        <v>24</v>
      </c>
      <c r="F66" s="104"/>
      <c r="G66" s="104"/>
      <c r="H66" s="48" t="s">
        <v>41</v>
      </c>
      <c r="I66" s="49"/>
      <c r="J66" s="235"/>
      <c r="K66" s="47"/>
      <c r="L66" s="47"/>
      <c r="M66" s="93"/>
    </row>
    <row r="67" spans="1:13" ht="14.4" x14ac:dyDescent="0.25">
      <c r="A67" s="41"/>
      <c r="B67" s="155" t="s">
        <v>196</v>
      </c>
      <c r="C67" s="50" t="s">
        <v>144</v>
      </c>
      <c r="D67" s="41" t="s">
        <v>145</v>
      </c>
      <c r="E67" s="42" t="s">
        <v>24</v>
      </c>
      <c r="F67" s="102">
        <v>2019</v>
      </c>
      <c r="G67" s="157" t="s">
        <v>305</v>
      </c>
      <c r="H67" s="43" t="s">
        <v>18</v>
      </c>
      <c r="I67" s="44"/>
      <c r="J67" s="158" t="s">
        <v>8</v>
      </c>
      <c r="K67" s="42"/>
      <c r="L67" s="42"/>
      <c r="M67" s="94">
        <f>IFERROR(VLOOKUP(J67,'2. Quotation'!F17:M20,7,FALSE),0)</f>
        <v>0</v>
      </c>
    </row>
    <row r="68" spans="1:13" ht="26.4" x14ac:dyDescent="0.25">
      <c r="A68" s="41"/>
      <c r="B68" s="155" t="s">
        <v>197</v>
      </c>
      <c r="C68" s="50" t="s">
        <v>146</v>
      </c>
      <c r="D68" s="41" t="s">
        <v>147</v>
      </c>
      <c r="E68" s="42" t="s">
        <v>24</v>
      </c>
      <c r="F68" s="102">
        <v>2019</v>
      </c>
      <c r="G68" s="157" t="s">
        <v>306</v>
      </c>
      <c r="H68" s="43" t="s">
        <v>18</v>
      </c>
      <c r="I68" s="44"/>
      <c r="J68" s="158" t="s">
        <v>9</v>
      </c>
      <c r="K68" s="42"/>
      <c r="L68" s="42"/>
      <c r="M68" s="94">
        <f>IFERROR(VLOOKUP(J68,'2. Quotation'!F17:M20,7,FALSE),0)</f>
        <v>0</v>
      </c>
    </row>
    <row r="69" spans="1:13" ht="14.4" x14ac:dyDescent="0.25">
      <c r="A69" s="41"/>
      <c r="B69" s="155" t="s">
        <v>203</v>
      </c>
      <c r="C69" s="50" t="s">
        <v>200</v>
      </c>
      <c r="D69" s="41" t="s">
        <v>199</v>
      </c>
      <c r="E69" s="42" t="s">
        <v>24</v>
      </c>
      <c r="F69" s="102">
        <v>2019</v>
      </c>
      <c r="G69" s="157" t="s">
        <v>306</v>
      </c>
      <c r="H69" s="43" t="s">
        <v>18</v>
      </c>
      <c r="I69" s="44"/>
      <c r="J69" s="103" t="s">
        <v>8</v>
      </c>
      <c r="K69" s="42"/>
      <c r="L69" s="42"/>
      <c r="M69" s="94">
        <f>IFERROR(VLOOKUP(J69,'2. Quotation'!F19:M22,7,FALSE),0)</f>
        <v>0</v>
      </c>
    </row>
    <row r="70" spans="1:13" ht="26.4" x14ac:dyDescent="0.25">
      <c r="A70" s="41"/>
      <c r="B70" s="155" t="s">
        <v>206</v>
      </c>
      <c r="C70" s="50" t="s">
        <v>201</v>
      </c>
      <c r="D70" s="41" t="s">
        <v>202</v>
      </c>
      <c r="E70" s="42" t="s">
        <v>24</v>
      </c>
      <c r="F70" s="102">
        <v>2019</v>
      </c>
      <c r="G70" s="157" t="s">
        <v>306</v>
      </c>
      <c r="H70" s="43" t="s">
        <v>18</v>
      </c>
      <c r="I70" s="44"/>
      <c r="J70" s="103" t="s">
        <v>9</v>
      </c>
      <c r="K70" s="42"/>
      <c r="L70" s="42"/>
      <c r="M70" s="94">
        <f>IFERROR(VLOOKUP(J70,'2. Quotation'!F19:M22,7,FALSE),0)</f>
        <v>0</v>
      </c>
    </row>
    <row r="71" spans="1:13" ht="14.4" x14ac:dyDescent="0.25">
      <c r="B71" s="155" t="s">
        <v>207</v>
      </c>
      <c r="C71" s="50" t="s">
        <v>204</v>
      </c>
      <c r="D71" s="41" t="s">
        <v>205</v>
      </c>
      <c r="E71" s="42" t="s">
        <v>24</v>
      </c>
      <c r="F71" s="102">
        <v>2019</v>
      </c>
      <c r="G71" s="157" t="s">
        <v>306</v>
      </c>
      <c r="H71" s="43" t="s">
        <v>18</v>
      </c>
      <c r="I71" s="44"/>
      <c r="J71" s="103" t="s">
        <v>8</v>
      </c>
    </row>
    <row r="126" spans="5:8" x14ac:dyDescent="0.25">
      <c r="E126" s="42"/>
      <c r="F126" s="42"/>
      <c r="G126" s="42"/>
      <c r="H126" s="43"/>
    </row>
  </sheetData>
  <sheetProtection algorithmName="SHA-512" hashValue="KwkNY5Bl3sclasD2qh5ZiN4UKtyDVNO73UE6+zFs5V/WTvwyd93RBsBwds+YP8if/Ejf/wXtQZaVaOLFKgMjXg==" saltValue="p4a1Bvtglp8s6Oj7pdz9+Q==" spinCount="100000" sheet="1" objects="1" scenarios="1"/>
  <customSheetViews>
    <customSheetView guid="{B1F51786-8927-438B-879B-11210A260C10}">
      <pane xSplit="3" ySplit="3" topLeftCell="D303" activePane="bottomRight" state="frozen"/>
      <selection pane="bottomRight" activeCell="G309" sqref="G309"/>
      <pageMargins left="0.7" right="0.7" top="0.78740157499999996" bottom="0.78740157499999996" header="0.3" footer="0.3"/>
      <pageSetup paperSize="9" orientation="portrait" r:id="rId1"/>
    </customSheetView>
    <customSheetView guid="{C9436E66-665C-45F9-AA75-3961EBB70240}" scale="110" showAutoFilter="1" hiddenColumns="1">
      <pane xSplit="3" ySplit="3" topLeftCell="D127" activePane="bottomRight" state="frozen"/>
      <selection pane="bottomRight" activeCell="G131" sqref="G131"/>
      <pageMargins left="0.7" right="0.7" top="0.78740157499999996" bottom="0.78740157499999996" header="0.3" footer="0.3"/>
      <pageSetup paperSize="9" orientation="portrait" r:id="rId2"/>
      <autoFilter ref="A6:P561"/>
    </customSheetView>
    <customSheetView guid="{26693B9C-B1C7-4A2D-B1D4-25811132E933}" filter="1" showAutoFilter="1" hiddenColumns="1">
      <pane xSplit="3" ySplit="3" topLeftCell="D232" activePane="bottomRight" state="frozen"/>
      <selection pane="bottomRight" activeCell="Q137" sqref="Q137"/>
      <pageMargins left="0.7" right="0.7" top="0.78740157499999996" bottom="0.78740157499999996" header="0.3" footer="0.3"/>
      <pageSetup paperSize="9" orientation="portrait" r:id="rId3"/>
      <autoFilter ref="A6:S636">
        <filterColumn colId="10">
          <filters blank="1">
            <dateGroupItem year="2017" dateTimeGrouping="year"/>
          </filters>
        </filterColumn>
      </autoFilter>
    </customSheetView>
    <customSheetView guid="{A97AE5AC-4D27-4E5E-A115-20D84A52CE0C}" scale="85" hiddenColumns="1">
      <pane xSplit="3" ySplit="3" topLeftCell="D609" activePane="bottomRight" state="frozen"/>
      <selection pane="bottomRight" activeCell="N616" sqref="N616"/>
      <pageMargins left="0.7" right="0.7" top="0.78740157499999996" bottom="0.78740157499999996" header="0.3" footer="0.3"/>
      <pageSetup paperSize="9" orientation="portrait" r:id="rId4"/>
    </customSheetView>
    <customSheetView guid="{735CCD3F-A89E-4237-86DB-15E577455706}" scale="80">
      <pane xSplit="3" ySplit="3" topLeftCell="D246" activePane="bottomRight" state="frozen"/>
      <selection pane="bottomRight" activeCell="G254" sqref="G254"/>
      <pageMargins left="0.7" right="0.7" top="0.78740157499999996" bottom="0.78740157499999996" header="0.3" footer="0.3"/>
      <pageSetup paperSize="9" orientation="portrait" r:id="rId5"/>
    </customSheetView>
    <customSheetView guid="{E3749E42-969E-430D-A00E-9EF8A56DDC4D}" showAutoFilter="1">
      <pane xSplit="3" ySplit="3" topLeftCell="E112" activePane="bottomRight" state="frozen"/>
      <selection pane="bottomRight" activeCell="G116" sqref="G116"/>
      <pageMargins left="0.7" right="0.7" top="0.78740157499999996" bottom="0.78740157499999996" header="0.3" footer="0.3"/>
      <pageSetup paperSize="9" orientation="portrait" r:id="rId6"/>
      <autoFilter ref="A6:P579"/>
    </customSheetView>
  </customSheetViews>
  <phoneticPr fontId="18" type="noConversion"/>
  <dataValidations count="2">
    <dataValidation type="list" errorStyle="warning" allowBlank="1" showInputMessage="1" showErrorMessage="1" sqref="H126 H6:H71">
      <formula1>StoryMode</formula1>
    </dataValidation>
    <dataValidation type="list" allowBlank="1" showInputMessage="1" showErrorMessage="1" sqref="E126:G126 E5:E71">
      <formula1>Implementer</formula1>
    </dataValidation>
  </dataValidations>
  <pageMargins left="0.7" right="0.7" top="0.78740157499999996" bottom="0.78740157499999996" header="0.3" footer="0.3"/>
  <pageSetup paperSize="9" orientation="portrait"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'2. Quotation'!$F$14:$F$18</xm:f>
          </x14:formula1>
          <xm:sqref>J5:J71</xm:sqref>
        </x14:dataValidation>
        <x14:dataValidation type="list" allowBlank="1" showInputMessage="1" showErrorMessage="1">
          <x14:formula1>
            <xm:f>'6. Master Data'!$C$2:$C$5</xm:f>
          </x14:formula1>
          <xm:sqref>F5:F71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showGridLines="0" zoomScale="85" zoomScaleNormal="85" workbookViewId="0">
      <pane xSplit="1" ySplit="3" topLeftCell="B4" activePane="bottomRight" state="frozen"/>
      <selection activeCell="B17" sqref="B17"/>
      <selection pane="topRight" activeCell="B17" sqref="B17"/>
      <selection pane="bottomLeft" activeCell="B17" sqref="B17"/>
      <selection pane="bottomRight" activeCell="B13" sqref="B13"/>
    </sheetView>
  </sheetViews>
  <sheetFormatPr defaultColWidth="11.44140625" defaultRowHeight="13.2" outlineLevelRow="1" outlineLevelCol="1" x14ac:dyDescent="0.25"/>
  <cols>
    <col min="1" max="1" width="49.5546875" style="78" customWidth="1"/>
    <col min="2" max="2" width="13.77734375" style="71" customWidth="1" outlineLevel="1"/>
    <col min="3" max="3" width="13.77734375" style="219" customWidth="1" outlineLevel="1"/>
    <col min="4" max="6" width="13.77734375" style="71" customWidth="1" outlineLevel="1"/>
    <col min="7" max="7" width="13.77734375" style="219" customWidth="1" outlineLevel="1"/>
    <col min="8" max="10" width="13.77734375" style="71" customWidth="1" outlineLevel="1"/>
    <col min="11" max="11" width="13.77734375" style="219" customWidth="1" outlineLevel="1"/>
    <col min="12" max="14" width="13.77734375" style="71" customWidth="1" outlineLevel="1"/>
    <col min="15" max="15" width="13.77734375" style="219" customWidth="1" outlineLevel="1"/>
    <col min="16" max="17" width="13.77734375" style="71" customWidth="1" outlineLevel="1"/>
    <col min="18" max="16384" width="11.44140625" style="71"/>
  </cols>
  <sheetData>
    <row r="1" spans="1:17" x14ac:dyDescent="0.25">
      <c r="A1" s="132"/>
      <c r="B1" s="138" t="s">
        <v>50</v>
      </c>
      <c r="C1" s="213"/>
      <c r="D1" s="138"/>
      <c r="E1" s="138"/>
      <c r="F1" s="138" t="s">
        <v>50</v>
      </c>
      <c r="G1" s="213"/>
      <c r="H1" s="138"/>
      <c r="I1" s="138"/>
      <c r="J1" s="138" t="s">
        <v>50</v>
      </c>
      <c r="K1" s="213"/>
      <c r="L1" s="138"/>
      <c r="M1" s="138"/>
      <c r="N1" s="138" t="s">
        <v>50</v>
      </c>
      <c r="O1" s="213"/>
      <c r="P1" s="138"/>
      <c r="Q1" s="138"/>
    </row>
    <row r="2" spans="1:17" s="73" customFormat="1" ht="15" customHeight="1" x14ac:dyDescent="0.25">
      <c r="A2" s="122"/>
      <c r="B2" s="136" t="s">
        <v>61</v>
      </c>
      <c r="C2" s="214"/>
      <c r="D2" s="137"/>
      <c r="E2" s="137"/>
      <c r="F2" s="137"/>
      <c r="G2" s="214"/>
      <c r="H2" s="137"/>
      <c r="I2" s="137"/>
      <c r="J2" s="137"/>
      <c r="K2" s="214"/>
      <c r="L2" s="137"/>
      <c r="M2" s="137"/>
    </row>
    <row r="3" spans="1:17" s="73" customFormat="1" ht="15.6" x14ac:dyDescent="0.3">
      <c r="A3" s="123"/>
      <c r="B3" s="273">
        <v>2019</v>
      </c>
      <c r="C3" s="274"/>
      <c r="D3" s="274"/>
      <c r="E3" s="275"/>
      <c r="F3" s="273">
        <v>2020</v>
      </c>
      <c r="G3" s="274"/>
      <c r="H3" s="274"/>
      <c r="I3" s="275"/>
      <c r="J3" s="273">
        <v>2021</v>
      </c>
      <c r="K3" s="274"/>
      <c r="L3" s="274"/>
      <c r="M3" s="275"/>
    </row>
    <row r="4" spans="1:17" s="73" customFormat="1" ht="15.6" x14ac:dyDescent="0.3">
      <c r="A4" s="123"/>
      <c r="B4" s="127" t="s">
        <v>358</v>
      </c>
      <c r="C4" s="127" t="s">
        <v>167</v>
      </c>
      <c r="D4" s="127" t="s">
        <v>62</v>
      </c>
      <c r="E4" s="127" t="s">
        <v>359</v>
      </c>
      <c r="F4" s="127" t="s">
        <v>358</v>
      </c>
      <c r="G4" s="127" t="s">
        <v>167</v>
      </c>
      <c r="H4" s="127" t="s">
        <v>62</v>
      </c>
      <c r="I4" s="127" t="s">
        <v>359</v>
      </c>
      <c r="J4" s="127" t="s">
        <v>358</v>
      </c>
      <c r="K4" s="127" t="s">
        <v>167</v>
      </c>
      <c r="L4" s="127" t="s">
        <v>62</v>
      </c>
      <c r="M4" s="127" t="s">
        <v>359</v>
      </c>
    </row>
    <row r="5" spans="1:17" x14ac:dyDescent="0.25">
      <c r="A5" s="124" t="s">
        <v>140</v>
      </c>
      <c r="B5" s="128"/>
      <c r="C5" s="215"/>
      <c r="D5" s="128"/>
      <c r="E5" s="128"/>
      <c r="F5" s="128"/>
      <c r="G5" s="215"/>
      <c r="H5" s="128"/>
      <c r="I5" s="128"/>
      <c r="J5" s="128"/>
      <c r="K5" s="215"/>
      <c r="L5" s="128"/>
      <c r="M5" s="128"/>
      <c r="O5" s="71"/>
    </row>
    <row r="6" spans="1:17" ht="14.4" outlineLevel="1" x14ac:dyDescent="0.25">
      <c r="A6" s="125" t="s">
        <v>327</v>
      </c>
      <c r="B6" s="129"/>
      <c r="C6" s="216"/>
      <c r="D6" s="129"/>
      <c r="E6" s="129">
        <v>0</v>
      </c>
      <c r="F6" s="129"/>
      <c r="G6" s="216"/>
      <c r="H6" s="129"/>
      <c r="I6" s="129"/>
      <c r="J6" s="129"/>
      <c r="K6" s="216"/>
      <c r="L6" s="129"/>
      <c r="M6" s="129"/>
      <c r="O6" s="71"/>
    </row>
    <row r="7" spans="1:17" ht="14.4" outlineLevel="1" x14ac:dyDescent="0.25">
      <c r="A7" s="125" t="s">
        <v>326</v>
      </c>
      <c r="B7" s="129"/>
      <c r="C7" s="216"/>
      <c r="D7" s="129"/>
      <c r="E7" s="129">
        <v>0</v>
      </c>
      <c r="F7" s="129"/>
      <c r="G7" s="216"/>
      <c r="H7" s="129"/>
      <c r="I7" s="129"/>
      <c r="J7" s="129"/>
      <c r="K7" s="216"/>
      <c r="L7" s="129"/>
      <c r="M7" s="129"/>
      <c r="O7" s="71"/>
    </row>
    <row r="8" spans="1:17" ht="14.4" outlineLevel="1" x14ac:dyDescent="0.25">
      <c r="A8" s="125" t="s">
        <v>328</v>
      </c>
      <c r="B8" s="129"/>
      <c r="C8" s="216"/>
      <c r="D8" s="129"/>
      <c r="E8" s="129">
        <v>0</v>
      </c>
      <c r="F8" s="129"/>
      <c r="G8" s="216"/>
      <c r="H8" s="129"/>
      <c r="I8" s="129"/>
      <c r="J8" s="129"/>
      <c r="K8" s="216"/>
      <c r="L8" s="129"/>
      <c r="M8" s="129"/>
      <c r="O8" s="71"/>
    </row>
    <row r="9" spans="1:17" outlineLevel="1" x14ac:dyDescent="0.25">
      <c r="A9" s="130" t="str">
        <f>"Total "&amp;A5</f>
        <v>Total License Fee</v>
      </c>
      <c r="B9" s="276">
        <f>SUM(D6:E8)</f>
        <v>0</v>
      </c>
      <c r="C9" s="277"/>
      <c r="D9" s="277"/>
      <c r="E9" s="278"/>
      <c r="F9" s="276">
        <f>SUM(H6:I8)</f>
        <v>0</v>
      </c>
      <c r="G9" s="277"/>
      <c r="H9" s="277"/>
      <c r="I9" s="278"/>
      <c r="J9" s="276">
        <f>SUM(L6:M8)</f>
        <v>0</v>
      </c>
      <c r="K9" s="277"/>
      <c r="L9" s="277"/>
      <c r="M9" s="278"/>
      <c r="O9" s="71"/>
    </row>
    <row r="10" spans="1:17" outlineLevel="1" x14ac:dyDescent="0.25">
      <c r="A10" s="134"/>
      <c r="B10" s="135"/>
      <c r="C10" s="217"/>
      <c r="D10" s="135"/>
      <c r="E10" s="135"/>
      <c r="F10" s="135"/>
      <c r="G10" s="217"/>
      <c r="H10" s="135"/>
      <c r="I10" s="135"/>
      <c r="J10" s="135"/>
      <c r="K10" s="217"/>
      <c r="L10" s="135"/>
      <c r="M10" s="135"/>
      <c r="O10" s="71"/>
    </row>
    <row r="11" spans="1:17" ht="14.4" x14ac:dyDescent="0.25">
      <c r="A11" s="133" t="s">
        <v>336</v>
      </c>
      <c r="B11" s="129"/>
      <c r="C11" s="216"/>
      <c r="D11" s="129"/>
      <c r="E11" s="129"/>
      <c r="F11" s="129"/>
      <c r="G11" s="216"/>
      <c r="H11" s="129"/>
      <c r="I11" s="129"/>
      <c r="J11" s="129"/>
      <c r="K11" s="216"/>
      <c r="L11" s="129"/>
      <c r="M11" s="129"/>
      <c r="O11" s="71"/>
    </row>
    <row r="12" spans="1:17" ht="14.4" customHeight="1" outlineLevel="1" x14ac:dyDescent="0.25">
      <c r="A12" s="125" t="s">
        <v>337</v>
      </c>
      <c r="B12" s="227"/>
      <c r="C12" s="216"/>
      <c r="D12" s="129"/>
      <c r="E12" s="129"/>
      <c r="F12" s="129"/>
      <c r="G12" s="216"/>
      <c r="H12" s="129"/>
      <c r="I12" s="129"/>
      <c r="J12" s="129"/>
      <c r="K12" s="216"/>
      <c r="L12" s="129"/>
      <c r="M12" s="129"/>
      <c r="O12" s="71"/>
    </row>
    <row r="13" spans="1:17" ht="14.4" outlineLevel="1" x14ac:dyDescent="0.25">
      <c r="A13" s="126" t="s">
        <v>338</v>
      </c>
      <c r="B13" s="227" t="s">
        <v>65</v>
      </c>
      <c r="C13" s="216">
        <v>0</v>
      </c>
      <c r="D13" s="129">
        <f>VLOOKUP(B13,'2. Quotation'!Skill_Level,2,0) * C13</f>
        <v>0</v>
      </c>
      <c r="E13" s="129"/>
      <c r="F13" s="129"/>
      <c r="G13" s="216"/>
      <c r="H13" s="129"/>
      <c r="I13" s="129"/>
      <c r="J13" s="129"/>
      <c r="K13" s="216"/>
      <c r="L13" s="129"/>
      <c r="M13" s="129"/>
      <c r="N13" s="190"/>
      <c r="O13" s="71"/>
    </row>
    <row r="14" spans="1:17" outlineLevel="1" x14ac:dyDescent="0.25">
      <c r="A14" s="130" t="str">
        <f>"Total "&amp;A11</f>
        <v xml:space="preserve">Total Knowledge Transfer </v>
      </c>
      <c r="B14" s="276">
        <f>SUM(D11:E13)</f>
        <v>0</v>
      </c>
      <c r="C14" s="277"/>
      <c r="D14" s="277"/>
      <c r="E14" s="278"/>
      <c r="F14" s="276">
        <f>SUM(H11:I13)</f>
        <v>0</v>
      </c>
      <c r="G14" s="277"/>
      <c r="H14" s="277"/>
      <c r="I14" s="278"/>
      <c r="J14" s="276">
        <f>SUM(L11:M13)</f>
        <v>0</v>
      </c>
      <c r="K14" s="277"/>
      <c r="L14" s="277"/>
      <c r="M14" s="278"/>
      <c r="O14" s="71"/>
    </row>
    <row r="15" spans="1:17" hidden="1" outlineLevel="1" x14ac:dyDescent="0.25">
      <c r="A15" s="134"/>
      <c r="B15" s="135"/>
      <c r="C15" s="217"/>
      <c r="D15" s="135"/>
      <c r="E15" s="135"/>
      <c r="F15" s="135"/>
      <c r="G15" s="217"/>
      <c r="H15" s="135"/>
      <c r="I15" s="135"/>
      <c r="J15" s="135"/>
      <c r="K15" s="217"/>
      <c r="L15" s="135"/>
      <c r="M15" s="135"/>
      <c r="O15" s="71"/>
    </row>
    <row r="16" spans="1:17" hidden="1" x14ac:dyDescent="0.25">
      <c r="A16" s="133"/>
      <c r="B16" s="128"/>
      <c r="C16" s="215"/>
      <c r="D16" s="128"/>
      <c r="E16" s="128"/>
      <c r="F16" s="128"/>
      <c r="G16" s="215"/>
      <c r="H16" s="128"/>
      <c r="I16" s="128"/>
      <c r="J16" s="128"/>
      <c r="K16" s="215"/>
      <c r="L16" s="128"/>
      <c r="M16" s="128"/>
      <c r="O16" s="71"/>
    </row>
    <row r="17" spans="1:17" ht="14.4" hidden="1" outlineLevel="1" x14ac:dyDescent="0.25">
      <c r="A17" s="74"/>
      <c r="B17" s="129"/>
      <c r="C17" s="216"/>
      <c r="D17" s="129"/>
      <c r="E17" s="129"/>
      <c r="F17" s="129"/>
      <c r="G17" s="216"/>
      <c r="H17" s="129"/>
      <c r="I17" s="129"/>
      <c r="J17" s="129"/>
      <c r="K17" s="216"/>
      <c r="L17" s="129"/>
      <c r="M17" s="129"/>
      <c r="O17" s="71"/>
    </row>
    <row r="18" spans="1:17" ht="14.4" hidden="1" outlineLevel="1" x14ac:dyDescent="0.25">
      <c r="A18" s="74"/>
      <c r="B18" s="129"/>
      <c r="C18" s="216"/>
      <c r="D18" s="129"/>
      <c r="E18" s="129"/>
      <c r="F18" s="129"/>
      <c r="G18" s="216"/>
      <c r="H18" s="129"/>
      <c r="I18" s="129"/>
      <c r="J18" s="129"/>
      <c r="K18" s="216"/>
      <c r="L18" s="129"/>
      <c r="M18" s="129"/>
      <c r="O18" s="71"/>
    </row>
    <row r="19" spans="1:17" hidden="1" outlineLevel="1" x14ac:dyDescent="0.25">
      <c r="A19" s="130"/>
      <c r="B19" s="276">
        <f>SUBTOTAL(9,B17:B18)</f>
        <v>0</v>
      </c>
      <c r="C19" s="277"/>
      <c r="D19" s="277"/>
      <c r="E19" s="278"/>
      <c r="F19" s="276">
        <f>SUBTOTAL(9,F17:F18)</f>
        <v>0</v>
      </c>
      <c r="G19" s="277"/>
      <c r="H19" s="277"/>
      <c r="I19" s="278"/>
      <c r="J19" s="276">
        <f>SUBTOTAL(9,J17:J18)</f>
        <v>0</v>
      </c>
      <c r="K19" s="277"/>
      <c r="L19" s="277"/>
      <c r="M19" s="278"/>
      <c r="O19" s="71"/>
    </row>
    <row r="20" spans="1:17" hidden="1" outlineLevel="1" x14ac:dyDescent="0.25">
      <c r="A20" s="134"/>
      <c r="B20" s="135"/>
      <c r="C20" s="217"/>
      <c r="D20" s="135"/>
      <c r="E20" s="135"/>
      <c r="F20" s="135"/>
      <c r="G20" s="217"/>
      <c r="H20" s="135"/>
      <c r="I20" s="135"/>
      <c r="J20" s="135"/>
      <c r="K20" s="217"/>
      <c r="L20" s="135"/>
      <c r="M20" s="135"/>
      <c r="O20" s="71"/>
    </row>
    <row r="21" spans="1:17" hidden="1" x14ac:dyDescent="0.25">
      <c r="A21" s="133"/>
      <c r="B21" s="128"/>
      <c r="C21" s="215"/>
      <c r="D21" s="128"/>
      <c r="E21" s="128"/>
      <c r="F21" s="128"/>
      <c r="G21" s="215"/>
      <c r="H21" s="128"/>
      <c r="I21" s="128"/>
      <c r="J21" s="128"/>
      <c r="K21" s="215"/>
      <c r="L21" s="128"/>
      <c r="M21" s="128"/>
      <c r="O21" s="71"/>
    </row>
    <row r="22" spans="1:17" ht="14.4" hidden="1" outlineLevel="1" x14ac:dyDescent="0.25">
      <c r="A22" s="74"/>
      <c r="B22" s="129"/>
      <c r="C22" s="216"/>
      <c r="D22" s="129"/>
      <c r="E22" s="129"/>
      <c r="F22" s="129"/>
      <c r="G22" s="216"/>
      <c r="H22" s="129"/>
      <c r="I22" s="129"/>
      <c r="J22" s="129"/>
      <c r="K22" s="216"/>
      <c r="L22" s="129"/>
      <c r="M22" s="129"/>
      <c r="O22" s="71"/>
    </row>
    <row r="23" spans="1:17" ht="14.4" hidden="1" outlineLevel="1" x14ac:dyDescent="0.25">
      <c r="A23" s="74"/>
      <c r="B23" s="129"/>
      <c r="C23" s="216"/>
      <c r="D23" s="129"/>
      <c r="E23" s="129"/>
      <c r="F23" s="129"/>
      <c r="G23" s="216"/>
      <c r="H23" s="129"/>
      <c r="I23" s="129"/>
      <c r="J23" s="129"/>
      <c r="K23" s="216"/>
      <c r="L23" s="129"/>
      <c r="M23" s="129"/>
      <c r="O23" s="71"/>
    </row>
    <row r="24" spans="1:17" hidden="1" outlineLevel="1" x14ac:dyDescent="0.25">
      <c r="A24" s="130"/>
      <c r="B24" s="276">
        <f>SUBTOTAL(9,B22:B23)</f>
        <v>0</v>
      </c>
      <c r="C24" s="277"/>
      <c r="D24" s="277"/>
      <c r="E24" s="278"/>
      <c r="F24" s="276">
        <f>SUBTOTAL(9,F22:F23)</f>
        <v>0</v>
      </c>
      <c r="G24" s="277"/>
      <c r="H24" s="277"/>
      <c r="I24" s="278"/>
      <c r="J24" s="276">
        <f>SUBTOTAL(9,J22:J23)</f>
        <v>0</v>
      </c>
      <c r="K24" s="277"/>
      <c r="L24" s="277"/>
      <c r="M24" s="278"/>
      <c r="O24" s="71"/>
    </row>
    <row r="25" spans="1:17" outlineLevel="1" x14ac:dyDescent="0.25">
      <c r="A25" s="134"/>
      <c r="B25" s="135"/>
      <c r="C25" s="217"/>
      <c r="D25" s="135"/>
      <c r="E25" s="135"/>
      <c r="F25" s="135"/>
      <c r="G25" s="217"/>
      <c r="H25" s="135"/>
      <c r="I25" s="135"/>
      <c r="J25" s="135"/>
      <c r="K25" s="217"/>
      <c r="L25" s="135"/>
      <c r="M25" s="135"/>
      <c r="O25" s="71"/>
    </row>
    <row r="26" spans="1:17" outlineLevel="1" x14ac:dyDescent="0.25">
      <c r="A26" s="131" t="s">
        <v>170</v>
      </c>
      <c r="B26" s="279">
        <f>SUM(B24,B9,B14,B19)</f>
        <v>0</v>
      </c>
      <c r="C26" s="280"/>
      <c r="D26" s="280"/>
      <c r="E26" s="281"/>
      <c r="F26" s="279">
        <f>SUM(F24,F9,F14,F19)</f>
        <v>0</v>
      </c>
      <c r="G26" s="280"/>
      <c r="H26" s="280"/>
      <c r="I26" s="281"/>
      <c r="J26" s="279">
        <f>SUM(J24,J9,J14,J19)</f>
        <v>0</v>
      </c>
      <c r="K26" s="280"/>
      <c r="L26" s="280"/>
      <c r="M26" s="282"/>
      <c r="O26" s="71"/>
    </row>
    <row r="27" spans="1:17" s="77" customFormat="1" outlineLevel="1" x14ac:dyDescent="0.25">
      <c r="A27" s="75"/>
      <c r="B27" s="76"/>
      <c r="C27" s="218"/>
      <c r="D27" s="76"/>
      <c r="E27" s="76"/>
      <c r="F27" s="76"/>
      <c r="G27" s="218"/>
      <c r="H27" s="76"/>
      <c r="I27" s="76"/>
      <c r="J27" s="76"/>
      <c r="K27" s="218"/>
      <c r="L27" s="76"/>
      <c r="M27" s="76"/>
      <c r="N27" s="76"/>
      <c r="O27" s="218"/>
      <c r="P27" s="76"/>
      <c r="Q27" s="76"/>
    </row>
    <row r="28" spans="1:17" s="77" customFormat="1" x14ac:dyDescent="0.25">
      <c r="A28" s="75"/>
      <c r="B28" s="76"/>
      <c r="C28" s="218"/>
      <c r="D28" s="76"/>
      <c r="E28" s="76"/>
      <c r="F28" s="76"/>
      <c r="G28" s="218"/>
      <c r="H28" s="76"/>
      <c r="I28" s="76"/>
      <c r="J28" s="76"/>
      <c r="K28" s="218"/>
      <c r="L28" s="76"/>
      <c r="M28" s="76"/>
      <c r="N28" s="76"/>
      <c r="O28" s="218"/>
      <c r="P28" s="76"/>
      <c r="Q28" s="76"/>
    </row>
    <row r="29" spans="1:17" s="77" customFormat="1" outlineLevel="1" x14ac:dyDescent="0.25">
      <c r="A29" s="75"/>
      <c r="B29" s="76"/>
      <c r="C29" s="218"/>
      <c r="D29" s="76"/>
      <c r="E29" s="76"/>
      <c r="F29" s="76"/>
      <c r="G29" s="218"/>
      <c r="H29" s="76"/>
      <c r="I29" s="76"/>
      <c r="J29" s="76"/>
      <c r="K29" s="218"/>
      <c r="L29" s="76"/>
      <c r="M29" s="76"/>
      <c r="N29" s="76"/>
      <c r="O29" s="218"/>
      <c r="P29" s="76"/>
      <c r="Q29" s="76"/>
    </row>
    <row r="30" spans="1:17" outlineLevel="1" x14ac:dyDescent="0.25"/>
    <row r="31" spans="1:17" outlineLevel="1" x14ac:dyDescent="0.25"/>
    <row r="32" spans="1:17" outlineLevel="1" x14ac:dyDescent="0.25"/>
    <row r="33" spans="22:22" outlineLevel="1" x14ac:dyDescent="0.25"/>
    <row r="35" spans="22:22" outlineLevel="1" x14ac:dyDescent="0.25"/>
    <row r="36" spans="22:22" ht="26.25" customHeight="1" outlineLevel="1" x14ac:dyDescent="0.25"/>
    <row r="44" spans="22:22" x14ac:dyDescent="0.25">
      <c r="V44" s="72" t="s">
        <v>51</v>
      </c>
    </row>
  </sheetData>
  <sheetProtection selectLockedCells="1"/>
  <mergeCells count="18">
    <mergeCell ref="B26:E26"/>
    <mergeCell ref="F26:I26"/>
    <mergeCell ref="J26:M26"/>
    <mergeCell ref="B24:E24"/>
    <mergeCell ref="F24:I24"/>
    <mergeCell ref="J24:M24"/>
    <mergeCell ref="B3:E3"/>
    <mergeCell ref="F3:I3"/>
    <mergeCell ref="J3:M3"/>
    <mergeCell ref="B19:E19"/>
    <mergeCell ref="F19:I19"/>
    <mergeCell ref="J19:M19"/>
    <mergeCell ref="B9:E9"/>
    <mergeCell ref="F9:I9"/>
    <mergeCell ref="J9:M9"/>
    <mergeCell ref="B14:E14"/>
    <mergeCell ref="F14:I14"/>
    <mergeCell ref="J14:M14"/>
  </mergeCells>
  <phoneticPr fontId="18" type="noConversion"/>
  <pageMargins left="0.19685039370078741" right="0.19685039370078741" top="0.78740157480314965" bottom="0.59055118110236227" header="0.51181102362204722" footer="0.31496062992125984"/>
  <pageSetup paperSize="9" scale="49" fitToWidth="2" fitToHeight="2" orientation="landscape" r:id="rId1"/>
  <headerFooter alignWithMargins="0">
    <oddFooter>&amp;L&amp;F/&amp;A&amp;C&amp;P/&amp;N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'2. Quotation'!$C$14:$C$18</xm:f>
          </x14:formula1>
          <xm:sqref>B6:B8 B12:B13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0"/>
  <sheetViews>
    <sheetView workbookViewId="0">
      <selection activeCell="C17" sqref="C17"/>
    </sheetView>
  </sheetViews>
  <sheetFormatPr defaultColWidth="11.44140625" defaultRowHeight="14.4" x14ac:dyDescent="0.25"/>
  <cols>
    <col min="1" max="1" width="11.44140625" style="27"/>
    <col min="2" max="2" width="21.109375" style="27" customWidth="1"/>
    <col min="3" max="3" width="15.21875" style="27" bestFit="1" customWidth="1"/>
    <col min="4" max="4" width="158.5546875" style="27" customWidth="1"/>
    <col min="5" max="16384" width="11.44140625" style="27"/>
  </cols>
  <sheetData>
    <row r="4" spans="2:4" ht="15" thickBot="1" x14ac:dyDescent="0.3">
      <c r="B4" s="17" t="s">
        <v>42</v>
      </c>
      <c r="C4" s="17"/>
      <c r="D4" s="17"/>
    </row>
    <row r="5" spans="2:4" ht="30" thickTop="1" thickBot="1" x14ac:dyDescent="0.3">
      <c r="B5" s="28" t="s">
        <v>29</v>
      </c>
      <c r="C5" s="29"/>
      <c r="D5" s="30"/>
    </row>
    <row r="6" spans="2:4" ht="58.2" thickBot="1" x14ac:dyDescent="0.3">
      <c r="B6" s="33" t="s">
        <v>69</v>
      </c>
      <c r="C6" s="34" t="s">
        <v>75</v>
      </c>
      <c r="D6" s="36" t="s">
        <v>28</v>
      </c>
    </row>
    <row r="7" spans="2:4" ht="43.8" thickBot="1" x14ac:dyDescent="0.3">
      <c r="B7" s="37" t="s">
        <v>70</v>
      </c>
      <c r="C7" s="38" t="s">
        <v>74</v>
      </c>
      <c r="D7" s="39" t="s">
        <v>33</v>
      </c>
    </row>
    <row r="8" spans="2:4" ht="43.8" thickBot="1" x14ac:dyDescent="0.3">
      <c r="B8" s="31" t="s">
        <v>27</v>
      </c>
      <c r="C8" s="32" t="s">
        <v>73</v>
      </c>
      <c r="D8" s="36" t="s">
        <v>31</v>
      </c>
    </row>
    <row r="9" spans="2:4" ht="15" thickBot="1" x14ac:dyDescent="0.3">
      <c r="B9" s="28" t="s">
        <v>30</v>
      </c>
      <c r="C9" s="29"/>
      <c r="D9" s="30"/>
    </row>
    <row r="10" spans="2:4" ht="43.8" thickBot="1" x14ac:dyDescent="0.3">
      <c r="B10" s="33" t="s">
        <v>64</v>
      </c>
      <c r="C10" s="34" t="s">
        <v>71</v>
      </c>
      <c r="D10" s="36" t="s">
        <v>32</v>
      </c>
    </row>
    <row r="11" spans="2:4" ht="72.599999999999994" thickBot="1" x14ac:dyDescent="0.3">
      <c r="B11" s="37" t="s">
        <v>65</v>
      </c>
      <c r="C11" s="38" t="s">
        <v>72</v>
      </c>
      <c r="D11" s="39" t="s">
        <v>34</v>
      </c>
    </row>
    <row r="14" spans="2:4" ht="15" thickBot="1" x14ac:dyDescent="0.3">
      <c r="B14" s="17" t="s">
        <v>78</v>
      </c>
      <c r="C14" s="17"/>
    </row>
    <row r="15" spans="2:4" ht="15.6" thickTop="1" thickBot="1" x14ac:dyDescent="0.3">
      <c r="B15" s="83" t="s">
        <v>76</v>
      </c>
      <c r="C15" s="84" t="s">
        <v>77</v>
      </c>
    </row>
    <row r="16" spans="2:4" ht="15" thickBot="1" x14ac:dyDescent="0.3">
      <c r="B16" s="33" t="s">
        <v>8</v>
      </c>
      <c r="C16" s="34" t="s">
        <v>362</v>
      </c>
    </row>
    <row r="17" spans="2:3" ht="15" thickBot="1" x14ac:dyDescent="0.3">
      <c r="B17" s="37" t="s">
        <v>9</v>
      </c>
      <c r="C17" s="38" t="s">
        <v>361</v>
      </c>
    </row>
    <row r="18" spans="2:3" ht="15" thickBot="1" x14ac:dyDescent="0.3">
      <c r="B18" s="31" t="s">
        <v>7</v>
      </c>
      <c r="C18" s="32" t="s">
        <v>363</v>
      </c>
    </row>
    <row r="19" spans="2:3" ht="15" thickBot="1" x14ac:dyDescent="0.3">
      <c r="B19" s="37" t="s">
        <v>10</v>
      </c>
      <c r="C19" s="38" t="s">
        <v>364</v>
      </c>
    </row>
    <row r="20" spans="2:3" ht="15" thickBot="1" x14ac:dyDescent="0.3">
      <c r="B20" s="31" t="s">
        <v>11</v>
      </c>
      <c r="C20" s="32" t="s">
        <v>365</v>
      </c>
    </row>
  </sheetData>
  <sheetProtection algorithmName="SHA-512" hashValue="nijl6E7PFHjrY5DcriOcMiZPc+7KMqMB/8moQafB6R716gAWlLhVQVhWHR+2QDL6yOboMqaM5v2ai4FITm7RSQ==" saltValue="SbS5gxPHFygTRFKVNoIvoQ==" spinCount="100000" sheet="1" objects="1" scenarios="1"/>
  <customSheetViews>
    <customSheetView guid="{E3749E42-969E-430D-A00E-9EF8A56DDC4D}">
      <selection activeCell="E25" sqref="E25"/>
      <pageMargins left="0.7" right="0.7" top="0.78740157499999996" bottom="0.78740157499999996" header="0.3" footer="0.3"/>
      <pageSetup paperSize="9" orientation="portrait" r:id="rId1"/>
    </customSheetView>
  </customSheetViews>
  <phoneticPr fontId="18" type="noConversion"/>
  <pageMargins left="0.7" right="0.7" top="0.78740157499999996" bottom="0.78740157499999996"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D14" sqref="D14"/>
    </sheetView>
  </sheetViews>
  <sheetFormatPr defaultColWidth="11.5546875" defaultRowHeight="14.4" x14ac:dyDescent="0.25"/>
  <cols>
    <col min="1" max="1" width="21.33203125" customWidth="1"/>
    <col min="2" max="2" width="13.6640625" customWidth="1"/>
  </cols>
  <sheetData>
    <row r="1" spans="1:3" x14ac:dyDescent="0.25">
      <c r="A1" s="2" t="s">
        <v>4</v>
      </c>
      <c r="B1" s="2" t="s">
        <v>22</v>
      </c>
      <c r="C1" s="2" t="s">
        <v>66</v>
      </c>
    </row>
    <row r="2" spans="1:3" x14ac:dyDescent="0.25">
      <c r="A2" s="3" t="s">
        <v>18</v>
      </c>
      <c r="B2" s="3" t="s">
        <v>23</v>
      </c>
      <c r="C2" s="3">
        <v>2018</v>
      </c>
    </row>
    <row r="3" spans="1:3" x14ac:dyDescent="0.25">
      <c r="A3" s="3" t="s">
        <v>41</v>
      </c>
      <c r="B3" s="3" t="s">
        <v>24</v>
      </c>
      <c r="C3" s="3">
        <v>2019</v>
      </c>
    </row>
    <row r="4" spans="1:3" x14ac:dyDescent="0.25">
      <c r="A4" s="3"/>
      <c r="B4" s="3"/>
      <c r="C4" s="3">
        <v>2020</v>
      </c>
    </row>
    <row r="5" spans="1:3" x14ac:dyDescent="0.25">
      <c r="A5" s="3"/>
      <c r="B5" s="3"/>
      <c r="C5" s="3">
        <v>2021</v>
      </c>
    </row>
    <row r="6" spans="1:3" x14ac:dyDescent="0.25">
      <c r="A6" s="3"/>
      <c r="B6" s="3"/>
      <c r="C6" s="3"/>
    </row>
    <row r="7" spans="1:3" x14ac:dyDescent="0.25">
      <c r="A7" s="3"/>
      <c r="B7" s="3"/>
      <c r="C7" s="3"/>
    </row>
    <row r="8" spans="1:3" x14ac:dyDescent="0.25">
      <c r="A8" s="1"/>
      <c r="B8" s="1"/>
      <c r="C8" s="1"/>
    </row>
    <row r="11" spans="1:3" x14ac:dyDescent="0.25">
      <c r="A11" t="s">
        <v>100</v>
      </c>
    </row>
    <row r="12" spans="1:3" x14ac:dyDescent="0.25">
      <c r="A12" t="s">
        <v>8</v>
      </c>
      <c r="B12">
        <f>SUM('2. Quotation'!G14:K14)</f>
        <v>6</v>
      </c>
    </row>
    <row r="13" spans="1:3" x14ac:dyDescent="0.25">
      <c r="A13" t="s">
        <v>9</v>
      </c>
      <c r="B13">
        <f>SUM('2. Quotation'!G15:K15)</f>
        <v>8</v>
      </c>
    </row>
    <row r="14" spans="1:3" x14ac:dyDescent="0.25">
      <c r="A14" t="s">
        <v>7</v>
      </c>
      <c r="B14">
        <f>SUM('2. Quotation'!G16:K16)</f>
        <v>13</v>
      </c>
    </row>
    <row r="15" spans="1:3" x14ac:dyDescent="0.25">
      <c r="A15" t="s">
        <v>10</v>
      </c>
      <c r="B15">
        <f>SUM('2. Quotation'!G17:K17)</f>
        <v>16</v>
      </c>
    </row>
    <row r="16" spans="1:3" x14ac:dyDescent="0.25">
      <c r="A16" t="s">
        <v>11</v>
      </c>
      <c r="B16">
        <f>SUM('2. Quotation'!G18:K18)</f>
        <v>28</v>
      </c>
    </row>
  </sheetData>
  <customSheetViews>
    <customSheetView guid="{B1F51786-8927-438B-879B-11210A260C10}">
      <selection activeCell="A19" sqref="A19"/>
      <pageMargins left="0.7" right="0.7" top="0.78740157499999996" bottom="0.78740157499999996" header="0.3" footer="0.3"/>
    </customSheetView>
    <customSheetView guid="{C9436E66-665C-45F9-AA75-3961EBB70240}">
      <selection activeCell="D13" sqref="D13"/>
      <pageMargins left="0.7" right="0.7" top="0.78740157499999996" bottom="0.78740157499999996" header="0.3" footer="0.3"/>
    </customSheetView>
    <customSheetView guid="{26693B9C-B1C7-4A2D-B1D4-25811132E933}">
      <selection activeCell="A19" sqref="A19"/>
      <pageMargins left="0.7" right="0.7" top="0.78740157499999996" bottom="0.78740157499999996" header="0.3" footer="0.3"/>
    </customSheetView>
    <customSheetView guid="{A97AE5AC-4D27-4E5E-A115-20D84A52CE0C}">
      <selection activeCell="E17" sqref="E17"/>
      <pageMargins left="0.7" right="0.7" top="0.78740157499999996" bottom="0.78740157499999996" header="0.3" footer="0.3"/>
    </customSheetView>
    <customSheetView guid="{735CCD3F-A89E-4237-86DB-15E577455706}">
      <selection activeCell="A16" sqref="A16"/>
      <pageMargins left="0.7" right="0.7" top="0.78740157499999996" bottom="0.78740157499999996" header="0.3" footer="0.3"/>
    </customSheetView>
    <customSheetView guid="{E3749E42-969E-430D-A00E-9EF8A56DDC4D}">
      <selection activeCell="G28" sqref="G28"/>
      <pageMargins left="0.7" right="0.7" top="0.78740157499999996" bottom="0.78740157499999996" header="0.3" footer="0.3"/>
    </customSheetView>
  </customSheetViews>
  <phoneticPr fontId="18"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1. Summary</vt:lpstr>
      <vt:lpstr>2. Quotation</vt:lpstr>
      <vt:lpstr>A1. OSS Quotation</vt:lpstr>
      <vt:lpstr>A2. JS Component Quotation</vt:lpstr>
      <vt:lpstr>3. Backlog</vt:lpstr>
      <vt:lpstr>4. Workpackages</vt:lpstr>
      <vt:lpstr>5. Definitions</vt:lpstr>
      <vt:lpstr>6. Master Data</vt:lpstr>
      <vt:lpstr>Implementer</vt:lpstr>
      <vt:lpstr>L</vt:lpstr>
      <vt:lpstr>License</vt:lpstr>
      <vt:lpstr>M</vt:lpstr>
      <vt:lpstr>'2. Quotation'!OrderBlock</vt:lpstr>
      <vt:lpstr>'4. Workpackages'!Print_Area</vt:lpstr>
      <vt:lpstr>'4. Workpackages'!Print_Titles</vt:lpstr>
      <vt:lpstr>S</vt:lpstr>
      <vt:lpstr>'2. Quotation'!Skill_Level</vt:lpstr>
      <vt:lpstr>'2. Quotation'!SkillLevelPrice</vt:lpstr>
      <vt:lpstr>StComplexity</vt:lpstr>
      <vt:lpstr>StImplementer</vt:lpstr>
      <vt:lpstr>StMode</vt:lpstr>
      <vt:lpstr>'2. Quotation'!StoryComplexity</vt:lpstr>
      <vt:lpstr>StoryComplexity</vt:lpstr>
      <vt:lpstr>StoryMatrix</vt:lpstr>
      <vt:lpstr>StoryMode</vt:lpstr>
      <vt:lpstr>StPlannedBlock</vt:lpstr>
      <vt:lpstr>WorkBreakdown</vt:lpstr>
      <vt:lpstr>XL</vt:lpstr>
      <vt:lpstr>XXL</vt:lpstr>
    </vt:vector>
  </TitlesOfParts>
  <Company>BMW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Probst Stephan, FG-14</dc:creator>
  <cp:lastModifiedBy>Bai Tao</cp:lastModifiedBy>
  <dcterms:created xsi:type="dcterms:W3CDTF">2014-10-14T07:17:58Z</dcterms:created>
  <dcterms:modified xsi:type="dcterms:W3CDTF">2018-11-05T11:29:46Z</dcterms:modified>
</cp:coreProperties>
</file>