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aaaveeesss\Диплом\Документы\"/>
    </mc:Choice>
  </mc:AlternateContent>
  <xr:revisionPtr revIDLastSave="0" documentId="13_ncr:1_{4F25F3B7-6B3D-4411-98F6-AD3DC6183E7E}" xr6:coauthVersionLast="47" xr6:coauthVersionMax="47" xr10:uidLastSave="{00000000-0000-0000-0000-000000000000}"/>
  <bookViews>
    <workbookView xWindow="-120" yWindow="-120" windowWidth="29040" windowHeight="15840" xr2:uid="{6D7D4966-87C9-47EB-B682-58CA0E110CAA}"/>
  </bookViews>
  <sheets>
    <sheet name="Объём работы" sheetId="1" r:id="rId1"/>
    <sheet name="Расчёт зарплаты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14" i="1" s="1"/>
  <c r="D4" i="1"/>
  <c r="D5" i="1"/>
  <c r="D6" i="1"/>
  <c r="D7" i="1"/>
  <c r="D8" i="1"/>
  <c r="D9" i="1"/>
  <c r="D10" i="1"/>
  <c r="D11" i="1"/>
  <c r="D12" i="1"/>
  <c r="D13" i="1"/>
  <c r="D2" i="1"/>
  <c r="L2" i="2"/>
  <c r="I2" i="2"/>
  <c r="F2" i="2"/>
  <c r="E2" i="2"/>
  <c r="C14" i="1"/>
  <c r="E14" i="1"/>
  <c r="F14" i="1"/>
  <c r="I3" i="2" s="1"/>
  <c r="L3" i="2" s="1"/>
  <c r="B14" i="1"/>
  <c r="G3" i="1"/>
  <c r="G4" i="1"/>
  <c r="G5" i="1"/>
  <c r="G6" i="1"/>
  <c r="G7" i="1"/>
  <c r="G8" i="1"/>
  <c r="G9" i="1"/>
  <c r="G10" i="1"/>
  <c r="G11" i="1"/>
  <c r="G12" i="1"/>
  <c r="G13" i="1"/>
  <c r="G2" i="1"/>
  <c r="G14" i="1" l="1"/>
</calcChain>
</file>

<file path=xl/sharedStrings.xml><?xml version="1.0" encoding="utf-8"?>
<sst xmlns="http://schemas.openxmlformats.org/spreadsheetml/2006/main" count="33" uniqueCount="30">
  <si>
    <t>Подбор материала и литературы</t>
  </si>
  <si>
    <t>Составление и согласование плана разработки</t>
  </si>
  <si>
    <t>Системный анализ предметной области</t>
  </si>
  <si>
    <t>Изучение задания</t>
  </si>
  <si>
    <t>Разработка общих принципов построения программы и методов обработки данных</t>
  </si>
  <si>
    <t>Выбор и обоснование среды разработки,  инструментария и среды разработки системы управления базами данных</t>
  </si>
  <si>
    <t>Разработка структуры базы данных</t>
  </si>
  <si>
    <t>Разработка функционала продукта</t>
  </si>
  <si>
    <t>Проектирование архитектуры продукта</t>
  </si>
  <si>
    <t>Тестирование и отладка продукта</t>
  </si>
  <si>
    <t>Разработка документации</t>
  </si>
  <si>
    <t>Всего</t>
  </si>
  <si>
    <t>Tmin</t>
  </si>
  <si>
    <t>Tmax</t>
  </si>
  <si>
    <t>Tavg</t>
  </si>
  <si>
    <t>Программист 1</t>
  </si>
  <si>
    <t>Программист 2</t>
  </si>
  <si>
    <t>Разработка пользовательского интерфейса</t>
  </si>
  <si>
    <t>Должность</t>
  </si>
  <si>
    <t>Программист</t>
  </si>
  <si>
    <t>Тарифный разряд</t>
  </si>
  <si>
    <t>Тарифный коэффициент</t>
  </si>
  <si>
    <t>Месячный оклад, руб</t>
  </si>
  <si>
    <t>Минимальный размер оплаты труда, руб</t>
  </si>
  <si>
    <t>Ставка, руб/час</t>
  </si>
  <si>
    <t>Районный коэффициент</t>
  </si>
  <si>
    <t>Основная заработная плата, руб</t>
  </si>
  <si>
    <t>Фонд оплаты труда, руб</t>
  </si>
  <si>
    <t>Коэффициет отчислений на социальные нужды</t>
  </si>
  <si>
    <t>Довести до &lt;336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</si>
</sst>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82BA0-1911-4257-ABAC-32D049866B09}">
  <dimension ref="A1:H14"/>
  <sheetViews>
    <sheetView tabSelected="1" workbookViewId="0">
      <selection activeCell="H15" sqref="H15"/>
    </sheetView>
  </sheetViews>
  <sheetFormatPr defaultRowHeight="15" x14ac:dyDescent="0.25"/>
  <cols>
    <col min="1" max="1" width="44.85546875" style="1" bestFit="1" customWidth="1"/>
    <col min="5" max="6" width="14.7109375" bestFit="1" customWidth="1"/>
    <col min="8" max="8" width="15.85546875" bestFit="1" customWidth="1"/>
  </cols>
  <sheetData>
    <row r="1" spans="1:8" x14ac:dyDescent="0.25"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11</v>
      </c>
    </row>
    <row r="2" spans="1:8" x14ac:dyDescent="0.25">
      <c r="A2" s="1" t="s">
        <v>3</v>
      </c>
      <c r="B2">
        <v>12</v>
      </c>
      <c r="C2">
        <v>24</v>
      </c>
      <c r="D2">
        <f>(B2+C2)/2</f>
        <v>18</v>
      </c>
      <c r="E2">
        <v>8</v>
      </c>
      <c r="F2">
        <v>8</v>
      </c>
      <c r="G2">
        <f>E2+F2</f>
        <v>16</v>
      </c>
    </row>
    <row r="3" spans="1:8" x14ac:dyDescent="0.25">
      <c r="A3" s="1" t="s">
        <v>1</v>
      </c>
      <c r="B3">
        <v>16</v>
      </c>
      <c r="C3">
        <v>24</v>
      </c>
      <c r="D3">
        <f t="shared" ref="D3:D13" si="0">(B3+C3)/2</f>
        <v>20</v>
      </c>
      <c r="E3">
        <v>8</v>
      </c>
      <c r="F3">
        <v>12</v>
      </c>
      <c r="G3">
        <f t="shared" ref="G3:G14" si="1">E3+F3</f>
        <v>20</v>
      </c>
    </row>
    <row r="4" spans="1:8" x14ac:dyDescent="0.25">
      <c r="A4" s="1" t="s">
        <v>0</v>
      </c>
      <c r="B4">
        <v>8</v>
      </c>
      <c r="C4">
        <v>16</v>
      </c>
      <c r="D4">
        <f t="shared" si="0"/>
        <v>12</v>
      </c>
      <c r="E4">
        <v>4</v>
      </c>
      <c r="F4">
        <v>8</v>
      </c>
      <c r="G4">
        <f t="shared" si="1"/>
        <v>12</v>
      </c>
    </row>
    <row r="5" spans="1:8" x14ac:dyDescent="0.25">
      <c r="A5" s="1" t="s">
        <v>2</v>
      </c>
      <c r="B5">
        <v>24</v>
      </c>
      <c r="C5">
        <v>40</v>
      </c>
      <c r="D5">
        <f t="shared" si="0"/>
        <v>32</v>
      </c>
      <c r="E5">
        <v>16</v>
      </c>
      <c r="F5">
        <v>16</v>
      </c>
      <c r="G5">
        <f t="shared" si="1"/>
        <v>32</v>
      </c>
    </row>
    <row r="6" spans="1:8" ht="30" x14ac:dyDescent="0.25">
      <c r="A6" s="1" t="s">
        <v>4</v>
      </c>
      <c r="B6">
        <v>24</v>
      </c>
      <c r="C6">
        <v>40</v>
      </c>
      <c r="D6">
        <f t="shared" si="0"/>
        <v>32</v>
      </c>
      <c r="E6">
        <v>16</v>
      </c>
      <c r="F6">
        <v>12</v>
      </c>
      <c r="G6">
        <f t="shared" si="1"/>
        <v>28</v>
      </c>
    </row>
    <row r="7" spans="1:8" ht="45" x14ac:dyDescent="0.25">
      <c r="A7" s="1" t="s">
        <v>5</v>
      </c>
      <c r="B7">
        <v>24</v>
      </c>
      <c r="C7">
        <v>40</v>
      </c>
      <c r="D7">
        <f t="shared" si="0"/>
        <v>32</v>
      </c>
      <c r="E7">
        <v>16</v>
      </c>
      <c r="F7">
        <v>16</v>
      </c>
      <c r="G7">
        <f t="shared" si="1"/>
        <v>32</v>
      </c>
    </row>
    <row r="8" spans="1:8" x14ac:dyDescent="0.25">
      <c r="A8" s="1" t="s">
        <v>8</v>
      </c>
      <c r="B8">
        <v>40</v>
      </c>
      <c r="C8">
        <v>80</v>
      </c>
      <c r="D8">
        <f t="shared" si="0"/>
        <v>60</v>
      </c>
      <c r="E8">
        <v>24</v>
      </c>
      <c r="F8">
        <v>32</v>
      </c>
      <c r="G8">
        <f t="shared" si="1"/>
        <v>56</v>
      </c>
    </row>
    <row r="9" spans="1:8" x14ac:dyDescent="0.25">
      <c r="A9" s="1" t="s">
        <v>6</v>
      </c>
      <c r="B9">
        <v>40</v>
      </c>
      <c r="C9">
        <v>80</v>
      </c>
      <c r="D9">
        <f t="shared" si="0"/>
        <v>60</v>
      </c>
      <c r="E9">
        <v>28</v>
      </c>
      <c r="F9">
        <v>28</v>
      </c>
      <c r="G9">
        <f t="shared" si="1"/>
        <v>56</v>
      </c>
    </row>
    <row r="10" spans="1:8" x14ac:dyDescent="0.25">
      <c r="A10" s="1" t="s">
        <v>17</v>
      </c>
      <c r="B10">
        <v>32</v>
      </c>
      <c r="C10">
        <v>48</v>
      </c>
      <c r="D10">
        <f t="shared" si="0"/>
        <v>40</v>
      </c>
      <c r="E10">
        <v>20</v>
      </c>
      <c r="F10">
        <v>16</v>
      </c>
      <c r="G10">
        <f t="shared" si="1"/>
        <v>36</v>
      </c>
    </row>
    <row r="11" spans="1:8" x14ac:dyDescent="0.25">
      <c r="A11" s="1" t="s">
        <v>7</v>
      </c>
      <c r="B11">
        <v>80</v>
      </c>
      <c r="C11">
        <v>120</v>
      </c>
      <c r="D11">
        <f t="shared" si="0"/>
        <v>100</v>
      </c>
      <c r="E11">
        <v>48</v>
      </c>
      <c r="F11">
        <v>40</v>
      </c>
      <c r="G11">
        <f t="shared" si="1"/>
        <v>88</v>
      </c>
    </row>
    <row r="12" spans="1:8" x14ac:dyDescent="0.25">
      <c r="A12" s="1" t="s">
        <v>9</v>
      </c>
      <c r="B12">
        <v>24</v>
      </c>
      <c r="C12">
        <v>40</v>
      </c>
      <c r="D12">
        <f t="shared" si="0"/>
        <v>32</v>
      </c>
      <c r="E12">
        <v>16</v>
      </c>
      <c r="F12">
        <v>16</v>
      </c>
      <c r="G12">
        <f t="shared" si="1"/>
        <v>32</v>
      </c>
    </row>
    <row r="13" spans="1:8" x14ac:dyDescent="0.25">
      <c r="A13" s="1" t="s">
        <v>10</v>
      </c>
      <c r="B13">
        <v>24</v>
      </c>
      <c r="C13">
        <v>40</v>
      </c>
      <c r="D13">
        <f t="shared" si="0"/>
        <v>32</v>
      </c>
      <c r="E13">
        <v>20</v>
      </c>
      <c r="F13">
        <v>16</v>
      </c>
      <c r="G13">
        <f t="shared" si="1"/>
        <v>36</v>
      </c>
    </row>
    <row r="14" spans="1:8" x14ac:dyDescent="0.25">
      <c r="A14" s="1" t="s">
        <v>11</v>
      </c>
      <c r="B14">
        <f>SUM(B2:B13)</f>
        <v>348</v>
      </c>
      <c r="C14">
        <f t="shared" ref="C14:G14" si="2">SUM(C2:C13)</f>
        <v>592</v>
      </c>
      <c r="D14">
        <f t="shared" si="2"/>
        <v>470</v>
      </c>
      <c r="E14">
        <f t="shared" si="2"/>
        <v>224</v>
      </c>
      <c r="F14">
        <f t="shared" si="2"/>
        <v>220</v>
      </c>
      <c r="G14">
        <f t="shared" si="2"/>
        <v>444</v>
      </c>
      <c r="H14" t="s">
        <v>29</v>
      </c>
    </row>
  </sheetData>
  <phoneticPr fontId="1" type="noConversion"/>
  <conditionalFormatting sqref="G2:G14">
    <cfRule type="cellIs" dxfId="0" priority="1" operator="notBetween">
      <formula>$B2</formula>
      <formula>$C2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499EB-F39D-4586-A5CE-E9DC855B706F}">
  <dimension ref="A1:L3"/>
  <sheetViews>
    <sheetView workbookViewId="0">
      <selection activeCell="I10" sqref="I10"/>
    </sheetView>
  </sheetViews>
  <sheetFormatPr defaultRowHeight="15" x14ac:dyDescent="0.25"/>
  <cols>
    <col min="1" max="1" width="14.7109375" bestFit="1" customWidth="1"/>
    <col min="2" max="2" width="22.28515625" customWidth="1"/>
    <col min="3" max="3" width="10.140625" customWidth="1"/>
    <col min="4" max="4" width="13" customWidth="1"/>
    <col min="5" max="5" width="10.7109375" bestFit="1" customWidth="1"/>
    <col min="8" max="8" width="14.7109375" bestFit="1" customWidth="1"/>
    <col min="9" max="9" width="20.7109375" bestFit="1" customWidth="1"/>
    <col min="10" max="10" width="14.140625" customWidth="1"/>
    <col min="11" max="11" width="23.85546875" bestFit="1" customWidth="1"/>
    <col min="12" max="12" width="13.7109375" customWidth="1"/>
  </cols>
  <sheetData>
    <row r="1" spans="1:12" ht="33" customHeight="1" x14ac:dyDescent="0.25">
      <c r="A1" s="1" t="s">
        <v>18</v>
      </c>
      <c r="B1" s="1" t="s">
        <v>23</v>
      </c>
      <c r="C1" s="1" t="s">
        <v>20</v>
      </c>
      <c r="D1" s="1" t="s">
        <v>21</v>
      </c>
      <c r="E1" s="1" t="s">
        <v>22</v>
      </c>
      <c r="F1" s="1" t="s">
        <v>24</v>
      </c>
      <c r="I1" s="1" t="s">
        <v>26</v>
      </c>
      <c r="J1" s="1" t="s">
        <v>25</v>
      </c>
      <c r="K1" s="1" t="s">
        <v>28</v>
      </c>
      <c r="L1" s="1" t="s">
        <v>27</v>
      </c>
    </row>
    <row r="2" spans="1:12" x14ac:dyDescent="0.25">
      <c r="A2" t="s">
        <v>19</v>
      </c>
      <c r="B2">
        <v>22440</v>
      </c>
      <c r="C2">
        <v>6</v>
      </c>
      <c r="D2">
        <v>2</v>
      </c>
      <c r="E2">
        <f>B2*D2</f>
        <v>44880</v>
      </c>
      <c r="F2">
        <f>E2/(8*22)</f>
        <v>255</v>
      </c>
      <c r="H2" t="s">
        <v>15</v>
      </c>
      <c r="I2">
        <f>'Объём работы'!E14*F2</f>
        <v>57120</v>
      </c>
      <c r="J2">
        <v>1.1499999999999999</v>
      </c>
      <c r="K2" s="2">
        <v>1.39</v>
      </c>
      <c r="L2">
        <f>I2*J2*$K$2</f>
        <v>91306.319999999992</v>
      </c>
    </row>
    <row r="3" spans="1:12" x14ac:dyDescent="0.25">
      <c r="H3" t="s">
        <v>16</v>
      </c>
      <c r="I3">
        <f>'Объём работы'!F14*F2</f>
        <v>56100</v>
      </c>
      <c r="J3">
        <v>1.1499999999999999</v>
      </c>
      <c r="K3" s="2"/>
      <c r="L3">
        <f>I3*J3*$K$2</f>
        <v>89675.849999999977</v>
      </c>
    </row>
  </sheetData>
  <mergeCells count="1">
    <mergeCell ref="K2:K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Объём работы</vt:lpstr>
      <vt:lpstr>Расчёт зарплаты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Хорошев</dc:creator>
  <cp:lastModifiedBy>Дмитрий Хорошев</cp:lastModifiedBy>
  <dcterms:created xsi:type="dcterms:W3CDTF">2025-05-21T11:34:44Z</dcterms:created>
  <dcterms:modified xsi:type="dcterms:W3CDTF">2025-05-21T13:23:57Z</dcterms:modified>
</cp:coreProperties>
</file>