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ehyeob/Downloads/intern/연구보고서/data/"/>
    </mc:Choice>
  </mc:AlternateContent>
  <xr:revisionPtr revIDLastSave="0" documentId="13_ncr:1_{D6A7AC0D-0E3F-5D40-8255-5B05BC814F36}" xr6:coauthVersionLast="36" xr6:coauthVersionMax="36" xr10:uidLastSave="{00000000-0000-0000-0000-000000000000}"/>
  <bookViews>
    <workbookView xWindow="600" yWindow="460" windowWidth="11860" windowHeight="9980" xr2:uid="{8C0AC55F-D799-BF46-9224-E62F52F9822E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50" i="1" l="1"/>
  <c r="D550" i="1"/>
  <c r="E550" i="1"/>
  <c r="F550" i="1"/>
  <c r="G550" i="1"/>
  <c r="H550" i="1"/>
  <c r="I550" i="1"/>
  <c r="J550" i="1"/>
  <c r="K550" i="1"/>
  <c r="C551" i="1"/>
  <c r="D551" i="1"/>
  <c r="E551" i="1"/>
  <c r="F551" i="1"/>
  <c r="G551" i="1"/>
  <c r="H551" i="1"/>
  <c r="I551" i="1"/>
  <c r="J551" i="1"/>
  <c r="K551" i="1"/>
  <c r="C552" i="1"/>
  <c r="D552" i="1"/>
  <c r="E552" i="1"/>
  <c r="F552" i="1"/>
  <c r="G552" i="1"/>
  <c r="H552" i="1"/>
  <c r="I552" i="1"/>
  <c r="J552" i="1"/>
  <c r="K552" i="1"/>
  <c r="C553" i="1"/>
  <c r="D553" i="1"/>
  <c r="E553" i="1"/>
  <c r="F553" i="1"/>
  <c r="G553" i="1"/>
  <c r="H553" i="1"/>
  <c r="I553" i="1"/>
  <c r="J553" i="1"/>
  <c r="K553" i="1"/>
  <c r="C554" i="1"/>
  <c r="D554" i="1"/>
  <c r="E554" i="1"/>
  <c r="F554" i="1"/>
  <c r="G554" i="1"/>
  <c r="H554" i="1"/>
  <c r="I554" i="1"/>
  <c r="J554" i="1"/>
  <c r="K554" i="1"/>
  <c r="C555" i="1"/>
  <c r="D555" i="1"/>
  <c r="E555" i="1"/>
  <c r="F555" i="1"/>
  <c r="G555" i="1"/>
  <c r="H555" i="1"/>
  <c r="I555" i="1"/>
  <c r="J555" i="1"/>
  <c r="K555" i="1"/>
  <c r="C556" i="1"/>
  <c r="D556" i="1"/>
  <c r="E556" i="1"/>
  <c r="F556" i="1"/>
  <c r="G556" i="1"/>
  <c r="H556" i="1"/>
  <c r="I556" i="1"/>
  <c r="J556" i="1"/>
  <c r="K556" i="1"/>
  <c r="C557" i="1"/>
  <c r="D557" i="1"/>
  <c r="E557" i="1"/>
  <c r="F557" i="1"/>
  <c r="G557" i="1"/>
  <c r="H557" i="1"/>
  <c r="I557" i="1"/>
  <c r="J557" i="1"/>
  <c r="K557" i="1"/>
  <c r="C558" i="1"/>
  <c r="D558" i="1"/>
  <c r="E558" i="1"/>
  <c r="F558" i="1"/>
  <c r="G558" i="1"/>
  <c r="H558" i="1"/>
  <c r="I558" i="1"/>
  <c r="J558" i="1"/>
  <c r="K558" i="1"/>
  <c r="C559" i="1"/>
  <c r="D559" i="1"/>
  <c r="E559" i="1"/>
  <c r="F559" i="1"/>
  <c r="G559" i="1"/>
  <c r="H559" i="1"/>
  <c r="I559" i="1"/>
  <c r="J559" i="1"/>
  <c r="K559" i="1"/>
  <c r="C560" i="1"/>
  <c r="D560" i="1"/>
  <c r="E560" i="1"/>
  <c r="F560" i="1"/>
  <c r="G560" i="1"/>
  <c r="H560" i="1"/>
  <c r="I560" i="1"/>
  <c r="J560" i="1"/>
  <c r="K560" i="1"/>
  <c r="C561" i="1"/>
  <c r="D561" i="1"/>
  <c r="E561" i="1"/>
  <c r="F561" i="1"/>
  <c r="G561" i="1"/>
  <c r="H561" i="1"/>
  <c r="I561" i="1"/>
  <c r="J561" i="1"/>
  <c r="K561" i="1"/>
  <c r="C562" i="1"/>
  <c r="D562" i="1"/>
  <c r="E562" i="1"/>
  <c r="F562" i="1"/>
  <c r="G562" i="1"/>
  <c r="H562" i="1"/>
  <c r="I562" i="1"/>
  <c r="J562" i="1"/>
  <c r="K562" i="1"/>
  <c r="C563" i="1"/>
  <c r="D563" i="1"/>
  <c r="E563" i="1"/>
  <c r="F563" i="1"/>
  <c r="G563" i="1"/>
  <c r="H563" i="1"/>
  <c r="I563" i="1"/>
  <c r="J563" i="1"/>
  <c r="K563" i="1"/>
  <c r="C564" i="1"/>
  <c r="D564" i="1"/>
  <c r="E564" i="1"/>
  <c r="F564" i="1"/>
  <c r="G564" i="1"/>
  <c r="H564" i="1"/>
  <c r="I564" i="1"/>
  <c r="J564" i="1"/>
  <c r="K564" i="1"/>
  <c r="C565" i="1"/>
  <c r="D565" i="1"/>
  <c r="E565" i="1"/>
  <c r="F565" i="1"/>
  <c r="G565" i="1"/>
  <c r="H565" i="1"/>
  <c r="I565" i="1"/>
  <c r="J565" i="1"/>
  <c r="K565" i="1"/>
  <c r="C566" i="1"/>
  <c r="D566" i="1"/>
  <c r="E566" i="1"/>
  <c r="F566" i="1"/>
  <c r="G566" i="1"/>
  <c r="H566" i="1"/>
  <c r="I566" i="1"/>
  <c r="J566" i="1"/>
  <c r="K566" i="1"/>
  <c r="C567" i="1"/>
  <c r="D567" i="1"/>
  <c r="E567" i="1"/>
  <c r="F567" i="1"/>
  <c r="G567" i="1"/>
  <c r="H567" i="1"/>
  <c r="I567" i="1"/>
  <c r="J567" i="1"/>
  <c r="K567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50" i="1"/>
  <c r="C15" i="1" l="1"/>
  <c r="D15" i="1"/>
  <c r="E15" i="1"/>
  <c r="F15" i="1"/>
  <c r="G15" i="1"/>
  <c r="H15" i="1"/>
  <c r="I15" i="1"/>
  <c r="J15" i="1"/>
  <c r="K15" i="1"/>
  <c r="B15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B4" i="1"/>
  <c r="B5" i="1"/>
  <c r="B6" i="1"/>
  <c r="B7" i="1"/>
  <c r="B8" i="1"/>
  <c r="B9" i="1"/>
  <c r="B10" i="1"/>
  <c r="B11" i="1"/>
  <c r="B14" i="1"/>
  <c r="B16" i="1"/>
  <c r="B17" i="1"/>
  <c r="B18" i="1"/>
  <c r="B19" i="1"/>
  <c r="B20" i="1"/>
  <c r="C280" i="1"/>
  <c r="D280" i="1"/>
  <c r="E280" i="1"/>
  <c r="F280" i="1"/>
  <c r="G280" i="1"/>
  <c r="H280" i="1"/>
  <c r="I280" i="1"/>
  <c r="J280" i="1"/>
  <c r="K280" i="1"/>
  <c r="C281" i="1"/>
  <c r="D281" i="1"/>
  <c r="E281" i="1"/>
  <c r="F281" i="1"/>
  <c r="G281" i="1"/>
  <c r="H281" i="1"/>
  <c r="I281" i="1"/>
  <c r="J281" i="1"/>
  <c r="K281" i="1"/>
  <c r="C282" i="1"/>
  <c r="D282" i="1"/>
  <c r="E282" i="1"/>
  <c r="F282" i="1"/>
  <c r="G282" i="1"/>
  <c r="H282" i="1"/>
  <c r="I282" i="1"/>
  <c r="J282" i="1"/>
  <c r="K282" i="1"/>
  <c r="C283" i="1"/>
  <c r="D283" i="1"/>
  <c r="E283" i="1"/>
  <c r="F283" i="1"/>
  <c r="G283" i="1"/>
  <c r="H283" i="1"/>
  <c r="I283" i="1"/>
  <c r="J283" i="1"/>
  <c r="K283" i="1"/>
  <c r="C284" i="1"/>
  <c r="D284" i="1"/>
  <c r="E284" i="1"/>
  <c r="F284" i="1"/>
  <c r="G284" i="1"/>
  <c r="H284" i="1"/>
  <c r="I284" i="1"/>
  <c r="J284" i="1"/>
  <c r="K284" i="1"/>
  <c r="C285" i="1"/>
  <c r="D285" i="1"/>
  <c r="E285" i="1"/>
  <c r="F285" i="1"/>
  <c r="G285" i="1"/>
  <c r="H285" i="1"/>
  <c r="I285" i="1"/>
  <c r="J285" i="1"/>
  <c r="K285" i="1"/>
  <c r="C286" i="1"/>
  <c r="D286" i="1"/>
  <c r="E286" i="1"/>
  <c r="F286" i="1"/>
  <c r="G286" i="1"/>
  <c r="H286" i="1"/>
  <c r="I286" i="1"/>
  <c r="J286" i="1"/>
  <c r="K286" i="1"/>
  <c r="D288" i="1"/>
  <c r="E288" i="1"/>
  <c r="F288" i="1"/>
  <c r="G288" i="1"/>
  <c r="H288" i="1"/>
  <c r="I288" i="1"/>
  <c r="J288" i="1"/>
  <c r="K288" i="1"/>
  <c r="C289" i="1"/>
  <c r="D289" i="1"/>
  <c r="E289" i="1"/>
  <c r="F289" i="1"/>
  <c r="G289" i="1"/>
  <c r="H289" i="1"/>
  <c r="I289" i="1"/>
  <c r="J289" i="1"/>
  <c r="K289" i="1"/>
  <c r="C290" i="1"/>
  <c r="D290" i="1"/>
  <c r="E290" i="1"/>
  <c r="F290" i="1"/>
  <c r="G290" i="1"/>
  <c r="H290" i="1"/>
  <c r="I290" i="1"/>
  <c r="J290" i="1"/>
  <c r="K290" i="1"/>
  <c r="C291" i="1"/>
  <c r="D291" i="1"/>
  <c r="E291" i="1"/>
  <c r="F291" i="1"/>
  <c r="G291" i="1"/>
  <c r="H291" i="1"/>
  <c r="I291" i="1"/>
  <c r="J291" i="1"/>
  <c r="K291" i="1"/>
  <c r="C292" i="1"/>
  <c r="D292" i="1"/>
  <c r="E292" i="1"/>
  <c r="F292" i="1"/>
  <c r="G292" i="1"/>
  <c r="H292" i="1"/>
  <c r="I292" i="1"/>
  <c r="J292" i="1"/>
  <c r="K292" i="1"/>
  <c r="C293" i="1"/>
  <c r="D293" i="1"/>
  <c r="E293" i="1"/>
  <c r="F293" i="1"/>
  <c r="G293" i="1"/>
  <c r="H293" i="1"/>
  <c r="I293" i="1"/>
  <c r="J293" i="1"/>
  <c r="K293" i="1"/>
  <c r="C294" i="1"/>
  <c r="D294" i="1"/>
  <c r="E294" i="1"/>
  <c r="F294" i="1"/>
  <c r="G294" i="1"/>
  <c r="H294" i="1"/>
  <c r="I294" i="1"/>
  <c r="J294" i="1"/>
  <c r="K294" i="1"/>
  <c r="C295" i="1"/>
  <c r="D295" i="1"/>
  <c r="E295" i="1"/>
  <c r="F295" i="1"/>
  <c r="G295" i="1"/>
  <c r="H295" i="1"/>
  <c r="I295" i="1"/>
  <c r="J295" i="1"/>
  <c r="K295" i="1"/>
  <c r="C296" i="1"/>
  <c r="D296" i="1"/>
  <c r="E296" i="1"/>
  <c r="F296" i="1"/>
  <c r="G296" i="1"/>
  <c r="H296" i="1"/>
  <c r="I296" i="1"/>
  <c r="J296" i="1"/>
  <c r="K296" i="1"/>
  <c r="D297" i="1"/>
  <c r="B280" i="1"/>
  <c r="B281" i="1"/>
  <c r="B282" i="1"/>
  <c r="B283" i="1"/>
  <c r="B284" i="1"/>
  <c r="B285" i="1"/>
  <c r="B286" i="1"/>
  <c r="B289" i="1"/>
  <c r="B290" i="1"/>
  <c r="B291" i="1"/>
  <c r="B292" i="1"/>
  <c r="B293" i="1"/>
  <c r="B294" i="1"/>
  <c r="B295" i="1"/>
  <c r="B296" i="1"/>
  <c r="B297" i="1"/>
  <c r="K275" i="1"/>
  <c r="K297" i="1" s="1"/>
  <c r="K253" i="1"/>
  <c r="K235" i="1" s="1"/>
  <c r="K3" i="1" s="1"/>
  <c r="J257" i="1"/>
  <c r="J275" i="1"/>
  <c r="J297" i="1" s="1"/>
  <c r="J253" i="1"/>
  <c r="J235" i="1" s="1"/>
  <c r="I275" i="1"/>
  <c r="I257" i="1" s="1"/>
  <c r="I253" i="1"/>
  <c r="I235" i="1" s="1"/>
  <c r="I3" i="1" s="1"/>
  <c r="H257" i="1"/>
  <c r="H275" i="1"/>
  <c r="H297" i="1" s="1"/>
  <c r="H253" i="1"/>
  <c r="H235" i="1" s="1"/>
  <c r="G275" i="1"/>
  <c r="G257" i="1" s="1"/>
  <c r="G235" i="1"/>
  <c r="G3" i="1" s="1"/>
  <c r="F275" i="1"/>
  <c r="F297" i="1" s="1"/>
  <c r="F235" i="1"/>
  <c r="F253" i="1"/>
  <c r="E275" i="1"/>
  <c r="E257" i="1" s="1"/>
  <c r="E235" i="1"/>
  <c r="E3" i="1" s="1"/>
  <c r="D275" i="1"/>
  <c r="D257" i="1" s="1"/>
  <c r="D235" i="1"/>
  <c r="C275" i="1"/>
  <c r="C297" i="1" s="1"/>
  <c r="C266" i="1"/>
  <c r="C288" i="1" s="1"/>
  <c r="C244" i="1"/>
  <c r="C12" i="1" s="1"/>
  <c r="B275" i="1"/>
  <c r="B266" i="1"/>
  <c r="B288" i="1" s="1"/>
  <c r="B245" i="1"/>
  <c r="B13" i="1" s="1"/>
  <c r="B244" i="1"/>
  <c r="B235" i="1" s="1"/>
  <c r="I297" i="1" l="1"/>
  <c r="F257" i="1"/>
  <c r="B257" i="1"/>
  <c r="G297" i="1"/>
  <c r="E297" i="1"/>
  <c r="K257" i="1"/>
  <c r="C235" i="1"/>
  <c r="C3" i="1" s="1"/>
  <c r="B12" i="1"/>
  <c r="C257" i="1"/>
  <c r="F279" i="1"/>
  <c r="B279" i="1"/>
  <c r="D279" i="1"/>
  <c r="H279" i="1"/>
  <c r="J279" i="1"/>
  <c r="C279" i="1"/>
  <c r="H3" i="1"/>
  <c r="F3" i="1"/>
  <c r="D3" i="1"/>
  <c r="J3" i="1"/>
  <c r="B3" i="1"/>
  <c r="G279" i="1"/>
  <c r="I279" i="1"/>
  <c r="K279" i="1"/>
  <c r="E279" i="1"/>
  <c r="C226" i="1"/>
  <c r="D226" i="1"/>
  <c r="F226" i="1"/>
  <c r="G226" i="1"/>
  <c r="B226" i="1"/>
  <c r="C215" i="1"/>
  <c r="D215" i="1"/>
  <c r="F215" i="1"/>
  <c r="G215" i="1"/>
  <c r="C216" i="1"/>
  <c r="D216" i="1"/>
  <c r="F216" i="1"/>
  <c r="G216" i="1"/>
  <c r="H216" i="1"/>
  <c r="C217" i="1"/>
  <c r="D217" i="1"/>
  <c r="F217" i="1"/>
  <c r="G217" i="1"/>
  <c r="C218" i="1"/>
  <c r="D218" i="1"/>
  <c r="F218" i="1"/>
  <c r="G218" i="1"/>
  <c r="C219" i="1"/>
  <c r="D219" i="1"/>
  <c r="F219" i="1"/>
  <c r="G219" i="1"/>
  <c r="K219" i="1"/>
  <c r="C220" i="1"/>
  <c r="D220" i="1"/>
  <c r="F220" i="1"/>
  <c r="G220" i="1"/>
  <c r="C221" i="1"/>
  <c r="D221" i="1"/>
  <c r="F221" i="1"/>
  <c r="G221" i="1"/>
  <c r="I221" i="1"/>
  <c r="D223" i="1"/>
  <c r="F223" i="1"/>
  <c r="G223" i="1"/>
  <c r="K223" i="1"/>
  <c r="C224" i="1"/>
  <c r="D224" i="1"/>
  <c r="F224" i="1"/>
  <c r="G224" i="1"/>
  <c r="C225" i="1"/>
  <c r="D225" i="1"/>
  <c r="F225" i="1"/>
  <c r="G225" i="1"/>
  <c r="H225" i="1"/>
  <c r="C227" i="1"/>
  <c r="D227" i="1"/>
  <c r="F227" i="1"/>
  <c r="G227" i="1"/>
  <c r="C228" i="1"/>
  <c r="D228" i="1"/>
  <c r="F228" i="1"/>
  <c r="G228" i="1"/>
  <c r="I228" i="1"/>
  <c r="C229" i="1"/>
  <c r="D229" i="1"/>
  <c r="F229" i="1"/>
  <c r="G229" i="1"/>
  <c r="K229" i="1"/>
  <c r="C230" i="1"/>
  <c r="D230" i="1"/>
  <c r="F230" i="1"/>
  <c r="G230" i="1"/>
  <c r="I230" i="1"/>
  <c r="C231" i="1"/>
  <c r="D231" i="1"/>
  <c r="F231" i="1"/>
  <c r="G231" i="1"/>
  <c r="B215" i="1"/>
  <c r="B216" i="1"/>
  <c r="B217" i="1"/>
  <c r="B218" i="1"/>
  <c r="B219" i="1"/>
  <c r="B220" i="1"/>
  <c r="B221" i="1"/>
  <c r="B224" i="1"/>
  <c r="B225" i="1"/>
  <c r="B227" i="1"/>
  <c r="B228" i="1"/>
  <c r="B229" i="1"/>
  <c r="B230" i="1"/>
  <c r="B231" i="1"/>
  <c r="K210" i="1"/>
  <c r="K209" i="1"/>
  <c r="K231" i="1" s="1"/>
  <c r="K208" i="1"/>
  <c r="K230" i="1" s="1"/>
  <c r="K207" i="1"/>
  <c r="K206" i="1"/>
  <c r="K228" i="1" s="1"/>
  <c r="K205" i="1"/>
  <c r="K227" i="1" s="1"/>
  <c r="K204" i="1"/>
  <c r="K226" i="1" s="1"/>
  <c r="K203" i="1"/>
  <c r="K225" i="1" s="1"/>
  <c r="K202" i="1"/>
  <c r="K224" i="1" s="1"/>
  <c r="K201" i="1"/>
  <c r="K199" i="1"/>
  <c r="K221" i="1" s="1"/>
  <c r="K198" i="1"/>
  <c r="K220" i="1" s="1"/>
  <c r="K197" i="1"/>
  <c r="K196" i="1"/>
  <c r="K218" i="1" s="1"/>
  <c r="K195" i="1"/>
  <c r="K217" i="1" s="1"/>
  <c r="K194" i="1"/>
  <c r="K192" i="1" s="1"/>
  <c r="K214" i="1" s="1"/>
  <c r="K193" i="1"/>
  <c r="K215" i="1" s="1"/>
  <c r="J210" i="1"/>
  <c r="J209" i="1"/>
  <c r="J231" i="1" s="1"/>
  <c r="J208" i="1"/>
  <c r="J230" i="1" s="1"/>
  <c r="J207" i="1"/>
  <c r="J229" i="1" s="1"/>
  <c r="J206" i="1"/>
  <c r="J228" i="1" s="1"/>
  <c r="J205" i="1"/>
  <c r="J227" i="1" s="1"/>
  <c r="J204" i="1"/>
  <c r="J226" i="1" s="1"/>
  <c r="J203" i="1"/>
  <c r="J225" i="1" s="1"/>
  <c r="J202" i="1"/>
  <c r="J224" i="1" s="1"/>
  <c r="J201" i="1"/>
  <c r="J223" i="1" s="1"/>
  <c r="J199" i="1"/>
  <c r="J221" i="1" s="1"/>
  <c r="J198" i="1"/>
  <c r="J220" i="1" s="1"/>
  <c r="J197" i="1"/>
  <c r="J219" i="1" s="1"/>
  <c r="J196" i="1"/>
  <c r="J218" i="1" s="1"/>
  <c r="J195" i="1"/>
  <c r="J217" i="1" s="1"/>
  <c r="J194" i="1"/>
  <c r="J216" i="1" s="1"/>
  <c r="J193" i="1"/>
  <c r="J215" i="1" s="1"/>
  <c r="I210" i="1"/>
  <c r="I209" i="1"/>
  <c r="I231" i="1" s="1"/>
  <c r="I208" i="1"/>
  <c r="I207" i="1"/>
  <c r="I229" i="1" s="1"/>
  <c r="I206" i="1"/>
  <c r="I205" i="1"/>
  <c r="I227" i="1" s="1"/>
  <c r="I204" i="1"/>
  <c r="I226" i="1" s="1"/>
  <c r="I203" i="1"/>
  <c r="I225" i="1" s="1"/>
  <c r="I202" i="1"/>
  <c r="I224" i="1" s="1"/>
  <c r="I201" i="1"/>
  <c r="I223" i="1" s="1"/>
  <c r="I199" i="1"/>
  <c r="I198" i="1"/>
  <c r="I220" i="1" s="1"/>
  <c r="I197" i="1"/>
  <c r="I219" i="1" s="1"/>
  <c r="I196" i="1"/>
  <c r="I218" i="1" s="1"/>
  <c r="I195" i="1"/>
  <c r="I217" i="1" s="1"/>
  <c r="I194" i="1"/>
  <c r="I216" i="1" s="1"/>
  <c r="I193" i="1"/>
  <c r="I215" i="1" s="1"/>
  <c r="H195" i="1"/>
  <c r="H217" i="1" s="1"/>
  <c r="H194" i="1"/>
  <c r="H210" i="1"/>
  <c r="H209" i="1"/>
  <c r="H231" i="1" s="1"/>
  <c r="H207" i="1"/>
  <c r="H229" i="1" s="1"/>
  <c r="H208" i="1"/>
  <c r="H230" i="1" s="1"/>
  <c r="H206" i="1"/>
  <c r="H228" i="1" s="1"/>
  <c r="H205" i="1"/>
  <c r="H227" i="1" s="1"/>
  <c r="H204" i="1"/>
  <c r="H226" i="1" s="1"/>
  <c r="H203" i="1"/>
  <c r="H202" i="1"/>
  <c r="H224" i="1" s="1"/>
  <c r="H201" i="1"/>
  <c r="H223" i="1" s="1"/>
  <c r="H199" i="1"/>
  <c r="H221" i="1" s="1"/>
  <c r="H198" i="1"/>
  <c r="H220" i="1" s="1"/>
  <c r="H197" i="1"/>
  <c r="H219" i="1" s="1"/>
  <c r="H196" i="1"/>
  <c r="H218" i="1" s="1"/>
  <c r="H193" i="1"/>
  <c r="H215" i="1" s="1"/>
  <c r="G210" i="1"/>
  <c r="G192" i="1" s="1"/>
  <c r="G214" i="1" s="1"/>
  <c r="F210" i="1"/>
  <c r="F192" i="1" s="1"/>
  <c r="F214" i="1" s="1"/>
  <c r="E210" i="1"/>
  <c r="E209" i="1"/>
  <c r="E231" i="1" s="1"/>
  <c r="E208" i="1"/>
  <c r="E230" i="1" s="1"/>
  <c r="E207" i="1"/>
  <c r="E229" i="1" s="1"/>
  <c r="E206" i="1"/>
  <c r="E228" i="1" s="1"/>
  <c r="E205" i="1"/>
  <c r="E227" i="1" s="1"/>
  <c r="E204" i="1"/>
  <c r="E226" i="1" s="1"/>
  <c r="E203" i="1"/>
  <c r="E225" i="1" s="1"/>
  <c r="E202" i="1"/>
  <c r="E224" i="1" s="1"/>
  <c r="E201" i="1"/>
  <c r="E223" i="1" s="1"/>
  <c r="E199" i="1"/>
  <c r="E221" i="1" s="1"/>
  <c r="E198" i="1"/>
  <c r="E220" i="1" s="1"/>
  <c r="E197" i="1"/>
  <c r="E219" i="1" s="1"/>
  <c r="E196" i="1"/>
  <c r="E218" i="1" s="1"/>
  <c r="E195" i="1"/>
  <c r="E217" i="1" s="1"/>
  <c r="E194" i="1"/>
  <c r="E216" i="1" s="1"/>
  <c r="E193" i="1"/>
  <c r="E192" i="1" s="1"/>
  <c r="E214" i="1" s="1"/>
  <c r="D210" i="1"/>
  <c r="D192" i="1" s="1"/>
  <c r="D214" i="1" s="1"/>
  <c r="C210" i="1"/>
  <c r="C201" i="1"/>
  <c r="B210" i="1"/>
  <c r="B201" i="1"/>
  <c r="B223" i="1" s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71" i="1"/>
  <c r="C66" i="1"/>
  <c r="D66" i="1"/>
  <c r="E66" i="1"/>
  <c r="F66" i="1"/>
  <c r="G66" i="1"/>
  <c r="H66" i="1"/>
  <c r="I66" i="1"/>
  <c r="J66" i="1"/>
  <c r="K66" i="1"/>
  <c r="L66" i="1"/>
  <c r="M66" i="1"/>
  <c r="N66" i="1"/>
  <c r="C67" i="1"/>
  <c r="D67" i="1"/>
  <c r="E67" i="1"/>
  <c r="F67" i="1"/>
  <c r="G67" i="1"/>
  <c r="H67" i="1"/>
  <c r="I67" i="1"/>
  <c r="J67" i="1"/>
  <c r="K67" i="1"/>
  <c r="L67" i="1"/>
  <c r="M67" i="1"/>
  <c r="N67" i="1"/>
  <c r="C68" i="1"/>
  <c r="D68" i="1"/>
  <c r="E68" i="1"/>
  <c r="F68" i="1"/>
  <c r="G68" i="1"/>
  <c r="H68" i="1"/>
  <c r="I68" i="1"/>
  <c r="J68" i="1"/>
  <c r="K68" i="1"/>
  <c r="L68" i="1"/>
  <c r="M68" i="1"/>
  <c r="N68" i="1"/>
  <c r="C69" i="1"/>
  <c r="D69" i="1"/>
  <c r="E69" i="1"/>
  <c r="F69" i="1"/>
  <c r="G69" i="1"/>
  <c r="H69" i="1"/>
  <c r="I69" i="1"/>
  <c r="J69" i="1"/>
  <c r="K69" i="1"/>
  <c r="L69" i="1"/>
  <c r="M69" i="1"/>
  <c r="N69" i="1"/>
  <c r="C70" i="1"/>
  <c r="D70" i="1"/>
  <c r="E70" i="1"/>
  <c r="F70" i="1"/>
  <c r="G70" i="1"/>
  <c r="H70" i="1"/>
  <c r="I70" i="1"/>
  <c r="J70" i="1"/>
  <c r="K70" i="1"/>
  <c r="L70" i="1"/>
  <c r="M70" i="1"/>
  <c r="N70" i="1"/>
  <c r="C71" i="1"/>
  <c r="D71" i="1"/>
  <c r="E71" i="1"/>
  <c r="F71" i="1"/>
  <c r="G71" i="1"/>
  <c r="H71" i="1"/>
  <c r="I71" i="1"/>
  <c r="J71" i="1"/>
  <c r="K71" i="1"/>
  <c r="L71" i="1"/>
  <c r="M71" i="1"/>
  <c r="N71" i="1"/>
  <c r="C72" i="1"/>
  <c r="D72" i="1"/>
  <c r="E72" i="1"/>
  <c r="F72" i="1"/>
  <c r="G72" i="1"/>
  <c r="H72" i="1"/>
  <c r="I72" i="1"/>
  <c r="J72" i="1"/>
  <c r="K72" i="1"/>
  <c r="L72" i="1"/>
  <c r="M72" i="1"/>
  <c r="N72" i="1"/>
  <c r="C73" i="1"/>
  <c r="D73" i="1"/>
  <c r="E73" i="1"/>
  <c r="F73" i="1"/>
  <c r="G73" i="1"/>
  <c r="H73" i="1"/>
  <c r="I73" i="1"/>
  <c r="J73" i="1"/>
  <c r="K73" i="1"/>
  <c r="L73" i="1"/>
  <c r="M73" i="1"/>
  <c r="N73" i="1"/>
  <c r="C74" i="1"/>
  <c r="D74" i="1"/>
  <c r="E74" i="1"/>
  <c r="F74" i="1"/>
  <c r="G74" i="1"/>
  <c r="H74" i="1"/>
  <c r="I74" i="1"/>
  <c r="J74" i="1"/>
  <c r="K74" i="1"/>
  <c r="L74" i="1"/>
  <c r="M74" i="1"/>
  <c r="N74" i="1"/>
  <c r="C75" i="1"/>
  <c r="D75" i="1"/>
  <c r="E75" i="1"/>
  <c r="F75" i="1"/>
  <c r="G75" i="1"/>
  <c r="H75" i="1"/>
  <c r="I75" i="1"/>
  <c r="J75" i="1"/>
  <c r="K75" i="1"/>
  <c r="L75" i="1"/>
  <c r="M75" i="1"/>
  <c r="N75" i="1"/>
  <c r="C76" i="1"/>
  <c r="D76" i="1"/>
  <c r="E76" i="1"/>
  <c r="F76" i="1"/>
  <c r="G76" i="1"/>
  <c r="H76" i="1"/>
  <c r="I76" i="1"/>
  <c r="J76" i="1"/>
  <c r="K76" i="1"/>
  <c r="L76" i="1"/>
  <c r="M76" i="1"/>
  <c r="N76" i="1"/>
  <c r="C77" i="1"/>
  <c r="D77" i="1"/>
  <c r="E77" i="1"/>
  <c r="F77" i="1"/>
  <c r="G77" i="1"/>
  <c r="H77" i="1"/>
  <c r="I77" i="1"/>
  <c r="J77" i="1"/>
  <c r="K77" i="1"/>
  <c r="L77" i="1"/>
  <c r="M77" i="1"/>
  <c r="N77" i="1"/>
  <c r="C78" i="1"/>
  <c r="D78" i="1"/>
  <c r="E78" i="1"/>
  <c r="F78" i="1"/>
  <c r="G78" i="1"/>
  <c r="H78" i="1"/>
  <c r="I78" i="1"/>
  <c r="J78" i="1"/>
  <c r="K78" i="1"/>
  <c r="L78" i="1"/>
  <c r="M78" i="1"/>
  <c r="N78" i="1"/>
  <c r="C79" i="1"/>
  <c r="D79" i="1"/>
  <c r="E79" i="1"/>
  <c r="F79" i="1"/>
  <c r="G79" i="1"/>
  <c r="H79" i="1"/>
  <c r="I79" i="1"/>
  <c r="J79" i="1"/>
  <c r="K79" i="1"/>
  <c r="L79" i="1"/>
  <c r="M79" i="1"/>
  <c r="N79" i="1"/>
  <c r="C80" i="1"/>
  <c r="D80" i="1"/>
  <c r="E80" i="1"/>
  <c r="F80" i="1"/>
  <c r="G80" i="1"/>
  <c r="H80" i="1"/>
  <c r="I80" i="1"/>
  <c r="J80" i="1"/>
  <c r="K80" i="1"/>
  <c r="L80" i="1"/>
  <c r="M80" i="1"/>
  <c r="N80" i="1"/>
  <c r="C81" i="1"/>
  <c r="D81" i="1"/>
  <c r="E81" i="1"/>
  <c r="F81" i="1"/>
  <c r="G81" i="1"/>
  <c r="H81" i="1"/>
  <c r="I81" i="1"/>
  <c r="J81" i="1"/>
  <c r="K81" i="1"/>
  <c r="L81" i="1"/>
  <c r="M81" i="1"/>
  <c r="N81" i="1"/>
  <c r="C82" i="1"/>
  <c r="D82" i="1"/>
  <c r="E82" i="1"/>
  <c r="F82" i="1"/>
  <c r="G82" i="1"/>
  <c r="H82" i="1"/>
  <c r="I82" i="1"/>
  <c r="J82" i="1"/>
  <c r="K82" i="1"/>
  <c r="L82" i="1"/>
  <c r="M82" i="1"/>
  <c r="N82" i="1"/>
  <c r="C83" i="1"/>
  <c r="D83" i="1"/>
  <c r="E83" i="1"/>
  <c r="F83" i="1"/>
  <c r="G83" i="1"/>
  <c r="H83" i="1"/>
  <c r="I83" i="1"/>
  <c r="J83" i="1"/>
  <c r="K83" i="1"/>
  <c r="L83" i="1"/>
  <c r="M83" i="1"/>
  <c r="N83" i="1"/>
  <c r="B83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66" i="1"/>
  <c r="C192" i="1" l="1"/>
  <c r="C214" i="1" s="1"/>
  <c r="I192" i="1"/>
  <c r="I214" i="1" s="1"/>
  <c r="E215" i="1"/>
  <c r="K216" i="1"/>
  <c r="B192" i="1"/>
  <c r="B214" i="1" s="1"/>
  <c r="J192" i="1"/>
  <c r="J214" i="1" s="1"/>
  <c r="C223" i="1"/>
  <c r="H192" i="1"/>
  <c r="H214" i="1" s="1"/>
</calcChain>
</file>

<file path=xl/sharedStrings.xml><?xml version="1.0" encoding="utf-8"?>
<sst xmlns="http://schemas.openxmlformats.org/spreadsheetml/2006/main" count="844" uniqueCount="74">
  <si>
    <t>전국</t>
  </si>
  <si>
    <t>-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</si>
  <si>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</si>
  <si>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</si>
  <si>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</si>
  <si>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</si>
  <si>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</si>
  <si>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</si>
  <si>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</si>
  <si>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</si>
  <si>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</si>
  <si>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</si>
  <si>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</si>
  <si>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</si>
  <si>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</si>
  <si>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</si>
  <si>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</si>
  <si>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</si>
  <si>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</si>
  <si>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행정구역 면적(m^2)</t>
    <phoneticPr fontId="1" type="noConversion"/>
  </si>
  <si>
    <t>인구수(명)</t>
    <phoneticPr fontId="1" type="noConversion"/>
  </si>
  <si>
    <t>인구 천명당 범죄발생건수(건)</t>
    <phoneticPr fontId="1" type="noConversion"/>
  </si>
  <si>
    <t>인구 천명당 외국인수(명)</t>
    <phoneticPr fontId="1" type="noConversion"/>
  </si>
  <si>
    <t>인구밀도(%) : (인구수/행정구역 면적) * 100</t>
    <phoneticPr fontId="1" type="noConversion"/>
  </si>
  <si>
    <t>시도간 전입률(%) : (전입자수/연앙인구) * 100</t>
    <phoneticPr fontId="1" type="noConversion"/>
  </si>
  <si>
    <t>시도간 전출률(%) : (전출자수/연앙인구) * 100</t>
    <phoneticPr fontId="1" type="noConversion"/>
  </si>
  <si>
    <t>순이동률(%) : 시도간 전입률 - 시도간 전출률</t>
    <phoneticPr fontId="1" type="noConversion"/>
  </si>
  <si>
    <t>경찰공무원 정원(명)</t>
    <phoneticPr fontId="1" type="noConversion"/>
  </si>
  <si>
    <t>경찰청 + 부속기관</t>
    <phoneticPr fontId="1" type="noConversion"/>
  </si>
  <si>
    <t>-</t>
    <phoneticPr fontId="1" type="noConversion"/>
  </si>
  <si>
    <t>경찰관 일인당 담당인구(명) : 인구수/경찰공무원 정원</t>
    <phoneticPr fontId="1" type="noConversion"/>
  </si>
  <si>
    <t>경찰청(경찰통계연보)</t>
    <phoneticPr fontId="1" type="noConversion"/>
  </si>
  <si>
    <t>국토교통부(지적통계)</t>
    <phoneticPr fontId="1" type="noConversion"/>
  </si>
  <si>
    <t>통계청(국내인구이동통계)</t>
    <phoneticPr fontId="1" type="noConversion"/>
  </si>
  <si>
    <t>경찰청 + 부속기관 + 해경</t>
    <phoneticPr fontId="1" type="noConversion"/>
  </si>
  <si>
    <t>범죄 발생건수(건)</t>
    <phoneticPr fontId="1" type="noConversion"/>
  </si>
  <si>
    <t>범죄 검거건수(건)</t>
    <phoneticPr fontId="1" type="noConversion"/>
  </si>
  <si>
    <t>행정안전부(주민등록인구현황), 경찰청(경찰통계연보)</t>
    <phoneticPr fontId="1" type="noConversion"/>
  </si>
  <si>
    <t>행정안전부(주민등록인구현황)</t>
  </si>
  <si>
    <t>행정안전부(주민등록인구현황)</t>
    <phoneticPr fontId="1" type="noConversion"/>
  </si>
  <si>
    <t>경찰청(경찰통계연보), 행정안전부(주민등록인구현황)</t>
    <phoneticPr fontId="1" type="noConversion"/>
  </si>
  <si>
    <t>행정안전부(주민등록인구현황), 국토교통부(지적통계)</t>
    <phoneticPr fontId="1" type="noConversion"/>
  </si>
  <si>
    <t>법무부(체류외국인통계), 행정안전부(주민등록인구현황)</t>
    <phoneticPr fontId="1" type="noConversion"/>
  </si>
  <si>
    <t>검거율(%) : (검거건수/발생건수) * 100</t>
    <phoneticPr fontId="1" type="noConversion"/>
  </si>
  <si>
    <t>고령인구비율(%) : (만65세이상인구수/인구수) * 100</t>
    <phoneticPr fontId="1" type="noConversion"/>
  </si>
  <si>
    <t>한국토지주택공사(도시계획현황)</t>
  </si>
  <si>
    <t>일인당 자동차 등록대수(대)</t>
    <phoneticPr fontId="1" type="noConversion"/>
  </si>
  <si>
    <t>국토교통부(자동차등록현황보고), 행정안전부(주민등록인구현황)</t>
    <phoneticPr fontId="1" type="noConversion"/>
  </si>
  <si>
    <t>건축허가면적 증감률(%)</t>
    <phoneticPr fontId="1" type="noConversion"/>
  </si>
  <si>
    <t>국토교통부(건축허가및착공통계)</t>
  </si>
  <si>
    <t>한국감정원(전국주택가격동향조사)</t>
  </si>
  <si>
    <t>주택가격상승률(%)</t>
    <phoneticPr fontId="1" type="noConversion"/>
  </si>
  <si>
    <t>통계청 소득통계과(지역소득통계)</t>
  </si>
  <si>
    <t>경제성장률(%)</t>
    <phoneticPr fontId="1" type="noConversion"/>
  </si>
  <si>
    <t>일인당 GRDP(백만원)</t>
    <phoneticPr fontId="1" type="noConversion"/>
  </si>
  <si>
    <t>경제활동참가율(%)</t>
    <phoneticPr fontId="1" type="noConversion"/>
  </si>
  <si>
    <t>통계청 고용통계과(경제활동인구조사)</t>
  </si>
  <si>
    <t>보건복지부(지역사회건강조사)</t>
  </si>
  <si>
    <t>고위험 음주율(%)</t>
    <phoneticPr fontId="1" type="noConversion"/>
  </si>
  <si>
    <t>고위험 스트레스율(%)</t>
    <phoneticPr fontId="1" type="noConversion"/>
  </si>
  <si>
    <t>남녀성비(%) : (남자인구수/여자인구수) * 100</t>
    <phoneticPr fontId="1" type="noConversion"/>
  </si>
  <si>
    <t>행정안전부(주민등록인구현황), 법무부(체류외국인통계)</t>
    <phoneticPr fontId="1" type="noConversion"/>
  </si>
  <si>
    <t>인구증가율(%)</t>
    <phoneticPr fontId="1" type="noConversion"/>
  </si>
  <si>
    <t>요양기관수(개)</t>
    <phoneticPr fontId="1" type="noConversion"/>
  </si>
  <si>
    <t>국민건강보험공단(지역별의료이용통계)</t>
  </si>
  <si>
    <t>국민건강보험공단(지역별의료이용통계), 행정안전부(주민등록인구현황)</t>
    <phoneticPr fontId="1" type="noConversion"/>
  </si>
  <si>
    <t>인구 십만명당 요양기관수(개) : (요양기관수/인구수) * 100000</t>
    <phoneticPr fontId="1" type="noConversion"/>
  </si>
  <si>
    <t>노인 천명당 노인여가복지시설수(개)</t>
    <phoneticPr fontId="1" type="noConversion"/>
  </si>
  <si>
    <t>보건복지부(노인복지시설현황), 행정안전부(주민등록인구현황)</t>
    <phoneticPr fontId="1" type="noConversion"/>
  </si>
  <si>
    <t>흡연율(%)</t>
    <phoneticPr fontId="1" type="noConversion"/>
  </si>
  <si>
    <t>비만율(%)</t>
    <phoneticPr fontId="1" type="noConversion"/>
  </si>
  <si>
    <t>인구 십만명당 자살률(%)</t>
    <phoneticPr fontId="1" type="noConversion"/>
  </si>
  <si>
    <t>인구동향과(사망원인통계)</t>
  </si>
  <si>
    <t>인구 천명당 도시공원 면적(천m^2)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</si>
</sst>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#,##0.00_ "/>
    <numFmt numFmtId="178" formatCode="#,##0.0"/>
    <numFmt numFmtId="179" formatCode="#,##0.0_ "/>
  </numFmts>
  <fonts count="6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i/>
      <sz val="12"/>
      <color theme="1"/>
      <name val="맑은 고딕"/>
      <family val="2"/>
      <charset val="129"/>
      <scheme val="minor"/>
    </font>
    <font>
      <b/>
      <i/>
      <sz val="12"/>
      <color rgb="FF000000"/>
      <name val="맑은 고딕"/>
      <family val="2"/>
      <charset val="129"/>
      <scheme val="minor"/>
    </font>
    <font>
      <i/>
      <sz val="12"/>
      <color theme="1"/>
      <name val="맑은 고딕"/>
      <family val="2"/>
      <charset val="129"/>
      <scheme val="minor"/>
    </font>
    <font>
      <sz val="12"/>
      <color rgb="FF000000"/>
      <name val="Dotum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3" fontId="0" fillId="0" borderId="1" xfId="0" applyNumberForma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2" borderId="2" xfId="0" applyFill="1" applyBorder="1" applyAlignment="1"/>
    <xf numFmtId="0" fontId="0" fillId="2" borderId="1" xfId="0" applyFill="1" applyBorder="1" applyAlignment="1"/>
    <xf numFmtId="178" fontId="0" fillId="0" borderId="1" xfId="0" applyNumberFormat="1" applyBorder="1" applyAlignment="1">
      <alignment horizontal="right"/>
    </xf>
    <xf numFmtId="179" fontId="0" fillId="0" borderId="0" xfId="0" applyNumberFormat="1">
      <alignment vertical="center"/>
    </xf>
    <xf numFmtId="0" fontId="4" fillId="3" borderId="1" xfId="0" applyFont="1" applyFill="1" applyBorder="1" applyAlignment="1"/>
    <xf numFmtId="4" fontId="0" fillId="0" borderId="0" xfId="0" applyNumberFormat="1" applyBorder="1" applyAlignment="1">
      <alignment horizontal="right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4" fontId="0" fillId="0" borderId="1" xfId="0" applyNumberFormat="1" applyFill="1" applyBorder="1" applyAlignment="1">
      <alignment horizontal="right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C484-1240-8945-9F59-70C588BDC2B4}">
  <dimension ref="A1:S650"/>
  <sheetViews>
    <sheetView tabSelected="1" topLeftCell="A190" zoomScale="81" zoomScaleNormal="80" workbookViewId="0">
      <pane xSplit="1" topLeftCell="B1" activePane="topRight" state="frozen"/>
      <selection pane="topRight" activeCell="A254" sqref="A254"/>
    </sheetView>
  </sheetViews>
  <sheetFormatPr baseColWidth="10" defaultRowHeight="18" outlineLevelRow="1"/>
  <cols>
    <col min="1" max="1" width="57.140625" bestFit="1" customWidth="1"/>
    <col min="2" max="9" width="16.42578125" bestFit="1" customWidth="1"/>
    <col min="10" max="14" width="15.140625" bestFit="1" customWidth="1"/>
  </cols>
  <sheetData>
    <row r="1" spans="1:16">
      <c r="A1" s="1" t="s">
        <v>21</v>
      </c>
      <c r="B1" t="s">
        <v>40</v>
      </c>
      <c r="L1" s="14"/>
      <c r="M1" s="14"/>
      <c r="N1" s="14"/>
      <c r="O1" s="14"/>
      <c r="P1" s="14"/>
    </row>
    <row r="2" spans="1:16" hidden="1" outlineLevel="1">
      <c r="A2" s="1"/>
      <c r="B2" s="4">
        <v>2017</v>
      </c>
      <c r="C2" s="4">
        <v>2016</v>
      </c>
      <c r="D2" s="4">
        <v>2015</v>
      </c>
      <c r="E2" s="4">
        <v>2014</v>
      </c>
      <c r="F2" s="4">
        <v>2013</v>
      </c>
      <c r="G2" s="4">
        <v>2012</v>
      </c>
      <c r="H2" s="4">
        <v>2011</v>
      </c>
      <c r="I2" s="4">
        <v>2010</v>
      </c>
      <c r="J2" s="4">
        <v>2009</v>
      </c>
      <c r="K2" s="4">
        <v>2008</v>
      </c>
      <c r="L2" s="15"/>
      <c r="M2" s="15"/>
      <c r="N2" s="15"/>
      <c r="O2" s="15"/>
      <c r="P2" s="14"/>
    </row>
    <row r="3" spans="1:16" hidden="1" outlineLevel="1">
      <c r="A3" s="8" t="s">
        <v>0</v>
      </c>
      <c r="B3" s="16">
        <f>B235*1000/B24</f>
        <v>32.10482318699421</v>
      </c>
      <c r="C3" s="16">
        <f t="shared" ref="C3:K3" si="0">C235*1000/C24</f>
        <v>35.775345723563213</v>
      </c>
      <c r="D3" s="16">
        <f t="shared" si="0"/>
        <v>36.128098521273451</v>
      </c>
      <c r="E3" s="16">
        <f t="shared" si="0"/>
        <v>34.6588394510309</v>
      </c>
      <c r="F3" s="16">
        <f t="shared" si="0"/>
        <v>36.316442492073406</v>
      </c>
      <c r="G3" s="16">
        <f t="shared" si="0"/>
        <v>35.200408759692579</v>
      </c>
      <c r="H3" s="16">
        <f t="shared" si="0"/>
        <v>34.544648348639356</v>
      </c>
      <c r="I3" s="16">
        <f t="shared" si="0"/>
        <v>35.334642524558618</v>
      </c>
      <c r="J3" s="16">
        <f t="shared" si="0"/>
        <v>40.588333327138564</v>
      </c>
      <c r="K3" s="16">
        <f t="shared" si="0"/>
        <v>41.657684933985252</v>
      </c>
      <c r="L3" s="13"/>
      <c r="M3" s="13"/>
      <c r="N3" s="13"/>
      <c r="O3" s="13"/>
      <c r="P3" s="14"/>
    </row>
    <row r="4" spans="1:16" hidden="1" outlineLevel="1">
      <c r="A4" s="8" t="s">
        <v>2</v>
      </c>
      <c r="B4" s="16">
        <f t="shared" ref="B4:K20" si="1">B236*1000/B25</f>
        <v>32.482414780491375</v>
      </c>
      <c r="C4" s="16">
        <f t="shared" si="1"/>
        <v>34.55012257044276</v>
      </c>
      <c r="D4" s="16">
        <f t="shared" si="1"/>
        <v>35.578583144726679</v>
      </c>
      <c r="E4" s="16">
        <f t="shared" si="1"/>
        <v>35.235354861161767</v>
      </c>
      <c r="F4" s="16">
        <f t="shared" si="1"/>
        <v>36.336346549982771</v>
      </c>
      <c r="G4" s="16">
        <f t="shared" si="1"/>
        <v>35.166534285639742</v>
      </c>
      <c r="H4" s="16">
        <f t="shared" si="1"/>
        <v>34.988412807854765</v>
      </c>
      <c r="I4" s="16">
        <f t="shared" si="1"/>
        <v>33.762761762494129</v>
      </c>
      <c r="J4" s="16">
        <f t="shared" si="1"/>
        <v>39.715517820691431</v>
      </c>
      <c r="K4" s="16">
        <f t="shared" si="1"/>
        <v>38.486095294038414</v>
      </c>
      <c r="L4" s="13"/>
      <c r="M4" s="13"/>
      <c r="N4" s="13"/>
      <c r="O4" s="13"/>
      <c r="P4" s="14"/>
    </row>
    <row r="5" spans="1:16" hidden="1" outlineLevel="1">
      <c r="A5" s="8" t="s">
        <v>3</v>
      </c>
      <c r="B5" s="16">
        <f t="shared" si="1"/>
        <v>33.552475571599928</v>
      </c>
      <c r="C5" s="16">
        <f t="shared" si="1"/>
        <v>36.93295096310478</v>
      </c>
      <c r="D5" s="16">
        <f t="shared" si="1"/>
        <v>40.042381744772079</v>
      </c>
      <c r="E5" s="16">
        <f t="shared" si="1"/>
        <v>38.005046881557398</v>
      </c>
      <c r="F5" s="16">
        <f t="shared" si="1"/>
        <v>37.880619735318419</v>
      </c>
      <c r="G5" s="16">
        <f t="shared" si="1"/>
        <v>37.157155437187228</v>
      </c>
      <c r="H5" s="16">
        <f t="shared" si="1"/>
        <v>35.599075518387551</v>
      </c>
      <c r="I5" s="16">
        <f t="shared" si="1"/>
        <v>35.656729009420083</v>
      </c>
      <c r="J5" s="16">
        <f t="shared" si="1"/>
        <v>48.03600308210769</v>
      </c>
      <c r="K5" s="16">
        <f t="shared" si="1"/>
        <v>46.070263035417668</v>
      </c>
      <c r="L5" s="13"/>
      <c r="M5" s="13"/>
      <c r="N5" s="13"/>
      <c r="O5" s="13"/>
      <c r="P5" s="14"/>
    </row>
    <row r="6" spans="1:16" hidden="1" outlineLevel="1">
      <c r="A6" s="8" t="s">
        <v>4</v>
      </c>
      <c r="B6" s="16">
        <f t="shared" si="1"/>
        <v>30.306666327304402</v>
      </c>
      <c r="C6" s="16">
        <f t="shared" si="1"/>
        <v>34.674189402778843</v>
      </c>
      <c r="D6" s="16">
        <f t="shared" si="1"/>
        <v>39.752330244562629</v>
      </c>
      <c r="E6" s="16">
        <f t="shared" si="1"/>
        <v>38.404677563226358</v>
      </c>
      <c r="F6" s="16">
        <f t="shared" si="1"/>
        <v>38.449976574879635</v>
      </c>
      <c r="G6" s="16">
        <f t="shared" si="1"/>
        <v>39.080172602332972</v>
      </c>
      <c r="H6" s="16">
        <f t="shared" si="1"/>
        <v>38.394333919229311</v>
      </c>
      <c r="I6" s="16">
        <f t="shared" si="1"/>
        <v>38.361237675560062</v>
      </c>
      <c r="J6" s="16">
        <f t="shared" si="1"/>
        <v>39.219513684135272</v>
      </c>
      <c r="K6" s="16">
        <f t="shared" si="1"/>
        <v>42.752025495000652</v>
      </c>
      <c r="L6" s="13"/>
      <c r="M6" s="13"/>
      <c r="N6" s="13"/>
      <c r="O6" s="13"/>
      <c r="P6" s="14"/>
    </row>
    <row r="7" spans="1:16" hidden="1" outlineLevel="1">
      <c r="A7" s="8" t="s">
        <v>5</v>
      </c>
      <c r="B7" s="16">
        <f t="shared" si="1"/>
        <v>30.993284138397893</v>
      </c>
      <c r="C7" s="16">
        <f t="shared" si="1"/>
        <v>34.109631816311477</v>
      </c>
      <c r="D7" s="16">
        <f t="shared" si="1"/>
        <v>34.149459210510578</v>
      </c>
      <c r="E7" s="16">
        <f t="shared" si="1"/>
        <v>32.457017964533961</v>
      </c>
      <c r="F7" s="16">
        <f t="shared" si="1"/>
        <v>33.082365262370551</v>
      </c>
      <c r="G7" s="16">
        <f t="shared" si="1"/>
        <v>31.614486875967174</v>
      </c>
      <c r="H7" s="16">
        <f t="shared" si="1"/>
        <v>29.582968320842589</v>
      </c>
      <c r="I7" s="16">
        <f t="shared" si="1"/>
        <v>30.844405386513994</v>
      </c>
      <c r="J7" s="16">
        <f t="shared" si="1"/>
        <v>38.267469791509491</v>
      </c>
      <c r="K7" s="16">
        <f t="shared" si="1"/>
        <v>39.568893035084542</v>
      </c>
      <c r="L7" s="13"/>
      <c r="M7" s="13"/>
      <c r="N7" s="13"/>
      <c r="O7" s="13"/>
      <c r="P7" s="14"/>
    </row>
    <row r="8" spans="1:16" hidden="1" outlineLevel="1">
      <c r="A8" s="8" t="s">
        <v>6</v>
      </c>
      <c r="B8" s="16">
        <f t="shared" si="1"/>
        <v>32.937551664537459</v>
      </c>
      <c r="C8" s="16">
        <f t="shared" si="1"/>
        <v>36.938798568486277</v>
      </c>
      <c r="D8" s="16">
        <f t="shared" si="1"/>
        <v>41.593561739954993</v>
      </c>
      <c r="E8" s="16">
        <f t="shared" si="1"/>
        <v>43.920795943312619</v>
      </c>
      <c r="F8" s="16">
        <f t="shared" si="1"/>
        <v>46.146064593220224</v>
      </c>
      <c r="G8" s="16">
        <f t="shared" si="1"/>
        <v>45.787685405005121</v>
      </c>
      <c r="H8" s="16">
        <f t="shared" si="1"/>
        <v>43.507732339162423</v>
      </c>
      <c r="I8" s="16">
        <f t="shared" si="1"/>
        <v>42.636783360235825</v>
      </c>
      <c r="J8" s="16">
        <f t="shared" si="1"/>
        <v>43.022655617867805</v>
      </c>
      <c r="K8" s="16">
        <f t="shared" si="1"/>
        <v>43.442688630507305</v>
      </c>
      <c r="L8" s="13"/>
      <c r="M8" s="13"/>
      <c r="N8" s="13"/>
      <c r="O8" s="13"/>
      <c r="P8" s="14"/>
    </row>
    <row r="9" spans="1:16" hidden="1" outlineLevel="1">
      <c r="A9" s="8" t="s">
        <v>7</v>
      </c>
      <c r="B9" s="16">
        <f t="shared" si="1"/>
        <v>31.278894601148828</v>
      </c>
      <c r="C9" s="16">
        <f t="shared" si="1"/>
        <v>32.381782523425585</v>
      </c>
      <c r="D9" s="16">
        <f t="shared" si="1"/>
        <v>32.653289657783411</v>
      </c>
      <c r="E9" s="16">
        <f t="shared" si="1"/>
        <v>31.051521436419293</v>
      </c>
      <c r="F9" s="16">
        <f t="shared" si="1"/>
        <v>31.630775092297746</v>
      </c>
      <c r="G9" s="16">
        <f t="shared" si="1"/>
        <v>29.623182207856182</v>
      </c>
      <c r="H9" s="16">
        <f t="shared" si="1"/>
        <v>31.322846418224298</v>
      </c>
      <c r="I9" s="16">
        <f t="shared" si="1"/>
        <v>32.624974728396772</v>
      </c>
      <c r="J9" s="16">
        <f t="shared" si="1"/>
        <v>36.709833039119246</v>
      </c>
      <c r="K9" s="16">
        <f t="shared" si="1"/>
        <v>35.872901184756515</v>
      </c>
      <c r="L9" s="13"/>
      <c r="M9" s="13"/>
      <c r="N9" s="13"/>
      <c r="O9" s="13"/>
      <c r="P9" s="14"/>
    </row>
    <row r="10" spans="1:16" hidden="1" outlineLevel="1">
      <c r="A10" s="8" t="s">
        <v>8</v>
      </c>
      <c r="B10" s="16">
        <f t="shared" si="1"/>
        <v>29.963986913070794</v>
      </c>
      <c r="C10" s="16">
        <f t="shared" si="1"/>
        <v>33.949385142420397</v>
      </c>
      <c r="D10" s="16">
        <f t="shared" si="1"/>
        <v>37.97844800406294</v>
      </c>
      <c r="E10" s="16">
        <f t="shared" si="1"/>
        <v>35.294763185488051</v>
      </c>
      <c r="F10" s="16">
        <f t="shared" si="1"/>
        <v>35.320973990038738</v>
      </c>
      <c r="G10" s="16">
        <f t="shared" si="1"/>
        <v>32.566401919013714</v>
      </c>
      <c r="H10" s="16">
        <f t="shared" si="1"/>
        <v>32.451074158031659</v>
      </c>
      <c r="I10" s="16">
        <f t="shared" si="1"/>
        <v>36.681233563408618</v>
      </c>
      <c r="J10" s="16">
        <f t="shared" si="1"/>
        <v>41.087449074597309</v>
      </c>
      <c r="K10" s="16">
        <f t="shared" si="1"/>
        <v>40.084249739528786</v>
      </c>
      <c r="L10" s="13"/>
      <c r="M10" s="13"/>
      <c r="N10" s="13"/>
      <c r="O10" s="13"/>
      <c r="P10" s="14"/>
    </row>
    <row r="11" spans="1:16" hidden="1" outlineLevel="1">
      <c r="A11" s="8" t="s">
        <v>9</v>
      </c>
      <c r="B11" s="16">
        <f t="shared" si="1"/>
        <v>0</v>
      </c>
      <c r="C11" s="16">
        <f t="shared" si="1"/>
        <v>0</v>
      </c>
      <c r="D11" s="16">
        <f t="shared" si="1"/>
        <v>0</v>
      </c>
      <c r="E11" s="16">
        <f t="shared" si="1"/>
        <v>0</v>
      </c>
      <c r="F11" s="16">
        <f t="shared" si="1"/>
        <v>0</v>
      </c>
      <c r="G11" s="16">
        <f t="shared" si="1"/>
        <v>0</v>
      </c>
      <c r="H11" s="16" t="e">
        <f t="shared" si="1"/>
        <v>#DIV/0!</v>
      </c>
      <c r="I11" s="16" t="e">
        <f t="shared" si="1"/>
        <v>#DIV/0!</v>
      </c>
      <c r="J11" s="16" t="e">
        <f t="shared" si="1"/>
        <v>#DIV/0!</v>
      </c>
      <c r="K11" s="16" t="e">
        <f t="shared" si="1"/>
        <v>#DIV/0!</v>
      </c>
      <c r="L11" s="13"/>
      <c r="M11" s="13"/>
      <c r="N11" s="13"/>
      <c r="O11" s="13"/>
      <c r="P11" s="14"/>
    </row>
    <row r="12" spans="1:16" hidden="1" outlineLevel="1">
      <c r="A12" s="8" t="s">
        <v>10</v>
      </c>
      <c r="B12" s="16">
        <f t="shared" si="1"/>
        <v>32.396256144702129</v>
      </c>
      <c r="C12" s="16">
        <f t="shared" si="1"/>
        <v>37.45822448764546</v>
      </c>
      <c r="D12" s="16">
        <f t="shared" si="1"/>
        <v>34.400986503927378</v>
      </c>
      <c r="E12" s="16">
        <f t="shared" si="1"/>
        <v>32.723382665079548</v>
      </c>
      <c r="F12" s="16">
        <f t="shared" si="1"/>
        <v>32.854528498205504</v>
      </c>
      <c r="G12" s="16">
        <f t="shared" si="1"/>
        <v>31.902874476187183</v>
      </c>
      <c r="H12" s="16">
        <f t="shared" si="1"/>
        <v>30.956702100077781</v>
      </c>
      <c r="I12" s="16">
        <f t="shared" si="1"/>
        <v>30.424068914740797</v>
      </c>
      <c r="J12" s="16">
        <f t="shared" si="1"/>
        <v>38.815647683674776</v>
      </c>
      <c r="K12" s="16">
        <f t="shared" si="1"/>
        <v>42.915840437311772</v>
      </c>
      <c r="L12" s="13"/>
      <c r="M12" s="13"/>
      <c r="N12" s="13"/>
      <c r="O12" s="13"/>
      <c r="P12" s="14"/>
    </row>
    <row r="13" spans="1:16" hidden="1" outlineLevel="1">
      <c r="A13" s="8" t="s">
        <v>11</v>
      </c>
      <c r="B13" s="16">
        <f t="shared" si="1"/>
        <v>34.300728578414109</v>
      </c>
      <c r="C13" s="16">
        <f t="shared" si="1"/>
        <v>37.924795235509791</v>
      </c>
      <c r="D13" s="16">
        <f t="shared" si="1"/>
        <v>36.739427443696606</v>
      </c>
      <c r="E13" s="16">
        <f t="shared" si="1"/>
        <v>34.784083830924047</v>
      </c>
      <c r="F13" s="16">
        <f t="shared" si="1"/>
        <v>37.952670847968214</v>
      </c>
      <c r="G13" s="16">
        <f t="shared" si="1"/>
        <v>38.402344943228719</v>
      </c>
      <c r="H13" s="16">
        <f t="shared" si="1"/>
        <v>35.836552880409883</v>
      </c>
      <c r="I13" s="16">
        <f t="shared" si="1"/>
        <v>37.448245477566616</v>
      </c>
      <c r="J13" s="16">
        <f t="shared" si="1"/>
        <v>39.161990124729819</v>
      </c>
      <c r="K13" s="16">
        <f t="shared" si="1"/>
        <v>39.903219926089193</v>
      </c>
      <c r="L13" s="13"/>
      <c r="M13" s="13"/>
      <c r="N13" s="13"/>
      <c r="O13" s="13"/>
      <c r="P13" s="14"/>
    </row>
    <row r="14" spans="1:16" hidden="1" outlineLevel="1">
      <c r="A14" s="8" t="s">
        <v>12</v>
      </c>
      <c r="B14" s="16">
        <f t="shared" si="1"/>
        <v>31.601849436037408</v>
      </c>
      <c r="C14" s="16">
        <f t="shared" si="1"/>
        <v>35.296630801853453</v>
      </c>
      <c r="D14" s="16">
        <f t="shared" si="1"/>
        <v>33.904436498075697</v>
      </c>
      <c r="E14" s="16">
        <f t="shared" si="1"/>
        <v>32.209726441843955</v>
      </c>
      <c r="F14" s="16">
        <f t="shared" si="1"/>
        <v>33.104813788999017</v>
      </c>
      <c r="G14" s="16">
        <f t="shared" si="1"/>
        <v>32.240736624536609</v>
      </c>
      <c r="H14" s="16">
        <f t="shared" si="1"/>
        <v>30.863079794459413</v>
      </c>
      <c r="I14" s="16">
        <f t="shared" si="1"/>
        <v>35.088104248519549</v>
      </c>
      <c r="J14" s="16">
        <f t="shared" si="1"/>
        <v>38.619214155621229</v>
      </c>
      <c r="K14" s="16">
        <f t="shared" si="1"/>
        <v>41.618545038882274</v>
      </c>
      <c r="L14" s="13"/>
      <c r="M14" s="13"/>
      <c r="N14" s="13"/>
      <c r="O14" s="13"/>
      <c r="P14" s="14"/>
    </row>
    <row r="15" spans="1:16" hidden="1" outlineLevel="1">
      <c r="A15" s="8" t="s">
        <v>13</v>
      </c>
      <c r="B15" s="16">
        <f>B247*1000 / (B36+B32)</f>
        <v>28.068272371885001</v>
      </c>
      <c r="C15" s="16">
        <f t="shared" ref="C15:K15" si="2">C247*1000 / (C36+C32)</f>
        <v>30.802961823252236</v>
      </c>
      <c r="D15" s="16">
        <f t="shared" si="2"/>
        <v>32.076880691692011</v>
      </c>
      <c r="E15" s="16">
        <f t="shared" si="2"/>
        <v>32.066383038571075</v>
      </c>
      <c r="F15" s="16">
        <f t="shared" si="2"/>
        <v>32.525357362760531</v>
      </c>
      <c r="G15" s="16">
        <f t="shared" si="2"/>
        <v>31.53937589815369</v>
      </c>
      <c r="H15" s="16">
        <f t="shared" si="2"/>
        <v>30.007366924223476</v>
      </c>
      <c r="I15" s="16">
        <f t="shared" si="2"/>
        <v>34.203093787852069</v>
      </c>
      <c r="J15" s="16">
        <f t="shared" si="2"/>
        <v>36.2473755657441</v>
      </c>
      <c r="K15" s="16">
        <f t="shared" si="2"/>
        <v>36.473445866981876</v>
      </c>
      <c r="L15" s="13"/>
      <c r="M15" s="13"/>
      <c r="N15" s="13"/>
      <c r="O15" s="13"/>
      <c r="P15" s="14"/>
    </row>
    <row r="16" spans="1:16" hidden="1" outlineLevel="1">
      <c r="A16" s="8" t="s">
        <v>14</v>
      </c>
      <c r="B16" s="16">
        <f t="shared" si="1"/>
        <v>26.409368669480919</v>
      </c>
      <c r="C16" s="16">
        <f t="shared" si="1"/>
        <v>28.622510511901869</v>
      </c>
      <c r="D16" s="16">
        <f t="shared" si="1"/>
        <v>30.668910863764506</v>
      </c>
      <c r="E16" s="16">
        <f t="shared" si="1"/>
        <v>30.26459210498194</v>
      </c>
      <c r="F16" s="16">
        <f t="shared" si="1"/>
        <v>31.984580598142518</v>
      </c>
      <c r="G16" s="16">
        <f t="shared" si="1"/>
        <v>33.202711092107627</v>
      </c>
      <c r="H16" s="16">
        <f t="shared" si="1"/>
        <v>31.253485134450816</v>
      </c>
      <c r="I16" s="16">
        <f t="shared" si="1"/>
        <v>33.043457789159014</v>
      </c>
      <c r="J16" s="16">
        <f t="shared" si="1"/>
        <v>33.923283156502961</v>
      </c>
      <c r="K16" s="16">
        <f t="shared" si="1"/>
        <v>32.813837044636948</v>
      </c>
      <c r="L16" s="13"/>
      <c r="M16" s="13"/>
      <c r="N16" s="13"/>
      <c r="O16" s="13"/>
      <c r="P16" s="14"/>
    </row>
    <row r="17" spans="1:17" hidden="1" outlineLevel="1">
      <c r="A17" s="8" t="s">
        <v>15</v>
      </c>
      <c r="B17" s="16">
        <f t="shared" si="1"/>
        <v>28.417695620810537</v>
      </c>
      <c r="C17" s="16">
        <f t="shared" si="1"/>
        <v>32.981531728849099</v>
      </c>
      <c r="D17" s="16">
        <f t="shared" si="1"/>
        <v>34.909973619640901</v>
      </c>
      <c r="E17" s="16">
        <f t="shared" si="1"/>
        <v>33.160700605526344</v>
      </c>
      <c r="F17" s="16">
        <f t="shared" si="1"/>
        <v>34.547487064617137</v>
      </c>
      <c r="G17" s="16">
        <f t="shared" si="1"/>
        <v>33.088816716222823</v>
      </c>
      <c r="H17" s="16">
        <f t="shared" si="1"/>
        <v>33.316983042188454</v>
      </c>
      <c r="I17" s="16">
        <f t="shared" si="1"/>
        <v>37.17829433120405</v>
      </c>
      <c r="J17" s="16">
        <f t="shared" si="1"/>
        <v>37.079378819908378</v>
      </c>
      <c r="K17" s="16">
        <f t="shared" si="1"/>
        <v>37.762897342365818</v>
      </c>
      <c r="L17" s="13"/>
      <c r="M17" s="13"/>
      <c r="N17" s="13"/>
      <c r="O17" s="13"/>
      <c r="P17" s="14"/>
      <c r="Q17" s="5"/>
    </row>
    <row r="18" spans="1:17" hidden="1" outlineLevel="1">
      <c r="A18" s="8" t="s">
        <v>16</v>
      </c>
      <c r="B18" s="16">
        <f t="shared" si="1"/>
        <v>29.743590124627282</v>
      </c>
      <c r="C18" s="16">
        <f t="shared" si="1"/>
        <v>32.609637542317834</v>
      </c>
      <c r="D18" s="16">
        <f t="shared" si="1"/>
        <v>33.992569258990407</v>
      </c>
      <c r="E18" s="16">
        <f t="shared" si="1"/>
        <v>32.930316047799273</v>
      </c>
      <c r="F18" s="16">
        <f t="shared" si="1"/>
        <v>36.363838425747559</v>
      </c>
      <c r="G18" s="16">
        <f t="shared" si="1"/>
        <v>34.492151323418398</v>
      </c>
      <c r="H18" s="16">
        <f t="shared" si="1"/>
        <v>33.52110536660004</v>
      </c>
      <c r="I18" s="16">
        <f t="shared" si="1"/>
        <v>36.833065667380446</v>
      </c>
      <c r="J18" s="16">
        <f t="shared" si="1"/>
        <v>39.11043059677678</v>
      </c>
      <c r="K18" s="16">
        <f t="shared" si="1"/>
        <v>39.591522743107433</v>
      </c>
      <c r="L18" s="13"/>
      <c r="M18" s="13"/>
      <c r="N18" s="13"/>
      <c r="O18" s="13"/>
      <c r="P18" s="14"/>
    </row>
    <row r="19" spans="1:17" hidden="1" outlineLevel="1">
      <c r="A19" s="8" t="s">
        <v>17</v>
      </c>
      <c r="B19" s="16">
        <f t="shared" si="1"/>
        <v>29.81152548630282</v>
      </c>
      <c r="C19" s="16">
        <f t="shared" si="1"/>
        <v>33.910602983931511</v>
      </c>
      <c r="D19" s="16">
        <f t="shared" si="1"/>
        <v>35.320512782409857</v>
      </c>
      <c r="E19" s="16">
        <f t="shared" si="1"/>
        <v>33.505787764938631</v>
      </c>
      <c r="F19" s="16">
        <f t="shared" si="1"/>
        <v>34.977593271382375</v>
      </c>
      <c r="G19" s="16">
        <f t="shared" si="1"/>
        <v>33.80457528272408</v>
      </c>
      <c r="H19" s="16">
        <f t="shared" si="1"/>
        <v>36.393639318597728</v>
      </c>
      <c r="I19" s="16">
        <f t="shared" si="1"/>
        <v>39.01917499155153</v>
      </c>
      <c r="J19" s="16">
        <f t="shared" si="1"/>
        <v>40.540266127126657</v>
      </c>
      <c r="K19" s="16">
        <f t="shared" si="1"/>
        <v>41.860876116772161</v>
      </c>
      <c r="L19" s="13"/>
      <c r="M19" s="13"/>
      <c r="N19" s="13"/>
      <c r="O19" s="13"/>
      <c r="P19" s="14"/>
    </row>
    <row r="20" spans="1:17" hidden="1" outlineLevel="1">
      <c r="A20" s="9" t="s">
        <v>18</v>
      </c>
      <c r="B20" s="16">
        <f t="shared" si="1"/>
        <v>47.738261376416681</v>
      </c>
      <c r="C20" s="16">
        <f t="shared" si="1"/>
        <v>54.556053098752024</v>
      </c>
      <c r="D20" s="16">
        <f t="shared" si="1"/>
        <v>54.16282961907126</v>
      </c>
      <c r="E20" s="16">
        <f t="shared" si="1"/>
        <v>51.459958573860696</v>
      </c>
      <c r="F20" s="16">
        <f t="shared" si="1"/>
        <v>52.581146030858562</v>
      </c>
      <c r="G20" s="16">
        <f t="shared" si="1"/>
        <v>45.028978282135228</v>
      </c>
      <c r="H20" s="16">
        <f t="shared" si="1"/>
        <v>42.880747575309464</v>
      </c>
      <c r="I20" s="16">
        <f t="shared" si="1"/>
        <v>44.34797069609894</v>
      </c>
      <c r="J20" s="16">
        <f t="shared" si="1"/>
        <v>42.839141724264792</v>
      </c>
      <c r="K20" s="16">
        <f t="shared" si="1"/>
        <v>48.407293379805857</v>
      </c>
      <c r="L20" s="13"/>
      <c r="M20" s="13"/>
      <c r="N20" s="13"/>
      <c r="O20" s="13"/>
      <c r="P20" s="14"/>
    </row>
    <row r="21" spans="1:17" collapsed="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7">
      <c r="A22" s="2" t="s">
        <v>20</v>
      </c>
      <c r="B22" t="s">
        <v>39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7" hidden="1" outlineLevel="1">
      <c r="A23" s="2"/>
      <c r="B23" s="4">
        <v>2017</v>
      </c>
      <c r="C23" s="4">
        <v>2016</v>
      </c>
      <c r="D23" s="4">
        <v>2015</v>
      </c>
      <c r="E23" s="4">
        <v>2014</v>
      </c>
      <c r="F23" s="4">
        <v>2013</v>
      </c>
      <c r="G23" s="4">
        <v>2012</v>
      </c>
      <c r="H23" s="4">
        <v>2011</v>
      </c>
      <c r="I23" s="4">
        <v>2010</v>
      </c>
      <c r="J23" s="4">
        <v>2009</v>
      </c>
      <c r="K23" s="4">
        <v>2008</v>
      </c>
      <c r="L23" s="4">
        <v>2007</v>
      </c>
      <c r="M23" s="4">
        <v>2006</v>
      </c>
      <c r="N23" s="4">
        <v>2005</v>
      </c>
      <c r="O23" s="5"/>
    </row>
    <row r="24" spans="1:17" hidden="1" outlineLevel="1">
      <c r="A24" s="8" t="s">
        <v>0</v>
      </c>
      <c r="B24" s="6">
        <v>51778544</v>
      </c>
      <c r="C24" s="6">
        <v>51696216</v>
      </c>
      <c r="D24" s="6">
        <v>51529338</v>
      </c>
      <c r="E24" s="6">
        <v>51327916</v>
      </c>
      <c r="F24" s="6">
        <v>51141463</v>
      </c>
      <c r="G24" s="6">
        <v>50948272</v>
      </c>
      <c r="H24" s="6">
        <v>50734284</v>
      </c>
      <c r="I24" s="6">
        <v>50515666</v>
      </c>
      <c r="J24" s="6">
        <v>49773145</v>
      </c>
      <c r="K24" s="6">
        <v>49540367</v>
      </c>
      <c r="L24" s="6">
        <v>49268928</v>
      </c>
      <c r="M24" s="6">
        <v>48991779</v>
      </c>
      <c r="N24" s="6">
        <v>48782274</v>
      </c>
      <c r="O24" s="5"/>
    </row>
    <row r="25" spans="1:17" hidden="1" outlineLevel="1">
      <c r="A25" s="8" t="s">
        <v>2</v>
      </c>
      <c r="B25" s="6">
        <v>9857426</v>
      </c>
      <c r="C25" s="6">
        <v>9930616</v>
      </c>
      <c r="D25" s="6">
        <v>10022181</v>
      </c>
      <c r="E25" s="6">
        <v>10103233</v>
      </c>
      <c r="F25" s="6">
        <v>10143645</v>
      </c>
      <c r="G25" s="6">
        <v>10195318</v>
      </c>
      <c r="H25" s="6">
        <v>10249679</v>
      </c>
      <c r="I25" s="6">
        <v>10312545</v>
      </c>
      <c r="J25" s="6">
        <v>10208302</v>
      </c>
      <c r="K25" s="6">
        <v>10200827</v>
      </c>
      <c r="L25" s="6">
        <v>10192710</v>
      </c>
      <c r="M25" s="6">
        <v>10181166</v>
      </c>
      <c r="N25" s="6">
        <v>10167344</v>
      </c>
      <c r="O25" s="5"/>
    </row>
    <row r="26" spans="1:17" hidden="1" outlineLevel="1">
      <c r="A26" s="8" t="s">
        <v>3</v>
      </c>
      <c r="B26" s="6">
        <v>3470653</v>
      </c>
      <c r="C26" s="6">
        <v>3498529</v>
      </c>
      <c r="D26" s="6">
        <v>3513777</v>
      </c>
      <c r="E26" s="6">
        <v>3519401</v>
      </c>
      <c r="F26" s="6">
        <v>3527635</v>
      </c>
      <c r="G26" s="6">
        <v>3538484</v>
      </c>
      <c r="H26" s="6">
        <v>3550963</v>
      </c>
      <c r="I26" s="6">
        <v>3567910</v>
      </c>
      <c r="J26" s="6">
        <v>3543030</v>
      </c>
      <c r="K26" s="6">
        <v>3564577</v>
      </c>
      <c r="L26" s="6">
        <v>3587439</v>
      </c>
      <c r="M26" s="6">
        <v>3611992</v>
      </c>
      <c r="N26" s="6">
        <v>3638293</v>
      </c>
      <c r="O26" s="5"/>
    </row>
    <row r="27" spans="1:17" hidden="1" outlineLevel="1">
      <c r="A27" s="8" t="s">
        <v>4</v>
      </c>
      <c r="B27" s="6">
        <v>2475231</v>
      </c>
      <c r="C27" s="6">
        <v>2484557</v>
      </c>
      <c r="D27" s="6">
        <v>2487829</v>
      </c>
      <c r="E27" s="6">
        <v>2493264</v>
      </c>
      <c r="F27" s="6">
        <v>2501588</v>
      </c>
      <c r="G27" s="6">
        <v>2505644</v>
      </c>
      <c r="H27" s="6">
        <v>2507271</v>
      </c>
      <c r="I27" s="6">
        <v>2511676</v>
      </c>
      <c r="J27" s="6">
        <v>2489781</v>
      </c>
      <c r="K27" s="6">
        <v>2492724</v>
      </c>
      <c r="L27" s="6">
        <v>2493261</v>
      </c>
      <c r="M27" s="6">
        <v>2496115</v>
      </c>
      <c r="N27" s="6">
        <v>2511306</v>
      </c>
      <c r="O27" s="5"/>
    </row>
    <row r="28" spans="1:17" hidden="1" outlineLevel="1">
      <c r="A28" s="8" t="s">
        <v>5</v>
      </c>
      <c r="B28" s="6">
        <v>2948542</v>
      </c>
      <c r="C28" s="6">
        <v>2943069</v>
      </c>
      <c r="D28" s="6">
        <v>2925815</v>
      </c>
      <c r="E28" s="6">
        <v>2902608</v>
      </c>
      <c r="F28" s="6">
        <v>2879782</v>
      </c>
      <c r="G28" s="6">
        <v>2843981</v>
      </c>
      <c r="H28" s="6">
        <v>2801274</v>
      </c>
      <c r="I28" s="6">
        <v>2758296</v>
      </c>
      <c r="J28" s="6">
        <v>2710579</v>
      </c>
      <c r="K28" s="6">
        <v>2692696</v>
      </c>
      <c r="L28" s="6">
        <v>2664576</v>
      </c>
      <c r="M28" s="6">
        <v>2624391</v>
      </c>
      <c r="N28" s="6">
        <v>2600495</v>
      </c>
      <c r="O28" s="5"/>
    </row>
    <row r="29" spans="1:17" hidden="1" outlineLevel="1">
      <c r="A29" s="8" t="s">
        <v>6</v>
      </c>
      <c r="B29" s="6">
        <v>1463770</v>
      </c>
      <c r="C29" s="6">
        <v>1469214</v>
      </c>
      <c r="D29" s="6">
        <v>1472199</v>
      </c>
      <c r="E29" s="6">
        <v>1475884</v>
      </c>
      <c r="F29" s="6">
        <v>1472910</v>
      </c>
      <c r="G29" s="6">
        <v>1469216</v>
      </c>
      <c r="H29" s="6">
        <v>1463464</v>
      </c>
      <c r="I29" s="6">
        <v>1454636</v>
      </c>
      <c r="J29" s="6">
        <v>1433640</v>
      </c>
      <c r="K29" s="6">
        <v>1422702</v>
      </c>
      <c r="L29" s="6">
        <v>1413444</v>
      </c>
      <c r="M29" s="6">
        <v>1407798</v>
      </c>
      <c r="N29" s="6">
        <v>1401745</v>
      </c>
      <c r="O29" s="5"/>
    </row>
    <row r="30" spans="1:17" hidden="1" outlineLevel="1">
      <c r="A30" s="8" t="s">
        <v>7</v>
      </c>
      <c r="B30" s="6">
        <v>1502227</v>
      </c>
      <c r="C30" s="6">
        <v>1514370</v>
      </c>
      <c r="D30" s="6">
        <v>1518775</v>
      </c>
      <c r="E30" s="6">
        <v>1531809</v>
      </c>
      <c r="F30" s="6">
        <v>1532811</v>
      </c>
      <c r="G30" s="6">
        <v>1524583</v>
      </c>
      <c r="H30" s="6">
        <v>1515603</v>
      </c>
      <c r="I30" s="6">
        <v>1503664</v>
      </c>
      <c r="J30" s="6">
        <v>1484180</v>
      </c>
      <c r="K30" s="6">
        <v>1480895</v>
      </c>
      <c r="L30" s="6">
        <v>1475659</v>
      </c>
      <c r="M30" s="6">
        <v>1466158</v>
      </c>
      <c r="N30" s="6">
        <v>1454638</v>
      </c>
      <c r="O30" s="5"/>
    </row>
    <row r="31" spans="1:17" hidden="1" outlineLevel="1">
      <c r="A31" s="8" t="s">
        <v>8</v>
      </c>
      <c r="B31" s="6">
        <v>1165132</v>
      </c>
      <c r="C31" s="6">
        <v>1172304</v>
      </c>
      <c r="D31" s="6">
        <v>1173534</v>
      </c>
      <c r="E31" s="6">
        <v>1166377</v>
      </c>
      <c r="F31" s="6">
        <v>1156480</v>
      </c>
      <c r="G31" s="6">
        <v>1147256</v>
      </c>
      <c r="H31" s="6">
        <v>1135494</v>
      </c>
      <c r="I31" s="6">
        <v>1126298</v>
      </c>
      <c r="J31" s="6">
        <v>1114866</v>
      </c>
      <c r="K31" s="6">
        <v>1112407</v>
      </c>
      <c r="L31" s="6">
        <v>1099995</v>
      </c>
      <c r="M31" s="6">
        <v>1092494</v>
      </c>
      <c r="N31" s="6">
        <v>1087648</v>
      </c>
      <c r="O31" s="5"/>
    </row>
    <row r="32" spans="1:17" hidden="1" outlineLevel="1">
      <c r="A32" s="8" t="s">
        <v>9</v>
      </c>
      <c r="B32" s="6">
        <v>280100</v>
      </c>
      <c r="C32" s="6">
        <v>243048</v>
      </c>
      <c r="D32" s="6">
        <v>210884</v>
      </c>
      <c r="E32" s="6">
        <v>156125</v>
      </c>
      <c r="F32" s="6">
        <v>122153</v>
      </c>
      <c r="G32" s="6">
        <v>113117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5"/>
    </row>
    <row r="33" spans="1:15" hidden="1" outlineLevel="1">
      <c r="A33" s="8" t="s">
        <v>10</v>
      </c>
      <c r="B33" s="6">
        <v>12873895</v>
      </c>
      <c r="C33" s="6">
        <v>12716780</v>
      </c>
      <c r="D33" s="6">
        <v>12522606</v>
      </c>
      <c r="E33" s="6">
        <v>12357830</v>
      </c>
      <c r="F33" s="6">
        <v>12234630</v>
      </c>
      <c r="G33" s="6">
        <v>12093299</v>
      </c>
      <c r="H33" s="6">
        <v>11937415</v>
      </c>
      <c r="I33" s="6">
        <v>11786622</v>
      </c>
      <c r="J33" s="6">
        <v>11460610</v>
      </c>
      <c r="K33" s="6">
        <v>11292264</v>
      </c>
      <c r="L33" s="6">
        <v>11106211</v>
      </c>
      <c r="M33" s="6">
        <v>10906033</v>
      </c>
      <c r="N33" s="6">
        <v>10697215</v>
      </c>
      <c r="O33" s="5"/>
    </row>
    <row r="34" spans="1:15" hidden="1" outlineLevel="1">
      <c r="A34" s="8" t="s">
        <v>11</v>
      </c>
      <c r="B34" s="6">
        <v>1550142</v>
      </c>
      <c r="C34" s="6">
        <v>1550806</v>
      </c>
      <c r="D34" s="6">
        <v>1549507</v>
      </c>
      <c r="E34" s="6">
        <v>1544442</v>
      </c>
      <c r="F34" s="6">
        <v>1542263</v>
      </c>
      <c r="G34" s="6">
        <v>1538630</v>
      </c>
      <c r="H34" s="6">
        <v>1536448</v>
      </c>
      <c r="I34" s="6">
        <v>1529818</v>
      </c>
      <c r="J34" s="6">
        <v>1512870</v>
      </c>
      <c r="K34" s="6">
        <v>1508575</v>
      </c>
      <c r="L34" s="6">
        <v>1503806</v>
      </c>
      <c r="M34" s="6">
        <v>1505420</v>
      </c>
      <c r="N34" s="6">
        <v>1513110</v>
      </c>
      <c r="O34" s="5"/>
    </row>
    <row r="35" spans="1:15" hidden="1" outlineLevel="1">
      <c r="A35" s="8" t="s">
        <v>12</v>
      </c>
      <c r="B35" s="6">
        <v>1594432</v>
      </c>
      <c r="C35" s="6">
        <v>1591625</v>
      </c>
      <c r="D35" s="6">
        <v>1583952</v>
      </c>
      <c r="E35" s="6">
        <v>1578933</v>
      </c>
      <c r="F35" s="6">
        <v>1572732</v>
      </c>
      <c r="G35" s="6">
        <v>1565628</v>
      </c>
      <c r="H35" s="6">
        <v>1562903</v>
      </c>
      <c r="I35" s="6">
        <v>1549528</v>
      </c>
      <c r="J35" s="6">
        <v>1527478</v>
      </c>
      <c r="K35" s="6">
        <v>1519587</v>
      </c>
      <c r="L35" s="6">
        <v>1506608</v>
      </c>
      <c r="M35" s="6">
        <v>1494559</v>
      </c>
      <c r="N35" s="6">
        <v>1488803</v>
      </c>
      <c r="O35" s="5"/>
    </row>
    <row r="36" spans="1:15" hidden="1" outlineLevel="1">
      <c r="A36" s="8" t="s">
        <v>13</v>
      </c>
      <c r="B36" s="6">
        <v>2116770</v>
      </c>
      <c r="C36" s="6">
        <v>2096727</v>
      </c>
      <c r="D36" s="6">
        <v>2077649</v>
      </c>
      <c r="E36" s="6">
        <v>2062273</v>
      </c>
      <c r="F36" s="6">
        <v>2047631</v>
      </c>
      <c r="G36" s="6">
        <v>2028777</v>
      </c>
      <c r="H36" s="6">
        <v>2101284</v>
      </c>
      <c r="I36" s="6">
        <v>2075514</v>
      </c>
      <c r="J36" s="6">
        <v>2037582</v>
      </c>
      <c r="K36" s="6">
        <v>2018537</v>
      </c>
      <c r="L36" s="6">
        <v>1995531</v>
      </c>
      <c r="M36" s="6">
        <v>1974433</v>
      </c>
      <c r="N36" s="6">
        <v>1962646</v>
      </c>
      <c r="O36" s="5"/>
    </row>
    <row r="37" spans="1:15" hidden="1" outlineLevel="1">
      <c r="A37" s="8" t="s">
        <v>14</v>
      </c>
      <c r="B37" s="6">
        <v>1854607</v>
      </c>
      <c r="C37" s="6">
        <v>1864791</v>
      </c>
      <c r="D37" s="6">
        <v>1869711</v>
      </c>
      <c r="E37" s="6">
        <v>1871560</v>
      </c>
      <c r="F37" s="6">
        <v>1872965</v>
      </c>
      <c r="G37" s="6">
        <v>1873341</v>
      </c>
      <c r="H37" s="6">
        <v>1874031</v>
      </c>
      <c r="I37" s="6">
        <v>1868963</v>
      </c>
      <c r="J37" s="6">
        <v>1854508</v>
      </c>
      <c r="K37" s="6">
        <v>1855772</v>
      </c>
      <c r="L37" s="6">
        <v>1862277</v>
      </c>
      <c r="M37" s="6">
        <v>1868365</v>
      </c>
      <c r="N37" s="6">
        <v>1885335</v>
      </c>
      <c r="O37" s="5"/>
    </row>
    <row r="38" spans="1:15" hidden="1" outlineLevel="1">
      <c r="A38" s="8" t="s">
        <v>15</v>
      </c>
      <c r="B38" s="6">
        <v>1896424</v>
      </c>
      <c r="C38" s="6">
        <v>1903914</v>
      </c>
      <c r="D38" s="6">
        <v>1908996</v>
      </c>
      <c r="E38" s="6">
        <v>1905780</v>
      </c>
      <c r="F38" s="6">
        <v>1907172</v>
      </c>
      <c r="G38" s="6">
        <v>1909618</v>
      </c>
      <c r="H38" s="6">
        <v>1914339</v>
      </c>
      <c r="I38" s="6">
        <v>1918485</v>
      </c>
      <c r="J38" s="6">
        <v>1913004</v>
      </c>
      <c r="K38" s="6">
        <v>1919000</v>
      </c>
      <c r="L38" s="6">
        <v>1929836</v>
      </c>
      <c r="M38" s="6">
        <v>1942925</v>
      </c>
      <c r="N38" s="6">
        <v>1967205</v>
      </c>
      <c r="O38" s="5"/>
    </row>
    <row r="39" spans="1:15" hidden="1" outlineLevel="1">
      <c r="A39" s="8" t="s">
        <v>16</v>
      </c>
      <c r="B39" s="6">
        <v>2691706</v>
      </c>
      <c r="C39" s="6">
        <v>2700398</v>
      </c>
      <c r="D39" s="6">
        <v>2702826</v>
      </c>
      <c r="E39" s="6">
        <v>2700794</v>
      </c>
      <c r="F39" s="6">
        <v>2699440</v>
      </c>
      <c r="G39" s="6">
        <v>2698353</v>
      </c>
      <c r="H39" s="6">
        <v>2699195</v>
      </c>
      <c r="I39" s="6">
        <v>2689920</v>
      </c>
      <c r="J39" s="6">
        <v>2669876</v>
      </c>
      <c r="K39" s="6">
        <v>2673931</v>
      </c>
      <c r="L39" s="6">
        <v>2681364</v>
      </c>
      <c r="M39" s="6">
        <v>2688577</v>
      </c>
      <c r="N39" s="6">
        <v>2688491</v>
      </c>
      <c r="O39" s="5"/>
    </row>
    <row r="40" spans="1:15" hidden="1" outlineLevel="1">
      <c r="A40" s="8" t="s">
        <v>17</v>
      </c>
      <c r="B40" s="6">
        <v>3380404</v>
      </c>
      <c r="C40" s="6">
        <v>3373871</v>
      </c>
      <c r="D40" s="6">
        <v>3364702</v>
      </c>
      <c r="E40" s="6">
        <v>3350257</v>
      </c>
      <c r="F40" s="6">
        <v>3333820</v>
      </c>
      <c r="G40" s="6">
        <v>3319314</v>
      </c>
      <c r="H40" s="6">
        <v>3308765</v>
      </c>
      <c r="I40" s="6">
        <v>3290536</v>
      </c>
      <c r="J40" s="6">
        <v>3250176</v>
      </c>
      <c r="K40" s="6">
        <v>3225255</v>
      </c>
      <c r="L40" s="6">
        <v>3196953</v>
      </c>
      <c r="M40" s="6">
        <v>3172857</v>
      </c>
      <c r="N40" s="6">
        <v>3160431</v>
      </c>
      <c r="O40" s="5"/>
    </row>
    <row r="41" spans="1:15" hidden="1" outlineLevel="1">
      <c r="A41" s="9" t="s">
        <v>18</v>
      </c>
      <c r="B41" s="6">
        <v>657083</v>
      </c>
      <c r="C41" s="6">
        <v>641597</v>
      </c>
      <c r="D41" s="6">
        <v>624395</v>
      </c>
      <c r="E41" s="6">
        <v>607346</v>
      </c>
      <c r="F41" s="6">
        <v>593806</v>
      </c>
      <c r="G41" s="6">
        <v>583713</v>
      </c>
      <c r="H41" s="6">
        <v>576156</v>
      </c>
      <c r="I41" s="6">
        <v>571255</v>
      </c>
      <c r="J41" s="6">
        <v>562663</v>
      </c>
      <c r="K41" s="6">
        <v>560618</v>
      </c>
      <c r="L41" s="6">
        <v>559258</v>
      </c>
      <c r="M41" s="6">
        <v>558496</v>
      </c>
      <c r="N41" s="6">
        <v>557569</v>
      </c>
      <c r="O41" s="5"/>
    </row>
    <row r="42" spans="1:15" collapsed="1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15">
      <c r="A43" s="2" t="s">
        <v>19</v>
      </c>
      <c r="B43" s="5" t="s">
        <v>32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1:15" hidden="1" outlineLevel="1">
      <c r="B44" s="4">
        <v>2017</v>
      </c>
      <c r="C44" s="4">
        <v>2016</v>
      </c>
      <c r="D44" s="4">
        <v>2015</v>
      </c>
      <c r="E44" s="4">
        <v>2014</v>
      </c>
      <c r="F44" s="4">
        <v>2013</v>
      </c>
      <c r="G44" s="4">
        <v>2012</v>
      </c>
      <c r="H44" s="4">
        <v>2011</v>
      </c>
      <c r="I44" s="4">
        <v>2010</v>
      </c>
      <c r="J44" s="4">
        <v>2009</v>
      </c>
      <c r="K44" s="4">
        <v>2008</v>
      </c>
      <c r="L44" s="4">
        <v>2007</v>
      </c>
      <c r="M44" s="4">
        <v>2006</v>
      </c>
      <c r="N44" s="4">
        <v>2005</v>
      </c>
      <c r="O44" s="5"/>
    </row>
    <row r="45" spans="1:15" hidden="1" outlineLevel="1">
      <c r="A45" s="8" t="s">
        <v>0</v>
      </c>
      <c r="B45" s="6">
        <v>100363714871</v>
      </c>
      <c r="C45" s="6">
        <v>100339486207</v>
      </c>
      <c r="D45" s="6">
        <v>100295350647</v>
      </c>
      <c r="E45" s="6">
        <v>100283944852</v>
      </c>
      <c r="F45" s="6">
        <v>100266244858</v>
      </c>
      <c r="G45" s="6">
        <v>100188083308</v>
      </c>
      <c r="H45" s="6">
        <v>100148218044</v>
      </c>
      <c r="I45" s="6">
        <v>100033075856</v>
      </c>
      <c r="J45" s="6">
        <v>99897411077</v>
      </c>
      <c r="K45" s="6">
        <v>99828624206</v>
      </c>
      <c r="L45" s="6">
        <v>99720391791</v>
      </c>
      <c r="M45" s="6">
        <v>99678121366</v>
      </c>
      <c r="N45" s="6">
        <v>99646159846</v>
      </c>
      <c r="O45" s="5"/>
    </row>
    <row r="46" spans="1:15" hidden="1" outlineLevel="1">
      <c r="A46" s="8" t="s">
        <v>2</v>
      </c>
      <c r="B46" s="6">
        <v>605242800</v>
      </c>
      <c r="C46" s="6">
        <v>605196265</v>
      </c>
      <c r="D46" s="6">
        <v>605250733</v>
      </c>
      <c r="E46" s="6">
        <v>605209937</v>
      </c>
      <c r="F46" s="6">
        <v>605204140</v>
      </c>
      <c r="G46" s="6">
        <v>605177233</v>
      </c>
      <c r="H46" s="6">
        <v>605207639</v>
      </c>
      <c r="I46" s="6">
        <v>605251485</v>
      </c>
      <c r="J46" s="6">
        <v>605253720</v>
      </c>
      <c r="K46" s="6">
        <v>605267801</v>
      </c>
      <c r="L46" s="6">
        <v>605252505</v>
      </c>
      <c r="M46" s="6">
        <v>605326261</v>
      </c>
      <c r="N46" s="6">
        <v>605396797</v>
      </c>
      <c r="O46" s="5"/>
    </row>
    <row r="47" spans="1:15" hidden="1" outlineLevel="1">
      <c r="A47" s="8" t="s">
        <v>3</v>
      </c>
      <c r="B47" s="6">
        <v>770035669</v>
      </c>
      <c r="C47" s="6">
        <v>769885002</v>
      </c>
      <c r="D47" s="6">
        <v>769832899</v>
      </c>
      <c r="E47" s="6">
        <v>769816996</v>
      </c>
      <c r="F47" s="6">
        <v>769863394</v>
      </c>
      <c r="G47" s="6">
        <v>769692611</v>
      </c>
      <c r="H47" s="6">
        <v>768408741</v>
      </c>
      <c r="I47" s="6">
        <v>767347053</v>
      </c>
      <c r="J47" s="6">
        <v>766116385</v>
      </c>
      <c r="K47" s="6">
        <v>765937141</v>
      </c>
      <c r="L47" s="6">
        <v>765641258</v>
      </c>
      <c r="M47" s="6">
        <v>765102417</v>
      </c>
      <c r="N47" s="6">
        <v>764434910</v>
      </c>
      <c r="O47" s="5"/>
    </row>
    <row r="48" spans="1:15" hidden="1" outlineLevel="1">
      <c r="A48" s="8" t="s">
        <v>4</v>
      </c>
      <c r="B48" s="6">
        <v>883603108</v>
      </c>
      <c r="C48" s="6">
        <v>883561378</v>
      </c>
      <c r="D48" s="6">
        <v>883562680</v>
      </c>
      <c r="E48" s="6">
        <v>883540110</v>
      </c>
      <c r="F48" s="6">
        <v>883482974</v>
      </c>
      <c r="G48" s="6">
        <v>883632421</v>
      </c>
      <c r="H48" s="6">
        <v>883683229</v>
      </c>
      <c r="I48" s="6">
        <v>884098403</v>
      </c>
      <c r="J48" s="6">
        <v>884067460</v>
      </c>
      <c r="K48" s="6">
        <v>884104928</v>
      </c>
      <c r="L48" s="6">
        <v>884096316</v>
      </c>
      <c r="M48" s="6">
        <v>884327108</v>
      </c>
      <c r="N48" s="6">
        <v>884455509</v>
      </c>
      <c r="O48" s="5"/>
    </row>
    <row r="49" spans="1:15" hidden="1" outlineLevel="1">
      <c r="A49" s="8" t="s">
        <v>5</v>
      </c>
      <c r="B49" s="6">
        <v>1063115331</v>
      </c>
      <c r="C49" s="6">
        <v>1062599731</v>
      </c>
      <c r="D49" s="6">
        <v>1048981364</v>
      </c>
      <c r="E49" s="6">
        <v>1047598223</v>
      </c>
      <c r="F49" s="6">
        <v>1040875891</v>
      </c>
      <c r="G49" s="6">
        <v>1040822751</v>
      </c>
      <c r="H49" s="6">
        <v>1032414331</v>
      </c>
      <c r="I49" s="6">
        <v>1029440029</v>
      </c>
      <c r="J49" s="6">
        <v>1027005760</v>
      </c>
      <c r="K49" s="6">
        <v>1010349166</v>
      </c>
      <c r="L49" s="6">
        <v>1007468121</v>
      </c>
      <c r="M49" s="6">
        <v>1002067262</v>
      </c>
      <c r="N49" s="6">
        <v>994123686</v>
      </c>
      <c r="O49" s="5"/>
    </row>
    <row r="50" spans="1:15" hidden="1" outlineLevel="1">
      <c r="A50" s="8" t="s">
        <v>6</v>
      </c>
      <c r="B50" s="6">
        <v>501181188</v>
      </c>
      <c r="C50" s="6">
        <v>501244363</v>
      </c>
      <c r="D50" s="6">
        <v>501154498</v>
      </c>
      <c r="E50" s="6">
        <v>501177834</v>
      </c>
      <c r="F50" s="6">
        <v>501176516</v>
      </c>
      <c r="G50" s="6">
        <v>501177097</v>
      </c>
      <c r="H50" s="6">
        <v>501187243</v>
      </c>
      <c r="I50" s="6">
        <v>501242318</v>
      </c>
      <c r="J50" s="6">
        <v>501250758</v>
      </c>
      <c r="K50" s="6">
        <v>501200854</v>
      </c>
      <c r="L50" s="6">
        <v>501284158</v>
      </c>
      <c r="M50" s="6">
        <v>501313667</v>
      </c>
      <c r="N50" s="6">
        <v>501410850</v>
      </c>
      <c r="O50" s="5"/>
    </row>
    <row r="51" spans="1:15" hidden="1" outlineLevel="1">
      <c r="A51" s="8" t="s">
        <v>7</v>
      </c>
      <c r="B51" s="6">
        <v>539464180</v>
      </c>
      <c r="C51" s="6">
        <v>539347564</v>
      </c>
      <c r="D51" s="6">
        <v>539348970</v>
      </c>
      <c r="E51" s="6">
        <v>539283131</v>
      </c>
      <c r="F51" s="6">
        <v>540237599</v>
      </c>
      <c r="G51" s="6">
        <v>540146674</v>
      </c>
      <c r="H51" s="6">
        <v>539966056</v>
      </c>
      <c r="I51" s="6">
        <v>539903766</v>
      </c>
      <c r="J51" s="6">
        <v>539862175</v>
      </c>
      <c r="K51" s="6">
        <v>539845271</v>
      </c>
      <c r="L51" s="6">
        <v>539643876</v>
      </c>
      <c r="M51" s="6">
        <v>539790559</v>
      </c>
      <c r="N51" s="6">
        <v>539777615</v>
      </c>
      <c r="O51" s="5"/>
    </row>
    <row r="52" spans="1:15" hidden="1" outlineLevel="1">
      <c r="A52" s="8" t="s">
        <v>8</v>
      </c>
      <c r="B52" s="6">
        <v>1061177047</v>
      </c>
      <c r="C52" s="6">
        <v>1060794253</v>
      </c>
      <c r="D52" s="6">
        <v>1060956192</v>
      </c>
      <c r="E52" s="6">
        <v>1060749509</v>
      </c>
      <c r="F52" s="6">
        <v>1060455904</v>
      </c>
      <c r="G52" s="6">
        <v>1060191838</v>
      </c>
      <c r="H52" s="6">
        <v>1059997863</v>
      </c>
      <c r="I52" s="6">
        <v>1058951724</v>
      </c>
      <c r="J52" s="6">
        <v>1058197376</v>
      </c>
      <c r="K52" s="6">
        <v>1057501546</v>
      </c>
      <c r="L52" s="6">
        <v>1057262776</v>
      </c>
      <c r="M52" s="6">
        <v>1057098229</v>
      </c>
      <c r="N52" s="6">
        <v>1057142112</v>
      </c>
      <c r="O52" s="5"/>
    </row>
    <row r="53" spans="1:15" hidden="1" outlineLevel="1">
      <c r="A53" s="8" t="s">
        <v>9</v>
      </c>
      <c r="B53" s="6">
        <v>464893067</v>
      </c>
      <c r="C53" s="6">
        <v>464868526</v>
      </c>
      <c r="D53" s="6">
        <v>464866065</v>
      </c>
      <c r="E53" s="6">
        <v>464897404</v>
      </c>
      <c r="F53" s="6">
        <v>464900371</v>
      </c>
      <c r="G53" s="6">
        <v>464883252</v>
      </c>
      <c r="H53" s="6" t="s">
        <v>1</v>
      </c>
      <c r="I53" s="6" t="s">
        <v>1</v>
      </c>
      <c r="J53" s="6" t="s">
        <v>1</v>
      </c>
      <c r="K53" s="6" t="s">
        <v>1</v>
      </c>
      <c r="L53" s="6" t="s">
        <v>1</v>
      </c>
      <c r="M53" s="6" t="s">
        <v>1</v>
      </c>
      <c r="N53" s="6" t="s">
        <v>1</v>
      </c>
      <c r="O53" s="5"/>
    </row>
    <row r="54" spans="1:15" hidden="1" outlineLevel="1">
      <c r="A54" s="8" t="s">
        <v>10</v>
      </c>
      <c r="B54" s="6">
        <v>10186590541</v>
      </c>
      <c r="C54" s="6">
        <v>10183458408</v>
      </c>
      <c r="D54" s="6">
        <v>10175339913</v>
      </c>
      <c r="E54" s="6">
        <v>10172685438</v>
      </c>
      <c r="F54" s="6">
        <v>10172626434</v>
      </c>
      <c r="G54" s="6">
        <v>10172287941</v>
      </c>
      <c r="H54" s="6">
        <v>10170686161</v>
      </c>
      <c r="I54" s="6">
        <v>10167146613</v>
      </c>
      <c r="J54" s="6">
        <v>10135933790</v>
      </c>
      <c r="K54" s="6">
        <v>10133953766</v>
      </c>
      <c r="L54" s="6">
        <v>10132240202</v>
      </c>
      <c r="M54" s="6">
        <v>10131686419</v>
      </c>
      <c r="N54" s="6">
        <v>10130860850</v>
      </c>
      <c r="O54" s="5"/>
    </row>
    <row r="55" spans="1:15" hidden="1" outlineLevel="1">
      <c r="A55" s="8" t="s">
        <v>11</v>
      </c>
      <c r="B55" s="6">
        <v>16827800316</v>
      </c>
      <c r="C55" s="6">
        <v>16827122799</v>
      </c>
      <c r="D55" s="6">
        <v>16826410814</v>
      </c>
      <c r="E55" s="6">
        <v>16825577544</v>
      </c>
      <c r="F55" s="6">
        <v>16829809156</v>
      </c>
      <c r="G55" s="6">
        <v>16790205021</v>
      </c>
      <c r="H55" s="6">
        <v>16787192995</v>
      </c>
      <c r="I55" s="6">
        <v>16693076227</v>
      </c>
      <c r="J55" s="6">
        <v>16613283575</v>
      </c>
      <c r="K55" s="6">
        <v>16613950097</v>
      </c>
      <c r="L55" s="6">
        <v>16612886505</v>
      </c>
      <c r="M55" s="6">
        <v>16613186292</v>
      </c>
      <c r="N55" s="6">
        <v>16613456292</v>
      </c>
      <c r="O55" s="5"/>
    </row>
    <row r="56" spans="1:15" hidden="1" outlineLevel="1">
      <c r="A56" s="8" t="s">
        <v>12</v>
      </c>
      <c r="B56" s="6">
        <v>7407669369</v>
      </c>
      <c r="C56" s="6">
        <v>7407292772</v>
      </c>
      <c r="D56" s="6">
        <v>7407216956</v>
      </c>
      <c r="E56" s="6">
        <v>7407131497</v>
      </c>
      <c r="F56" s="6">
        <v>7407193811</v>
      </c>
      <c r="G56" s="6">
        <v>7406237793</v>
      </c>
      <c r="H56" s="6">
        <v>7433260006</v>
      </c>
      <c r="I56" s="6">
        <v>7433193672</v>
      </c>
      <c r="J56" s="6">
        <v>7433175081</v>
      </c>
      <c r="K56" s="6">
        <v>7433235029</v>
      </c>
      <c r="L56" s="6">
        <v>7431503964</v>
      </c>
      <c r="M56" s="6">
        <v>7432398569</v>
      </c>
      <c r="N56" s="6">
        <v>7431442381</v>
      </c>
      <c r="O56" s="5"/>
    </row>
    <row r="57" spans="1:15" hidden="1" outlineLevel="1">
      <c r="A57" s="8" t="s">
        <v>13</v>
      </c>
      <c r="B57" s="6">
        <v>8226374004</v>
      </c>
      <c r="C57" s="6">
        <v>8226139270</v>
      </c>
      <c r="D57" s="6">
        <v>8213989028</v>
      </c>
      <c r="E57" s="6">
        <v>8213680754</v>
      </c>
      <c r="F57" s="6">
        <v>8204507143</v>
      </c>
      <c r="G57" s="6">
        <v>8204002282</v>
      </c>
      <c r="H57" s="6">
        <v>8630125126</v>
      </c>
      <c r="I57" s="6">
        <v>8630247238</v>
      </c>
      <c r="J57" s="6">
        <v>8629223326</v>
      </c>
      <c r="K57" s="6">
        <v>8600945509</v>
      </c>
      <c r="L57" s="6">
        <v>8600152708</v>
      </c>
      <c r="M57" s="6">
        <v>8599865327</v>
      </c>
      <c r="N57" s="6">
        <v>8600521146</v>
      </c>
      <c r="O57" s="5"/>
    </row>
    <row r="58" spans="1:15" hidden="1" outlineLevel="1">
      <c r="A58" s="8" t="s">
        <v>14</v>
      </c>
      <c r="B58" s="6">
        <v>8068973527</v>
      </c>
      <c r="C58" s="6">
        <v>8069051355</v>
      </c>
      <c r="D58" s="6">
        <v>8066810103</v>
      </c>
      <c r="E58" s="6">
        <v>8067249345</v>
      </c>
      <c r="F58" s="6">
        <v>8066435303</v>
      </c>
      <c r="G58" s="6">
        <v>8066593529</v>
      </c>
      <c r="H58" s="6">
        <v>8067075955</v>
      </c>
      <c r="I58" s="6">
        <v>8066755163</v>
      </c>
      <c r="J58" s="6">
        <v>8061401300</v>
      </c>
      <c r="K58" s="6">
        <v>8061413009</v>
      </c>
      <c r="L58" s="6">
        <v>8062975429</v>
      </c>
      <c r="M58" s="6">
        <v>8054841168</v>
      </c>
      <c r="N58" s="6">
        <v>8054620566</v>
      </c>
      <c r="O58" s="5"/>
    </row>
    <row r="59" spans="1:15" hidden="1" outlineLevel="1">
      <c r="A59" s="8" t="s">
        <v>15</v>
      </c>
      <c r="B59" s="6">
        <v>12335125149</v>
      </c>
      <c r="C59" s="6">
        <v>12318794317</v>
      </c>
      <c r="D59" s="6">
        <v>12312917414</v>
      </c>
      <c r="E59" s="6">
        <v>12309031868</v>
      </c>
      <c r="F59" s="6">
        <v>12303917305</v>
      </c>
      <c r="G59" s="6">
        <v>12269977484</v>
      </c>
      <c r="H59" s="6">
        <v>12256590572</v>
      </c>
      <c r="I59" s="6">
        <v>12246822647</v>
      </c>
      <c r="J59" s="6">
        <v>12232670772</v>
      </c>
      <c r="K59" s="6">
        <v>12213748650</v>
      </c>
      <c r="L59" s="6">
        <v>12121442257</v>
      </c>
      <c r="M59" s="6">
        <v>12095058442</v>
      </c>
      <c r="N59" s="6">
        <v>12073464796</v>
      </c>
      <c r="O59" s="5"/>
    </row>
    <row r="60" spans="1:15" hidden="1" outlineLevel="1">
      <c r="A60" s="8" t="s">
        <v>16</v>
      </c>
      <c r="B60" s="6">
        <v>19032539806</v>
      </c>
      <c r="C60" s="6">
        <v>19031416974</v>
      </c>
      <c r="D60" s="6">
        <v>19030737826</v>
      </c>
      <c r="E60" s="6">
        <v>19029300957</v>
      </c>
      <c r="F60" s="6">
        <v>19028979125</v>
      </c>
      <c r="G60" s="6">
        <v>19028814897</v>
      </c>
      <c r="H60" s="6">
        <v>19029617611</v>
      </c>
      <c r="I60" s="6">
        <v>19028024866</v>
      </c>
      <c r="J60" s="6">
        <v>19029150253</v>
      </c>
      <c r="K60" s="6">
        <v>19027681521</v>
      </c>
      <c r="L60" s="6">
        <v>19025713999</v>
      </c>
      <c r="M60" s="6">
        <v>19026063894</v>
      </c>
      <c r="N60" s="6">
        <v>19025962249</v>
      </c>
      <c r="O60" s="5"/>
    </row>
    <row r="61" spans="1:15" hidden="1" outlineLevel="1">
      <c r="A61" s="8" t="s">
        <v>17</v>
      </c>
      <c r="B61" s="6">
        <v>10539769824</v>
      </c>
      <c r="C61" s="6">
        <v>10539564384</v>
      </c>
      <c r="D61" s="6">
        <v>10538841145</v>
      </c>
      <c r="E61" s="6">
        <v>10537968796</v>
      </c>
      <c r="F61" s="6">
        <v>10537317016</v>
      </c>
      <c r="G61" s="6">
        <v>10534944660</v>
      </c>
      <c r="H61" s="6">
        <v>10533624555</v>
      </c>
      <c r="I61" s="6">
        <v>10532725672</v>
      </c>
      <c r="J61" s="6">
        <v>10532091007</v>
      </c>
      <c r="K61" s="6">
        <v>10530986216</v>
      </c>
      <c r="L61" s="6">
        <v>10524396879</v>
      </c>
      <c r="M61" s="6">
        <v>10521559835</v>
      </c>
      <c r="N61" s="6">
        <v>10520822480</v>
      </c>
      <c r="O61" s="5"/>
    </row>
    <row r="62" spans="1:15" hidden="1" outlineLevel="1">
      <c r="A62" s="9" t="s">
        <v>18</v>
      </c>
      <c r="B62" s="6">
        <v>1850159945</v>
      </c>
      <c r="C62" s="6">
        <v>1849148846</v>
      </c>
      <c r="D62" s="6">
        <v>1849134047</v>
      </c>
      <c r="E62" s="6">
        <v>1849045509</v>
      </c>
      <c r="F62" s="6">
        <v>1849262776</v>
      </c>
      <c r="G62" s="6">
        <v>1849295824</v>
      </c>
      <c r="H62" s="6">
        <v>1849179961</v>
      </c>
      <c r="I62" s="6">
        <v>1848848980</v>
      </c>
      <c r="J62" s="6">
        <v>1848728339</v>
      </c>
      <c r="K62" s="6">
        <v>1848503702</v>
      </c>
      <c r="L62" s="6">
        <v>1848430838</v>
      </c>
      <c r="M62" s="6">
        <v>1848435917</v>
      </c>
      <c r="N62" s="6">
        <v>1848267607</v>
      </c>
      <c r="O62" s="5"/>
    </row>
    <row r="63" spans="1:15" collapsed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2" t="s">
        <v>23</v>
      </c>
      <c r="B64" t="s">
        <v>41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idden="1" outlineLevel="1">
      <c r="B65" s="4">
        <v>2017</v>
      </c>
      <c r="C65" s="4">
        <v>2016</v>
      </c>
      <c r="D65" s="4">
        <v>2015</v>
      </c>
      <c r="E65" s="4">
        <v>2014</v>
      </c>
      <c r="F65" s="4">
        <v>2013</v>
      </c>
      <c r="G65" s="4">
        <v>2012</v>
      </c>
      <c r="H65" s="4">
        <v>2011</v>
      </c>
      <c r="I65" s="4">
        <v>2010</v>
      </c>
      <c r="J65" s="4">
        <v>2009</v>
      </c>
      <c r="K65" s="4">
        <v>2008</v>
      </c>
      <c r="L65" s="4">
        <v>2007</v>
      </c>
      <c r="M65" s="4">
        <v>2006</v>
      </c>
      <c r="N65" s="4">
        <v>2005</v>
      </c>
      <c r="O65" s="3"/>
    </row>
    <row r="66" spans="1:15" hidden="1" outlineLevel="1">
      <c r="A66" s="8" t="s">
        <v>0</v>
      </c>
      <c r="B66" s="5">
        <f>(B24/B45)* 100</f>
        <v>5.1590900223803249E-2</v>
      </c>
      <c r="C66" s="5">
        <f t="shared" ref="C66:N66" si="3">(C24/C45)* 100</f>
        <v>5.1521308264775141E-2</v>
      </c>
      <c r="D66" s="5">
        <f t="shared" si="3"/>
        <v>5.1377593943873735E-2</v>
      </c>
      <c r="E66" s="5">
        <f t="shared" si="3"/>
        <v>5.1182585682833112E-2</v>
      </c>
      <c r="F66" s="5">
        <f t="shared" si="3"/>
        <v>5.1005663044854273E-2</v>
      </c>
      <c r="G66" s="5">
        <f t="shared" si="3"/>
        <v>5.085262669750245E-2</v>
      </c>
      <c r="H66" s="5">
        <f t="shared" si="3"/>
        <v>5.0659197927725434E-2</v>
      </c>
      <c r="I66" s="5">
        <f t="shared" si="3"/>
        <v>5.0498963035704822E-2</v>
      </c>
      <c r="J66" s="5">
        <f t="shared" si="3"/>
        <v>4.9824259170876128E-2</v>
      </c>
      <c r="K66" s="5">
        <f t="shared" si="3"/>
        <v>4.9625412945461064E-2</v>
      </c>
      <c r="L66" s="5">
        <f t="shared" si="3"/>
        <v>4.9407074235388877E-2</v>
      </c>
      <c r="M66" s="5">
        <f t="shared" si="3"/>
        <v>4.9149982291611473E-2</v>
      </c>
      <c r="N66" s="5">
        <f t="shared" si="3"/>
        <v>4.8955498210258644E-2</v>
      </c>
    </row>
    <row r="67" spans="1:15" hidden="1" outlineLevel="1">
      <c r="A67" s="8" t="s">
        <v>2</v>
      </c>
      <c r="B67" s="5">
        <f t="shared" ref="B67:N82" si="4">(B25/B46)* 100</f>
        <v>1.6286729887575697</v>
      </c>
      <c r="C67" s="5">
        <f t="shared" si="4"/>
        <v>1.6408918187887362</v>
      </c>
      <c r="D67" s="5">
        <f t="shared" si="4"/>
        <v>1.6558725918965553</v>
      </c>
      <c r="E67" s="5">
        <f t="shared" si="4"/>
        <v>1.6693765885737597</v>
      </c>
      <c r="F67" s="5">
        <f t="shared" si="4"/>
        <v>1.6760699951589888</v>
      </c>
      <c r="G67" s="5">
        <f t="shared" si="4"/>
        <v>1.6846830059120879</v>
      </c>
      <c r="H67" s="5">
        <f t="shared" si="4"/>
        <v>1.6935805729312681</v>
      </c>
      <c r="I67" s="5">
        <f t="shared" si="4"/>
        <v>1.7038446423638265</v>
      </c>
      <c r="J67" s="5">
        <f t="shared" si="4"/>
        <v>1.6866153255530587</v>
      </c>
      <c r="K67" s="5">
        <f t="shared" si="4"/>
        <v>1.6853410974690193</v>
      </c>
      <c r="L67" s="5">
        <f t="shared" si="4"/>
        <v>1.6840425964036283</v>
      </c>
      <c r="M67" s="5">
        <f t="shared" si="4"/>
        <v>1.6819303334338571</v>
      </c>
      <c r="N67" s="5">
        <f t="shared" si="4"/>
        <v>1.6794512376648731</v>
      </c>
    </row>
    <row r="68" spans="1:15" hidden="1" outlineLevel="1">
      <c r="A68" s="8" t="s">
        <v>3</v>
      </c>
      <c r="B68" s="5">
        <f t="shared" si="4"/>
        <v>0.4507132772832631</v>
      </c>
      <c r="C68" s="5">
        <f t="shared" si="4"/>
        <v>0.45442228266709372</v>
      </c>
      <c r="D68" s="5">
        <f t="shared" si="4"/>
        <v>0.45643372796412535</v>
      </c>
      <c r="E68" s="5">
        <f t="shared" si="4"/>
        <v>0.45717372028507408</v>
      </c>
      <c r="F68" s="5">
        <f t="shared" si="4"/>
        <v>0.45821570781166404</v>
      </c>
      <c r="G68" s="5">
        <f t="shared" si="4"/>
        <v>0.45972690258812948</v>
      </c>
      <c r="H68" s="5">
        <f t="shared" si="4"/>
        <v>0.46211902735239707</v>
      </c>
      <c r="I68" s="5">
        <f t="shared" si="4"/>
        <v>0.4649669254675563</v>
      </c>
      <c r="J68" s="5">
        <f t="shared" si="4"/>
        <v>0.46246628702504516</v>
      </c>
      <c r="K68" s="5">
        <f t="shared" si="4"/>
        <v>0.46538766815069482</v>
      </c>
      <c r="L68" s="5">
        <f t="shared" si="4"/>
        <v>0.46855351151935964</v>
      </c>
      <c r="M68" s="5">
        <f t="shared" si="4"/>
        <v>0.47209261397484248</v>
      </c>
      <c r="N68" s="5">
        <f t="shared" si="4"/>
        <v>0.47594542745307122</v>
      </c>
    </row>
    <row r="69" spans="1:15" hidden="1" outlineLevel="1">
      <c r="A69" s="8" t="s">
        <v>4</v>
      </c>
      <c r="B69" s="5">
        <f t="shared" si="4"/>
        <v>0.28012927722748571</v>
      </c>
      <c r="C69" s="5">
        <f t="shared" si="4"/>
        <v>0.28119800863455124</v>
      </c>
      <c r="D69" s="5">
        <f t="shared" si="4"/>
        <v>0.28156791321245028</v>
      </c>
      <c r="E69" s="5">
        <f t="shared" si="4"/>
        <v>0.2821902448775076</v>
      </c>
      <c r="F69" s="5">
        <f t="shared" si="4"/>
        <v>0.28315067450298143</v>
      </c>
      <c r="G69" s="5">
        <f t="shared" si="4"/>
        <v>0.28356180018433252</v>
      </c>
      <c r="H69" s="5">
        <f t="shared" si="4"/>
        <v>0.283729612345059</v>
      </c>
      <c r="I69" s="5">
        <f t="shared" si="4"/>
        <v>0.28409462017770437</v>
      </c>
      <c r="J69" s="5">
        <f t="shared" si="4"/>
        <v>0.28162794273640607</v>
      </c>
      <c r="K69" s="5">
        <f t="shared" si="4"/>
        <v>0.28194888650139949</v>
      </c>
      <c r="L69" s="5">
        <f t="shared" si="4"/>
        <v>0.28201237295959958</v>
      </c>
      <c r="M69" s="5">
        <f t="shared" si="4"/>
        <v>0.28226150452915894</v>
      </c>
      <c r="N69" s="5">
        <f t="shared" si="4"/>
        <v>0.28393808105049634</v>
      </c>
    </row>
    <row r="70" spans="1:15" hidden="1" outlineLevel="1">
      <c r="A70" s="8" t="s">
        <v>5</v>
      </c>
      <c r="B70" s="5">
        <f t="shared" si="4"/>
        <v>0.27734921264153983</v>
      </c>
      <c r="C70" s="5">
        <f t="shared" si="4"/>
        <v>0.27696873188837651</v>
      </c>
      <c r="D70" s="5">
        <f t="shared" si="4"/>
        <v>0.27891963579250012</v>
      </c>
      <c r="E70" s="5">
        <f t="shared" si="4"/>
        <v>0.27707263493515877</v>
      </c>
      <c r="F70" s="5">
        <f t="shared" si="4"/>
        <v>0.27666910386725441</v>
      </c>
      <c r="G70" s="5">
        <f t="shared" si="4"/>
        <v>0.27324354672950457</v>
      </c>
      <c r="H70" s="5">
        <f t="shared" si="4"/>
        <v>0.27133234360343261</v>
      </c>
      <c r="I70" s="5">
        <f t="shared" si="4"/>
        <v>0.26794139748766266</v>
      </c>
      <c r="J70" s="5">
        <f t="shared" si="4"/>
        <v>0.26393026266960762</v>
      </c>
      <c r="K70" s="5">
        <f t="shared" si="4"/>
        <v>0.26651142898058272</v>
      </c>
      <c r="L70" s="5">
        <f t="shared" si="4"/>
        <v>0.2644824133348434</v>
      </c>
      <c r="M70" s="5">
        <f t="shared" si="4"/>
        <v>0.26189768885993203</v>
      </c>
      <c r="N70" s="5">
        <f t="shared" si="4"/>
        <v>0.26158666538400938</v>
      </c>
    </row>
    <row r="71" spans="1:15" hidden="1" outlineLevel="1">
      <c r="A71" s="8" t="s">
        <v>6</v>
      </c>
      <c r="B71" s="5">
        <f t="shared" si="4"/>
        <v>0.29206403493341015</v>
      </c>
      <c r="C71" s="5">
        <f t="shared" si="4"/>
        <v>0.29311332125644274</v>
      </c>
      <c r="D71" s="5">
        <f t="shared" si="4"/>
        <v>0.29376150585801986</v>
      </c>
      <c r="E71" s="5">
        <f t="shared" si="4"/>
        <v>0.29448309559516556</v>
      </c>
      <c r="F71" s="5">
        <f t="shared" si="4"/>
        <v>0.29389046632823473</v>
      </c>
      <c r="G71" s="5">
        <f t="shared" si="4"/>
        <v>0.29315306082312853</v>
      </c>
      <c r="H71" s="5">
        <f t="shared" si="4"/>
        <v>0.29199945139066519</v>
      </c>
      <c r="I71" s="5">
        <f t="shared" si="4"/>
        <v>0.29020614336876477</v>
      </c>
      <c r="J71" s="5">
        <f t="shared" si="4"/>
        <v>0.28601253506732854</v>
      </c>
      <c r="K71" s="5">
        <f t="shared" si="4"/>
        <v>0.28385865439886104</v>
      </c>
      <c r="L71" s="5">
        <f t="shared" si="4"/>
        <v>0.2819646257402772</v>
      </c>
      <c r="M71" s="5">
        <f t="shared" si="4"/>
        <v>0.28082178737010177</v>
      </c>
      <c r="N71" s="5">
        <f t="shared" si="4"/>
        <v>0.27956016508218762</v>
      </c>
    </row>
    <row r="72" spans="1:15" hidden="1" outlineLevel="1">
      <c r="A72" s="8" t="s">
        <v>7</v>
      </c>
      <c r="B72" s="5">
        <f t="shared" si="4"/>
        <v>0.27846649614437791</v>
      </c>
      <c r="C72" s="5">
        <f t="shared" si="4"/>
        <v>0.28077812918424527</v>
      </c>
      <c r="D72" s="5">
        <f t="shared" si="4"/>
        <v>0.28159412263269923</v>
      </c>
      <c r="E72" s="5">
        <f t="shared" si="4"/>
        <v>0.28404541361409652</v>
      </c>
      <c r="F72" s="5">
        <f t="shared" si="4"/>
        <v>0.28372904863291459</v>
      </c>
      <c r="G72" s="5">
        <f t="shared" si="4"/>
        <v>0.28225351990226272</v>
      </c>
      <c r="H72" s="5">
        <f t="shared" si="4"/>
        <v>0.28068486586497576</v>
      </c>
      <c r="I72" s="5">
        <f t="shared" si="4"/>
        <v>0.2785059291473807</v>
      </c>
      <c r="J72" s="5">
        <f t="shared" si="4"/>
        <v>0.27491831595721627</v>
      </c>
      <c r="K72" s="5">
        <f t="shared" si="4"/>
        <v>0.27431841669314172</v>
      </c>
      <c r="L72" s="5">
        <f t="shared" si="4"/>
        <v>0.27345052276661064</v>
      </c>
      <c r="M72" s="5">
        <f t="shared" si="4"/>
        <v>0.27161608804647508</v>
      </c>
      <c r="N72" s="5">
        <f t="shared" si="4"/>
        <v>0.26948838921376911</v>
      </c>
    </row>
    <row r="73" spans="1:15" hidden="1" outlineLevel="1">
      <c r="A73" s="8" t="s">
        <v>8</v>
      </c>
      <c r="B73" s="5">
        <f t="shared" si="4"/>
        <v>0.10979619313232281</v>
      </c>
      <c r="C73" s="5">
        <f t="shared" si="4"/>
        <v>0.11051191092755666</v>
      </c>
      <c r="D73" s="5">
        <f t="shared" si="4"/>
        <v>0.11061097610333755</v>
      </c>
      <c r="E73" s="5">
        <f t="shared" si="4"/>
        <v>0.10995781662907185</v>
      </c>
      <c r="F73" s="5">
        <f t="shared" si="4"/>
        <v>0.1090549824502651</v>
      </c>
      <c r="G73" s="5">
        <f t="shared" si="4"/>
        <v>0.10821211396649141</v>
      </c>
      <c r="H73" s="5">
        <f t="shared" si="4"/>
        <v>0.10712229143428</v>
      </c>
      <c r="I73" s="5">
        <f t="shared" si="4"/>
        <v>0.10635971163497535</v>
      </c>
      <c r="J73" s="5">
        <f t="shared" si="4"/>
        <v>0.10535520360239486</v>
      </c>
      <c r="K73" s="5">
        <f t="shared" si="4"/>
        <v>0.10519199751600174</v>
      </c>
      <c r="L73" s="5">
        <f t="shared" si="4"/>
        <v>0.10404177891911329</v>
      </c>
      <c r="M73" s="5">
        <f t="shared" si="4"/>
        <v>0.10334838996310532</v>
      </c>
      <c r="N73" s="5">
        <f t="shared" si="4"/>
        <v>0.10288569414213251</v>
      </c>
    </row>
    <row r="74" spans="1:15" hidden="1" outlineLevel="1">
      <c r="A74" s="8" t="s">
        <v>9</v>
      </c>
      <c r="B74" s="5">
        <f t="shared" si="4"/>
        <v>6.0250414532424072E-2</v>
      </c>
      <c r="C74" s="5">
        <f t="shared" si="4"/>
        <v>5.2283169628911379E-2</v>
      </c>
      <c r="D74" s="5">
        <f t="shared" si="4"/>
        <v>4.5364464278544403E-2</v>
      </c>
      <c r="E74" s="5">
        <f t="shared" si="4"/>
        <v>3.3582678383809607E-2</v>
      </c>
      <c r="F74" s="5">
        <f t="shared" si="4"/>
        <v>2.6275091959434036E-2</v>
      </c>
      <c r="G74" s="5">
        <f t="shared" si="4"/>
        <v>2.4332345704723299E-2</v>
      </c>
      <c r="H74" s="5" t="e">
        <f t="shared" si="4"/>
        <v>#VALUE!</v>
      </c>
      <c r="I74" s="5" t="e">
        <f t="shared" si="4"/>
        <v>#VALUE!</v>
      </c>
      <c r="J74" s="5" t="e">
        <f t="shared" si="4"/>
        <v>#VALUE!</v>
      </c>
      <c r="K74" s="5" t="e">
        <f t="shared" si="4"/>
        <v>#VALUE!</v>
      </c>
      <c r="L74" s="5" t="e">
        <f t="shared" si="4"/>
        <v>#VALUE!</v>
      </c>
      <c r="M74" s="5" t="e">
        <f t="shared" si="4"/>
        <v>#VALUE!</v>
      </c>
      <c r="N74" s="5" t="e">
        <f t="shared" si="4"/>
        <v>#VALUE!</v>
      </c>
    </row>
    <row r="75" spans="1:15" hidden="1" outlineLevel="1">
      <c r="A75" s="8" t="s">
        <v>10</v>
      </c>
      <c r="B75" s="5">
        <f t="shared" si="4"/>
        <v>0.12638080374570737</v>
      </c>
      <c r="C75" s="5">
        <f t="shared" si="4"/>
        <v>0.12487682956518831</v>
      </c>
      <c r="D75" s="5">
        <f t="shared" si="4"/>
        <v>0.12306818354049417</v>
      </c>
      <c r="E75" s="5">
        <f t="shared" si="4"/>
        <v>0.12148050851781386</v>
      </c>
      <c r="F75" s="5">
        <f t="shared" si="4"/>
        <v>0.12027011981004393</v>
      </c>
      <c r="G75" s="5">
        <f t="shared" si="4"/>
        <v>0.11888474913551408</v>
      </c>
      <c r="H75" s="5">
        <f t="shared" si="4"/>
        <v>0.11737079299304906</v>
      </c>
      <c r="I75" s="5">
        <f t="shared" si="4"/>
        <v>0.11592851415095454</v>
      </c>
      <c r="J75" s="5">
        <f t="shared" si="4"/>
        <v>0.11306910875154799</v>
      </c>
      <c r="K75" s="5">
        <f t="shared" si="4"/>
        <v>0.11142999327553868</v>
      </c>
      <c r="L75" s="5">
        <f t="shared" si="4"/>
        <v>0.10961259088397596</v>
      </c>
      <c r="M75" s="5">
        <f t="shared" si="4"/>
        <v>0.1076428202470604</v>
      </c>
      <c r="N75" s="5">
        <f t="shared" si="4"/>
        <v>0.10559038524352055</v>
      </c>
    </row>
    <row r="76" spans="1:15" hidden="1" outlineLevel="1">
      <c r="A76" s="8" t="s">
        <v>11</v>
      </c>
      <c r="B76" s="5">
        <f t="shared" si="4"/>
        <v>9.211792218179065E-3</v>
      </c>
      <c r="C76" s="5">
        <f t="shared" si="4"/>
        <v>9.2161091264643356E-3</v>
      </c>
      <c r="D76" s="5">
        <f t="shared" si="4"/>
        <v>9.2087790862135071E-3</v>
      </c>
      <c r="E76" s="5">
        <f t="shared" si="4"/>
        <v>9.1791321632864117E-3</v>
      </c>
      <c r="F76" s="5">
        <f t="shared" si="4"/>
        <v>9.1638769382608679E-3</v>
      </c>
      <c r="G76" s="5">
        <f t="shared" si="4"/>
        <v>9.1638547479056427E-3</v>
      </c>
      <c r="H76" s="5">
        <f t="shared" si="4"/>
        <v>9.1525009598544867E-3</v>
      </c>
      <c r="I76" s="5">
        <f t="shared" si="4"/>
        <v>9.1643863551381603E-3</v>
      </c>
      <c r="J76" s="5">
        <f t="shared" si="4"/>
        <v>9.1063876275283527E-3</v>
      </c>
      <c r="K76" s="5">
        <f t="shared" si="4"/>
        <v>9.0801705265288191E-3</v>
      </c>
      <c r="L76" s="5">
        <f t="shared" si="4"/>
        <v>9.0520452273444348E-3</v>
      </c>
      <c r="M76" s="5">
        <f t="shared" si="4"/>
        <v>9.0615970563390838E-3</v>
      </c>
      <c r="N76" s="5">
        <f t="shared" si="4"/>
        <v>9.1077375677005822E-3</v>
      </c>
    </row>
    <row r="77" spans="1:15" hidden="1" outlineLevel="1">
      <c r="A77" s="8" t="s">
        <v>12</v>
      </c>
      <c r="B77" s="5">
        <f t="shared" si="4"/>
        <v>2.1524070805217926E-2</v>
      </c>
      <c r="C77" s="5">
        <f t="shared" si="4"/>
        <v>2.1487270032263819E-2</v>
      </c>
      <c r="D77" s="5">
        <f t="shared" si="4"/>
        <v>2.1383901800216151E-2</v>
      </c>
      <c r="E77" s="5">
        <f t="shared" si="4"/>
        <v>2.1316389490850698E-2</v>
      </c>
      <c r="F77" s="5">
        <f t="shared" si="4"/>
        <v>2.1232494249906433E-2</v>
      </c>
      <c r="G77" s="5">
        <f t="shared" si="4"/>
        <v>2.1139315854532135E-2</v>
      </c>
      <c r="H77" s="5">
        <f t="shared" si="4"/>
        <v>2.1025808309388501E-2</v>
      </c>
      <c r="I77" s="5">
        <f t="shared" si="4"/>
        <v>2.0846059828050715E-2</v>
      </c>
      <c r="J77" s="5">
        <f t="shared" si="4"/>
        <v>2.0549468879111958E-2</v>
      </c>
      <c r="K77" s="5">
        <f t="shared" si="4"/>
        <v>2.0443144795926512E-2</v>
      </c>
      <c r="L77" s="5">
        <f t="shared" si="4"/>
        <v>2.027325837809376E-2</v>
      </c>
      <c r="M77" s="5">
        <f t="shared" si="4"/>
        <v>2.0108703618690445E-2</v>
      </c>
      <c r="N77" s="5">
        <f t="shared" si="4"/>
        <v>2.0033836281990545E-2</v>
      </c>
    </row>
    <row r="78" spans="1:15" hidden="1" outlineLevel="1">
      <c r="A78" s="8" t="s">
        <v>13</v>
      </c>
      <c r="B78" s="5">
        <f t="shared" si="4"/>
        <v>2.5731506967355721E-2</v>
      </c>
      <c r="C78" s="5">
        <f t="shared" si="4"/>
        <v>2.5488591077549312E-2</v>
      </c>
      <c r="D78" s="5">
        <f t="shared" si="4"/>
        <v>2.5294031839069558E-2</v>
      </c>
      <c r="E78" s="5">
        <f t="shared" si="4"/>
        <v>2.5107781295196904E-2</v>
      </c>
      <c r="F78" s="5">
        <f t="shared" si="4"/>
        <v>2.4957391886080781E-2</v>
      </c>
      <c r="G78" s="5">
        <f t="shared" si="4"/>
        <v>2.4729113062916138E-2</v>
      </c>
      <c r="H78" s="5">
        <f t="shared" si="4"/>
        <v>2.4348244890093844E-2</v>
      </c>
      <c r="I78" s="5">
        <f t="shared" si="4"/>
        <v>2.4049299432132909E-2</v>
      </c>
      <c r="J78" s="5">
        <f t="shared" si="4"/>
        <v>2.3612576972723953E-2</v>
      </c>
      <c r="K78" s="5">
        <f t="shared" si="4"/>
        <v>2.3468780239193583E-2</v>
      </c>
      <c r="L78" s="5">
        <f t="shared" si="4"/>
        <v>2.3203436819717458E-2</v>
      </c>
      <c r="M78" s="5">
        <f t="shared" si="4"/>
        <v>2.2958882783909437E-2</v>
      </c>
      <c r="N78" s="5">
        <f t="shared" si="4"/>
        <v>2.2820082256443299E-2</v>
      </c>
    </row>
    <row r="79" spans="1:15" hidden="1" outlineLevel="1">
      <c r="A79" s="8" t="s">
        <v>14</v>
      </c>
      <c r="B79" s="5">
        <f t="shared" si="4"/>
        <v>2.2984422910723473E-2</v>
      </c>
      <c r="C79" s="5">
        <f t="shared" si="4"/>
        <v>2.3110411843450217E-2</v>
      </c>
      <c r="D79" s="5">
        <f t="shared" si="4"/>
        <v>2.317782340388384E-2</v>
      </c>
      <c r="E79" s="5">
        <f t="shared" si="4"/>
        <v>2.3199481260114691E-2</v>
      </c>
      <c r="F79" s="5">
        <f t="shared" si="4"/>
        <v>2.3219240341559831E-2</v>
      </c>
      <c r="G79" s="5">
        <f t="shared" si="4"/>
        <v>2.3223446096114805E-2</v>
      </c>
      <c r="H79" s="5">
        <f t="shared" si="4"/>
        <v>2.3230610576295236E-2</v>
      </c>
      <c r="I79" s="5">
        <f t="shared" si="4"/>
        <v>2.3168708634822861E-2</v>
      </c>
      <c r="J79" s="5">
        <f t="shared" si="4"/>
        <v>2.3004784540375134E-2</v>
      </c>
      <c r="K79" s="5">
        <f t="shared" si="4"/>
        <v>2.3020430759820409E-2</v>
      </c>
      <c r="L79" s="5">
        <f t="shared" si="4"/>
        <v>2.3096647340657549E-2</v>
      </c>
      <c r="M79" s="5">
        <f t="shared" si="4"/>
        <v>2.3195553593565284E-2</v>
      </c>
      <c r="N79" s="5">
        <f t="shared" si="4"/>
        <v>2.3406875402155348E-2</v>
      </c>
    </row>
    <row r="80" spans="1:15" hidden="1" outlineLevel="1">
      <c r="A80" s="8" t="s">
        <v>15</v>
      </c>
      <c r="B80" s="5">
        <f t="shared" si="4"/>
        <v>1.5374177214195041E-2</v>
      </c>
      <c r="C80" s="5">
        <f t="shared" si="4"/>
        <v>1.5455359924084365E-2</v>
      </c>
      <c r="D80" s="5">
        <f t="shared" si="4"/>
        <v>1.5504010429156606E-2</v>
      </c>
      <c r="E80" s="5">
        <f t="shared" si="4"/>
        <v>1.5482777365736526E-2</v>
      </c>
      <c r="F80" s="5">
        <f t="shared" si="4"/>
        <v>1.5500526805596894E-2</v>
      </c>
      <c r="G80" s="5">
        <f t="shared" si="4"/>
        <v>1.5563337442877414E-2</v>
      </c>
      <c r="H80" s="5">
        <f t="shared" si="4"/>
        <v>1.5618854107546671E-2</v>
      </c>
      <c r="I80" s="5">
        <f t="shared" si="4"/>
        <v>1.566516520487014E-2</v>
      </c>
      <c r="J80" s="5">
        <f t="shared" si="4"/>
        <v>1.5638481862675278E-2</v>
      </c>
      <c r="K80" s="5">
        <f t="shared" si="4"/>
        <v>1.5711801961799828E-2</v>
      </c>
      <c r="L80" s="5">
        <f t="shared" si="4"/>
        <v>1.5920844723618106E-2</v>
      </c>
      <c r="M80" s="5">
        <f t="shared" si="4"/>
        <v>1.6063791748646764E-2</v>
      </c>
      <c r="N80" s="5">
        <f t="shared" si="4"/>
        <v>1.6293624350913295E-2</v>
      </c>
    </row>
    <row r="81" spans="1:19" hidden="1" outlineLevel="1">
      <c r="A81" s="8" t="s">
        <v>16</v>
      </c>
      <c r="B81" s="5">
        <f t="shared" si="4"/>
        <v>1.4142652675033106E-2</v>
      </c>
      <c r="C81" s="5">
        <f t="shared" si="4"/>
        <v>1.4189158924367963E-2</v>
      </c>
      <c r="D81" s="5">
        <f t="shared" si="4"/>
        <v>1.4202423598665576E-2</v>
      </c>
      <c r="E81" s="5">
        <f t="shared" si="4"/>
        <v>1.4192817729368574E-2</v>
      </c>
      <c r="F81" s="5">
        <f t="shared" si="4"/>
        <v>1.4185942305509781E-2</v>
      </c>
      <c r="G81" s="5">
        <f t="shared" si="4"/>
        <v>1.4180352347772381E-2</v>
      </c>
      <c r="H81" s="5">
        <f t="shared" si="4"/>
        <v>1.4184178868837282E-2</v>
      </c>
      <c r="I81" s="5">
        <f t="shared" si="4"/>
        <v>1.4136622266068466E-2</v>
      </c>
      <c r="J81" s="5">
        <f t="shared" si="4"/>
        <v>1.4030453091719566E-2</v>
      </c>
      <c r="K81" s="5">
        <f t="shared" si="4"/>
        <v>1.4052847148239799E-2</v>
      </c>
      <c r="L81" s="5">
        <f t="shared" si="4"/>
        <v>1.4093368586014347E-2</v>
      </c>
      <c r="M81" s="5">
        <f t="shared" si="4"/>
        <v>1.4131020556741959E-2</v>
      </c>
      <c r="N81" s="5">
        <f t="shared" si="4"/>
        <v>1.4130644036893883E-2</v>
      </c>
    </row>
    <row r="82" spans="1:19" hidden="1" outlineLevel="1">
      <c r="A82" s="8" t="s">
        <v>17</v>
      </c>
      <c r="B82" s="5">
        <f t="shared" si="4"/>
        <v>3.2072844629894265E-2</v>
      </c>
      <c r="C82" s="5">
        <f t="shared" si="4"/>
        <v>3.2011484318287736E-2</v>
      </c>
      <c r="D82" s="5">
        <f t="shared" si="4"/>
        <v>3.1926679164305784E-2</v>
      </c>
      <c r="E82" s="5">
        <f t="shared" si="4"/>
        <v>3.1792246350849797E-2</v>
      </c>
      <c r="F82" s="5">
        <f t="shared" si="4"/>
        <v>3.1638224369048437E-2</v>
      </c>
      <c r="G82" s="5">
        <f t="shared" si="4"/>
        <v>3.1507654829959021E-2</v>
      </c>
      <c r="H82" s="5">
        <f t="shared" si="4"/>
        <v>3.14114574971198E-2</v>
      </c>
      <c r="I82" s="5">
        <f t="shared" si="4"/>
        <v>3.1241068100230685E-2</v>
      </c>
      <c r="J82" s="5">
        <f t="shared" si="4"/>
        <v>3.085974093691194E-2</v>
      </c>
      <c r="K82" s="5">
        <f t="shared" si="4"/>
        <v>3.0626333885992431E-2</v>
      </c>
      <c r="L82" s="5">
        <f t="shared" si="4"/>
        <v>3.0376591046077747E-2</v>
      </c>
      <c r="M82" s="5">
        <f t="shared" si="4"/>
        <v>3.0155766347927632E-2</v>
      </c>
      <c r="N82" s="5">
        <f t="shared" si="4"/>
        <v>3.003977118716673E-2</v>
      </c>
    </row>
    <row r="83" spans="1:19" hidden="1" outlineLevel="1">
      <c r="A83" s="9" t="s">
        <v>18</v>
      </c>
      <c r="B83" s="5">
        <f>(B41/B62)* 100</f>
        <v>3.5514929494379475E-2</v>
      </c>
      <c r="C83" s="5">
        <f t="shared" ref="C83:N83" si="5">(C41/C62)* 100</f>
        <v>3.4696882373091556E-2</v>
      </c>
      <c r="D83" s="5">
        <f t="shared" si="5"/>
        <v>3.3766886776705377E-2</v>
      </c>
      <c r="E83" s="5">
        <f t="shared" si="5"/>
        <v>3.2846460351777094E-2</v>
      </c>
      <c r="F83" s="5">
        <f t="shared" si="5"/>
        <v>3.2110417605680508E-2</v>
      </c>
      <c r="G83" s="5">
        <f t="shared" si="5"/>
        <v>3.1564068464581138E-2</v>
      </c>
      <c r="H83" s="5">
        <f t="shared" si="5"/>
        <v>3.1157378521905796E-2</v>
      </c>
      <c r="I83" s="5">
        <f t="shared" si="5"/>
        <v>3.0897872469821737E-2</v>
      </c>
      <c r="J83" s="5">
        <f t="shared" si="5"/>
        <v>3.0435136852197082E-2</v>
      </c>
      <c r="K83" s="5">
        <f t="shared" si="5"/>
        <v>3.0328205423307289E-2</v>
      </c>
      <c r="L83" s="5">
        <f t="shared" si="5"/>
        <v>3.0255825022109918E-2</v>
      </c>
      <c r="M83" s="5">
        <f t="shared" si="5"/>
        <v>3.0214517845251327E-2</v>
      </c>
      <c r="N83" s="5">
        <f t="shared" si="5"/>
        <v>3.0167114214862716E-2</v>
      </c>
    </row>
    <row r="84" spans="1:19" collapsed="1"/>
    <row r="85" spans="1:19">
      <c r="A85" s="2" t="s">
        <v>44</v>
      </c>
      <c r="B85" t="s">
        <v>39</v>
      </c>
    </row>
    <row r="86" spans="1:19" hidden="1" outlineLevel="1">
      <c r="B86">
        <v>2017</v>
      </c>
      <c r="C86">
        <v>2016</v>
      </c>
      <c r="D86">
        <v>2015</v>
      </c>
      <c r="E86">
        <v>2014</v>
      </c>
      <c r="F86">
        <v>2013</v>
      </c>
      <c r="G86">
        <v>2012</v>
      </c>
      <c r="H86">
        <v>2011</v>
      </c>
      <c r="I86">
        <v>2010</v>
      </c>
      <c r="J86">
        <v>2009</v>
      </c>
      <c r="K86">
        <v>2008</v>
      </c>
      <c r="L86">
        <v>2007</v>
      </c>
      <c r="M86">
        <v>2006</v>
      </c>
      <c r="N86">
        <v>2005</v>
      </c>
      <c r="O86">
        <v>2004</v>
      </c>
      <c r="P86">
        <v>2003</v>
      </c>
      <c r="Q86">
        <v>2002</v>
      </c>
      <c r="R86">
        <v>2001</v>
      </c>
      <c r="S86">
        <v>2000</v>
      </c>
    </row>
    <row r="87" spans="1:19" hidden="1" outlineLevel="1">
      <c r="A87" s="8" t="s">
        <v>0</v>
      </c>
      <c r="B87" s="7">
        <v>14.21</v>
      </c>
      <c r="C87" s="7">
        <v>13.53</v>
      </c>
      <c r="D87" s="7">
        <v>13.15</v>
      </c>
      <c r="E87" s="7">
        <v>12.7</v>
      </c>
      <c r="F87" s="7">
        <v>12.22</v>
      </c>
      <c r="G87" s="7">
        <v>11.74</v>
      </c>
      <c r="H87" s="7">
        <v>11.24</v>
      </c>
      <c r="I87" s="7">
        <v>10.9</v>
      </c>
      <c r="J87" s="7">
        <v>10.58</v>
      </c>
      <c r="K87" s="7">
        <v>10.23</v>
      </c>
      <c r="L87" s="7">
        <v>9.8699999999999992</v>
      </c>
      <c r="M87" s="7">
        <v>9.3000000000000007</v>
      </c>
      <c r="N87" s="7">
        <v>8.86</v>
      </c>
      <c r="O87" s="7">
        <v>8.49</v>
      </c>
      <c r="P87" s="7">
        <v>8.07</v>
      </c>
      <c r="Q87" s="7">
        <v>7.7</v>
      </c>
      <c r="R87" s="7">
        <v>7.36</v>
      </c>
      <c r="S87" s="7">
        <v>7.03</v>
      </c>
    </row>
    <row r="88" spans="1:19" hidden="1" outlineLevel="1">
      <c r="A88" s="8" t="s">
        <v>2</v>
      </c>
      <c r="B88" s="7">
        <v>13.8</v>
      </c>
      <c r="C88" s="7">
        <v>13.05</v>
      </c>
      <c r="D88" s="7">
        <v>12.6</v>
      </c>
      <c r="E88" s="7">
        <v>12.04</v>
      </c>
      <c r="F88" s="7">
        <v>11.45</v>
      </c>
      <c r="G88" s="7">
        <v>10.84</v>
      </c>
      <c r="H88" s="7">
        <v>10.19</v>
      </c>
      <c r="I88" s="7">
        <v>9.7200000000000006</v>
      </c>
      <c r="J88" s="7">
        <v>9.17</v>
      </c>
      <c r="K88" s="7">
        <v>8.73</v>
      </c>
      <c r="L88" s="7">
        <v>8.2899999999999991</v>
      </c>
      <c r="M88" s="7">
        <v>7.67</v>
      </c>
      <c r="N88" s="7">
        <v>7.19</v>
      </c>
      <c r="O88" s="7">
        <v>6.78</v>
      </c>
      <c r="P88" s="7">
        <v>6.36</v>
      </c>
      <c r="Q88" s="7">
        <v>6</v>
      </c>
      <c r="R88" s="7">
        <v>5.71</v>
      </c>
      <c r="S88" s="7">
        <v>5.42</v>
      </c>
    </row>
    <row r="89" spans="1:19" hidden="1" outlineLevel="1">
      <c r="A89" s="8" t="s">
        <v>3</v>
      </c>
      <c r="B89" s="7">
        <v>16.29</v>
      </c>
      <c r="C89" s="7">
        <v>15.32</v>
      </c>
      <c r="D89" s="7">
        <v>14.65</v>
      </c>
      <c r="E89" s="7">
        <v>13.98</v>
      </c>
      <c r="F89" s="7">
        <v>13.25</v>
      </c>
      <c r="G89" s="7">
        <v>12.5</v>
      </c>
      <c r="H89" s="7">
        <v>11.77</v>
      </c>
      <c r="I89" s="7">
        <v>11.26</v>
      </c>
      <c r="J89" s="7">
        <v>10.78</v>
      </c>
      <c r="K89" s="7">
        <v>10.199999999999999</v>
      </c>
      <c r="L89" s="7">
        <v>9.6300000000000008</v>
      </c>
      <c r="M89" s="7">
        <v>8.92</v>
      </c>
      <c r="N89" s="7">
        <v>8.32</v>
      </c>
      <c r="O89" s="7">
        <v>7.8</v>
      </c>
      <c r="P89" s="7">
        <v>7.27</v>
      </c>
      <c r="Q89" s="7">
        <v>6.83</v>
      </c>
      <c r="R89" s="7">
        <v>6.42</v>
      </c>
      <c r="S89" s="7">
        <v>6.03</v>
      </c>
    </row>
    <row r="90" spans="1:19" hidden="1" outlineLevel="1">
      <c r="A90" s="8" t="s">
        <v>4</v>
      </c>
      <c r="B90" s="7">
        <v>14.04</v>
      </c>
      <c r="C90" s="7">
        <v>13.24</v>
      </c>
      <c r="D90" s="7">
        <v>12.71</v>
      </c>
      <c r="E90" s="7">
        <v>12.17</v>
      </c>
      <c r="F90" s="7">
        <v>11.56</v>
      </c>
      <c r="G90" s="7">
        <v>10.94</v>
      </c>
      <c r="H90" s="7">
        <v>10.37</v>
      </c>
      <c r="I90" s="7">
        <v>10.039999999999999</v>
      </c>
      <c r="J90" s="7">
        <v>9.73</v>
      </c>
      <c r="K90" s="7">
        <v>9.33</v>
      </c>
      <c r="L90" s="7">
        <v>8.86</v>
      </c>
      <c r="M90" s="7">
        <v>8.26</v>
      </c>
      <c r="N90" s="7">
        <v>7.78</v>
      </c>
      <c r="O90" s="7">
        <v>7.38</v>
      </c>
      <c r="P90" s="7">
        <v>6.92</v>
      </c>
      <c r="Q90" s="7">
        <v>6.56</v>
      </c>
      <c r="R90" s="7">
        <v>6.23</v>
      </c>
      <c r="S90" s="7">
        <v>5.9</v>
      </c>
    </row>
    <row r="91" spans="1:19" hidden="1" outlineLevel="1">
      <c r="A91" s="8" t="s">
        <v>5</v>
      </c>
      <c r="B91" s="7">
        <v>11.7</v>
      </c>
      <c r="C91" s="7">
        <v>11.02</v>
      </c>
      <c r="D91" s="7">
        <v>10.69</v>
      </c>
      <c r="E91" s="7">
        <v>10.26</v>
      </c>
      <c r="F91" s="7">
        <v>9.81</v>
      </c>
      <c r="G91" s="7">
        <v>9.39</v>
      </c>
      <c r="H91" s="7">
        <v>8.94</v>
      </c>
      <c r="I91" s="7">
        <v>8.6199999999999992</v>
      </c>
      <c r="J91" s="7">
        <v>8.33</v>
      </c>
      <c r="K91" s="7">
        <v>8.02</v>
      </c>
      <c r="L91" s="7">
        <v>7.69</v>
      </c>
      <c r="M91" s="7">
        <v>7.24</v>
      </c>
      <c r="N91" s="7">
        <v>6.87</v>
      </c>
      <c r="O91" s="7">
        <v>6.57</v>
      </c>
      <c r="P91" s="7">
        <v>6.25</v>
      </c>
      <c r="Q91" s="7">
        <v>5.93</v>
      </c>
      <c r="R91" s="7">
        <v>5.68</v>
      </c>
      <c r="S91" s="7">
        <v>5.43</v>
      </c>
    </row>
    <row r="92" spans="1:19" hidden="1" outlineLevel="1">
      <c r="A92" s="8" t="s">
        <v>6</v>
      </c>
      <c r="B92" s="7">
        <v>12.36</v>
      </c>
      <c r="C92" s="7">
        <v>11.75</v>
      </c>
      <c r="D92" s="7">
        <v>11.3</v>
      </c>
      <c r="E92" s="7">
        <v>10.83</v>
      </c>
      <c r="F92" s="7">
        <v>10.31</v>
      </c>
      <c r="G92" s="7">
        <v>9.85</v>
      </c>
      <c r="H92" s="7">
        <v>9.32</v>
      </c>
      <c r="I92" s="7">
        <v>8.9700000000000006</v>
      </c>
      <c r="J92" s="7">
        <v>8.66</v>
      </c>
      <c r="K92" s="7">
        <v>8.33</v>
      </c>
      <c r="L92" s="7">
        <v>8.0500000000000007</v>
      </c>
      <c r="M92" s="7">
        <v>7.52</v>
      </c>
      <c r="N92" s="7">
        <v>7.09</v>
      </c>
      <c r="O92" s="7">
        <v>6.75</v>
      </c>
      <c r="P92" s="7">
        <v>6.41</v>
      </c>
      <c r="Q92" s="7">
        <v>6.09</v>
      </c>
      <c r="R92" s="7">
        <v>5.84</v>
      </c>
      <c r="S92" s="7">
        <v>5.64</v>
      </c>
    </row>
    <row r="93" spans="1:19" hidden="1" outlineLevel="1">
      <c r="A93" s="8" t="s">
        <v>7</v>
      </c>
      <c r="B93" s="7">
        <v>12.03</v>
      </c>
      <c r="C93" s="7">
        <v>11.33</v>
      </c>
      <c r="D93" s="7">
        <v>10.9</v>
      </c>
      <c r="E93" s="7">
        <v>10.34</v>
      </c>
      <c r="F93" s="7">
        <v>9.83</v>
      </c>
      <c r="G93" s="7">
        <v>9.3800000000000008</v>
      </c>
      <c r="H93" s="7">
        <v>8.9600000000000009</v>
      </c>
      <c r="I93" s="7">
        <v>8.66</v>
      </c>
      <c r="J93" s="7">
        <v>8.39</v>
      </c>
      <c r="K93" s="7">
        <v>8.0500000000000007</v>
      </c>
      <c r="L93" s="7">
        <v>7.72</v>
      </c>
      <c r="M93" s="7">
        <v>7.21</v>
      </c>
      <c r="N93" s="7">
        <v>6.86</v>
      </c>
      <c r="O93" s="7">
        <v>6.59</v>
      </c>
      <c r="P93" s="7">
        <v>6.26</v>
      </c>
      <c r="Q93" s="7">
        <v>5.97</v>
      </c>
      <c r="R93" s="7">
        <v>5.72</v>
      </c>
      <c r="S93" s="7">
        <v>5.47</v>
      </c>
    </row>
    <row r="94" spans="1:19" hidden="1" outlineLevel="1">
      <c r="A94" s="8" t="s">
        <v>8</v>
      </c>
      <c r="B94" s="7">
        <v>10.01</v>
      </c>
      <c r="C94" s="7">
        <v>9.2799999999999994</v>
      </c>
      <c r="D94" s="7">
        <v>8.7899999999999991</v>
      </c>
      <c r="E94" s="7">
        <v>8.34</v>
      </c>
      <c r="F94" s="7">
        <v>7.91</v>
      </c>
      <c r="G94" s="7">
        <v>7.47</v>
      </c>
      <c r="H94" s="7">
        <v>7.09</v>
      </c>
      <c r="I94" s="7">
        <v>6.82</v>
      </c>
      <c r="J94" s="7">
        <v>6.57</v>
      </c>
      <c r="K94" s="7">
        <v>6.29</v>
      </c>
      <c r="L94" s="7">
        <v>6.02</v>
      </c>
      <c r="M94" s="7">
        <v>5.62</v>
      </c>
      <c r="N94" s="7">
        <v>5.31</v>
      </c>
      <c r="O94" s="7">
        <v>5.03</v>
      </c>
      <c r="P94" s="7">
        <v>4.71</v>
      </c>
      <c r="Q94" s="7">
        <v>4.45</v>
      </c>
      <c r="R94" s="7">
        <v>4.2300000000000004</v>
      </c>
      <c r="S94" s="7">
        <v>4.05</v>
      </c>
    </row>
    <row r="95" spans="1:19" hidden="1" outlineLevel="1">
      <c r="A95" s="8" t="s">
        <v>9</v>
      </c>
      <c r="B95" s="7">
        <v>9.59</v>
      </c>
      <c r="C95" s="7">
        <v>9.9600000000000009</v>
      </c>
      <c r="D95" s="7">
        <v>10.62</v>
      </c>
      <c r="E95" s="7">
        <v>12.67</v>
      </c>
      <c r="F95" s="7">
        <v>14.7</v>
      </c>
      <c r="G95" s="7">
        <v>15.22</v>
      </c>
      <c r="H95" s="6" t="s">
        <v>1</v>
      </c>
      <c r="I95" s="6" t="s">
        <v>1</v>
      </c>
      <c r="J95" s="6" t="s">
        <v>1</v>
      </c>
      <c r="K95" s="6" t="s">
        <v>1</v>
      </c>
      <c r="L95" s="6" t="s">
        <v>1</v>
      </c>
      <c r="M95" s="6" t="s">
        <v>1</v>
      </c>
      <c r="N95" s="6" t="s">
        <v>1</v>
      </c>
      <c r="O95" s="6" t="s">
        <v>1</v>
      </c>
      <c r="P95" s="6" t="s">
        <v>1</v>
      </c>
      <c r="Q95" s="6" t="s">
        <v>1</v>
      </c>
      <c r="R95" s="6" t="s">
        <v>1</v>
      </c>
      <c r="S95" s="6" t="s">
        <v>1</v>
      </c>
    </row>
    <row r="96" spans="1:19" hidden="1" outlineLevel="1">
      <c r="A96" s="8" t="s">
        <v>10</v>
      </c>
      <c r="B96" s="7">
        <v>11.4</v>
      </c>
      <c r="C96" s="7">
        <v>10.81</v>
      </c>
      <c r="D96" s="7">
        <v>10.53</v>
      </c>
      <c r="E96" s="7">
        <v>10.15</v>
      </c>
      <c r="F96" s="7">
        <v>9.77</v>
      </c>
      <c r="G96" s="7">
        <v>9.39</v>
      </c>
      <c r="H96" s="7">
        <v>8.98</v>
      </c>
      <c r="I96" s="7">
        <v>8.67</v>
      </c>
      <c r="J96" s="7">
        <v>8.42</v>
      </c>
      <c r="K96" s="7">
        <v>8.14</v>
      </c>
      <c r="L96" s="7">
        <v>7.84</v>
      </c>
      <c r="M96" s="7">
        <v>7.4</v>
      </c>
      <c r="N96" s="7">
        <v>7.06</v>
      </c>
      <c r="O96" s="7">
        <v>6.79</v>
      </c>
      <c r="P96" s="7">
        <v>6.48</v>
      </c>
      <c r="Q96" s="7">
        <v>6.19</v>
      </c>
      <c r="R96" s="7">
        <v>5.94</v>
      </c>
      <c r="S96" s="7">
        <v>5.69</v>
      </c>
    </row>
    <row r="97" spans="1:19" hidden="1" outlineLevel="1">
      <c r="A97" s="8" t="s">
        <v>11</v>
      </c>
      <c r="B97" s="7">
        <v>18.059999999999999</v>
      </c>
      <c r="C97" s="7">
        <v>17.16</v>
      </c>
      <c r="D97" s="7">
        <v>16.89</v>
      </c>
      <c r="E97" s="7">
        <v>16.57</v>
      </c>
      <c r="F97" s="7">
        <v>16.18</v>
      </c>
      <c r="G97" s="7">
        <v>15.71</v>
      </c>
      <c r="H97" s="7">
        <v>15.18</v>
      </c>
      <c r="I97" s="7">
        <v>14.81</v>
      </c>
      <c r="J97" s="7">
        <v>14.36</v>
      </c>
      <c r="K97" s="7">
        <v>13.92</v>
      </c>
      <c r="L97" s="7">
        <v>13.45</v>
      </c>
      <c r="M97" s="7">
        <v>12.75</v>
      </c>
      <c r="N97" s="7">
        <v>12.13</v>
      </c>
      <c r="O97" s="7">
        <v>11.52</v>
      </c>
      <c r="P97" s="7">
        <v>10.91</v>
      </c>
      <c r="Q97" s="7">
        <v>10.33</v>
      </c>
      <c r="R97" s="7">
        <v>9.77</v>
      </c>
      <c r="S97" s="7">
        <v>9.26</v>
      </c>
    </row>
    <row r="98" spans="1:19" hidden="1" outlineLevel="1">
      <c r="A98" s="8" t="s">
        <v>12</v>
      </c>
      <c r="B98" s="7">
        <v>15.83</v>
      </c>
      <c r="C98" s="7">
        <v>15.12</v>
      </c>
      <c r="D98" s="7">
        <v>14.82</v>
      </c>
      <c r="E98" s="7">
        <v>14.5</v>
      </c>
      <c r="F98" s="7">
        <v>14.13</v>
      </c>
      <c r="G98" s="7">
        <v>13.75</v>
      </c>
      <c r="H98" s="7">
        <v>13.4</v>
      </c>
      <c r="I98" s="7">
        <v>13.2</v>
      </c>
      <c r="J98" s="7">
        <v>12.97</v>
      </c>
      <c r="K98" s="7">
        <v>12.67</v>
      </c>
      <c r="L98" s="7">
        <v>12.36</v>
      </c>
      <c r="M98" s="7">
        <v>11.77</v>
      </c>
      <c r="N98" s="7">
        <v>11.33</v>
      </c>
      <c r="O98" s="7">
        <v>10.93</v>
      </c>
      <c r="P98" s="7">
        <v>10.41</v>
      </c>
      <c r="Q98" s="7">
        <v>9.9700000000000006</v>
      </c>
      <c r="R98" s="7">
        <v>9.5399999999999991</v>
      </c>
      <c r="S98" s="7">
        <v>9.09</v>
      </c>
    </row>
    <row r="99" spans="1:19" hidden="1" outlineLevel="1">
      <c r="A99" s="8" t="s">
        <v>13</v>
      </c>
      <c r="B99" s="7">
        <v>17.149999999999999</v>
      </c>
      <c r="C99" s="7">
        <v>16.7</v>
      </c>
      <c r="D99" s="7">
        <v>16.420000000000002</v>
      </c>
      <c r="E99" s="7">
        <v>16.04</v>
      </c>
      <c r="F99" s="7">
        <v>15.64</v>
      </c>
      <c r="G99" s="7">
        <v>15.27</v>
      </c>
      <c r="H99" s="7">
        <v>14.99</v>
      </c>
      <c r="I99" s="7">
        <v>14.87</v>
      </c>
      <c r="J99" s="7">
        <v>14.78</v>
      </c>
      <c r="K99" s="7">
        <v>14.55</v>
      </c>
      <c r="L99" s="7">
        <v>14.31</v>
      </c>
      <c r="M99" s="7">
        <v>13.74</v>
      </c>
      <c r="N99" s="7">
        <v>13.34</v>
      </c>
      <c r="O99" s="7">
        <v>13.06</v>
      </c>
      <c r="P99" s="7">
        <v>12.75</v>
      </c>
      <c r="Q99" s="7">
        <v>12.28</v>
      </c>
      <c r="R99" s="7">
        <v>11.75</v>
      </c>
      <c r="S99" s="7">
        <v>11.19</v>
      </c>
    </row>
    <row r="100" spans="1:19" hidden="1" outlineLevel="1">
      <c r="A100" s="8" t="s">
        <v>14</v>
      </c>
      <c r="B100" s="7">
        <v>18.940000000000001</v>
      </c>
      <c r="C100" s="7">
        <v>18.3</v>
      </c>
      <c r="D100" s="7">
        <v>17.84</v>
      </c>
      <c r="E100" s="7">
        <v>17.239999999999998</v>
      </c>
      <c r="F100" s="7">
        <v>16.7</v>
      </c>
      <c r="G100" s="7">
        <v>16.21</v>
      </c>
      <c r="H100" s="7">
        <v>15.58</v>
      </c>
      <c r="I100" s="7">
        <v>15.22</v>
      </c>
      <c r="J100" s="7">
        <v>14.97</v>
      </c>
      <c r="K100" s="7">
        <v>14.67</v>
      </c>
      <c r="L100" s="7">
        <v>14.32</v>
      </c>
      <c r="M100" s="7">
        <v>13.49</v>
      </c>
      <c r="N100" s="7">
        <v>12.93</v>
      </c>
      <c r="O100" s="7">
        <v>12.46</v>
      </c>
      <c r="P100" s="7">
        <v>11.76</v>
      </c>
      <c r="Q100" s="7">
        <v>11.32</v>
      </c>
      <c r="R100" s="7">
        <v>10.7</v>
      </c>
      <c r="S100" s="7">
        <v>10.29</v>
      </c>
    </row>
    <row r="101" spans="1:19" hidden="1" outlineLevel="1">
      <c r="A101" s="8" t="s">
        <v>15</v>
      </c>
      <c r="B101" s="7">
        <v>21.54</v>
      </c>
      <c r="C101" s="7">
        <v>20.95</v>
      </c>
      <c r="D101" s="7">
        <v>20.53</v>
      </c>
      <c r="E101" s="7">
        <v>20.14</v>
      </c>
      <c r="F101" s="7">
        <v>19.64</v>
      </c>
      <c r="G101" s="7">
        <v>19.190000000000001</v>
      </c>
      <c r="H101" s="7">
        <v>18.61</v>
      </c>
      <c r="I101" s="7">
        <v>18.29</v>
      </c>
      <c r="J101" s="7">
        <v>17.97</v>
      </c>
      <c r="K101" s="7">
        <v>17.63</v>
      </c>
      <c r="L101" s="7">
        <v>17.23</v>
      </c>
      <c r="M101" s="7">
        <v>16.309999999999999</v>
      </c>
      <c r="N101" s="7">
        <v>15.58</v>
      </c>
      <c r="O101" s="7">
        <v>14.88</v>
      </c>
      <c r="P101" s="7">
        <v>14.11</v>
      </c>
      <c r="Q101" s="7">
        <v>13.35</v>
      </c>
      <c r="R101" s="7">
        <v>12.58</v>
      </c>
      <c r="S101" s="7">
        <v>11.94</v>
      </c>
    </row>
    <row r="102" spans="1:19" hidden="1" outlineLevel="1">
      <c r="A102" s="8" t="s">
        <v>16</v>
      </c>
      <c r="B102" s="7">
        <v>19.05</v>
      </c>
      <c r="C102" s="7">
        <v>18.23</v>
      </c>
      <c r="D102" s="7">
        <v>17.75</v>
      </c>
      <c r="E102" s="7">
        <v>17.3</v>
      </c>
      <c r="F102" s="7">
        <v>16.760000000000002</v>
      </c>
      <c r="G102" s="7">
        <v>16.21</v>
      </c>
      <c r="H102" s="7">
        <v>15.72</v>
      </c>
      <c r="I102" s="7">
        <v>15.57</v>
      </c>
      <c r="J102" s="7">
        <v>15.44</v>
      </c>
      <c r="K102" s="7">
        <v>15.05</v>
      </c>
      <c r="L102" s="7">
        <v>14.57</v>
      </c>
      <c r="M102" s="7">
        <v>13.85</v>
      </c>
      <c r="N102" s="7">
        <v>13.39</v>
      </c>
      <c r="O102" s="7">
        <v>12.94</v>
      </c>
      <c r="P102" s="7">
        <v>12.3</v>
      </c>
      <c r="Q102" s="7">
        <v>11.74</v>
      </c>
      <c r="R102" s="7">
        <v>11.23</v>
      </c>
      <c r="S102" s="7">
        <v>10.75</v>
      </c>
    </row>
    <row r="103" spans="1:19" hidden="1" outlineLevel="1">
      <c r="A103" s="8" t="s">
        <v>17</v>
      </c>
      <c r="B103" s="7">
        <v>14.92</v>
      </c>
      <c r="C103" s="7">
        <v>14.24</v>
      </c>
      <c r="D103" s="7">
        <v>13.79</v>
      </c>
      <c r="E103" s="7">
        <v>13.4</v>
      </c>
      <c r="F103" s="7">
        <v>12.95</v>
      </c>
      <c r="G103" s="7">
        <v>12.5</v>
      </c>
      <c r="H103" s="7">
        <v>12.07</v>
      </c>
      <c r="I103" s="7">
        <v>11.81</v>
      </c>
      <c r="J103" s="7">
        <v>11.63</v>
      </c>
      <c r="K103" s="7">
        <v>11.36</v>
      </c>
      <c r="L103" s="7">
        <v>11.09</v>
      </c>
      <c r="M103" s="7">
        <v>10.65</v>
      </c>
      <c r="N103" s="7">
        <v>10.25</v>
      </c>
      <c r="O103" s="7">
        <v>9.89</v>
      </c>
      <c r="P103" s="7">
        <v>9.49</v>
      </c>
      <c r="Q103" s="7">
        <v>9.15</v>
      </c>
      <c r="R103" s="7">
        <v>8.8000000000000007</v>
      </c>
      <c r="S103" s="7">
        <v>8.44</v>
      </c>
    </row>
    <row r="104" spans="1:19" hidden="1" outlineLevel="1">
      <c r="A104" s="9" t="s">
        <v>18</v>
      </c>
      <c r="B104" s="7">
        <v>14.17</v>
      </c>
      <c r="C104" s="7">
        <v>13.9</v>
      </c>
      <c r="D104" s="7">
        <v>13.76</v>
      </c>
      <c r="E104" s="7">
        <v>13.57</v>
      </c>
      <c r="F104" s="7">
        <v>13.36</v>
      </c>
      <c r="G104" s="7">
        <v>13.01</v>
      </c>
      <c r="H104" s="7">
        <v>12.6</v>
      </c>
      <c r="I104" s="7">
        <v>12.19</v>
      </c>
      <c r="J104" s="7">
        <v>11.86</v>
      </c>
      <c r="K104" s="7">
        <v>11.45</v>
      </c>
      <c r="L104" s="7">
        <v>11.04</v>
      </c>
      <c r="M104" s="7">
        <v>10.51</v>
      </c>
      <c r="N104" s="7">
        <v>10.01</v>
      </c>
      <c r="O104" s="7">
        <v>9.6</v>
      </c>
      <c r="P104" s="7">
        <v>9.15</v>
      </c>
      <c r="Q104" s="7">
        <v>8.7200000000000006</v>
      </c>
      <c r="R104" s="7">
        <v>8.33</v>
      </c>
      <c r="S104" s="7">
        <v>7.99</v>
      </c>
    </row>
    <row r="105" spans="1:19" collapsed="1"/>
    <row r="106" spans="1:19">
      <c r="A106" s="2" t="s">
        <v>22</v>
      </c>
      <c r="B106" t="s">
        <v>42</v>
      </c>
    </row>
    <row r="107" spans="1:19" hidden="1" outlineLevel="1">
      <c r="B107">
        <v>2017</v>
      </c>
      <c r="C107">
        <v>2016</v>
      </c>
      <c r="D107">
        <v>2015</v>
      </c>
      <c r="E107">
        <v>2014</v>
      </c>
      <c r="F107">
        <v>2013</v>
      </c>
      <c r="G107">
        <v>2012</v>
      </c>
      <c r="H107">
        <v>2011</v>
      </c>
      <c r="I107">
        <v>2010</v>
      </c>
      <c r="J107">
        <v>2009</v>
      </c>
      <c r="K107">
        <v>2008</v>
      </c>
      <c r="L107">
        <v>2007</v>
      </c>
      <c r="M107">
        <v>2006</v>
      </c>
      <c r="N107">
        <v>2005</v>
      </c>
      <c r="O107">
        <v>2004</v>
      </c>
      <c r="P107">
        <v>2003</v>
      </c>
    </row>
    <row r="108" spans="1:19" hidden="1" outlineLevel="1">
      <c r="A108" s="8" t="s">
        <v>0</v>
      </c>
      <c r="B108" s="7">
        <v>22.63</v>
      </c>
      <c r="C108" s="7">
        <v>22.47</v>
      </c>
      <c r="D108" s="7">
        <v>22.18</v>
      </c>
      <c r="E108" s="7">
        <v>21.27</v>
      </c>
      <c r="F108" s="7">
        <v>19.28</v>
      </c>
      <c r="G108" s="7">
        <v>18.309999999999999</v>
      </c>
      <c r="H108" s="7">
        <v>19.36</v>
      </c>
      <c r="I108" s="7">
        <v>18.190000000000001</v>
      </c>
      <c r="J108" s="7">
        <v>17.489999999999998</v>
      </c>
      <c r="K108" s="7">
        <v>17.239999999999998</v>
      </c>
      <c r="L108" s="7">
        <v>15.54</v>
      </c>
      <c r="M108" s="7">
        <v>12.91</v>
      </c>
      <c r="N108" s="7">
        <v>9.9499999999999993</v>
      </c>
      <c r="O108" s="7">
        <v>9.66</v>
      </c>
      <c r="P108" s="7">
        <v>9.0299999999999994</v>
      </c>
    </row>
    <row r="109" spans="1:19" hidden="1" outlineLevel="1">
      <c r="A109" s="8" t="s">
        <v>2</v>
      </c>
      <c r="B109" s="7">
        <v>27.1</v>
      </c>
      <c r="C109" s="7">
        <v>27.54</v>
      </c>
      <c r="D109" s="7">
        <v>27.43</v>
      </c>
      <c r="E109" s="7">
        <v>26.36</v>
      </c>
      <c r="F109" s="7">
        <v>24.09</v>
      </c>
      <c r="G109" s="7">
        <v>24.24</v>
      </c>
      <c r="H109" s="7">
        <v>27.24</v>
      </c>
      <c r="I109" s="7">
        <v>25.49</v>
      </c>
      <c r="J109" s="7">
        <v>25.05</v>
      </c>
      <c r="K109" s="7">
        <v>25.02</v>
      </c>
      <c r="L109" s="7">
        <v>22.47</v>
      </c>
      <c r="M109" s="7">
        <v>17.190000000000001</v>
      </c>
      <c r="N109" s="7">
        <v>12.75</v>
      </c>
      <c r="O109" s="7">
        <v>11.27</v>
      </c>
      <c r="P109" s="7">
        <v>10.11</v>
      </c>
    </row>
    <row r="110" spans="1:19" hidden="1" outlineLevel="1">
      <c r="A110" s="8" t="s">
        <v>3</v>
      </c>
      <c r="B110" s="7">
        <v>12.34</v>
      </c>
      <c r="C110" s="7">
        <v>11.96</v>
      </c>
      <c r="D110" s="7">
        <v>11.38</v>
      </c>
      <c r="E110" s="7">
        <v>10.89</v>
      </c>
      <c r="F110" s="7">
        <v>10.19</v>
      </c>
      <c r="G110" s="7">
        <v>9.91</v>
      </c>
      <c r="H110" s="7">
        <v>9.89</v>
      </c>
      <c r="I110" s="7">
        <v>9.1</v>
      </c>
      <c r="J110" s="7">
        <v>8.84</v>
      </c>
      <c r="K110" s="7">
        <v>8.84</v>
      </c>
      <c r="L110" s="7">
        <v>7.71</v>
      </c>
      <c r="M110" s="7">
        <v>6.48</v>
      </c>
      <c r="N110" s="7">
        <v>5.37</v>
      </c>
      <c r="O110" s="7">
        <v>4.8600000000000003</v>
      </c>
      <c r="P110" s="7">
        <v>5.37</v>
      </c>
    </row>
    <row r="111" spans="1:19" hidden="1" outlineLevel="1">
      <c r="A111" s="8" t="s">
        <v>4</v>
      </c>
      <c r="B111" s="7">
        <v>10.68</v>
      </c>
      <c r="C111" s="7">
        <v>10.66</v>
      </c>
      <c r="D111" s="7">
        <v>10.51</v>
      </c>
      <c r="E111" s="7">
        <v>10.11</v>
      </c>
      <c r="F111" s="7">
        <v>9.31</v>
      </c>
      <c r="G111" s="7">
        <v>8.75</v>
      </c>
      <c r="H111" s="7">
        <v>8.7799999999999994</v>
      </c>
      <c r="I111" s="7">
        <v>8.1199999999999992</v>
      </c>
      <c r="J111" s="7">
        <v>7.79</v>
      </c>
      <c r="K111" s="7">
        <v>7.97</v>
      </c>
      <c r="L111" s="7">
        <v>7.78</v>
      </c>
      <c r="M111" s="7">
        <v>6.85</v>
      </c>
      <c r="N111" s="7">
        <v>5.79</v>
      </c>
      <c r="O111" s="7">
        <v>5.95</v>
      </c>
      <c r="P111" s="7">
        <v>6.04</v>
      </c>
    </row>
    <row r="112" spans="1:19" hidden="1" outlineLevel="1">
      <c r="A112" s="8" t="s">
        <v>5</v>
      </c>
      <c r="B112" s="7">
        <v>21.23</v>
      </c>
      <c r="C112" s="7">
        <v>20.079999999999998</v>
      </c>
      <c r="D112" s="7">
        <v>19.71</v>
      </c>
      <c r="E112" s="7">
        <v>19.059999999999999</v>
      </c>
      <c r="F112" s="7">
        <v>17.5</v>
      </c>
      <c r="G112" s="7">
        <v>16.63</v>
      </c>
      <c r="H112" s="7">
        <v>17.93</v>
      </c>
      <c r="I112" s="7">
        <v>18.12</v>
      </c>
      <c r="J112" s="7">
        <v>17.649999999999999</v>
      </c>
      <c r="K112" s="7">
        <v>18.02</v>
      </c>
      <c r="L112" s="7">
        <v>17.059999999999999</v>
      </c>
      <c r="M112" s="7">
        <v>15.04</v>
      </c>
      <c r="N112" s="7">
        <v>12.18</v>
      </c>
      <c r="O112" s="7">
        <v>12.37</v>
      </c>
      <c r="P112" s="7">
        <v>12.09</v>
      </c>
    </row>
    <row r="113" spans="1:16" hidden="1" outlineLevel="1">
      <c r="A113" s="8" t="s">
        <v>6</v>
      </c>
      <c r="B113" s="7">
        <v>14.54</v>
      </c>
      <c r="C113" s="7">
        <v>13.56</v>
      </c>
      <c r="D113" s="7">
        <v>12.54</v>
      </c>
      <c r="E113" s="7">
        <v>11.56</v>
      </c>
      <c r="F113" s="7">
        <v>10.56</v>
      </c>
      <c r="G113" s="7">
        <v>9.86</v>
      </c>
      <c r="H113" s="7">
        <v>9.64</v>
      </c>
      <c r="I113" s="7">
        <v>9.18</v>
      </c>
      <c r="J113" s="7">
        <v>8.5</v>
      </c>
      <c r="K113" s="7">
        <v>8.3800000000000008</v>
      </c>
      <c r="L113" s="7">
        <v>7.09</v>
      </c>
      <c r="M113" s="7">
        <v>5.79</v>
      </c>
      <c r="N113" s="7">
        <v>4.54</v>
      </c>
      <c r="O113" s="7">
        <v>4.0999999999999996</v>
      </c>
      <c r="P113" s="7">
        <v>3.53</v>
      </c>
    </row>
    <row r="114" spans="1:16" hidden="1" outlineLevel="1">
      <c r="A114" s="8" t="s">
        <v>7</v>
      </c>
      <c r="B114" s="7">
        <v>11.6</v>
      </c>
      <c r="C114" s="7">
        <v>11.25</v>
      </c>
      <c r="D114" s="7">
        <v>10.81</v>
      </c>
      <c r="E114" s="7">
        <v>10.220000000000001</v>
      </c>
      <c r="F114" s="7">
        <v>9.65</v>
      </c>
      <c r="G114" s="7">
        <v>9.56</v>
      </c>
      <c r="H114" s="7">
        <v>9.93</v>
      </c>
      <c r="I114" s="7">
        <v>9.89</v>
      </c>
      <c r="J114" s="7">
        <v>9.76</v>
      </c>
      <c r="K114" s="7">
        <v>9.49</v>
      </c>
      <c r="L114" s="7">
        <v>8.25</v>
      </c>
      <c r="M114" s="7">
        <v>6.69</v>
      </c>
      <c r="N114" s="7">
        <v>5.43</v>
      </c>
      <c r="O114" s="7">
        <v>5.04</v>
      </c>
      <c r="P114" s="7">
        <v>4.53</v>
      </c>
    </row>
    <row r="115" spans="1:16" hidden="1" outlineLevel="1">
      <c r="A115" s="8" t="s">
        <v>8</v>
      </c>
      <c r="B115" s="7">
        <v>17.61</v>
      </c>
      <c r="C115" s="7">
        <v>20.010000000000002</v>
      </c>
      <c r="D115" s="7">
        <v>22.31</v>
      </c>
      <c r="E115" s="7">
        <v>22.19</v>
      </c>
      <c r="F115" s="7">
        <v>19.39</v>
      </c>
      <c r="G115" s="7">
        <v>16.78</v>
      </c>
      <c r="H115" s="7">
        <v>16.22</v>
      </c>
      <c r="I115" s="7">
        <v>14.24</v>
      </c>
      <c r="J115" s="7">
        <v>13.42</v>
      </c>
      <c r="K115" s="7">
        <v>13.01</v>
      </c>
      <c r="L115" s="7">
        <v>11.64</v>
      </c>
      <c r="M115" s="7">
        <v>9.61</v>
      </c>
      <c r="N115" s="7">
        <v>6.86</v>
      </c>
      <c r="O115" s="7">
        <v>6.02</v>
      </c>
      <c r="P115" s="7">
        <v>5.65</v>
      </c>
    </row>
    <row r="116" spans="1:16" hidden="1" outlineLevel="1">
      <c r="A116" s="8" t="s">
        <v>9</v>
      </c>
      <c r="B116" s="7">
        <v>14.73</v>
      </c>
      <c r="C116" s="7">
        <v>15.41</v>
      </c>
      <c r="D116" s="7">
        <v>16.510000000000002</v>
      </c>
      <c r="E116" s="7">
        <v>17.489999999999998</v>
      </c>
      <c r="F116" s="7">
        <v>20.260000000000002</v>
      </c>
      <c r="G116" s="7">
        <v>20.86</v>
      </c>
      <c r="H116" s="6" t="s">
        <v>1</v>
      </c>
      <c r="I116" s="6" t="s">
        <v>1</v>
      </c>
      <c r="J116" s="6" t="s">
        <v>1</v>
      </c>
      <c r="K116" s="6" t="s">
        <v>1</v>
      </c>
      <c r="L116" s="6" t="s">
        <v>1</v>
      </c>
      <c r="M116" s="6" t="s">
        <v>1</v>
      </c>
      <c r="N116" s="6" t="s">
        <v>1</v>
      </c>
      <c r="O116" s="6" t="s">
        <v>1</v>
      </c>
      <c r="P116" s="6" t="s">
        <v>1</v>
      </c>
    </row>
    <row r="117" spans="1:16" hidden="1" outlineLevel="1">
      <c r="A117" s="8" t="s">
        <v>10</v>
      </c>
      <c r="B117" s="7">
        <v>29.64</v>
      </c>
      <c r="C117" s="7">
        <v>29.4</v>
      </c>
      <c r="D117" s="7">
        <v>29.52</v>
      </c>
      <c r="E117" s="7">
        <v>28.5</v>
      </c>
      <c r="F117" s="7">
        <v>25.72</v>
      </c>
      <c r="G117" s="7">
        <v>23.84</v>
      </c>
      <c r="H117" s="7">
        <v>25.34</v>
      </c>
      <c r="I117" s="7">
        <v>24.2</v>
      </c>
      <c r="J117" s="7">
        <v>23.28</v>
      </c>
      <c r="K117" s="7">
        <v>22.74</v>
      </c>
      <c r="L117" s="7">
        <v>21.07</v>
      </c>
      <c r="M117" s="7">
        <v>18.41</v>
      </c>
      <c r="N117" s="7">
        <v>14.58</v>
      </c>
      <c r="O117" s="7">
        <v>15.86</v>
      </c>
      <c r="P117" s="7">
        <v>15.17</v>
      </c>
    </row>
    <row r="118" spans="1:16" hidden="1" outlineLevel="1">
      <c r="A118" s="8" t="s">
        <v>11</v>
      </c>
      <c r="B118" s="7">
        <v>10.93</v>
      </c>
      <c r="C118" s="7">
        <v>10.210000000000001</v>
      </c>
      <c r="D118" s="7">
        <v>9.75</v>
      </c>
      <c r="E118" s="7">
        <v>9.35</v>
      </c>
      <c r="F118" s="7">
        <v>8.69</v>
      </c>
      <c r="G118" s="7">
        <v>8.3800000000000008</v>
      </c>
      <c r="H118" s="7">
        <v>8.68</v>
      </c>
      <c r="I118" s="7">
        <v>8.98</v>
      </c>
      <c r="J118" s="7">
        <v>8.3800000000000008</v>
      </c>
      <c r="K118" s="7">
        <v>8.5500000000000007</v>
      </c>
      <c r="L118" s="7">
        <v>7.98</v>
      </c>
      <c r="M118" s="7">
        <v>6.81</v>
      </c>
      <c r="N118" s="7">
        <v>5.28</v>
      </c>
      <c r="O118" s="7">
        <v>4.78</v>
      </c>
      <c r="P118" s="7">
        <v>4.12</v>
      </c>
    </row>
    <row r="119" spans="1:16" hidden="1" outlineLevel="1">
      <c r="A119" s="8" t="s">
        <v>12</v>
      </c>
      <c r="B119" s="7">
        <v>22.99</v>
      </c>
      <c r="C119" s="7">
        <v>22.3</v>
      </c>
      <c r="D119" s="7">
        <v>20.6</v>
      </c>
      <c r="E119" s="7">
        <v>19.440000000000001</v>
      </c>
      <c r="F119" s="7">
        <v>17.47</v>
      </c>
      <c r="G119" s="7">
        <v>15.86</v>
      </c>
      <c r="H119" s="7">
        <v>16.46</v>
      </c>
      <c r="I119" s="7">
        <v>15.78</v>
      </c>
      <c r="J119" s="7">
        <v>14.83</v>
      </c>
      <c r="K119" s="7">
        <v>14.94</v>
      </c>
      <c r="L119" s="7">
        <v>13.76</v>
      </c>
      <c r="M119" s="7">
        <v>11.59</v>
      </c>
      <c r="N119" s="7">
        <v>8.65</v>
      </c>
      <c r="O119" s="7">
        <v>7.83</v>
      </c>
      <c r="P119" s="7">
        <v>7.33</v>
      </c>
    </row>
    <row r="120" spans="1:16" hidden="1" outlineLevel="1">
      <c r="A120" s="8" t="s">
        <v>13</v>
      </c>
      <c r="B120" s="7">
        <v>30.31</v>
      </c>
      <c r="C120" s="7">
        <v>28.78</v>
      </c>
      <c r="D120" s="7">
        <v>27.23</v>
      </c>
      <c r="E120" s="7">
        <v>26.45</v>
      </c>
      <c r="F120" s="7">
        <v>24.38</v>
      </c>
      <c r="G120" s="7">
        <v>22.74</v>
      </c>
      <c r="H120" s="7">
        <v>22.89</v>
      </c>
      <c r="I120" s="7">
        <v>20.6</v>
      </c>
      <c r="J120" s="7">
        <v>18.489999999999998</v>
      </c>
      <c r="K120" s="7">
        <v>17.47</v>
      </c>
      <c r="L120" s="7">
        <v>15.31</v>
      </c>
      <c r="M120" s="7">
        <v>13.38</v>
      </c>
      <c r="N120" s="7">
        <v>10.11</v>
      </c>
      <c r="O120" s="7">
        <v>9.8000000000000007</v>
      </c>
      <c r="P120" s="7">
        <v>9.06</v>
      </c>
    </row>
    <row r="121" spans="1:16" hidden="1" outlineLevel="1">
      <c r="A121" s="8" t="s">
        <v>14</v>
      </c>
      <c r="B121" s="7">
        <v>15.41</v>
      </c>
      <c r="C121" s="7">
        <v>14.65</v>
      </c>
      <c r="D121" s="7">
        <v>14.01</v>
      </c>
      <c r="E121" s="7">
        <v>13.4</v>
      </c>
      <c r="F121" s="7">
        <v>12.32</v>
      </c>
      <c r="G121" s="7">
        <v>11.76</v>
      </c>
      <c r="H121" s="7">
        <v>11.66</v>
      </c>
      <c r="I121" s="7">
        <v>10.78</v>
      </c>
      <c r="J121" s="7">
        <v>10.74</v>
      </c>
      <c r="K121" s="7">
        <v>10.1</v>
      </c>
      <c r="L121" s="7">
        <v>8.67</v>
      </c>
      <c r="M121" s="7">
        <v>7.21</v>
      </c>
      <c r="N121" s="7">
        <v>5.39</v>
      </c>
      <c r="O121" s="7">
        <v>4.68</v>
      </c>
      <c r="P121" s="7">
        <v>4.32</v>
      </c>
    </row>
    <row r="122" spans="1:16" hidden="1" outlineLevel="1">
      <c r="A122" s="8" t="s">
        <v>15</v>
      </c>
      <c r="B122" s="7">
        <v>16.46</v>
      </c>
      <c r="C122" s="7">
        <v>16.68</v>
      </c>
      <c r="D122" s="7">
        <v>16.010000000000002</v>
      </c>
      <c r="E122" s="7">
        <v>14.83</v>
      </c>
      <c r="F122" s="7">
        <v>12.87</v>
      </c>
      <c r="G122" s="7">
        <v>12.36</v>
      </c>
      <c r="H122" s="7">
        <v>12.43</v>
      </c>
      <c r="I122" s="7">
        <v>11.45</v>
      </c>
      <c r="J122" s="7">
        <v>11.06</v>
      </c>
      <c r="K122" s="7">
        <v>10.26</v>
      </c>
      <c r="L122" s="7">
        <v>7.84</v>
      </c>
      <c r="M122" s="7">
        <v>6.13</v>
      </c>
      <c r="N122" s="7">
        <v>4.71</v>
      </c>
      <c r="O122" s="7">
        <v>3.94</v>
      </c>
      <c r="P122" s="7">
        <v>3.32</v>
      </c>
    </row>
    <row r="123" spans="1:16" hidden="1" outlineLevel="1">
      <c r="A123" s="8" t="s">
        <v>16</v>
      </c>
      <c r="B123" s="7">
        <v>19.829999999999998</v>
      </c>
      <c r="C123" s="7">
        <v>19.02</v>
      </c>
      <c r="D123" s="7">
        <v>18.41</v>
      </c>
      <c r="E123" s="7">
        <v>17.7</v>
      </c>
      <c r="F123" s="7">
        <v>16.11</v>
      </c>
      <c r="G123" s="7">
        <v>14.85</v>
      </c>
      <c r="H123" s="7">
        <v>14.81</v>
      </c>
      <c r="I123" s="7">
        <v>13.72</v>
      </c>
      <c r="J123" s="7">
        <v>13.24</v>
      </c>
      <c r="K123" s="7">
        <v>13.36</v>
      </c>
      <c r="L123" s="7">
        <v>12.58</v>
      </c>
      <c r="M123" s="7">
        <v>11.05</v>
      </c>
      <c r="N123" s="7">
        <v>8.7100000000000009</v>
      </c>
      <c r="O123" s="7">
        <v>8.42</v>
      </c>
      <c r="P123" s="7">
        <v>7.83</v>
      </c>
    </row>
    <row r="124" spans="1:16" hidden="1" outlineLevel="1">
      <c r="A124" s="8" t="s">
        <v>17</v>
      </c>
      <c r="B124" s="7">
        <v>22.23</v>
      </c>
      <c r="C124" s="7">
        <v>24.01</v>
      </c>
      <c r="D124" s="7">
        <v>24.46</v>
      </c>
      <c r="E124" s="7">
        <v>23.22</v>
      </c>
      <c r="F124" s="7">
        <v>20.73</v>
      </c>
      <c r="G124" s="7">
        <v>19.39</v>
      </c>
      <c r="H124" s="7">
        <v>19.93</v>
      </c>
      <c r="I124" s="7">
        <v>17.54</v>
      </c>
      <c r="J124" s="7">
        <v>16.38</v>
      </c>
      <c r="K124" s="7">
        <v>16.03</v>
      </c>
      <c r="L124" s="7">
        <v>13.26</v>
      </c>
      <c r="M124" s="7">
        <v>11.33</v>
      </c>
      <c r="N124" s="7">
        <v>8.44</v>
      </c>
      <c r="O124" s="7">
        <v>7.93</v>
      </c>
      <c r="P124" s="7">
        <v>7.38</v>
      </c>
    </row>
    <row r="125" spans="1:16" hidden="1" outlineLevel="1">
      <c r="A125" s="9" t="s">
        <v>18</v>
      </c>
      <c r="B125" s="7">
        <v>33.01</v>
      </c>
      <c r="C125" s="7">
        <v>30.54</v>
      </c>
      <c r="D125" s="7">
        <v>27.16</v>
      </c>
      <c r="E125" s="7">
        <v>23.39</v>
      </c>
      <c r="F125" s="7">
        <v>18.3</v>
      </c>
      <c r="G125" s="7">
        <v>14.97</v>
      </c>
      <c r="H125" s="7">
        <v>12.37</v>
      </c>
      <c r="I125" s="7">
        <v>10.38</v>
      </c>
      <c r="J125" s="7">
        <v>9.33</v>
      </c>
      <c r="K125" s="7">
        <v>8.74</v>
      </c>
      <c r="L125" s="7">
        <v>7.38</v>
      </c>
      <c r="M125" s="7">
        <v>5.73</v>
      </c>
      <c r="N125" s="7">
        <v>3.91</v>
      </c>
      <c r="O125" s="7">
        <v>3.37</v>
      </c>
      <c r="P125" s="7">
        <v>2.84</v>
      </c>
    </row>
    <row r="126" spans="1:16" collapsed="1"/>
    <row r="127" spans="1:16">
      <c r="A127" s="2" t="s">
        <v>24</v>
      </c>
      <c r="B127" t="s">
        <v>33</v>
      </c>
    </row>
    <row r="128" spans="1:16" hidden="1" outlineLevel="1">
      <c r="B128">
        <v>2017</v>
      </c>
      <c r="C128">
        <v>2016</v>
      </c>
      <c r="D128">
        <v>2015</v>
      </c>
      <c r="E128">
        <v>2014</v>
      </c>
      <c r="F128">
        <v>2013</v>
      </c>
      <c r="G128">
        <v>2012</v>
      </c>
      <c r="H128">
        <v>2011</v>
      </c>
      <c r="I128">
        <v>2010</v>
      </c>
      <c r="J128">
        <v>2009</v>
      </c>
      <c r="K128">
        <v>2008</v>
      </c>
      <c r="L128">
        <v>2007</v>
      </c>
      <c r="M128">
        <v>2006</v>
      </c>
      <c r="N128">
        <v>2005</v>
      </c>
      <c r="O128">
        <v>2004</v>
      </c>
      <c r="P128">
        <v>2003</v>
      </c>
    </row>
    <row r="129" spans="1:16" hidden="1" outlineLevel="1">
      <c r="A129" s="8" t="s">
        <v>0</v>
      </c>
      <c r="B129" s="10">
        <v>4.7</v>
      </c>
      <c r="C129" s="10">
        <v>4.8</v>
      </c>
      <c r="D129" s="10">
        <v>5</v>
      </c>
      <c r="E129" s="10">
        <v>4.9000000000000004</v>
      </c>
      <c r="F129" s="10">
        <v>4.8</v>
      </c>
      <c r="G129" s="10">
        <v>5</v>
      </c>
      <c r="H129" s="10">
        <v>5.2</v>
      </c>
      <c r="I129" s="10">
        <v>5.3</v>
      </c>
      <c r="J129" s="10">
        <v>5.5</v>
      </c>
      <c r="K129" s="10">
        <v>5.7</v>
      </c>
      <c r="L129" s="10">
        <v>5.9</v>
      </c>
      <c r="M129" s="10">
        <v>6</v>
      </c>
      <c r="N129" s="10">
        <v>5.8</v>
      </c>
      <c r="O129" s="10">
        <v>5.8</v>
      </c>
      <c r="P129" s="10">
        <v>6.2</v>
      </c>
    </row>
    <row r="130" spans="1:16" hidden="1" outlineLevel="1">
      <c r="A130" s="8" t="s">
        <v>2</v>
      </c>
      <c r="B130" s="10">
        <v>4.7</v>
      </c>
      <c r="C130" s="10">
        <v>4.5999999999999996</v>
      </c>
      <c r="D130" s="10">
        <v>4.5999999999999996</v>
      </c>
      <c r="E130" s="10">
        <v>4.8</v>
      </c>
      <c r="F130" s="10">
        <v>4.7</v>
      </c>
      <c r="G130" s="10">
        <v>4.8</v>
      </c>
      <c r="H130" s="10">
        <v>5</v>
      </c>
      <c r="I130" s="10">
        <v>5.2</v>
      </c>
      <c r="J130" s="10">
        <v>5.7</v>
      </c>
      <c r="K130" s="10">
        <v>5.9</v>
      </c>
      <c r="L130" s="10">
        <v>6.2</v>
      </c>
      <c r="M130" s="10">
        <v>6.4</v>
      </c>
      <c r="N130" s="10">
        <v>5.8</v>
      </c>
      <c r="O130" s="10">
        <v>5.7</v>
      </c>
      <c r="P130" s="10">
        <v>6.2</v>
      </c>
    </row>
    <row r="131" spans="1:16" hidden="1" outlineLevel="1">
      <c r="A131" s="8" t="s">
        <v>3</v>
      </c>
      <c r="B131" s="10">
        <v>3.4</v>
      </c>
      <c r="C131" s="10">
        <v>3.4</v>
      </c>
      <c r="D131" s="10">
        <v>3.8</v>
      </c>
      <c r="E131" s="10">
        <v>3.8</v>
      </c>
      <c r="F131" s="10">
        <v>3.4</v>
      </c>
      <c r="G131" s="10">
        <v>3.4</v>
      </c>
      <c r="H131" s="10">
        <v>3.7</v>
      </c>
      <c r="I131" s="10">
        <v>3.6</v>
      </c>
      <c r="J131" s="10">
        <v>3.6</v>
      </c>
      <c r="K131" s="10">
        <v>3.5</v>
      </c>
      <c r="L131" s="10">
        <v>3.7</v>
      </c>
      <c r="M131" s="10">
        <v>3.6</v>
      </c>
      <c r="N131" s="10">
        <v>3.6</v>
      </c>
      <c r="O131" s="10">
        <v>3.6</v>
      </c>
      <c r="P131" s="10">
        <v>3.9</v>
      </c>
    </row>
    <row r="132" spans="1:16" hidden="1" outlineLevel="1">
      <c r="A132" s="8" t="s">
        <v>4</v>
      </c>
      <c r="B132" s="10">
        <v>3.5</v>
      </c>
      <c r="C132" s="10">
        <v>3.5</v>
      </c>
      <c r="D132" s="10">
        <v>3.7</v>
      </c>
      <c r="E132" s="10">
        <v>3.9</v>
      </c>
      <c r="F132" s="10">
        <v>3.8</v>
      </c>
      <c r="G132" s="10">
        <v>3.8</v>
      </c>
      <c r="H132" s="10">
        <v>3.8</v>
      </c>
      <c r="I132" s="10">
        <v>3.9</v>
      </c>
      <c r="J132" s="10">
        <v>4</v>
      </c>
      <c r="K132" s="10">
        <v>4</v>
      </c>
      <c r="L132" s="10">
        <v>4.0999999999999996</v>
      </c>
      <c r="M132" s="10">
        <v>4.0999999999999996</v>
      </c>
      <c r="N132" s="10">
        <v>4.0999999999999996</v>
      </c>
      <c r="O132" s="10">
        <v>4.0999999999999996</v>
      </c>
      <c r="P132" s="10">
        <v>4.5999999999999996</v>
      </c>
    </row>
    <row r="133" spans="1:16" hidden="1" outlineLevel="1">
      <c r="A133" s="8" t="s">
        <v>5</v>
      </c>
      <c r="B133" s="10">
        <v>4.9000000000000004</v>
      </c>
      <c r="C133" s="10">
        <v>5.2</v>
      </c>
      <c r="D133" s="10">
        <v>5.5</v>
      </c>
      <c r="E133" s="10">
        <v>5.5</v>
      </c>
      <c r="F133" s="10">
        <v>5.8</v>
      </c>
      <c r="G133" s="10">
        <v>6.1</v>
      </c>
      <c r="H133" s="10">
        <v>6.3</v>
      </c>
      <c r="I133" s="10">
        <v>5.8</v>
      </c>
      <c r="J133" s="10">
        <v>5.9</v>
      </c>
      <c r="K133" s="10">
        <v>6.6</v>
      </c>
      <c r="L133" s="10">
        <v>7.2</v>
      </c>
      <c r="M133" s="10">
        <v>6.7</v>
      </c>
      <c r="N133" s="10">
        <v>6.5</v>
      </c>
      <c r="O133" s="10">
        <v>6.1</v>
      </c>
      <c r="P133" s="10">
        <v>6.3</v>
      </c>
    </row>
    <row r="134" spans="1:16" hidden="1" outlineLevel="1">
      <c r="A134" s="8" t="s">
        <v>6</v>
      </c>
      <c r="B134" s="10">
        <v>4.5</v>
      </c>
      <c r="C134" s="10">
        <v>4.5999999999999996</v>
      </c>
      <c r="D134" s="10">
        <v>5</v>
      </c>
      <c r="E134" s="10">
        <v>5.4</v>
      </c>
      <c r="F134" s="10">
        <v>4.9000000000000004</v>
      </c>
      <c r="G134" s="10">
        <v>5.2</v>
      </c>
      <c r="H134" s="10">
        <v>5.6</v>
      </c>
      <c r="I134" s="10">
        <v>5.9</v>
      </c>
      <c r="J134" s="10">
        <v>6.1</v>
      </c>
      <c r="K134" s="10">
        <v>6.1</v>
      </c>
      <c r="L134" s="10">
        <v>6.4</v>
      </c>
      <c r="M134" s="10">
        <v>6.7</v>
      </c>
      <c r="N134" s="10">
        <v>6.2</v>
      </c>
      <c r="O134" s="10">
        <v>6.6</v>
      </c>
      <c r="P134" s="10">
        <v>7</v>
      </c>
    </row>
    <row r="135" spans="1:16" hidden="1" outlineLevel="1">
      <c r="A135" s="8" t="s">
        <v>7</v>
      </c>
      <c r="B135" s="10">
        <v>5.3</v>
      </c>
      <c r="C135" s="10">
        <v>5.3</v>
      </c>
      <c r="D135" s="10">
        <v>5.4</v>
      </c>
      <c r="E135" s="10">
        <v>5.4</v>
      </c>
      <c r="F135" s="10">
        <v>5.4</v>
      </c>
      <c r="G135" s="10">
        <v>5.8</v>
      </c>
      <c r="H135" s="10">
        <v>5.9</v>
      </c>
      <c r="I135" s="10">
        <v>5.8</v>
      </c>
      <c r="J135" s="10">
        <v>5.8</v>
      </c>
      <c r="K135" s="10">
        <v>6</v>
      </c>
      <c r="L135" s="10">
        <v>6.5</v>
      </c>
      <c r="M135" s="10">
        <v>6.7</v>
      </c>
      <c r="N135" s="10">
        <v>6.8</v>
      </c>
      <c r="O135" s="10">
        <v>6.9</v>
      </c>
      <c r="P135" s="10">
        <v>7.4</v>
      </c>
    </row>
    <row r="136" spans="1:16" hidden="1" outlineLevel="1">
      <c r="A136" s="8" t="s">
        <v>8</v>
      </c>
      <c r="B136" s="10">
        <v>3.5</v>
      </c>
      <c r="C136" s="10">
        <v>3.8</v>
      </c>
      <c r="D136" s="10">
        <v>4.7</v>
      </c>
      <c r="E136" s="10">
        <v>4.7</v>
      </c>
      <c r="F136" s="10">
        <v>4.5999999999999996</v>
      </c>
      <c r="G136" s="10">
        <v>4.5999999999999996</v>
      </c>
      <c r="H136" s="10">
        <v>4.5</v>
      </c>
      <c r="I136" s="10">
        <v>4.3</v>
      </c>
      <c r="J136" s="10">
        <v>4.3</v>
      </c>
      <c r="K136" s="10">
        <v>4.9000000000000004</v>
      </c>
      <c r="L136" s="10">
        <v>4.8</v>
      </c>
      <c r="M136" s="10">
        <v>4.7</v>
      </c>
      <c r="N136" s="10">
        <v>4.7</v>
      </c>
      <c r="O136" s="10">
        <v>4.9000000000000004</v>
      </c>
      <c r="P136" s="10">
        <v>5.2</v>
      </c>
    </row>
    <row r="137" spans="1:16" hidden="1" outlineLevel="1">
      <c r="A137" s="8" t="s">
        <v>9</v>
      </c>
      <c r="B137" s="10">
        <v>22.6</v>
      </c>
      <c r="C137" s="10">
        <v>22.3</v>
      </c>
      <c r="D137" s="10">
        <v>38.299999999999997</v>
      </c>
      <c r="E137" s="10">
        <v>33.299999999999997</v>
      </c>
      <c r="F137" s="10">
        <v>16.899999999999999</v>
      </c>
      <c r="G137" s="10">
        <v>27.2</v>
      </c>
      <c r="H137" s="6" t="s">
        <v>1</v>
      </c>
      <c r="I137" s="6" t="s">
        <v>1</v>
      </c>
      <c r="J137" s="6" t="s">
        <v>1</v>
      </c>
      <c r="K137" s="6" t="s">
        <v>1</v>
      </c>
      <c r="L137" s="6" t="s">
        <v>1</v>
      </c>
      <c r="M137" s="6" t="s">
        <v>1</v>
      </c>
      <c r="N137" s="6" t="s">
        <v>1</v>
      </c>
      <c r="O137" s="6" t="s">
        <v>1</v>
      </c>
      <c r="P137" s="6" t="s">
        <v>1</v>
      </c>
    </row>
    <row r="138" spans="1:16" hidden="1" outlineLevel="1">
      <c r="A138" s="8" t="s">
        <v>10</v>
      </c>
      <c r="B138" s="10">
        <v>5</v>
      </c>
      <c r="C138" s="10">
        <v>5.3</v>
      </c>
      <c r="D138" s="10">
        <v>5.2</v>
      </c>
      <c r="E138" s="10">
        <v>5.0999999999999996</v>
      </c>
      <c r="F138" s="10">
        <v>5.0999999999999996</v>
      </c>
      <c r="G138" s="10">
        <v>5.5</v>
      </c>
      <c r="H138" s="10">
        <v>5.7</v>
      </c>
      <c r="I138" s="10">
        <v>6.3</v>
      </c>
      <c r="J138" s="10">
        <v>6.3</v>
      </c>
      <c r="K138" s="10">
        <v>6.6</v>
      </c>
      <c r="L138" s="10">
        <v>7.1</v>
      </c>
      <c r="M138" s="10">
        <v>7.5</v>
      </c>
      <c r="N138" s="10">
        <v>7.3</v>
      </c>
      <c r="O138" s="10">
        <v>7.3</v>
      </c>
      <c r="P138" s="10">
        <v>8.3000000000000007</v>
      </c>
    </row>
    <row r="139" spans="1:16" hidden="1" outlineLevel="1">
      <c r="A139" s="8" t="s">
        <v>11</v>
      </c>
      <c r="B139" s="10">
        <v>5.3</v>
      </c>
      <c r="C139" s="10">
        <v>5.4</v>
      </c>
      <c r="D139" s="10">
        <v>5.7</v>
      </c>
      <c r="E139" s="10">
        <v>5.4</v>
      </c>
      <c r="F139" s="10">
        <v>5.4</v>
      </c>
      <c r="G139" s="10">
        <v>5.6</v>
      </c>
      <c r="H139" s="10">
        <v>5.9</v>
      </c>
      <c r="I139" s="10">
        <v>5.9</v>
      </c>
      <c r="J139" s="10">
        <v>6</v>
      </c>
      <c r="K139" s="10">
        <v>6</v>
      </c>
      <c r="L139" s="10">
        <v>5.8</v>
      </c>
      <c r="M139" s="10">
        <v>5.6</v>
      </c>
      <c r="N139" s="10">
        <v>5.3</v>
      </c>
      <c r="O139" s="10">
        <v>5.6</v>
      </c>
      <c r="P139" s="10">
        <v>5.7</v>
      </c>
    </row>
    <row r="140" spans="1:16" hidden="1" outlineLevel="1">
      <c r="A140" s="8" t="s">
        <v>12</v>
      </c>
      <c r="B140" s="10">
        <v>4.9000000000000004</v>
      </c>
      <c r="C140" s="10">
        <v>5</v>
      </c>
      <c r="D140" s="10">
        <v>5.2</v>
      </c>
      <c r="E140" s="10">
        <v>5.0999999999999996</v>
      </c>
      <c r="F140" s="10">
        <v>4.9000000000000004</v>
      </c>
      <c r="G140" s="10">
        <v>5.0999999999999996</v>
      </c>
      <c r="H140" s="10">
        <v>5.4</v>
      </c>
      <c r="I140" s="10">
        <v>5.4</v>
      </c>
      <c r="J140" s="10">
        <v>5.4</v>
      </c>
      <c r="K140" s="10">
        <v>5.6</v>
      </c>
      <c r="L140" s="10">
        <v>5.8</v>
      </c>
      <c r="M140" s="10">
        <v>5.7</v>
      </c>
      <c r="N140" s="10">
        <v>5.3</v>
      </c>
      <c r="O140" s="10">
        <v>5.4</v>
      </c>
      <c r="P140" s="10">
        <v>5.3</v>
      </c>
    </row>
    <row r="141" spans="1:16" hidden="1" outlineLevel="1">
      <c r="A141" s="8" t="s">
        <v>13</v>
      </c>
      <c r="B141" s="10">
        <v>6.1</v>
      </c>
      <c r="C141" s="10">
        <v>6</v>
      </c>
      <c r="D141" s="10">
        <v>6.2</v>
      </c>
      <c r="E141" s="10">
        <v>6.1</v>
      </c>
      <c r="F141" s="10">
        <v>6</v>
      </c>
      <c r="G141" s="10">
        <v>6.3</v>
      </c>
      <c r="H141" s="10">
        <v>6.8</v>
      </c>
      <c r="I141" s="10">
        <v>6.9</v>
      </c>
      <c r="J141" s="10">
        <v>7</v>
      </c>
      <c r="K141" s="10">
        <v>7.5</v>
      </c>
      <c r="L141" s="10">
        <v>7.8</v>
      </c>
      <c r="M141" s="10">
        <v>7.4</v>
      </c>
      <c r="N141" s="10">
        <v>7.5</v>
      </c>
      <c r="O141" s="10">
        <v>9</v>
      </c>
      <c r="P141" s="10">
        <v>7.3</v>
      </c>
    </row>
    <row r="142" spans="1:16" hidden="1" outlineLevel="1">
      <c r="A142" s="8" t="s">
        <v>14</v>
      </c>
      <c r="B142" s="10">
        <v>3.5</v>
      </c>
      <c r="C142" s="10">
        <v>3.6</v>
      </c>
      <c r="D142" s="10">
        <v>3.7</v>
      </c>
      <c r="E142" s="10">
        <v>3.8</v>
      </c>
      <c r="F142" s="10">
        <v>3.7</v>
      </c>
      <c r="G142" s="10">
        <v>3.9</v>
      </c>
      <c r="H142" s="10">
        <v>4.3</v>
      </c>
      <c r="I142" s="10">
        <v>4.0999999999999996</v>
      </c>
      <c r="J142" s="10">
        <v>4.3</v>
      </c>
      <c r="K142" s="10">
        <v>4.3</v>
      </c>
      <c r="L142" s="10">
        <v>4.5999999999999996</v>
      </c>
      <c r="M142" s="10">
        <v>4.2</v>
      </c>
      <c r="N142" s="10">
        <v>3.9</v>
      </c>
      <c r="O142" s="10">
        <v>4</v>
      </c>
      <c r="P142" s="10">
        <v>5.6</v>
      </c>
    </row>
    <row r="143" spans="1:16" hidden="1" outlineLevel="1">
      <c r="A143" s="8" t="s">
        <v>15</v>
      </c>
      <c r="B143" s="10">
        <v>4.8</v>
      </c>
      <c r="C143" s="10">
        <v>4.9000000000000004</v>
      </c>
      <c r="D143" s="10">
        <v>5.4</v>
      </c>
      <c r="E143" s="10">
        <v>5.2</v>
      </c>
      <c r="F143" s="10">
        <v>4.9000000000000004</v>
      </c>
      <c r="G143" s="10">
        <v>5</v>
      </c>
      <c r="H143" s="10">
        <v>5.3</v>
      </c>
      <c r="I143" s="10">
        <v>5.4</v>
      </c>
      <c r="J143" s="10">
        <v>5.6</v>
      </c>
      <c r="K143" s="10">
        <v>5.5</v>
      </c>
      <c r="L143" s="10">
        <v>5.9</v>
      </c>
      <c r="M143" s="10">
        <v>5.7</v>
      </c>
      <c r="N143" s="10">
        <v>5.6</v>
      </c>
      <c r="O143" s="10">
        <v>5.4</v>
      </c>
      <c r="P143" s="10">
        <v>6.2</v>
      </c>
    </row>
    <row r="144" spans="1:16" hidden="1" outlineLevel="1">
      <c r="A144" s="8" t="s">
        <v>16</v>
      </c>
      <c r="B144" s="10">
        <v>4.4000000000000004</v>
      </c>
      <c r="C144" s="10">
        <v>4.5999999999999996</v>
      </c>
      <c r="D144" s="10">
        <v>5.0999999999999996</v>
      </c>
      <c r="E144" s="10">
        <v>5.0999999999999996</v>
      </c>
      <c r="F144" s="10">
        <v>4.8</v>
      </c>
      <c r="G144" s="10">
        <v>4.9000000000000004</v>
      </c>
      <c r="H144" s="10">
        <v>5.2</v>
      </c>
      <c r="I144" s="10">
        <v>5.0999999999999996</v>
      </c>
      <c r="J144" s="10">
        <v>5.2</v>
      </c>
      <c r="K144" s="10">
        <v>5</v>
      </c>
      <c r="L144" s="10">
        <v>5.3</v>
      </c>
      <c r="M144" s="10">
        <v>5.7</v>
      </c>
      <c r="N144" s="10">
        <v>5.5</v>
      </c>
      <c r="O144" s="10">
        <v>4.8</v>
      </c>
      <c r="P144" s="10">
        <v>4.8</v>
      </c>
    </row>
    <row r="145" spans="1:16" hidden="1" outlineLevel="1">
      <c r="A145" s="8" t="s">
        <v>17</v>
      </c>
      <c r="B145" s="10">
        <v>4.0999999999999996</v>
      </c>
      <c r="C145" s="10">
        <v>4</v>
      </c>
      <c r="D145" s="10">
        <v>4.3</v>
      </c>
      <c r="E145" s="10">
        <v>4.3</v>
      </c>
      <c r="F145" s="10">
        <v>4.0999999999999996</v>
      </c>
      <c r="G145" s="10">
        <v>4.0999999999999996</v>
      </c>
      <c r="H145" s="10">
        <v>4.5</v>
      </c>
      <c r="I145" s="10">
        <v>4.5</v>
      </c>
      <c r="J145" s="10">
        <v>4.7</v>
      </c>
      <c r="K145" s="10">
        <v>4.9000000000000004</v>
      </c>
      <c r="L145" s="10">
        <v>5</v>
      </c>
      <c r="M145" s="10">
        <v>4.7</v>
      </c>
      <c r="N145" s="10">
        <v>4.9000000000000004</v>
      </c>
      <c r="O145" s="10">
        <v>4.5</v>
      </c>
      <c r="P145" s="10">
        <v>5.2</v>
      </c>
    </row>
    <row r="146" spans="1:16" hidden="1" outlineLevel="1">
      <c r="A146" s="9" t="s">
        <v>18</v>
      </c>
      <c r="B146" s="10">
        <v>6.5</v>
      </c>
      <c r="C146" s="10">
        <v>6.4</v>
      </c>
      <c r="D146" s="10">
        <v>6.3</v>
      </c>
      <c r="E146" s="10">
        <v>5.5</v>
      </c>
      <c r="F146" s="10">
        <v>4.8</v>
      </c>
      <c r="G146" s="10">
        <v>4.4000000000000004</v>
      </c>
      <c r="H146" s="10">
        <v>4</v>
      </c>
      <c r="I146" s="10">
        <v>3.8</v>
      </c>
      <c r="J146" s="10">
        <v>3.7</v>
      </c>
      <c r="K146" s="10">
        <v>3.7</v>
      </c>
      <c r="L146" s="10">
        <v>3.9</v>
      </c>
      <c r="M146" s="10">
        <v>4</v>
      </c>
      <c r="N146" s="10">
        <v>4</v>
      </c>
      <c r="O146" s="10">
        <v>4.2</v>
      </c>
      <c r="P146" s="10">
        <v>4.0999999999999996</v>
      </c>
    </row>
    <row r="147" spans="1:16" collapsed="1"/>
    <row r="148" spans="1:16">
      <c r="A148" s="2" t="s">
        <v>25</v>
      </c>
      <c r="B148" t="s">
        <v>33</v>
      </c>
    </row>
    <row r="149" spans="1:16" hidden="1" outlineLevel="1">
      <c r="B149">
        <v>2017</v>
      </c>
      <c r="C149">
        <v>2016</v>
      </c>
      <c r="D149">
        <v>2015</v>
      </c>
      <c r="E149">
        <v>2014</v>
      </c>
      <c r="F149">
        <v>2013</v>
      </c>
      <c r="G149">
        <v>2012</v>
      </c>
      <c r="H149">
        <v>2011</v>
      </c>
      <c r="I149">
        <v>2010</v>
      </c>
      <c r="J149">
        <v>2009</v>
      </c>
      <c r="K149">
        <v>2008</v>
      </c>
      <c r="L149">
        <v>2007</v>
      </c>
      <c r="M149">
        <v>2006</v>
      </c>
      <c r="N149">
        <v>2005</v>
      </c>
      <c r="O149">
        <v>2004</v>
      </c>
      <c r="P149">
        <v>2003</v>
      </c>
    </row>
    <row r="150" spans="1:16" hidden="1" outlineLevel="1">
      <c r="A150" s="8" t="s">
        <v>0</v>
      </c>
      <c r="B150" s="10">
        <v>4.7</v>
      </c>
      <c r="C150" s="10">
        <v>4.8</v>
      </c>
      <c r="D150" s="10">
        <v>5</v>
      </c>
      <c r="E150" s="10">
        <v>4.9000000000000004</v>
      </c>
      <c r="F150" s="10">
        <v>4.8</v>
      </c>
      <c r="G150" s="10">
        <v>5</v>
      </c>
      <c r="H150" s="10">
        <v>5.2</v>
      </c>
      <c r="I150" s="10">
        <v>5.3</v>
      </c>
      <c r="J150" s="10">
        <v>5.5</v>
      </c>
      <c r="K150" s="10">
        <v>5.7</v>
      </c>
      <c r="L150" s="10">
        <v>5.9</v>
      </c>
      <c r="M150" s="10">
        <v>6</v>
      </c>
      <c r="N150" s="10">
        <v>5.8</v>
      </c>
      <c r="O150" s="10">
        <v>5.8</v>
      </c>
      <c r="P150" s="10">
        <v>6.2</v>
      </c>
    </row>
    <row r="151" spans="1:16" hidden="1" outlineLevel="1">
      <c r="A151" s="8" t="s">
        <v>2</v>
      </c>
      <c r="B151" s="10">
        <v>5.7</v>
      </c>
      <c r="C151" s="10">
        <v>6.1</v>
      </c>
      <c r="D151" s="10">
        <v>6</v>
      </c>
      <c r="E151" s="10">
        <v>5.7</v>
      </c>
      <c r="F151" s="10">
        <v>5.7</v>
      </c>
      <c r="G151" s="10">
        <v>5.9</v>
      </c>
      <c r="H151" s="10">
        <v>6.1</v>
      </c>
      <c r="I151" s="10">
        <v>6.4</v>
      </c>
      <c r="J151" s="10">
        <v>6.3</v>
      </c>
      <c r="K151" s="10">
        <v>6.4</v>
      </c>
      <c r="L151" s="10">
        <v>6.7</v>
      </c>
      <c r="M151" s="10">
        <v>6.8</v>
      </c>
      <c r="N151" s="10">
        <v>6.3</v>
      </c>
      <c r="O151" s="10">
        <v>6.2</v>
      </c>
      <c r="P151" s="10">
        <v>6.9</v>
      </c>
    </row>
    <row r="152" spans="1:16" hidden="1" outlineLevel="1">
      <c r="A152" s="8" t="s">
        <v>3</v>
      </c>
      <c r="B152" s="10">
        <v>4.2</v>
      </c>
      <c r="C152" s="10">
        <v>4</v>
      </c>
      <c r="D152" s="10">
        <v>4.0999999999999996</v>
      </c>
      <c r="E152" s="10">
        <v>4.2</v>
      </c>
      <c r="F152" s="10">
        <v>3.9</v>
      </c>
      <c r="G152" s="10">
        <v>4</v>
      </c>
      <c r="H152" s="10">
        <v>4.4000000000000004</v>
      </c>
      <c r="I152" s="10">
        <v>4.4000000000000004</v>
      </c>
      <c r="J152" s="10">
        <v>4.4000000000000004</v>
      </c>
      <c r="K152" s="10">
        <v>4.5</v>
      </c>
      <c r="L152" s="10">
        <v>4.7</v>
      </c>
      <c r="M152" s="10">
        <v>4.5999999999999996</v>
      </c>
      <c r="N152" s="10">
        <v>4.5999999999999996</v>
      </c>
      <c r="O152" s="10">
        <v>4.5</v>
      </c>
      <c r="P152" s="10">
        <v>5</v>
      </c>
    </row>
    <row r="153" spans="1:16" hidden="1" outlineLevel="1">
      <c r="A153" s="8" t="s">
        <v>4</v>
      </c>
      <c r="B153" s="10">
        <v>3.9</v>
      </c>
      <c r="C153" s="10">
        <v>3.9</v>
      </c>
      <c r="D153" s="10">
        <v>4.3</v>
      </c>
      <c r="E153" s="10">
        <v>4.5999999999999996</v>
      </c>
      <c r="F153" s="10">
        <v>4.2</v>
      </c>
      <c r="G153" s="10">
        <v>4.2</v>
      </c>
      <c r="H153" s="10">
        <v>4.3</v>
      </c>
      <c r="I153" s="10">
        <v>4.3</v>
      </c>
      <c r="J153" s="10">
        <v>4.5</v>
      </c>
      <c r="K153" s="10">
        <v>4.5</v>
      </c>
      <c r="L153" s="10">
        <v>4.8</v>
      </c>
      <c r="M153" s="10">
        <v>5.0999999999999996</v>
      </c>
      <c r="N153" s="10">
        <v>5.0999999999999996</v>
      </c>
      <c r="O153" s="10">
        <v>4.5999999999999996</v>
      </c>
      <c r="P153" s="10">
        <v>4.7</v>
      </c>
    </row>
    <row r="154" spans="1:16" hidden="1" outlineLevel="1">
      <c r="A154" s="8" t="s">
        <v>5</v>
      </c>
      <c r="B154" s="10">
        <v>5</v>
      </c>
      <c r="C154" s="10">
        <v>5</v>
      </c>
      <c r="D154" s="10">
        <v>5.2</v>
      </c>
      <c r="E154" s="10">
        <v>5.2</v>
      </c>
      <c r="F154" s="10">
        <v>5</v>
      </c>
      <c r="G154" s="10">
        <v>5.0999999999999996</v>
      </c>
      <c r="H154" s="10">
        <v>5.3</v>
      </c>
      <c r="I154" s="10">
        <v>5.7</v>
      </c>
      <c r="J154" s="10">
        <v>5.8</v>
      </c>
      <c r="K154" s="10">
        <v>6.2</v>
      </c>
      <c r="L154" s="10">
        <v>6.3</v>
      </c>
      <c r="M154" s="10">
        <v>6.4</v>
      </c>
      <c r="N154" s="10">
        <v>6.1</v>
      </c>
      <c r="O154" s="10">
        <v>6.1</v>
      </c>
      <c r="P154" s="10">
        <v>6.9</v>
      </c>
    </row>
    <row r="155" spans="1:16" hidden="1" outlineLevel="1">
      <c r="A155" s="8" t="s">
        <v>6</v>
      </c>
      <c r="B155" s="10">
        <v>5.0999999999999996</v>
      </c>
      <c r="C155" s="10">
        <v>5.2</v>
      </c>
      <c r="D155" s="10">
        <v>5.7</v>
      </c>
      <c r="E155" s="10">
        <v>5.6</v>
      </c>
      <c r="F155" s="10">
        <v>5.0999999999999996</v>
      </c>
      <c r="G155" s="10">
        <v>5.3</v>
      </c>
      <c r="H155" s="10">
        <v>5.5</v>
      </c>
      <c r="I155" s="10">
        <v>5.7</v>
      </c>
      <c r="J155" s="10">
        <v>5.9</v>
      </c>
      <c r="K155" s="10">
        <v>6.1</v>
      </c>
      <c r="L155" s="10">
        <v>6.7</v>
      </c>
      <c r="M155" s="10">
        <v>6.9</v>
      </c>
      <c r="N155" s="10">
        <v>6.8</v>
      </c>
      <c r="O155" s="10">
        <v>6.9</v>
      </c>
      <c r="P155" s="10">
        <v>7.7</v>
      </c>
    </row>
    <row r="156" spans="1:16" hidden="1" outlineLevel="1">
      <c r="A156" s="8" t="s">
        <v>7</v>
      </c>
      <c r="B156" s="10">
        <v>6.4</v>
      </c>
      <c r="C156" s="10">
        <v>6</v>
      </c>
      <c r="D156" s="10">
        <v>6.7</v>
      </c>
      <c r="E156" s="10">
        <v>6</v>
      </c>
      <c r="F156" s="10">
        <v>5.4</v>
      </c>
      <c r="G156" s="10">
        <v>5.8</v>
      </c>
      <c r="H156" s="10">
        <v>5.7</v>
      </c>
      <c r="I156" s="10">
        <v>5.9</v>
      </c>
      <c r="J156" s="10">
        <v>6.2</v>
      </c>
      <c r="K156" s="10">
        <v>6.4</v>
      </c>
      <c r="L156" s="10">
        <v>6.6</v>
      </c>
      <c r="M156" s="10">
        <v>6.6</v>
      </c>
      <c r="N156" s="10">
        <v>6.6</v>
      </c>
      <c r="O156" s="10">
        <v>6.8</v>
      </c>
      <c r="P156" s="10">
        <v>7</v>
      </c>
    </row>
    <row r="157" spans="1:16" hidden="1" outlineLevel="1">
      <c r="A157" s="8" t="s">
        <v>8</v>
      </c>
      <c r="B157" s="10">
        <v>4.5</v>
      </c>
      <c r="C157" s="10">
        <v>4.5</v>
      </c>
      <c r="D157" s="10">
        <v>4.7</v>
      </c>
      <c r="E157" s="10">
        <v>4.4000000000000004</v>
      </c>
      <c r="F157" s="10">
        <v>4.4000000000000004</v>
      </c>
      <c r="G157" s="10">
        <v>4.3</v>
      </c>
      <c r="H157" s="10">
        <v>4.3</v>
      </c>
      <c r="I157" s="10">
        <v>4.5999999999999996</v>
      </c>
      <c r="J157" s="10">
        <v>4.7</v>
      </c>
      <c r="K157" s="10">
        <v>4.5</v>
      </c>
      <c r="L157" s="10">
        <v>4.9000000000000004</v>
      </c>
      <c r="M157" s="10">
        <v>4.9000000000000004</v>
      </c>
      <c r="N157" s="10">
        <v>4.8</v>
      </c>
      <c r="O157" s="10">
        <v>4.8</v>
      </c>
      <c r="P157" s="10">
        <v>5</v>
      </c>
    </row>
    <row r="158" spans="1:16" hidden="1" outlineLevel="1">
      <c r="A158" s="8" t="s">
        <v>9</v>
      </c>
      <c r="B158" s="10">
        <v>9.3000000000000007</v>
      </c>
      <c r="C158" s="10">
        <v>9.1999999999999993</v>
      </c>
      <c r="D158" s="10">
        <v>9.3000000000000007</v>
      </c>
      <c r="E158" s="10">
        <v>9.1</v>
      </c>
      <c r="F158" s="10">
        <v>9.4</v>
      </c>
      <c r="G158" s="10">
        <v>10.199999999999999</v>
      </c>
      <c r="H158" s="6" t="s">
        <v>1</v>
      </c>
      <c r="I158" s="6" t="s">
        <v>1</v>
      </c>
      <c r="J158" s="6" t="s">
        <v>1</v>
      </c>
      <c r="K158" s="6" t="s">
        <v>1</v>
      </c>
      <c r="L158" s="6" t="s">
        <v>1</v>
      </c>
      <c r="M158" s="6" t="s">
        <v>1</v>
      </c>
      <c r="N158" s="6" t="s">
        <v>1</v>
      </c>
      <c r="O158" s="6" t="s">
        <v>1</v>
      </c>
      <c r="P158" s="6" t="s">
        <v>1</v>
      </c>
    </row>
    <row r="159" spans="1:16" hidden="1" outlineLevel="1">
      <c r="A159" s="8" t="s">
        <v>10</v>
      </c>
      <c r="B159" s="10">
        <v>4</v>
      </c>
      <c r="C159" s="10">
        <v>4.2</v>
      </c>
      <c r="D159" s="10">
        <v>4.5</v>
      </c>
      <c r="E159" s="10">
        <v>4.5999999999999996</v>
      </c>
      <c r="F159" s="10">
        <v>4.5</v>
      </c>
      <c r="G159" s="10">
        <v>4.8</v>
      </c>
      <c r="H159" s="10">
        <v>5.0999999999999996</v>
      </c>
      <c r="I159" s="10">
        <v>5.0999999999999996</v>
      </c>
      <c r="J159" s="10">
        <v>5.5</v>
      </c>
      <c r="K159" s="10">
        <v>5.7</v>
      </c>
      <c r="L159" s="10">
        <v>6.1</v>
      </c>
      <c r="M159" s="10">
        <v>6.2</v>
      </c>
      <c r="N159" s="10">
        <v>5.7</v>
      </c>
      <c r="O159" s="10">
        <v>5.5</v>
      </c>
      <c r="P159" s="10">
        <v>6.1</v>
      </c>
    </row>
    <row r="160" spans="1:16" hidden="1" outlineLevel="1">
      <c r="A160" s="8" t="s">
        <v>11</v>
      </c>
      <c r="B160" s="10">
        <v>5.0999999999999996</v>
      </c>
      <c r="C160" s="10">
        <v>5.3</v>
      </c>
      <c r="D160" s="10">
        <v>5.4</v>
      </c>
      <c r="E160" s="10">
        <v>5.3</v>
      </c>
      <c r="F160" s="10">
        <v>5.2</v>
      </c>
      <c r="G160" s="10">
        <v>5.5</v>
      </c>
      <c r="H160" s="10">
        <v>5.5</v>
      </c>
      <c r="I160" s="10">
        <v>5.8</v>
      </c>
      <c r="J160" s="10">
        <v>5.9</v>
      </c>
      <c r="K160" s="10">
        <v>5.9</v>
      </c>
      <c r="L160" s="10">
        <v>6.2</v>
      </c>
      <c r="M160" s="10">
        <v>6.2</v>
      </c>
      <c r="N160" s="10">
        <v>6.1</v>
      </c>
      <c r="O160" s="10">
        <v>6.2</v>
      </c>
      <c r="P160" s="10">
        <v>6.6</v>
      </c>
    </row>
    <row r="161" spans="1:16" hidden="1" outlineLevel="1">
      <c r="A161" s="8" t="s">
        <v>12</v>
      </c>
      <c r="B161" s="10">
        <v>4.7</v>
      </c>
      <c r="C161" s="10">
        <v>4.7</v>
      </c>
      <c r="D161" s="10">
        <v>5.0999999999999996</v>
      </c>
      <c r="E161" s="10">
        <v>4.9000000000000004</v>
      </c>
      <c r="F161" s="10">
        <v>4.7</v>
      </c>
      <c r="G161" s="10">
        <v>4.8</v>
      </c>
      <c r="H161" s="10">
        <v>4.8</v>
      </c>
      <c r="I161" s="10">
        <v>5</v>
      </c>
      <c r="J161" s="10">
        <v>5.2</v>
      </c>
      <c r="K161" s="10">
        <v>5.0999999999999996</v>
      </c>
      <c r="L161" s="10">
        <v>5.4</v>
      </c>
      <c r="M161" s="10">
        <v>5.6</v>
      </c>
      <c r="N161" s="10">
        <v>5.6</v>
      </c>
      <c r="O161" s="10">
        <v>5.8</v>
      </c>
      <c r="P161" s="10">
        <v>5.7</v>
      </c>
    </row>
    <row r="162" spans="1:16" hidden="1" outlineLevel="1">
      <c r="A162" s="8" t="s">
        <v>13</v>
      </c>
      <c r="B162" s="10">
        <v>5.0999999999999996</v>
      </c>
      <c r="C162" s="10">
        <v>5.2</v>
      </c>
      <c r="D162" s="10">
        <v>5.7</v>
      </c>
      <c r="E162" s="10">
        <v>5.6</v>
      </c>
      <c r="F162" s="10">
        <v>5.4</v>
      </c>
      <c r="G162" s="10">
        <v>5.8</v>
      </c>
      <c r="H162" s="10">
        <v>5.9</v>
      </c>
      <c r="I162" s="10">
        <v>6.1</v>
      </c>
      <c r="J162" s="10">
        <v>6.4</v>
      </c>
      <c r="K162" s="10">
        <v>6.7</v>
      </c>
      <c r="L162" s="10">
        <v>7.1</v>
      </c>
      <c r="M162" s="10">
        <v>7</v>
      </c>
      <c r="N162" s="10">
        <v>7.2</v>
      </c>
      <c r="O162" s="10">
        <v>7.2</v>
      </c>
      <c r="P162" s="10">
        <v>7.2</v>
      </c>
    </row>
    <row r="163" spans="1:16" hidden="1" outlineLevel="1">
      <c r="A163" s="8" t="s">
        <v>14</v>
      </c>
      <c r="B163" s="10">
        <v>3.9</v>
      </c>
      <c r="C163" s="10">
        <v>3.8</v>
      </c>
      <c r="D163" s="10">
        <v>3.9</v>
      </c>
      <c r="E163" s="10">
        <v>3.9</v>
      </c>
      <c r="F163" s="10">
        <v>3.8</v>
      </c>
      <c r="G163" s="10">
        <v>4.0999999999999996</v>
      </c>
      <c r="H163" s="10">
        <v>4.2</v>
      </c>
      <c r="I163" s="10">
        <v>4.3</v>
      </c>
      <c r="J163" s="10">
        <v>4.5</v>
      </c>
      <c r="K163" s="10">
        <v>4.9000000000000004</v>
      </c>
      <c r="L163" s="10">
        <v>5.2</v>
      </c>
      <c r="M163" s="10">
        <v>5.2</v>
      </c>
      <c r="N163" s="10">
        <v>5.2</v>
      </c>
      <c r="O163" s="10">
        <v>6.6</v>
      </c>
      <c r="P163" s="10">
        <v>5.8</v>
      </c>
    </row>
    <row r="164" spans="1:16" hidden="1" outlineLevel="1">
      <c r="A164" s="8" t="s">
        <v>15</v>
      </c>
      <c r="B164" s="10">
        <v>4.9000000000000004</v>
      </c>
      <c r="C164" s="10">
        <v>5.0999999999999996</v>
      </c>
      <c r="D164" s="10">
        <v>5.2</v>
      </c>
      <c r="E164" s="10">
        <v>5.2</v>
      </c>
      <c r="F164" s="10">
        <v>5</v>
      </c>
      <c r="G164" s="10">
        <v>5.3</v>
      </c>
      <c r="H164" s="10">
        <v>5.6</v>
      </c>
      <c r="I164" s="10">
        <v>5.9</v>
      </c>
      <c r="J164" s="10">
        <v>6</v>
      </c>
      <c r="K164" s="10">
        <v>6.2</v>
      </c>
      <c r="L164" s="10">
        <v>6.7</v>
      </c>
      <c r="M164" s="10">
        <v>7</v>
      </c>
      <c r="N164" s="10">
        <v>6.6</v>
      </c>
      <c r="O164" s="10">
        <v>7</v>
      </c>
      <c r="P164" s="10">
        <v>7.9</v>
      </c>
    </row>
    <row r="165" spans="1:16" hidden="1" outlineLevel="1">
      <c r="A165" s="8" t="s">
        <v>16</v>
      </c>
      <c r="B165" s="10">
        <v>4.5999999999999996</v>
      </c>
      <c r="C165" s="10">
        <v>4.7</v>
      </c>
      <c r="D165" s="10">
        <v>5.0999999999999996</v>
      </c>
      <c r="E165" s="10">
        <v>5.0999999999999996</v>
      </c>
      <c r="F165" s="10">
        <v>4.8</v>
      </c>
      <c r="G165" s="10">
        <v>5.0999999999999996</v>
      </c>
      <c r="H165" s="10">
        <v>5.0999999999999996</v>
      </c>
      <c r="I165" s="10">
        <v>5.3</v>
      </c>
      <c r="J165" s="10">
        <v>5.5</v>
      </c>
      <c r="K165" s="10">
        <v>5.5</v>
      </c>
      <c r="L165" s="10">
        <v>5.8</v>
      </c>
      <c r="M165" s="10">
        <v>5.8</v>
      </c>
      <c r="N165" s="10">
        <v>5.9</v>
      </c>
      <c r="O165" s="10">
        <v>5.8</v>
      </c>
      <c r="P165" s="10">
        <v>6.2</v>
      </c>
    </row>
    <row r="166" spans="1:16" hidden="1" outlineLevel="1">
      <c r="A166" s="8" t="s">
        <v>17</v>
      </c>
      <c r="B166" s="10">
        <v>4</v>
      </c>
      <c r="C166" s="10">
        <v>4</v>
      </c>
      <c r="D166" s="10">
        <v>4.2</v>
      </c>
      <c r="E166" s="10">
        <v>4.0999999999999996</v>
      </c>
      <c r="F166" s="10">
        <v>4</v>
      </c>
      <c r="G166" s="10">
        <v>4.0999999999999996</v>
      </c>
      <c r="H166" s="10">
        <v>4.3</v>
      </c>
      <c r="I166" s="10">
        <v>4.4000000000000004</v>
      </c>
      <c r="J166" s="10">
        <v>4.4000000000000004</v>
      </c>
      <c r="K166" s="10">
        <v>4.5</v>
      </c>
      <c r="L166" s="10">
        <v>4.7</v>
      </c>
      <c r="M166" s="10">
        <v>4.7</v>
      </c>
      <c r="N166" s="10">
        <v>4.7</v>
      </c>
      <c r="O166" s="10">
        <v>4.7</v>
      </c>
      <c r="P166" s="10">
        <v>5.0999999999999996</v>
      </c>
    </row>
    <row r="167" spans="1:16" hidden="1" outlineLevel="1">
      <c r="A167" s="9" t="s">
        <v>18</v>
      </c>
      <c r="B167" s="10">
        <v>4.3</v>
      </c>
      <c r="C167" s="10">
        <v>4.0999999999999996</v>
      </c>
      <c r="D167" s="10">
        <v>4</v>
      </c>
      <c r="E167" s="10">
        <v>3.6</v>
      </c>
      <c r="F167" s="10">
        <v>3.5</v>
      </c>
      <c r="G167" s="10">
        <v>3.5</v>
      </c>
      <c r="H167" s="10">
        <v>3.6</v>
      </c>
      <c r="I167" s="10">
        <v>3.8</v>
      </c>
      <c r="J167" s="10">
        <v>3.9</v>
      </c>
      <c r="K167" s="10">
        <v>4.0999999999999996</v>
      </c>
      <c r="L167" s="10">
        <v>4.4000000000000004</v>
      </c>
      <c r="M167" s="10">
        <v>4.3</v>
      </c>
      <c r="N167" s="10">
        <v>4.0999999999999996</v>
      </c>
      <c r="O167" s="10">
        <v>4.2</v>
      </c>
      <c r="P167" s="10">
        <v>4.4000000000000004</v>
      </c>
    </row>
    <row r="168" spans="1:16" collapsed="1"/>
    <row r="169" spans="1:16">
      <c r="A169" s="2" t="s">
        <v>26</v>
      </c>
      <c r="B169" t="s">
        <v>33</v>
      </c>
    </row>
    <row r="170" spans="1:16" hidden="1" outlineLevel="1">
      <c r="B170">
        <v>2017</v>
      </c>
      <c r="C170">
        <v>2016</v>
      </c>
      <c r="D170">
        <v>2015</v>
      </c>
      <c r="E170">
        <v>2014</v>
      </c>
      <c r="F170">
        <v>2013</v>
      </c>
      <c r="G170">
        <v>2012</v>
      </c>
      <c r="H170">
        <v>2011</v>
      </c>
      <c r="I170">
        <v>2010</v>
      </c>
      <c r="J170">
        <v>2009</v>
      </c>
      <c r="K170">
        <v>2008</v>
      </c>
      <c r="L170">
        <v>2007</v>
      </c>
      <c r="M170">
        <v>2006</v>
      </c>
      <c r="N170">
        <v>2005</v>
      </c>
      <c r="O170">
        <v>2004</v>
      </c>
      <c r="P170">
        <v>2003</v>
      </c>
    </row>
    <row r="171" spans="1:16" hidden="1" outlineLevel="1">
      <c r="A171" s="8" t="s">
        <v>0</v>
      </c>
      <c r="B171" s="11">
        <f>B129-B150</f>
        <v>0</v>
      </c>
      <c r="C171" s="11">
        <f t="shared" ref="C171:P171" si="6">C129-C150</f>
        <v>0</v>
      </c>
      <c r="D171" s="11">
        <f t="shared" si="6"/>
        <v>0</v>
      </c>
      <c r="E171" s="11">
        <f t="shared" si="6"/>
        <v>0</v>
      </c>
      <c r="F171" s="11">
        <f t="shared" si="6"/>
        <v>0</v>
      </c>
      <c r="G171" s="11">
        <f t="shared" si="6"/>
        <v>0</v>
      </c>
      <c r="H171" s="11">
        <f t="shared" si="6"/>
        <v>0</v>
      </c>
      <c r="I171" s="11">
        <f t="shared" si="6"/>
        <v>0</v>
      </c>
      <c r="J171" s="11">
        <f t="shared" si="6"/>
        <v>0</v>
      </c>
      <c r="K171" s="11">
        <f t="shared" si="6"/>
        <v>0</v>
      </c>
      <c r="L171" s="11">
        <f t="shared" si="6"/>
        <v>0</v>
      </c>
      <c r="M171" s="11">
        <f t="shared" si="6"/>
        <v>0</v>
      </c>
      <c r="N171" s="11">
        <f t="shared" si="6"/>
        <v>0</v>
      </c>
      <c r="O171" s="11">
        <f t="shared" si="6"/>
        <v>0</v>
      </c>
      <c r="P171" s="11">
        <f t="shared" si="6"/>
        <v>0</v>
      </c>
    </row>
    <row r="172" spans="1:16" hidden="1" outlineLevel="1">
      <c r="A172" s="8" t="s">
        <v>2</v>
      </c>
      <c r="B172" s="11">
        <f t="shared" ref="B172:P188" si="7">B130-B151</f>
        <v>-1</v>
      </c>
      <c r="C172" s="11">
        <f t="shared" si="7"/>
        <v>-1.5</v>
      </c>
      <c r="D172" s="11">
        <f t="shared" si="7"/>
        <v>-1.4000000000000004</v>
      </c>
      <c r="E172" s="11">
        <f t="shared" si="7"/>
        <v>-0.90000000000000036</v>
      </c>
      <c r="F172" s="11">
        <f t="shared" si="7"/>
        <v>-1</v>
      </c>
      <c r="G172" s="11">
        <f t="shared" si="7"/>
        <v>-1.1000000000000005</v>
      </c>
      <c r="H172" s="11">
        <f t="shared" si="7"/>
        <v>-1.0999999999999996</v>
      </c>
      <c r="I172" s="11">
        <f t="shared" si="7"/>
        <v>-1.2000000000000002</v>
      </c>
      <c r="J172" s="11">
        <f t="shared" si="7"/>
        <v>-0.59999999999999964</v>
      </c>
      <c r="K172" s="11">
        <f t="shared" si="7"/>
        <v>-0.5</v>
      </c>
      <c r="L172" s="11">
        <f t="shared" si="7"/>
        <v>-0.5</v>
      </c>
      <c r="M172" s="11">
        <f t="shared" si="7"/>
        <v>-0.39999999999999947</v>
      </c>
      <c r="N172" s="11">
        <f t="shared" si="7"/>
        <v>-0.5</v>
      </c>
      <c r="O172" s="11">
        <f t="shared" si="7"/>
        <v>-0.5</v>
      </c>
      <c r="P172" s="11">
        <f t="shared" si="7"/>
        <v>-0.70000000000000018</v>
      </c>
    </row>
    <row r="173" spans="1:16" hidden="1" outlineLevel="1">
      <c r="A173" s="8" t="s">
        <v>3</v>
      </c>
      <c r="B173" s="11">
        <f t="shared" si="7"/>
        <v>-0.80000000000000027</v>
      </c>
      <c r="C173" s="11">
        <f t="shared" si="7"/>
        <v>-0.60000000000000009</v>
      </c>
      <c r="D173" s="11">
        <f t="shared" si="7"/>
        <v>-0.29999999999999982</v>
      </c>
      <c r="E173" s="11">
        <f t="shared" si="7"/>
        <v>-0.40000000000000036</v>
      </c>
      <c r="F173" s="11">
        <f t="shared" si="7"/>
        <v>-0.5</v>
      </c>
      <c r="G173" s="11">
        <f t="shared" si="7"/>
        <v>-0.60000000000000009</v>
      </c>
      <c r="H173" s="11">
        <f t="shared" si="7"/>
        <v>-0.70000000000000018</v>
      </c>
      <c r="I173" s="11">
        <f t="shared" si="7"/>
        <v>-0.80000000000000027</v>
      </c>
      <c r="J173" s="11">
        <f t="shared" si="7"/>
        <v>-0.80000000000000027</v>
      </c>
      <c r="K173" s="11">
        <f t="shared" si="7"/>
        <v>-1</v>
      </c>
      <c r="L173" s="11">
        <f t="shared" si="7"/>
        <v>-1</v>
      </c>
      <c r="M173" s="11">
        <f t="shared" si="7"/>
        <v>-0.99999999999999956</v>
      </c>
      <c r="N173" s="11">
        <f t="shared" si="7"/>
        <v>-0.99999999999999956</v>
      </c>
      <c r="O173" s="11">
        <f t="shared" si="7"/>
        <v>-0.89999999999999991</v>
      </c>
      <c r="P173" s="11">
        <f t="shared" si="7"/>
        <v>-1.1000000000000001</v>
      </c>
    </row>
    <row r="174" spans="1:16" hidden="1" outlineLevel="1">
      <c r="A174" s="8" t="s">
        <v>4</v>
      </c>
      <c r="B174" s="11">
        <f t="shared" si="7"/>
        <v>-0.39999999999999991</v>
      </c>
      <c r="C174" s="11">
        <f t="shared" si="7"/>
        <v>-0.39999999999999991</v>
      </c>
      <c r="D174" s="11">
        <f t="shared" si="7"/>
        <v>-0.59999999999999964</v>
      </c>
      <c r="E174" s="11">
        <f t="shared" si="7"/>
        <v>-0.69999999999999973</v>
      </c>
      <c r="F174" s="11">
        <f t="shared" si="7"/>
        <v>-0.40000000000000036</v>
      </c>
      <c r="G174" s="11">
        <f t="shared" si="7"/>
        <v>-0.40000000000000036</v>
      </c>
      <c r="H174" s="11">
        <f t="shared" si="7"/>
        <v>-0.5</v>
      </c>
      <c r="I174" s="11">
        <f t="shared" si="7"/>
        <v>-0.39999999999999991</v>
      </c>
      <c r="J174" s="11">
        <f t="shared" si="7"/>
        <v>-0.5</v>
      </c>
      <c r="K174" s="11">
        <f t="shared" si="7"/>
        <v>-0.5</v>
      </c>
      <c r="L174" s="11">
        <f t="shared" si="7"/>
        <v>-0.70000000000000018</v>
      </c>
      <c r="M174" s="11">
        <f t="shared" si="7"/>
        <v>-1</v>
      </c>
      <c r="N174" s="11">
        <f t="shared" si="7"/>
        <v>-1</v>
      </c>
      <c r="O174" s="11">
        <f t="shared" si="7"/>
        <v>-0.5</v>
      </c>
      <c r="P174" s="11">
        <f t="shared" si="7"/>
        <v>-0.10000000000000053</v>
      </c>
    </row>
    <row r="175" spans="1:16" hidden="1" outlineLevel="1">
      <c r="A175" s="8" t="s">
        <v>5</v>
      </c>
      <c r="B175" s="11">
        <f t="shared" si="7"/>
        <v>-9.9999999999999645E-2</v>
      </c>
      <c r="C175" s="11">
        <f t="shared" si="7"/>
        <v>0.20000000000000018</v>
      </c>
      <c r="D175" s="11">
        <f t="shared" si="7"/>
        <v>0.29999999999999982</v>
      </c>
      <c r="E175" s="11">
        <f t="shared" si="7"/>
        <v>0.29999999999999982</v>
      </c>
      <c r="F175" s="11">
        <f t="shared" si="7"/>
        <v>0.79999999999999982</v>
      </c>
      <c r="G175" s="11">
        <f t="shared" si="7"/>
        <v>1</v>
      </c>
      <c r="H175" s="11">
        <f t="shared" si="7"/>
        <v>1</v>
      </c>
      <c r="I175" s="11">
        <f t="shared" si="7"/>
        <v>9.9999999999999645E-2</v>
      </c>
      <c r="J175" s="11">
        <f t="shared" si="7"/>
        <v>0.10000000000000053</v>
      </c>
      <c r="K175" s="11">
        <f t="shared" si="7"/>
        <v>0.39999999999999947</v>
      </c>
      <c r="L175" s="11">
        <f t="shared" si="7"/>
        <v>0.90000000000000036</v>
      </c>
      <c r="M175" s="11">
        <f t="shared" si="7"/>
        <v>0.29999999999999982</v>
      </c>
      <c r="N175" s="11">
        <f t="shared" si="7"/>
        <v>0.40000000000000036</v>
      </c>
      <c r="O175" s="11">
        <f t="shared" si="7"/>
        <v>0</v>
      </c>
      <c r="P175" s="11">
        <f t="shared" si="7"/>
        <v>-0.60000000000000053</v>
      </c>
    </row>
    <row r="176" spans="1:16" hidden="1" outlineLevel="1">
      <c r="A176" s="8" t="s">
        <v>6</v>
      </c>
      <c r="B176" s="11">
        <f t="shared" si="7"/>
        <v>-0.59999999999999964</v>
      </c>
      <c r="C176" s="11">
        <f t="shared" si="7"/>
        <v>-0.60000000000000053</v>
      </c>
      <c r="D176" s="11">
        <f t="shared" si="7"/>
        <v>-0.70000000000000018</v>
      </c>
      <c r="E176" s="11">
        <f t="shared" si="7"/>
        <v>-0.19999999999999929</v>
      </c>
      <c r="F176" s="11">
        <f t="shared" si="7"/>
        <v>-0.19999999999999929</v>
      </c>
      <c r="G176" s="11">
        <f t="shared" si="7"/>
        <v>-9.9999999999999645E-2</v>
      </c>
      <c r="H176" s="11">
        <f t="shared" si="7"/>
        <v>9.9999999999999645E-2</v>
      </c>
      <c r="I176" s="11">
        <f t="shared" si="7"/>
        <v>0.20000000000000018</v>
      </c>
      <c r="J176" s="11">
        <f t="shared" si="7"/>
        <v>0.19999999999999929</v>
      </c>
      <c r="K176" s="11">
        <f t="shared" si="7"/>
        <v>0</v>
      </c>
      <c r="L176" s="11">
        <f t="shared" si="7"/>
        <v>-0.29999999999999982</v>
      </c>
      <c r="M176" s="11">
        <f t="shared" si="7"/>
        <v>-0.20000000000000018</v>
      </c>
      <c r="N176" s="11">
        <f t="shared" si="7"/>
        <v>-0.59999999999999964</v>
      </c>
      <c r="O176" s="11">
        <f t="shared" si="7"/>
        <v>-0.30000000000000071</v>
      </c>
      <c r="P176" s="11">
        <f t="shared" si="7"/>
        <v>-0.70000000000000018</v>
      </c>
    </row>
    <row r="177" spans="1:16" hidden="1" outlineLevel="1">
      <c r="A177" s="8" t="s">
        <v>7</v>
      </c>
      <c r="B177" s="11">
        <f t="shared" si="7"/>
        <v>-1.1000000000000005</v>
      </c>
      <c r="C177" s="11">
        <f t="shared" si="7"/>
        <v>-0.70000000000000018</v>
      </c>
      <c r="D177" s="11">
        <f t="shared" si="7"/>
        <v>-1.2999999999999998</v>
      </c>
      <c r="E177" s="11">
        <f t="shared" si="7"/>
        <v>-0.59999999999999964</v>
      </c>
      <c r="F177" s="11">
        <f t="shared" si="7"/>
        <v>0</v>
      </c>
      <c r="G177" s="11">
        <f t="shared" si="7"/>
        <v>0</v>
      </c>
      <c r="H177" s="11">
        <f t="shared" si="7"/>
        <v>0.20000000000000018</v>
      </c>
      <c r="I177" s="11">
        <f t="shared" si="7"/>
        <v>-0.10000000000000053</v>
      </c>
      <c r="J177" s="11">
        <f t="shared" si="7"/>
        <v>-0.40000000000000036</v>
      </c>
      <c r="K177" s="11">
        <f t="shared" si="7"/>
        <v>-0.40000000000000036</v>
      </c>
      <c r="L177" s="11">
        <f t="shared" si="7"/>
        <v>-9.9999999999999645E-2</v>
      </c>
      <c r="M177" s="11">
        <f t="shared" si="7"/>
        <v>0.10000000000000053</v>
      </c>
      <c r="N177" s="11">
        <f t="shared" si="7"/>
        <v>0.20000000000000018</v>
      </c>
      <c r="O177" s="11">
        <f t="shared" si="7"/>
        <v>0.10000000000000053</v>
      </c>
      <c r="P177" s="11">
        <f t="shared" si="7"/>
        <v>0.40000000000000036</v>
      </c>
    </row>
    <row r="178" spans="1:16" hidden="1" outlineLevel="1">
      <c r="A178" s="8" t="s">
        <v>8</v>
      </c>
      <c r="B178" s="11">
        <f t="shared" si="7"/>
        <v>-1</v>
      </c>
      <c r="C178" s="11">
        <f t="shared" si="7"/>
        <v>-0.70000000000000018</v>
      </c>
      <c r="D178" s="11">
        <f t="shared" si="7"/>
        <v>0</v>
      </c>
      <c r="E178" s="11">
        <f t="shared" si="7"/>
        <v>0.29999999999999982</v>
      </c>
      <c r="F178" s="11">
        <f t="shared" si="7"/>
        <v>0.19999999999999929</v>
      </c>
      <c r="G178" s="11">
        <f t="shared" si="7"/>
        <v>0.29999999999999982</v>
      </c>
      <c r="H178" s="11">
        <f t="shared" si="7"/>
        <v>0.20000000000000018</v>
      </c>
      <c r="I178" s="11">
        <f t="shared" si="7"/>
        <v>-0.29999999999999982</v>
      </c>
      <c r="J178" s="11">
        <f t="shared" si="7"/>
        <v>-0.40000000000000036</v>
      </c>
      <c r="K178" s="11">
        <f t="shared" si="7"/>
        <v>0.40000000000000036</v>
      </c>
      <c r="L178" s="11">
        <f t="shared" si="7"/>
        <v>-0.10000000000000053</v>
      </c>
      <c r="M178" s="11">
        <f t="shared" si="7"/>
        <v>-0.20000000000000018</v>
      </c>
      <c r="N178" s="11">
        <f t="shared" si="7"/>
        <v>-9.9999999999999645E-2</v>
      </c>
      <c r="O178" s="11">
        <f t="shared" si="7"/>
        <v>0.10000000000000053</v>
      </c>
      <c r="P178" s="11">
        <f t="shared" si="7"/>
        <v>0.20000000000000018</v>
      </c>
    </row>
    <row r="179" spans="1:16" hidden="1" outlineLevel="1">
      <c r="A179" s="8" t="s">
        <v>9</v>
      </c>
      <c r="B179" s="11">
        <f t="shared" si="7"/>
        <v>13.3</v>
      </c>
      <c r="C179" s="11">
        <f t="shared" si="7"/>
        <v>13.100000000000001</v>
      </c>
      <c r="D179" s="11">
        <f t="shared" si="7"/>
        <v>28.999999999999996</v>
      </c>
      <c r="E179" s="11">
        <f t="shared" si="7"/>
        <v>24.199999999999996</v>
      </c>
      <c r="F179" s="11">
        <f t="shared" si="7"/>
        <v>7.4999999999999982</v>
      </c>
      <c r="G179" s="11">
        <f t="shared" si="7"/>
        <v>17</v>
      </c>
      <c r="H179" s="11" t="e">
        <f t="shared" si="7"/>
        <v>#VALUE!</v>
      </c>
      <c r="I179" s="11" t="e">
        <f t="shared" si="7"/>
        <v>#VALUE!</v>
      </c>
      <c r="J179" s="11" t="e">
        <f t="shared" si="7"/>
        <v>#VALUE!</v>
      </c>
      <c r="K179" s="11" t="e">
        <f t="shared" si="7"/>
        <v>#VALUE!</v>
      </c>
      <c r="L179" s="11" t="e">
        <f t="shared" si="7"/>
        <v>#VALUE!</v>
      </c>
      <c r="M179" s="11" t="e">
        <f t="shared" si="7"/>
        <v>#VALUE!</v>
      </c>
      <c r="N179" s="11" t="e">
        <f t="shared" si="7"/>
        <v>#VALUE!</v>
      </c>
      <c r="O179" s="11" t="e">
        <f t="shared" si="7"/>
        <v>#VALUE!</v>
      </c>
      <c r="P179" s="11" t="e">
        <f t="shared" si="7"/>
        <v>#VALUE!</v>
      </c>
    </row>
    <row r="180" spans="1:16" hidden="1" outlineLevel="1">
      <c r="A180" s="8" t="s">
        <v>10</v>
      </c>
      <c r="B180" s="11">
        <f t="shared" si="7"/>
        <v>1</v>
      </c>
      <c r="C180" s="11">
        <f t="shared" si="7"/>
        <v>1.0999999999999996</v>
      </c>
      <c r="D180" s="11">
        <f t="shared" si="7"/>
        <v>0.70000000000000018</v>
      </c>
      <c r="E180" s="11">
        <f t="shared" si="7"/>
        <v>0.5</v>
      </c>
      <c r="F180" s="11">
        <f t="shared" si="7"/>
        <v>0.59999999999999964</v>
      </c>
      <c r="G180" s="11">
        <f t="shared" si="7"/>
        <v>0.70000000000000018</v>
      </c>
      <c r="H180" s="11">
        <f t="shared" si="7"/>
        <v>0.60000000000000053</v>
      </c>
      <c r="I180" s="11">
        <f t="shared" si="7"/>
        <v>1.2000000000000002</v>
      </c>
      <c r="J180" s="11">
        <f t="shared" si="7"/>
        <v>0.79999999999999982</v>
      </c>
      <c r="K180" s="11">
        <f t="shared" si="7"/>
        <v>0.89999999999999947</v>
      </c>
      <c r="L180" s="11">
        <f t="shared" si="7"/>
        <v>1</v>
      </c>
      <c r="M180" s="11">
        <f t="shared" si="7"/>
        <v>1.2999999999999998</v>
      </c>
      <c r="N180" s="11">
        <f t="shared" si="7"/>
        <v>1.5999999999999996</v>
      </c>
      <c r="O180" s="11">
        <f t="shared" si="7"/>
        <v>1.7999999999999998</v>
      </c>
      <c r="P180" s="11">
        <f t="shared" si="7"/>
        <v>2.2000000000000011</v>
      </c>
    </row>
    <row r="181" spans="1:16" hidden="1" outlineLevel="1">
      <c r="A181" s="8" t="s">
        <v>11</v>
      </c>
      <c r="B181" s="11">
        <f t="shared" si="7"/>
        <v>0.20000000000000018</v>
      </c>
      <c r="C181" s="11">
        <f t="shared" si="7"/>
        <v>0.10000000000000053</v>
      </c>
      <c r="D181" s="11">
        <f t="shared" si="7"/>
        <v>0.29999999999999982</v>
      </c>
      <c r="E181" s="11">
        <f t="shared" si="7"/>
        <v>0.10000000000000053</v>
      </c>
      <c r="F181" s="11">
        <f t="shared" si="7"/>
        <v>0.20000000000000018</v>
      </c>
      <c r="G181" s="11">
        <f t="shared" si="7"/>
        <v>9.9999999999999645E-2</v>
      </c>
      <c r="H181" s="11">
        <f t="shared" si="7"/>
        <v>0.40000000000000036</v>
      </c>
      <c r="I181" s="11">
        <f t="shared" si="7"/>
        <v>0.10000000000000053</v>
      </c>
      <c r="J181" s="11">
        <f t="shared" si="7"/>
        <v>9.9999999999999645E-2</v>
      </c>
      <c r="K181" s="11">
        <f t="shared" si="7"/>
        <v>9.9999999999999645E-2</v>
      </c>
      <c r="L181" s="11">
        <f t="shared" si="7"/>
        <v>-0.40000000000000036</v>
      </c>
      <c r="M181" s="11">
        <f t="shared" si="7"/>
        <v>-0.60000000000000053</v>
      </c>
      <c r="N181" s="11">
        <f t="shared" si="7"/>
        <v>-0.79999999999999982</v>
      </c>
      <c r="O181" s="11">
        <f t="shared" si="7"/>
        <v>-0.60000000000000053</v>
      </c>
      <c r="P181" s="11">
        <f t="shared" si="7"/>
        <v>-0.89999999999999947</v>
      </c>
    </row>
    <row r="182" spans="1:16" hidden="1" outlineLevel="1">
      <c r="A182" s="8" t="s">
        <v>12</v>
      </c>
      <c r="B182" s="11">
        <f t="shared" si="7"/>
        <v>0.20000000000000018</v>
      </c>
      <c r="C182" s="11">
        <f t="shared" si="7"/>
        <v>0.29999999999999982</v>
      </c>
      <c r="D182" s="11">
        <f t="shared" si="7"/>
        <v>0.10000000000000053</v>
      </c>
      <c r="E182" s="11">
        <f t="shared" si="7"/>
        <v>0.19999999999999929</v>
      </c>
      <c r="F182" s="11">
        <f t="shared" si="7"/>
        <v>0.20000000000000018</v>
      </c>
      <c r="G182" s="11">
        <f t="shared" si="7"/>
        <v>0.29999999999999982</v>
      </c>
      <c r="H182" s="11">
        <f t="shared" si="7"/>
        <v>0.60000000000000053</v>
      </c>
      <c r="I182" s="11">
        <f t="shared" si="7"/>
        <v>0.40000000000000036</v>
      </c>
      <c r="J182" s="11">
        <f t="shared" si="7"/>
        <v>0.20000000000000018</v>
      </c>
      <c r="K182" s="11">
        <f t="shared" si="7"/>
        <v>0.5</v>
      </c>
      <c r="L182" s="11">
        <f t="shared" si="7"/>
        <v>0.39999999999999947</v>
      </c>
      <c r="M182" s="11">
        <f t="shared" si="7"/>
        <v>0.10000000000000053</v>
      </c>
      <c r="N182" s="11">
        <f t="shared" si="7"/>
        <v>-0.29999999999999982</v>
      </c>
      <c r="O182" s="11">
        <f t="shared" si="7"/>
        <v>-0.39999999999999947</v>
      </c>
      <c r="P182" s="11">
        <f t="shared" si="7"/>
        <v>-0.40000000000000036</v>
      </c>
    </row>
    <row r="183" spans="1:16" hidden="1" outlineLevel="1">
      <c r="A183" s="8" t="s">
        <v>13</v>
      </c>
      <c r="B183" s="11">
        <f t="shared" si="7"/>
        <v>1</v>
      </c>
      <c r="C183" s="11">
        <f t="shared" si="7"/>
        <v>0.79999999999999982</v>
      </c>
      <c r="D183" s="11">
        <f t="shared" si="7"/>
        <v>0.5</v>
      </c>
      <c r="E183" s="11">
        <f t="shared" si="7"/>
        <v>0.5</v>
      </c>
      <c r="F183" s="11">
        <f t="shared" si="7"/>
        <v>0.59999999999999964</v>
      </c>
      <c r="G183" s="11">
        <f t="shared" si="7"/>
        <v>0.5</v>
      </c>
      <c r="H183" s="11">
        <f t="shared" si="7"/>
        <v>0.89999999999999947</v>
      </c>
      <c r="I183" s="11">
        <f t="shared" si="7"/>
        <v>0.80000000000000071</v>
      </c>
      <c r="J183" s="11">
        <f t="shared" si="7"/>
        <v>0.59999999999999964</v>
      </c>
      <c r="K183" s="11">
        <f t="shared" si="7"/>
        <v>0.79999999999999982</v>
      </c>
      <c r="L183" s="11">
        <f t="shared" si="7"/>
        <v>0.70000000000000018</v>
      </c>
      <c r="M183" s="11">
        <f t="shared" si="7"/>
        <v>0.40000000000000036</v>
      </c>
      <c r="N183" s="11">
        <f t="shared" si="7"/>
        <v>0.29999999999999982</v>
      </c>
      <c r="O183" s="11">
        <f t="shared" si="7"/>
        <v>1.7999999999999998</v>
      </c>
      <c r="P183" s="11">
        <f t="shared" si="7"/>
        <v>9.9999999999999645E-2</v>
      </c>
    </row>
    <row r="184" spans="1:16" hidden="1" outlineLevel="1">
      <c r="A184" s="8" t="s">
        <v>14</v>
      </c>
      <c r="B184" s="11">
        <f t="shared" si="7"/>
        <v>-0.39999999999999991</v>
      </c>
      <c r="C184" s="11">
        <f t="shared" si="7"/>
        <v>-0.19999999999999973</v>
      </c>
      <c r="D184" s="11">
        <f t="shared" si="7"/>
        <v>-0.19999999999999973</v>
      </c>
      <c r="E184" s="11">
        <f t="shared" si="7"/>
        <v>-0.10000000000000009</v>
      </c>
      <c r="F184" s="11">
        <f t="shared" si="7"/>
        <v>-9.9999999999999645E-2</v>
      </c>
      <c r="G184" s="11">
        <f t="shared" si="7"/>
        <v>-0.19999999999999973</v>
      </c>
      <c r="H184" s="11">
        <f t="shared" si="7"/>
        <v>9.9999999999999645E-2</v>
      </c>
      <c r="I184" s="11">
        <f t="shared" si="7"/>
        <v>-0.20000000000000018</v>
      </c>
      <c r="J184" s="11">
        <f t="shared" si="7"/>
        <v>-0.20000000000000018</v>
      </c>
      <c r="K184" s="11">
        <f t="shared" si="7"/>
        <v>-0.60000000000000053</v>
      </c>
      <c r="L184" s="11">
        <f t="shared" si="7"/>
        <v>-0.60000000000000053</v>
      </c>
      <c r="M184" s="11">
        <f t="shared" si="7"/>
        <v>-1</v>
      </c>
      <c r="N184" s="11">
        <f t="shared" si="7"/>
        <v>-1.3000000000000003</v>
      </c>
      <c r="O184" s="11">
        <f t="shared" si="7"/>
        <v>-2.5999999999999996</v>
      </c>
      <c r="P184" s="11">
        <f t="shared" si="7"/>
        <v>-0.20000000000000018</v>
      </c>
    </row>
    <row r="185" spans="1:16" hidden="1" outlineLevel="1">
      <c r="A185" s="8" t="s">
        <v>15</v>
      </c>
      <c r="B185" s="11">
        <f t="shared" si="7"/>
        <v>-0.10000000000000053</v>
      </c>
      <c r="C185" s="11">
        <f t="shared" si="7"/>
        <v>-0.19999999999999929</v>
      </c>
      <c r="D185" s="11">
        <f t="shared" si="7"/>
        <v>0.20000000000000018</v>
      </c>
      <c r="E185" s="11">
        <f t="shared" si="7"/>
        <v>0</v>
      </c>
      <c r="F185" s="11">
        <f t="shared" si="7"/>
        <v>-9.9999999999999645E-2</v>
      </c>
      <c r="G185" s="11">
        <f t="shared" si="7"/>
        <v>-0.29999999999999982</v>
      </c>
      <c r="H185" s="11">
        <f t="shared" si="7"/>
        <v>-0.29999999999999982</v>
      </c>
      <c r="I185" s="11">
        <f t="shared" si="7"/>
        <v>-0.5</v>
      </c>
      <c r="J185" s="11">
        <f t="shared" si="7"/>
        <v>-0.40000000000000036</v>
      </c>
      <c r="K185" s="11">
        <f t="shared" si="7"/>
        <v>-0.70000000000000018</v>
      </c>
      <c r="L185" s="11">
        <f t="shared" si="7"/>
        <v>-0.79999999999999982</v>
      </c>
      <c r="M185" s="11">
        <f t="shared" si="7"/>
        <v>-1.2999999999999998</v>
      </c>
      <c r="N185" s="11">
        <f t="shared" si="7"/>
        <v>-1</v>
      </c>
      <c r="O185" s="11">
        <f t="shared" si="7"/>
        <v>-1.5999999999999996</v>
      </c>
      <c r="P185" s="11">
        <f t="shared" si="7"/>
        <v>-1.7000000000000002</v>
      </c>
    </row>
    <row r="186" spans="1:16" hidden="1" outlineLevel="1">
      <c r="A186" s="8" t="s">
        <v>16</v>
      </c>
      <c r="B186" s="11">
        <f t="shared" si="7"/>
        <v>-0.19999999999999929</v>
      </c>
      <c r="C186" s="11">
        <f t="shared" si="7"/>
        <v>-0.10000000000000053</v>
      </c>
      <c r="D186" s="11">
        <f t="shared" si="7"/>
        <v>0</v>
      </c>
      <c r="E186" s="11">
        <f t="shared" si="7"/>
        <v>0</v>
      </c>
      <c r="F186" s="11">
        <f t="shared" si="7"/>
        <v>0</v>
      </c>
      <c r="G186" s="11">
        <f t="shared" si="7"/>
        <v>-0.19999999999999929</v>
      </c>
      <c r="H186" s="11">
        <f t="shared" si="7"/>
        <v>0.10000000000000053</v>
      </c>
      <c r="I186" s="11">
        <f t="shared" si="7"/>
        <v>-0.20000000000000018</v>
      </c>
      <c r="J186" s="11">
        <f t="shared" si="7"/>
        <v>-0.29999999999999982</v>
      </c>
      <c r="K186" s="11">
        <f t="shared" si="7"/>
        <v>-0.5</v>
      </c>
      <c r="L186" s="11">
        <f t="shared" si="7"/>
        <v>-0.5</v>
      </c>
      <c r="M186" s="11">
        <f t="shared" si="7"/>
        <v>-9.9999999999999645E-2</v>
      </c>
      <c r="N186" s="11">
        <f t="shared" si="7"/>
        <v>-0.40000000000000036</v>
      </c>
      <c r="O186" s="11">
        <f t="shared" si="7"/>
        <v>-1</v>
      </c>
      <c r="P186" s="11">
        <f t="shared" si="7"/>
        <v>-1.4000000000000004</v>
      </c>
    </row>
    <row r="187" spans="1:16" hidden="1" outlineLevel="1">
      <c r="A187" s="8" t="s">
        <v>17</v>
      </c>
      <c r="B187" s="11">
        <f t="shared" si="7"/>
        <v>9.9999999999999645E-2</v>
      </c>
      <c r="C187" s="11">
        <f t="shared" si="7"/>
        <v>0</v>
      </c>
      <c r="D187" s="11">
        <f t="shared" si="7"/>
        <v>9.9999999999999645E-2</v>
      </c>
      <c r="E187" s="11">
        <f t="shared" si="7"/>
        <v>0.20000000000000018</v>
      </c>
      <c r="F187" s="11">
        <f t="shared" si="7"/>
        <v>9.9999999999999645E-2</v>
      </c>
      <c r="G187" s="11">
        <f t="shared" si="7"/>
        <v>0</v>
      </c>
      <c r="H187" s="11">
        <f t="shared" si="7"/>
        <v>0.20000000000000018</v>
      </c>
      <c r="I187" s="11">
        <f t="shared" si="7"/>
        <v>9.9999999999999645E-2</v>
      </c>
      <c r="J187" s="11">
        <f t="shared" si="7"/>
        <v>0.29999999999999982</v>
      </c>
      <c r="K187" s="11">
        <f t="shared" si="7"/>
        <v>0.40000000000000036</v>
      </c>
      <c r="L187" s="11">
        <f t="shared" si="7"/>
        <v>0.29999999999999982</v>
      </c>
      <c r="M187" s="11">
        <f t="shared" si="7"/>
        <v>0</v>
      </c>
      <c r="N187" s="11">
        <f t="shared" si="7"/>
        <v>0.20000000000000018</v>
      </c>
      <c r="O187" s="11">
        <f t="shared" si="7"/>
        <v>-0.20000000000000018</v>
      </c>
      <c r="P187" s="11">
        <f t="shared" si="7"/>
        <v>0.10000000000000053</v>
      </c>
    </row>
    <row r="188" spans="1:16" hidden="1" outlineLevel="1">
      <c r="A188" s="9" t="s">
        <v>18</v>
      </c>
      <c r="B188" s="11">
        <f t="shared" si="7"/>
        <v>2.2000000000000002</v>
      </c>
      <c r="C188" s="11">
        <f t="shared" si="7"/>
        <v>2.3000000000000007</v>
      </c>
      <c r="D188" s="11">
        <f t="shared" si="7"/>
        <v>2.2999999999999998</v>
      </c>
      <c r="E188" s="11">
        <f t="shared" si="7"/>
        <v>1.9</v>
      </c>
      <c r="F188" s="11">
        <f t="shared" si="7"/>
        <v>1.2999999999999998</v>
      </c>
      <c r="G188" s="11">
        <f t="shared" si="7"/>
        <v>0.90000000000000036</v>
      </c>
      <c r="H188" s="11">
        <f t="shared" si="7"/>
        <v>0.39999999999999991</v>
      </c>
      <c r="I188" s="11">
        <f t="shared" si="7"/>
        <v>0</v>
      </c>
      <c r="J188" s="11">
        <f t="shared" si="7"/>
        <v>-0.19999999999999973</v>
      </c>
      <c r="K188" s="11">
        <f t="shared" si="7"/>
        <v>-0.39999999999999947</v>
      </c>
      <c r="L188" s="11">
        <f t="shared" si="7"/>
        <v>-0.50000000000000044</v>
      </c>
      <c r="M188" s="11">
        <f t="shared" si="7"/>
        <v>-0.29999999999999982</v>
      </c>
      <c r="N188" s="11">
        <f t="shared" si="7"/>
        <v>-9.9999999999999645E-2</v>
      </c>
      <c r="O188" s="11">
        <f t="shared" si="7"/>
        <v>0</v>
      </c>
      <c r="P188" s="11">
        <f t="shared" si="7"/>
        <v>-0.30000000000000071</v>
      </c>
    </row>
    <row r="189" spans="1:16" collapsed="1"/>
    <row r="190" spans="1:16">
      <c r="A190" s="2" t="s">
        <v>27</v>
      </c>
      <c r="B190" t="s">
        <v>31</v>
      </c>
    </row>
    <row r="191" spans="1:16" hidden="1" outlineLevel="1">
      <c r="B191">
        <v>2017</v>
      </c>
      <c r="C191">
        <v>2016</v>
      </c>
      <c r="D191">
        <v>2015</v>
      </c>
      <c r="E191">
        <v>2014</v>
      </c>
      <c r="F191">
        <v>2013</v>
      </c>
      <c r="G191">
        <v>2012</v>
      </c>
      <c r="H191">
        <v>2011</v>
      </c>
      <c r="I191">
        <v>2010</v>
      </c>
      <c r="J191">
        <v>2009</v>
      </c>
      <c r="K191">
        <v>2008</v>
      </c>
    </row>
    <row r="192" spans="1:16" hidden="1" outlineLevel="1">
      <c r="A192" s="8" t="s">
        <v>0</v>
      </c>
      <c r="B192">
        <f t="shared" ref="B192:K192" si="8">SUM(B193:B210)</f>
        <v>116584</v>
      </c>
      <c r="C192">
        <f t="shared" si="8"/>
        <v>114658</v>
      </c>
      <c r="D192">
        <f t="shared" si="8"/>
        <v>113077</v>
      </c>
      <c r="E192">
        <f t="shared" si="8"/>
        <v>109364</v>
      </c>
      <c r="F192">
        <f t="shared" si="8"/>
        <v>105357</v>
      </c>
      <c r="G192">
        <f t="shared" si="8"/>
        <v>102386</v>
      </c>
      <c r="H192">
        <f t="shared" si="8"/>
        <v>101239</v>
      </c>
      <c r="I192">
        <f t="shared" si="8"/>
        <v>101108</v>
      </c>
      <c r="J192">
        <f t="shared" si="8"/>
        <v>99554</v>
      </c>
      <c r="K192">
        <f t="shared" si="8"/>
        <v>97732</v>
      </c>
    </row>
    <row r="193" spans="1:11" hidden="1" outlineLevel="1">
      <c r="A193" s="8" t="s">
        <v>2</v>
      </c>
      <c r="B193">
        <v>27001</v>
      </c>
      <c r="C193">
        <v>26940</v>
      </c>
      <c r="D193">
        <v>26702</v>
      </c>
      <c r="E193">
        <f>52294/2</f>
        <v>26147</v>
      </c>
      <c r="F193">
        <v>25570</v>
      </c>
      <c r="G193">
        <v>25158</v>
      </c>
      <c r="H193">
        <f>6176+18818</f>
        <v>24994</v>
      </c>
      <c r="I193">
        <f>6106+18762</f>
        <v>24868</v>
      </c>
      <c r="J193">
        <f>5565+19276</f>
        <v>24841</v>
      </c>
      <c r="K193">
        <f>4850+19390</f>
        <v>24240</v>
      </c>
    </row>
    <row r="194" spans="1:11" hidden="1" outlineLevel="1">
      <c r="A194" s="8" t="s">
        <v>3</v>
      </c>
      <c r="B194">
        <v>8757</v>
      </c>
      <c r="C194">
        <v>8762</v>
      </c>
      <c r="D194">
        <v>8680</v>
      </c>
      <c r="E194">
        <f>16828/2</f>
        <v>8414</v>
      </c>
      <c r="F194">
        <v>8157</v>
      </c>
      <c r="G194">
        <v>7940</v>
      </c>
      <c r="H194">
        <f>1084+6785</f>
        <v>7869</v>
      </c>
      <c r="I194">
        <f>1063+6800</f>
        <v>7863</v>
      </c>
      <c r="J194">
        <f>970+6787</f>
        <v>7757</v>
      </c>
      <c r="K194">
        <f>865+6817</f>
        <v>7682</v>
      </c>
    </row>
    <row r="195" spans="1:11" hidden="1" outlineLevel="1">
      <c r="A195" s="8" t="s">
        <v>4</v>
      </c>
      <c r="B195">
        <v>5478</v>
      </c>
      <c r="C195">
        <v>5420</v>
      </c>
      <c r="D195">
        <v>5377</v>
      </c>
      <c r="E195">
        <f>10390/2</f>
        <v>5195</v>
      </c>
      <c r="F195">
        <v>5048</v>
      </c>
      <c r="G195">
        <v>4895</v>
      </c>
      <c r="H195">
        <f>696+4154</f>
        <v>4850</v>
      </c>
      <c r="I195">
        <f>682+4164</f>
        <v>4846</v>
      </c>
      <c r="J195">
        <f>542+4230</f>
        <v>4772</v>
      </c>
      <c r="K195">
        <f>549+4231</f>
        <v>4780</v>
      </c>
    </row>
    <row r="196" spans="1:11" hidden="1" outlineLevel="1">
      <c r="A196" s="8" t="s">
        <v>5</v>
      </c>
      <c r="B196">
        <v>6035</v>
      </c>
      <c r="C196">
        <v>5747</v>
      </c>
      <c r="D196">
        <v>5698</v>
      </c>
      <c r="E196">
        <f>10974 / 2</f>
        <v>5487</v>
      </c>
      <c r="F196">
        <v>5235</v>
      </c>
      <c r="G196">
        <v>5030</v>
      </c>
      <c r="H196">
        <f>887+4081</f>
        <v>4968</v>
      </c>
      <c r="I196">
        <f>861+4106</f>
        <v>4967</v>
      </c>
      <c r="J196">
        <f>772+4095</f>
        <v>4867</v>
      </c>
      <c r="K196">
        <f>757+4104</f>
        <v>4861</v>
      </c>
    </row>
    <row r="197" spans="1:11" hidden="1" outlineLevel="1">
      <c r="A197" s="8" t="s">
        <v>6</v>
      </c>
      <c r="B197">
        <v>3271</v>
      </c>
      <c r="C197">
        <v>3232</v>
      </c>
      <c r="D197">
        <v>3210</v>
      </c>
      <c r="E197">
        <f>6192/2</f>
        <v>3096</v>
      </c>
      <c r="F197">
        <v>2978</v>
      </c>
      <c r="G197">
        <v>2876</v>
      </c>
      <c r="H197">
        <f>579+2263</f>
        <v>2842</v>
      </c>
      <c r="I197">
        <f>570+2270</f>
        <v>2840</v>
      </c>
      <c r="J197">
        <f>435+2294</f>
        <v>2729</v>
      </c>
      <c r="K197">
        <f>464+2279</f>
        <v>2743</v>
      </c>
    </row>
    <row r="198" spans="1:11" hidden="1" outlineLevel="1">
      <c r="A198" s="8" t="s">
        <v>7</v>
      </c>
      <c r="B198">
        <v>3031</v>
      </c>
      <c r="C198">
        <v>2956</v>
      </c>
      <c r="D198">
        <v>2895</v>
      </c>
      <c r="E198">
        <f>5334/2</f>
        <v>2667</v>
      </c>
      <c r="F198">
        <v>2477</v>
      </c>
      <c r="G198">
        <v>2358</v>
      </c>
      <c r="H198">
        <f>463+1862</f>
        <v>2325</v>
      </c>
      <c r="I198">
        <f>438+1880</f>
        <v>2318</v>
      </c>
      <c r="J198">
        <f>446+1890</f>
        <v>2336</v>
      </c>
      <c r="K198">
        <f>453+1906</f>
        <v>2359</v>
      </c>
    </row>
    <row r="199" spans="1:11" hidden="1" outlineLevel="1">
      <c r="A199" s="8" t="s">
        <v>8</v>
      </c>
      <c r="B199">
        <v>2425</v>
      </c>
      <c r="C199">
        <v>2396</v>
      </c>
      <c r="D199">
        <v>2341</v>
      </c>
      <c r="E199">
        <f>4444/2</f>
        <v>2222</v>
      </c>
      <c r="F199">
        <v>2092</v>
      </c>
      <c r="G199">
        <v>2021</v>
      </c>
      <c r="H199">
        <f>391+1608</f>
        <v>1999</v>
      </c>
      <c r="I199">
        <f>346+1650</f>
        <v>1996</v>
      </c>
      <c r="J199">
        <f>249+1650</f>
        <v>1899</v>
      </c>
      <c r="K199">
        <f>243+1651</f>
        <v>1894</v>
      </c>
    </row>
    <row r="200" spans="1:11" hidden="1" outlineLevel="1">
      <c r="A200" s="8" t="s">
        <v>9</v>
      </c>
      <c r="B200" t="s">
        <v>29</v>
      </c>
      <c r="C200" t="s">
        <v>29</v>
      </c>
      <c r="D200" t="s">
        <v>29</v>
      </c>
      <c r="E200" t="s">
        <v>29</v>
      </c>
      <c r="F200" t="s">
        <v>29</v>
      </c>
      <c r="G200" t="s">
        <v>29</v>
      </c>
      <c r="H200" t="s">
        <v>29</v>
      </c>
      <c r="I200" t="s">
        <v>29</v>
      </c>
      <c r="J200" t="s">
        <v>29</v>
      </c>
      <c r="K200" t="s">
        <v>29</v>
      </c>
    </row>
    <row r="201" spans="1:11" hidden="1" outlineLevel="1">
      <c r="A201" s="8" t="s">
        <v>10</v>
      </c>
      <c r="B201">
        <f>16444+5753</f>
        <v>22197</v>
      </c>
      <c r="C201">
        <f>15903+5484</f>
        <v>21387</v>
      </c>
      <c r="D201">
        <v>20816</v>
      </c>
      <c r="E201">
        <f>40352/2</f>
        <v>20176</v>
      </c>
      <c r="F201">
        <v>19255</v>
      </c>
      <c r="G201">
        <v>18243</v>
      </c>
      <c r="H201">
        <f>2497+15500</f>
        <v>17997</v>
      </c>
      <c r="I201">
        <f>2501+15481</f>
        <v>17982</v>
      </c>
      <c r="J201">
        <f>2281+14688</f>
        <v>16969</v>
      </c>
      <c r="K201">
        <f>1382+14304</f>
        <v>15686</v>
      </c>
    </row>
    <row r="202" spans="1:11" hidden="1" outlineLevel="1">
      <c r="A202" s="8" t="s">
        <v>11</v>
      </c>
      <c r="B202">
        <v>4152</v>
      </c>
      <c r="C202">
        <v>4116</v>
      </c>
      <c r="D202">
        <v>4082</v>
      </c>
      <c r="E202">
        <f>7860/2</f>
        <v>3930</v>
      </c>
      <c r="F202">
        <v>3800</v>
      </c>
      <c r="G202">
        <v>3677</v>
      </c>
      <c r="H202">
        <f>383+3250</f>
        <v>3633</v>
      </c>
      <c r="I202">
        <f>392+3274</f>
        <v>3666</v>
      </c>
      <c r="J202">
        <f>388+3293</f>
        <v>3681</v>
      </c>
      <c r="K202">
        <f>374+3312</f>
        <v>3686</v>
      </c>
    </row>
    <row r="203" spans="1:11" hidden="1" outlineLevel="1">
      <c r="A203" s="8" t="s">
        <v>12</v>
      </c>
      <c r="B203">
        <v>3457</v>
      </c>
      <c r="C203">
        <v>3358</v>
      </c>
      <c r="D203">
        <v>3321</v>
      </c>
      <c r="E203">
        <f>6358/2</f>
        <v>3179</v>
      </c>
      <c r="F203">
        <v>3075</v>
      </c>
      <c r="G203">
        <v>3054</v>
      </c>
      <c r="H203">
        <f>444+2581</f>
        <v>3025</v>
      </c>
      <c r="I203">
        <f>428+2561</f>
        <v>2989</v>
      </c>
      <c r="J203">
        <f>328+2573</f>
        <v>2901</v>
      </c>
      <c r="K203">
        <f>321+2571</f>
        <v>2892</v>
      </c>
    </row>
    <row r="204" spans="1:11" hidden="1" outlineLevel="1">
      <c r="A204" s="8" t="s">
        <v>13</v>
      </c>
      <c r="B204">
        <v>4729</v>
      </c>
      <c r="C204">
        <v>4548</v>
      </c>
      <c r="D204">
        <v>4524</v>
      </c>
      <c r="E204">
        <f>8706/2</f>
        <v>4353</v>
      </c>
      <c r="F204">
        <v>4124</v>
      </c>
      <c r="G204">
        <v>3997</v>
      </c>
      <c r="H204">
        <f>517+3355</f>
        <v>3872</v>
      </c>
      <c r="I204">
        <f>535+3333</f>
        <v>3868</v>
      </c>
      <c r="J204">
        <f>530+3367</f>
        <v>3897</v>
      </c>
      <c r="K204">
        <f>411+3387</f>
        <v>3798</v>
      </c>
    </row>
    <row r="205" spans="1:11" hidden="1" outlineLevel="1">
      <c r="A205" s="8" t="s">
        <v>14</v>
      </c>
      <c r="B205">
        <v>4723</v>
      </c>
      <c r="C205">
        <v>4682</v>
      </c>
      <c r="D205">
        <v>4669</v>
      </c>
      <c r="E205">
        <f>9066/2</f>
        <v>4533</v>
      </c>
      <c r="F205">
        <v>4415</v>
      </c>
      <c r="G205">
        <v>4369</v>
      </c>
      <c r="H205">
        <f>555+3759</f>
        <v>4314</v>
      </c>
      <c r="I205">
        <f>555+3757</f>
        <v>4312</v>
      </c>
      <c r="J205">
        <f>449+3846</f>
        <v>4295</v>
      </c>
      <c r="K205">
        <f>441+3876</f>
        <v>4317</v>
      </c>
    </row>
    <row r="206" spans="1:11" hidden="1" outlineLevel="1">
      <c r="A206" s="8" t="s">
        <v>15</v>
      </c>
      <c r="B206">
        <v>5239</v>
      </c>
      <c r="C206">
        <v>5277</v>
      </c>
      <c r="D206">
        <v>5238</v>
      </c>
      <c r="E206">
        <f>10122/2</f>
        <v>5061</v>
      </c>
      <c r="F206">
        <v>4885</v>
      </c>
      <c r="G206">
        <v>4863</v>
      </c>
      <c r="H206">
        <f>555+4250</f>
        <v>4805</v>
      </c>
      <c r="I206">
        <f>541+4261</f>
        <v>4802</v>
      </c>
      <c r="J206">
        <f>519+4367</f>
        <v>4886</v>
      </c>
      <c r="K206">
        <f>434+4364</f>
        <v>4798</v>
      </c>
    </row>
    <row r="207" spans="1:11" hidden="1" outlineLevel="1">
      <c r="A207" s="8" t="s">
        <v>16</v>
      </c>
      <c r="B207">
        <v>6235</v>
      </c>
      <c r="C207">
        <v>6113</v>
      </c>
      <c r="D207">
        <v>6034</v>
      </c>
      <c r="E207">
        <f>11666/2</f>
        <v>5833</v>
      </c>
      <c r="F207">
        <v>5657</v>
      </c>
      <c r="G207">
        <v>5594</v>
      </c>
      <c r="H207">
        <f>581+4940</f>
        <v>5521</v>
      </c>
      <c r="I207">
        <f>581+4938</f>
        <v>5519</v>
      </c>
      <c r="J207">
        <f>477+4979</f>
        <v>5456</v>
      </c>
      <c r="K207">
        <f>471+5023</f>
        <v>5494</v>
      </c>
    </row>
    <row r="208" spans="1:11" hidden="1" outlineLevel="1">
      <c r="A208" s="8" t="s">
        <v>17</v>
      </c>
      <c r="B208">
        <v>6593</v>
      </c>
      <c r="C208">
        <v>6446</v>
      </c>
      <c r="D208">
        <v>6355</v>
      </c>
      <c r="E208">
        <f>12170/2</f>
        <v>6085</v>
      </c>
      <c r="F208">
        <v>5783</v>
      </c>
      <c r="G208">
        <v>5577</v>
      </c>
      <c r="H208">
        <f>589+4930</f>
        <v>5519</v>
      </c>
      <c r="I208">
        <f>588+4927</f>
        <v>5515</v>
      </c>
      <c r="J208">
        <f>569+4946</f>
        <v>5515</v>
      </c>
      <c r="K208">
        <f>481+4976</f>
        <v>5457</v>
      </c>
    </row>
    <row r="209" spans="1:11" hidden="1" outlineLevel="1">
      <c r="A209" s="9" t="s">
        <v>18</v>
      </c>
      <c r="B209">
        <v>1647</v>
      </c>
      <c r="C209">
        <v>1627</v>
      </c>
      <c r="D209">
        <v>1583</v>
      </c>
      <c r="E209">
        <f>2990/2</f>
        <v>1495</v>
      </c>
      <c r="F209">
        <v>1414</v>
      </c>
      <c r="G209">
        <v>1364</v>
      </c>
      <c r="H209">
        <f>352+997</f>
        <v>1349</v>
      </c>
      <c r="I209">
        <f>365+983</f>
        <v>1348</v>
      </c>
      <c r="J209">
        <f>363+996</f>
        <v>1359</v>
      </c>
      <c r="K209">
        <f>365+1002</f>
        <v>1367</v>
      </c>
    </row>
    <row r="210" spans="1:11" hidden="1" outlineLevel="1">
      <c r="A210" s="12" t="s">
        <v>28</v>
      </c>
      <c r="B210">
        <f>1128+486</f>
        <v>1614</v>
      </c>
      <c r="C210">
        <f>1161+490</f>
        <v>1651</v>
      </c>
      <c r="D210">
        <f>1062+490</f>
        <v>1552</v>
      </c>
      <c r="E210">
        <f>1022+469</f>
        <v>1491</v>
      </c>
      <c r="F210">
        <f>923+469</f>
        <v>1392</v>
      </c>
      <c r="G210">
        <f>923+447</f>
        <v>1370</v>
      </c>
      <c r="H210">
        <f>916+441</f>
        <v>1357</v>
      </c>
      <c r="I210">
        <f>881+528</f>
        <v>1409</v>
      </c>
      <c r="J210">
        <f>880+514</f>
        <v>1394</v>
      </c>
      <c r="K210">
        <f>880+798</f>
        <v>1678</v>
      </c>
    </row>
    <row r="211" spans="1:11" collapsed="1"/>
    <row r="212" spans="1:11">
      <c r="A212" s="2" t="s">
        <v>30</v>
      </c>
      <c r="B212" t="s">
        <v>37</v>
      </c>
    </row>
    <row r="213" spans="1:11" ht="19" hidden="1" customHeight="1" outlineLevel="1">
      <c r="B213">
        <v>2017</v>
      </c>
      <c r="C213">
        <v>2016</v>
      </c>
      <c r="D213">
        <v>2015</v>
      </c>
      <c r="E213">
        <v>2014</v>
      </c>
      <c r="F213">
        <v>2013</v>
      </c>
      <c r="G213">
        <v>2012</v>
      </c>
      <c r="H213">
        <v>2011</v>
      </c>
      <c r="I213">
        <v>2010</v>
      </c>
      <c r="J213">
        <v>2009</v>
      </c>
      <c r="K213">
        <v>2008</v>
      </c>
    </row>
    <row r="214" spans="1:11" hidden="1" outlineLevel="1">
      <c r="A214" s="8" t="s">
        <v>0</v>
      </c>
      <c r="B214">
        <f>B24/B192</f>
        <v>444.13078981678444</v>
      </c>
      <c r="C214">
        <f t="shared" ref="C214:K214" si="9">C24/C192</f>
        <v>450.87317064661863</v>
      </c>
      <c r="D214">
        <f t="shared" si="9"/>
        <v>455.70131857053161</v>
      </c>
      <c r="E214">
        <f t="shared" si="9"/>
        <v>469.33100471818881</v>
      </c>
      <c r="F214">
        <f t="shared" si="9"/>
        <v>485.41115445580266</v>
      </c>
      <c r="G214">
        <f t="shared" si="9"/>
        <v>497.6097513331901</v>
      </c>
      <c r="H214">
        <f t="shared" si="9"/>
        <v>501.13379231323898</v>
      </c>
      <c r="I214">
        <f t="shared" si="9"/>
        <v>499.62086086165289</v>
      </c>
      <c r="J214">
        <f t="shared" si="9"/>
        <v>499.9612772967435</v>
      </c>
      <c r="K214">
        <f t="shared" si="9"/>
        <v>506.90016575942371</v>
      </c>
    </row>
    <row r="215" spans="1:11" hidden="1" outlineLevel="1">
      <c r="A215" s="8" t="s">
        <v>2</v>
      </c>
      <c r="B215">
        <f t="shared" ref="B215:B231" si="10">B25/B193</f>
        <v>365.07633050627754</v>
      </c>
      <c r="C215">
        <f t="shared" ref="C215:K215" si="11">C25/C193</f>
        <v>368.6197475872309</v>
      </c>
      <c r="D215">
        <f t="shared" si="11"/>
        <v>375.33446932814019</v>
      </c>
      <c r="E215">
        <f t="shared" si="11"/>
        <v>386.40123149883351</v>
      </c>
      <c r="F215">
        <f t="shared" si="11"/>
        <v>396.70101681658196</v>
      </c>
      <c r="G215">
        <f t="shared" si="11"/>
        <v>405.25153032832498</v>
      </c>
      <c r="H215">
        <f t="shared" si="11"/>
        <v>410.08558053932944</v>
      </c>
      <c r="I215">
        <f t="shared" si="11"/>
        <v>414.69137043590155</v>
      </c>
      <c r="J215">
        <f t="shared" si="11"/>
        <v>410.94569461776899</v>
      </c>
      <c r="K215">
        <f t="shared" si="11"/>
        <v>420.82619636963699</v>
      </c>
    </row>
    <row r="216" spans="1:11" hidden="1" outlineLevel="1">
      <c r="A216" s="8" t="s">
        <v>3</v>
      </c>
      <c r="B216">
        <f t="shared" si="10"/>
        <v>396.32899394769896</v>
      </c>
      <c r="C216">
        <f t="shared" ref="C216:K216" si="12">C26/C194</f>
        <v>399.28429582287151</v>
      </c>
      <c r="D216">
        <f t="shared" si="12"/>
        <v>404.81301843317971</v>
      </c>
      <c r="E216">
        <f t="shared" si="12"/>
        <v>418.27917756120752</v>
      </c>
      <c r="F216">
        <f t="shared" si="12"/>
        <v>432.46720608066693</v>
      </c>
      <c r="G216">
        <f t="shared" si="12"/>
        <v>445.65289672544083</v>
      </c>
      <c r="H216">
        <f t="shared" si="12"/>
        <v>451.25975346295593</v>
      </c>
      <c r="I216">
        <f t="shared" si="12"/>
        <v>453.75937937174109</v>
      </c>
      <c r="J216">
        <f t="shared" si="12"/>
        <v>456.75261054531393</v>
      </c>
      <c r="K216">
        <f t="shared" si="12"/>
        <v>464.01679250195264</v>
      </c>
    </row>
    <row r="217" spans="1:11" hidden="1" outlineLevel="1">
      <c r="A217" s="8" t="s">
        <v>4</v>
      </c>
      <c r="B217">
        <f t="shared" si="10"/>
        <v>451.84939759036143</v>
      </c>
      <c r="C217">
        <f t="shared" ref="C217:K217" si="13">C27/C195</f>
        <v>458.40535055350551</v>
      </c>
      <c r="D217">
        <f t="shared" si="13"/>
        <v>462.67974707085733</v>
      </c>
      <c r="E217">
        <f t="shared" si="13"/>
        <v>479.93532242540903</v>
      </c>
      <c r="F217">
        <f t="shared" si="13"/>
        <v>495.56022187004754</v>
      </c>
      <c r="G217">
        <f t="shared" si="13"/>
        <v>511.87824310520938</v>
      </c>
      <c r="H217">
        <f t="shared" si="13"/>
        <v>516.9630927835052</v>
      </c>
      <c r="I217">
        <f t="shared" si="13"/>
        <v>518.29880313660749</v>
      </c>
      <c r="J217">
        <f t="shared" si="13"/>
        <v>521.74790444258167</v>
      </c>
      <c r="K217">
        <f t="shared" si="13"/>
        <v>521.49037656903761</v>
      </c>
    </row>
    <row r="218" spans="1:11" hidden="1" outlineLevel="1">
      <c r="A218" s="8" t="s">
        <v>5</v>
      </c>
      <c r="B218">
        <f t="shared" si="10"/>
        <v>488.57365368682684</v>
      </c>
      <c r="C218">
        <f t="shared" ref="C218:K218" si="14">C28/C196</f>
        <v>512.10527231599099</v>
      </c>
      <c r="D218">
        <f t="shared" si="14"/>
        <v>513.48104598104601</v>
      </c>
      <c r="E218">
        <f t="shared" si="14"/>
        <v>528.99726626571896</v>
      </c>
      <c r="F218">
        <f t="shared" si="14"/>
        <v>550.101623686724</v>
      </c>
      <c r="G218">
        <f t="shared" si="14"/>
        <v>565.40377733598405</v>
      </c>
      <c r="H218">
        <f t="shared" si="14"/>
        <v>563.86352657004829</v>
      </c>
      <c r="I218">
        <f t="shared" si="14"/>
        <v>555.32434064827862</v>
      </c>
      <c r="J218">
        <f t="shared" si="14"/>
        <v>556.93014177111161</v>
      </c>
      <c r="K218">
        <f t="shared" si="14"/>
        <v>553.93869574161693</v>
      </c>
    </row>
    <row r="219" spans="1:11" hidden="1" outlineLevel="1">
      <c r="A219" s="8" t="s">
        <v>6</v>
      </c>
      <c r="B219">
        <f t="shared" si="10"/>
        <v>447.49923570773461</v>
      </c>
      <c r="C219">
        <f t="shared" ref="C219:K219" si="15">C29/C197</f>
        <v>454.58353960396039</v>
      </c>
      <c r="D219">
        <f t="shared" si="15"/>
        <v>458.62897196261684</v>
      </c>
      <c r="E219">
        <f t="shared" si="15"/>
        <v>476.70671834625324</v>
      </c>
      <c r="F219">
        <f t="shared" si="15"/>
        <v>494.59704499664207</v>
      </c>
      <c r="G219">
        <f t="shared" si="15"/>
        <v>510.85396383866481</v>
      </c>
      <c r="H219">
        <f t="shared" si="15"/>
        <v>514.94159042927515</v>
      </c>
      <c r="I219">
        <f t="shared" si="15"/>
        <v>512.19577464788733</v>
      </c>
      <c r="J219">
        <f t="shared" si="15"/>
        <v>525.33528765115432</v>
      </c>
      <c r="K219">
        <f t="shared" si="15"/>
        <v>518.66642362376956</v>
      </c>
    </row>
    <row r="220" spans="1:11" hidden="1" outlineLevel="1">
      <c r="A220" s="8" t="s">
        <v>7</v>
      </c>
      <c r="B220">
        <f t="shared" si="10"/>
        <v>495.62091718904651</v>
      </c>
      <c r="C220">
        <f t="shared" ref="C220:K220" si="16">C30/C198</f>
        <v>512.30378890392421</v>
      </c>
      <c r="D220">
        <f t="shared" si="16"/>
        <v>524.62003454231433</v>
      </c>
      <c r="E220">
        <f t="shared" si="16"/>
        <v>574.3565804274466</v>
      </c>
      <c r="F220">
        <f t="shared" si="16"/>
        <v>618.8175211949939</v>
      </c>
      <c r="G220">
        <f t="shared" si="16"/>
        <v>646.55767599660726</v>
      </c>
      <c r="H220">
        <f t="shared" si="16"/>
        <v>651.87225806451613</v>
      </c>
      <c r="I220">
        <f t="shared" si="16"/>
        <v>648.69025021570314</v>
      </c>
      <c r="J220">
        <f t="shared" si="16"/>
        <v>635.35102739726028</v>
      </c>
      <c r="K220">
        <f t="shared" si="16"/>
        <v>627.76388300127178</v>
      </c>
    </row>
    <row r="221" spans="1:11" hidden="1" outlineLevel="1">
      <c r="A221" s="8" t="s">
        <v>8</v>
      </c>
      <c r="B221">
        <f t="shared" si="10"/>
        <v>480.46680412371131</v>
      </c>
      <c r="C221">
        <f t="shared" ref="C221:K221" si="17">C31/C199</f>
        <v>489.27545909849749</v>
      </c>
      <c r="D221">
        <f t="shared" si="17"/>
        <v>501.29602733874412</v>
      </c>
      <c r="E221">
        <f t="shared" si="17"/>
        <v>524.92214221422137</v>
      </c>
      <c r="F221">
        <f t="shared" si="17"/>
        <v>552.810707456979</v>
      </c>
      <c r="G221">
        <f t="shared" si="17"/>
        <v>567.66749134092038</v>
      </c>
      <c r="H221">
        <f t="shared" si="17"/>
        <v>568.03101550775386</v>
      </c>
      <c r="I221">
        <f t="shared" si="17"/>
        <v>564.27755511022042</v>
      </c>
      <c r="J221">
        <f t="shared" si="17"/>
        <v>587.08056872037912</v>
      </c>
      <c r="K221">
        <f t="shared" si="17"/>
        <v>587.33210137275603</v>
      </c>
    </row>
    <row r="222" spans="1:11" hidden="1" outlineLevel="1">
      <c r="A222" s="8" t="s">
        <v>9</v>
      </c>
      <c r="B222" t="s">
        <v>29</v>
      </c>
      <c r="C222" t="s">
        <v>29</v>
      </c>
      <c r="D222" t="s">
        <v>29</v>
      </c>
      <c r="E222" t="s">
        <v>29</v>
      </c>
      <c r="F222" t="s">
        <v>29</v>
      </c>
      <c r="G222" t="s">
        <v>29</v>
      </c>
      <c r="H222" t="s">
        <v>29</v>
      </c>
      <c r="I222" t="s">
        <v>29</v>
      </c>
      <c r="J222" t="s">
        <v>29</v>
      </c>
      <c r="K222" t="s">
        <v>29</v>
      </c>
    </row>
    <row r="223" spans="1:11" hidden="1" outlineLevel="1">
      <c r="A223" s="8" t="s">
        <v>10</v>
      </c>
      <c r="B223">
        <f t="shared" si="10"/>
        <v>579.98355633644189</v>
      </c>
      <c r="C223">
        <f t="shared" ref="C223:K223" si="18">C33/C201</f>
        <v>594.6032636648431</v>
      </c>
      <c r="D223">
        <f t="shared" si="18"/>
        <v>601.58560722521133</v>
      </c>
      <c r="E223">
        <f t="shared" si="18"/>
        <v>612.50148691514676</v>
      </c>
      <c r="F223">
        <f t="shared" si="18"/>
        <v>635.40015580368731</v>
      </c>
      <c r="G223">
        <f t="shared" si="18"/>
        <v>662.90078386230334</v>
      </c>
      <c r="H223">
        <f t="shared" si="18"/>
        <v>663.30027226760012</v>
      </c>
      <c r="I223">
        <f t="shared" si="18"/>
        <v>655.46780113446778</v>
      </c>
      <c r="J223">
        <f t="shared" si="18"/>
        <v>675.38511403146913</v>
      </c>
      <c r="K223">
        <f t="shared" si="18"/>
        <v>719.89442815249265</v>
      </c>
    </row>
    <row r="224" spans="1:11" hidden="1" outlineLevel="1">
      <c r="A224" s="8" t="s">
        <v>11</v>
      </c>
      <c r="B224">
        <f t="shared" si="10"/>
        <v>373.34826589595377</v>
      </c>
      <c r="C224">
        <f t="shared" ref="C224:K224" si="19">C34/C202</f>
        <v>376.77502429543244</v>
      </c>
      <c r="D224">
        <f t="shared" si="19"/>
        <v>379.5950514453699</v>
      </c>
      <c r="E224">
        <f t="shared" si="19"/>
        <v>392.98778625954196</v>
      </c>
      <c r="F224">
        <f t="shared" si="19"/>
        <v>405.85868421052629</v>
      </c>
      <c r="G224">
        <f t="shared" si="19"/>
        <v>418.44710361707916</v>
      </c>
      <c r="H224">
        <f t="shared" si="19"/>
        <v>422.91439581612991</v>
      </c>
      <c r="I224">
        <f t="shared" si="19"/>
        <v>417.29896344789961</v>
      </c>
      <c r="J224">
        <f t="shared" si="19"/>
        <v>410.99429502852485</v>
      </c>
      <c r="K224">
        <f t="shared" si="19"/>
        <v>409.27156809549649</v>
      </c>
    </row>
    <row r="225" spans="1:11" hidden="1" outlineLevel="1">
      <c r="A225" s="8" t="s">
        <v>12</v>
      </c>
      <c r="B225">
        <f t="shared" si="10"/>
        <v>461.21839745444026</v>
      </c>
      <c r="C225">
        <f t="shared" ref="C225:K225" si="20">C35/C203</f>
        <v>473.98004764740915</v>
      </c>
      <c r="D225">
        <f t="shared" si="20"/>
        <v>476.95031616982834</v>
      </c>
      <c r="E225">
        <f t="shared" si="20"/>
        <v>496.67599874174266</v>
      </c>
      <c r="F225">
        <f t="shared" si="20"/>
        <v>511.45756097560974</v>
      </c>
      <c r="G225">
        <f t="shared" si="20"/>
        <v>512.64833005893911</v>
      </c>
      <c r="H225">
        <f t="shared" si="20"/>
        <v>516.66214876033052</v>
      </c>
      <c r="I225">
        <f t="shared" si="20"/>
        <v>518.4101706256273</v>
      </c>
      <c r="J225">
        <f t="shared" si="20"/>
        <v>526.53498793519475</v>
      </c>
      <c r="K225">
        <f t="shared" si="20"/>
        <v>525.44502074688796</v>
      </c>
    </row>
    <row r="226" spans="1:11" hidden="1" outlineLevel="1">
      <c r="A226" s="8" t="s">
        <v>13</v>
      </c>
      <c r="B226">
        <f>(B36+B32)/B204</f>
        <v>506.84499894269402</v>
      </c>
      <c r="C226">
        <f t="shared" ref="C226:G226" si="21">(C36+C32)/C204</f>
        <v>514.46240105540892</v>
      </c>
      <c r="D226">
        <f t="shared" si="21"/>
        <v>505.86494252873564</v>
      </c>
      <c r="E226">
        <f t="shared" si="21"/>
        <v>509.62508614748447</v>
      </c>
      <c r="F226">
        <f t="shared" si="21"/>
        <v>526.13579049466534</v>
      </c>
      <c r="G226">
        <f t="shared" si="21"/>
        <v>535.87540655491614</v>
      </c>
      <c r="H226">
        <f t="shared" ref="H226:K226" si="22">H36/H204</f>
        <v>542.68698347107443</v>
      </c>
      <c r="I226">
        <f t="shared" si="22"/>
        <v>536.5858324715615</v>
      </c>
      <c r="J226">
        <f t="shared" si="22"/>
        <v>522.85912240184757</v>
      </c>
      <c r="K226">
        <f t="shared" si="22"/>
        <v>531.47367035281729</v>
      </c>
    </row>
    <row r="227" spans="1:11" hidden="1" outlineLevel="1">
      <c r="A227" s="8" t="s">
        <v>14</v>
      </c>
      <c r="B227">
        <f t="shared" si="10"/>
        <v>392.67562989625236</v>
      </c>
      <c r="C227">
        <f t="shared" ref="C227:K227" si="23">C37/C205</f>
        <v>398.28940623665102</v>
      </c>
      <c r="D227">
        <f t="shared" si="23"/>
        <v>400.45213107731848</v>
      </c>
      <c r="E227">
        <f t="shared" si="23"/>
        <v>412.87447606441651</v>
      </c>
      <c r="F227">
        <f t="shared" si="23"/>
        <v>424.22763306908269</v>
      </c>
      <c r="G227">
        <f t="shared" si="23"/>
        <v>428.78027008468757</v>
      </c>
      <c r="H227">
        <f t="shared" si="23"/>
        <v>434.40681502086233</v>
      </c>
      <c r="I227">
        <f t="shared" si="23"/>
        <v>433.43297773654916</v>
      </c>
      <c r="J227">
        <f t="shared" si="23"/>
        <v>431.78300349243307</v>
      </c>
      <c r="K227">
        <f t="shared" si="23"/>
        <v>429.87537641880937</v>
      </c>
    </row>
    <row r="228" spans="1:11" hidden="1" outlineLevel="1">
      <c r="A228" s="8" t="s">
        <v>15</v>
      </c>
      <c r="B228">
        <f t="shared" si="10"/>
        <v>361.98205764458868</v>
      </c>
      <c r="C228">
        <f t="shared" ref="C228:K228" si="24">C38/C206</f>
        <v>360.79476975554292</v>
      </c>
      <c r="D228">
        <f t="shared" si="24"/>
        <v>364.4513172966781</v>
      </c>
      <c r="E228">
        <f t="shared" si="24"/>
        <v>376.56194427978659</v>
      </c>
      <c r="F228">
        <f t="shared" si="24"/>
        <v>390.41392016376665</v>
      </c>
      <c r="G228">
        <f t="shared" si="24"/>
        <v>392.68311741723215</v>
      </c>
      <c r="H228">
        <f t="shared" si="24"/>
        <v>398.40561914672219</v>
      </c>
      <c r="I228">
        <f t="shared" si="24"/>
        <v>399.51790920449815</v>
      </c>
      <c r="J228">
        <f t="shared" si="24"/>
        <v>391.52762996316005</v>
      </c>
      <c r="K228">
        <f t="shared" si="24"/>
        <v>399.95831596498539</v>
      </c>
    </row>
    <row r="229" spans="1:11" hidden="1" outlineLevel="1">
      <c r="A229" s="8" t="s">
        <v>16</v>
      </c>
      <c r="B229">
        <f t="shared" si="10"/>
        <v>431.70906174819567</v>
      </c>
      <c r="C229">
        <f t="shared" ref="C229:K229" si="25">C39/C207</f>
        <v>441.74676918043514</v>
      </c>
      <c r="D229">
        <f t="shared" si="25"/>
        <v>447.93271461716938</v>
      </c>
      <c r="E229">
        <f t="shared" si="25"/>
        <v>463.01971541230927</v>
      </c>
      <c r="F229">
        <f t="shared" si="25"/>
        <v>477.18578751988684</v>
      </c>
      <c r="G229">
        <f t="shared" si="25"/>
        <v>482.36557025384343</v>
      </c>
      <c r="H229">
        <f t="shared" si="25"/>
        <v>488.89603332729575</v>
      </c>
      <c r="I229">
        <f t="shared" si="25"/>
        <v>487.39264359485412</v>
      </c>
      <c r="J229">
        <f t="shared" si="25"/>
        <v>489.34677419354841</v>
      </c>
      <c r="K229">
        <f t="shared" si="25"/>
        <v>486.70021842009464</v>
      </c>
    </row>
    <row r="230" spans="1:11" hidden="1" outlineLevel="1">
      <c r="A230" s="8" t="s">
        <v>17</v>
      </c>
      <c r="B230">
        <f t="shared" si="10"/>
        <v>512.72622478386165</v>
      </c>
      <c r="C230">
        <f t="shared" ref="C230:K230" si="26">C40/C208</f>
        <v>523.40536766987282</v>
      </c>
      <c r="D230">
        <f t="shared" si="26"/>
        <v>529.45743509047998</v>
      </c>
      <c r="E230">
        <f t="shared" si="26"/>
        <v>550.57633525061624</v>
      </c>
      <c r="F230">
        <f t="shared" si="26"/>
        <v>576.48625280996021</v>
      </c>
      <c r="G230">
        <f t="shared" si="26"/>
        <v>595.17912856374392</v>
      </c>
      <c r="H230">
        <f t="shared" si="26"/>
        <v>599.52255843449905</v>
      </c>
      <c r="I230">
        <f t="shared" si="26"/>
        <v>596.65203989120585</v>
      </c>
      <c r="J230">
        <f t="shared" si="26"/>
        <v>589.33381686310065</v>
      </c>
      <c r="K230">
        <f t="shared" si="26"/>
        <v>591.03078614623416</v>
      </c>
    </row>
    <row r="231" spans="1:11" hidden="1" outlineLevel="1">
      <c r="A231" s="9" t="s">
        <v>18</v>
      </c>
      <c r="B231">
        <f t="shared" si="10"/>
        <v>398.95749848208862</v>
      </c>
      <c r="C231">
        <f t="shared" ref="C231:K231" si="27">C41/C209</f>
        <v>394.34357713583285</v>
      </c>
      <c r="D231">
        <f t="shared" si="27"/>
        <v>394.43777637397346</v>
      </c>
      <c r="E231">
        <f t="shared" si="27"/>
        <v>406.25150501672243</v>
      </c>
      <c r="F231">
        <f t="shared" si="27"/>
        <v>419.94766619519095</v>
      </c>
      <c r="G231">
        <f t="shared" si="27"/>
        <v>427.94208211143695</v>
      </c>
      <c r="H231">
        <f t="shared" si="27"/>
        <v>427.09859154929575</v>
      </c>
      <c r="I231">
        <f t="shared" si="27"/>
        <v>423.77967359050444</v>
      </c>
      <c r="J231">
        <f t="shared" si="27"/>
        <v>414.02722590139808</v>
      </c>
      <c r="K231">
        <f t="shared" si="27"/>
        <v>410.1082662765179</v>
      </c>
    </row>
    <row r="232" spans="1:11" collapsed="1"/>
    <row r="233" spans="1:11">
      <c r="A233" s="2" t="s">
        <v>35</v>
      </c>
      <c r="B233" t="s">
        <v>31</v>
      </c>
    </row>
    <row r="234" spans="1:11" ht="19" hidden="1" customHeight="1" outlineLevel="1">
      <c r="B234">
        <v>2017</v>
      </c>
      <c r="C234">
        <v>2016</v>
      </c>
      <c r="D234">
        <v>2015</v>
      </c>
      <c r="E234">
        <v>2014</v>
      </c>
      <c r="F234">
        <v>2013</v>
      </c>
      <c r="G234">
        <v>2012</v>
      </c>
      <c r="H234">
        <v>2011</v>
      </c>
      <c r="I234">
        <v>2010</v>
      </c>
      <c r="J234">
        <v>2009</v>
      </c>
      <c r="K234">
        <v>2008</v>
      </c>
    </row>
    <row r="235" spans="1:11" hidden="1" outlineLevel="1">
      <c r="A235" s="8" t="s">
        <v>0</v>
      </c>
      <c r="B235">
        <f t="shared" ref="B235:K235" si="28">SUM(B236:B253)</f>
        <v>1662341</v>
      </c>
      <c r="C235">
        <f t="shared" si="28"/>
        <v>1849450</v>
      </c>
      <c r="D235">
        <f t="shared" si="28"/>
        <v>1861657</v>
      </c>
      <c r="E235">
        <f t="shared" si="28"/>
        <v>1778966</v>
      </c>
      <c r="F235">
        <f t="shared" si="28"/>
        <v>1857276</v>
      </c>
      <c r="G235">
        <f t="shared" si="28"/>
        <v>1793400</v>
      </c>
      <c r="H235">
        <f t="shared" si="28"/>
        <v>1752598</v>
      </c>
      <c r="I235">
        <f t="shared" si="28"/>
        <v>1784953</v>
      </c>
      <c r="J235">
        <f t="shared" si="28"/>
        <v>2020209</v>
      </c>
      <c r="K235">
        <f t="shared" si="28"/>
        <v>2063737</v>
      </c>
    </row>
    <row r="236" spans="1:11" hidden="1" outlineLevel="1">
      <c r="A236" s="8" t="s">
        <v>2</v>
      </c>
      <c r="B236">
        <v>320193</v>
      </c>
      <c r="C236">
        <v>343104</v>
      </c>
      <c r="D236">
        <v>356575</v>
      </c>
      <c r="E236">
        <v>355991</v>
      </c>
      <c r="F236">
        <v>368583</v>
      </c>
      <c r="G236">
        <v>358534</v>
      </c>
      <c r="H236">
        <v>358620</v>
      </c>
      <c r="I236">
        <v>348180</v>
      </c>
      <c r="J236">
        <v>405428</v>
      </c>
      <c r="K236">
        <v>392590</v>
      </c>
    </row>
    <row r="237" spans="1:11" hidden="1" outlineLevel="1">
      <c r="A237" s="8" t="s">
        <v>3</v>
      </c>
      <c r="B237">
        <v>116449</v>
      </c>
      <c r="C237">
        <v>129211</v>
      </c>
      <c r="D237">
        <v>140700</v>
      </c>
      <c r="E237">
        <v>133755</v>
      </c>
      <c r="F237">
        <v>133629</v>
      </c>
      <c r="G237">
        <v>131480</v>
      </c>
      <c r="H237">
        <v>126411</v>
      </c>
      <c r="I237">
        <v>127220</v>
      </c>
      <c r="J237">
        <v>170193</v>
      </c>
      <c r="K237">
        <v>164221</v>
      </c>
    </row>
    <row r="238" spans="1:11" hidden="1" outlineLevel="1">
      <c r="A238" s="8" t="s">
        <v>4</v>
      </c>
      <c r="B238">
        <v>75016</v>
      </c>
      <c r="C238">
        <v>86150</v>
      </c>
      <c r="D238">
        <v>98897</v>
      </c>
      <c r="E238">
        <v>95753</v>
      </c>
      <c r="F238">
        <v>96186</v>
      </c>
      <c r="G238">
        <v>97921</v>
      </c>
      <c r="H238">
        <v>96265</v>
      </c>
      <c r="I238">
        <v>96351</v>
      </c>
      <c r="J238">
        <v>97648</v>
      </c>
      <c r="K238">
        <v>106569</v>
      </c>
    </row>
    <row r="239" spans="1:11" hidden="1" outlineLevel="1">
      <c r="A239" s="8" t="s">
        <v>5</v>
      </c>
      <c r="B239">
        <v>91385</v>
      </c>
      <c r="C239">
        <v>100387</v>
      </c>
      <c r="D239">
        <v>99915</v>
      </c>
      <c r="E239">
        <v>94210</v>
      </c>
      <c r="F239">
        <v>95270</v>
      </c>
      <c r="G239">
        <v>89911</v>
      </c>
      <c r="H239">
        <v>82870</v>
      </c>
      <c r="I239">
        <v>85078</v>
      </c>
      <c r="J239">
        <v>103727</v>
      </c>
      <c r="K239">
        <v>106547</v>
      </c>
    </row>
    <row r="240" spans="1:11" hidden="1" outlineLevel="1">
      <c r="A240" s="8" t="s">
        <v>6</v>
      </c>
      <c r="B240">
        <v>48213</v>
      </c>
      <c r="C240">
        <v>54271</v>
      </c>
      <c r="D240">
        <v>61234</v>
      </c>
      <c r="E240">
        <v>64822</v>
      </c>
      <c r="F240">
        <v>67969</v>
      </c>
      <c r="G240">
        <v>67272</v>
      </c>
      <c r="H240">
        <v>63672</v>
      </c>
      <c r="I240">
        <v>62021</v>
      </c>
      <c r="J240">
        <v>61679</v>
      </c>
      <c r="K240">
        <v>61806</v>
      </c>
    </row>
    <row r="241" spans="1:11" hidden="1" outlineLevel="1">
      <c r="A241" s="8" t="s">
        <v>7</v>
      </c>
      <c r="B241">
        <v>46988</v>
      </c>
      <c r="C241">
        <v>49038</v>
      </c>
      <c r="D241">
        <v>49593</v>
      </c>
      <c r="E241">
        <v>47565</v>
      </c>
      <c r="F241">
        <v>48484</v>
      </c>
      <c r="G241">
        <v>45163</v>
      </c>
      <c r="H241">
        <v>47473</v>
      </c>
      <c r="I241">
        <v>49057</v>
      </c>
      <c r="J241">
        <v>54484</v>
      </c>
      <c r="K241">
        <v>53124</v>
      </c>
    </row>
    <row r="242" spans="1:11" hidden="1" outlineLevel="1">
      <c r="A242" s="8" t="s">
        <v>8</v>
      </c>
      <c r="B242">
        <v>34912</v>
      </c>
      <c r="C242">
        <v>39799</v>
      </c>
      <c r="D242">
        <v>44569</v>
      </c>
      <c r="E242">
        <v>41167</v>
      </c>
      <c r="F242">
        <v>40848</v>
      </c>
      <c r="G242">
        <v>37362</v>
      </c>
      <c r="H242">
        <v>36848</v>
      </c>
      <c r="I242">
        <v>41314</v>
      </c>
      <c r="J242">
        <v>45807</v>
      </c>
      <c r="K242">
        <v>44590</v>
      </c>
    </row>
    <row r="243" spans="1:11" hidden="1" outlineLevel="1">
      <c r="A243" s="8" t="s">
        <v>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hidden="1" outlineLevel="1">
      <c r="A244" s="8" t="s">
        <v>10</v>
      </c>
      <c r="B244">
        <f>315387+101679</f>
        <v>417066</v>
      </c>
      <c r="C244">
        <f>365594+110754</f>
        <v>476348</v>
      </c>
      <c r="D244">
        <v>430790</v>
      </c>
      <c r="E244">
        <v>404390</v>
      </c>
      <c r="F244">
        <v>401963</v>
      </c>
      <c r="G244">
        <v>385811</v>
      </c>
      <c r="H244">
        <v>369543</v>
      </c>
      <c r="I244">
        <v>358597</v>
      </c>
      <c r="J244">
        <v>444851</v>
      </c>
      <c r="K244">
        <v>484617</v>
      </c>
    </row>
    <row r="245" spans="1:11" hidden="1" outlineLevel="1">
      <c r="A245" s="8" t="s">
        <v>11</v>
      </c>
      <c r="B245">
        <f>53171</f>
        <v>53171</v>
      </c>
      <c r="C245">
        <v>58814</v>
      </c>
      <c r="D245">
        <v>56928</v>
      </c>
      <c r="E245">
        <v>53722</v>
      </c>
      <c r="F245">
        <v>58533</v>
      </c>
      <c r="G245">
        <v>59087</v>
      </c>
      <c r="H245">
        <v>55061</v>
      </c>
      <c r="I245">
        <v>57289</v>
      </c>
      <c r="J245">
        <v>59247</v>
      </c>
      <c r="K245">
        <v>60197</v>
      </c>
    </row>
    <row r="246" spans="1:11" hidden="1" outlineLevel="1">
      <c r="A246" s="8" t="s">
        <v>12</v>
      </c>
      <c r="B246">
        <v>50387</v>
      </c>
      <c r="C246">
        <v>56179</v>
      </c>
      <c r="D246">
        <v>53703</v>
      </c>
      <c r="E246">
        <v>50857</v>
      </c>
      <c r="F246">
        <v>52065</v>
      </c>
      <c r="G246">
        <v>50477</v>
      </c>
      <c r="H246">
        <v>48236</v>
      </c>
      <c r="I246">
        <v>54370</v>
      </c>
      <c r="J246">
        <v>58990</v>
      </c>
      <c r="K246">
        <v>63243</v>
      </c>
    </row>
    <row r="247" spans="1:11" hidden="1" outlineLevel="1">
      <c r="A247" s="8" t="s">
        <v>13</v>
      </c>
      <c r="B247">
        <v>67276</v>
      </c>
      <c r="C247">
        <v>72072</v>
      </c>
      <c r="D247">
        <v>73409</v>
      </c>
      <c r="E247">
        <v>71136</v>
      </c>
      <c r="F247">
        <v>70573</v>
      </c>
      <c r="G247">
        <v>67554</v>
      </c>
      <c r="H247">
        <v>63054</v>
      </c>
      <c r="I247">
        <v>70989</v>
      </c>
      <c r="J247">
        <v>73857</v>
      </c>
      <c r="K247">
        <v>73623</v>
      </c>
    </row>
    <row r="248" spans="1:11" hidden="1" outlineLevel="1">
      <c r="A248" s="8" t="s">
        <v>14</v>
      </c>
      <c r="B248">
        <v>48979</v>
      </c>
      <c r="C248">
        <v>53375</v>
      </c>
      <c r="D248">
        <v>57342</v>
      </c>
      <c r="E248">
        <v>56642</v>
      </c>
      <c r="F248">
        <v>59906</v>
      </c>
      <c r="G248">
        <v>62200</v>
      </c>
      <c r="H248">
        <v>58570</v>
      </c>
      <c r="I248">
        <v>61757</v>
      </c>
      <c r="J248">
        <v>62911</v>
      </c>
      <c r="K248">
        <v>60895</v>
      </c>
    </row>
    <row r="249" spans="1:11" hidden="1" outlineLevel="1">
      <c r="A249" s="8" t="s">
        <v>15</v>
      </c>
      <c r="B249">
        <v>53892</v>
      </c>
      <c r="C249">
        <v>62794</v>
      </c>
      <c r="D249">
        <v>66643</v>
      </c>
      <c r="E249">
        <v>63197</v>
      </c>
      <c r="F249">
        <v>65888</v>
      </c>
      <c r="G249">
        <v>63187</v>
      </c>
      <c r="H249">
        <v>63780</v>
      </c>
      <c r="I249">
        <v>71326</v>
      </c>
      <c r="J249">
        <v>70933</v>
      </c>
      <c r="K249">
        <v>72467</v>
      </c>
    </row>
    <row r="250" spans="1:11" hidden="1" outlineLevel="1">
      <c r="A250" s="8" t="s">
        <v>16</v>
      </c>
      <c r="B250">
        <v>80061</v>
      </c>
      <c r="C250">
        <v>88059</v>
      </c>
      <c r="D250">
        <v>91876</v>
      </c>
      <c r="E250">
        <v>88938</v>
      </c>
      <c r="F250">
        <v>98162</v>
      </c>
      <c r="G250">
        <v>93072</v>
      </c>
      <c r="H250">
        <v>90480</v>
      </c>
      <c r="I250">
        <v>99078</v>
      </c>
      <c r="J250">
        <v>104420</v>
      </c>
      <c r="K250">
        <v>105865</v>
      </c>
    </row>
    <row r="251" spans="1:11" hidden="1" outlineLevel="1">
      <c r="A251" s="8" t="s">
        <v>17</v>
      </c>
      <c r="B251">
        <v>100775</v>
      </c>
      <c r="C251">
        <v>114410</v>
      </c>
      <c r="D251">
        <v>118843</v>
      </c>
      <c r="E251">
        <v>112253</v>
      </c>
      <c r="F251">
        <v>116609</v>
      </c>
      <c r="G251">
        <v>112208</v>
      </c>
      <c r="H251">
        <v>120418</v>
      </c>
      <c r="I251">
        <v>128394</v>
      </c>
      <c r="J251">
        <v>131763</v>
      </c>
      <c r="K251">
        <v>135012</v>
      </c>
    </row>
    <row r="252" spans="1:11" hidden="1" outlineLevel="1">
      <c r="A252" s="9" t="s">
        <v>18</v>
      </c>
      <c r="B252">
        <v>31368</v>
      </c>
      <c r="C252">
        <v>35003</v>
      </c>
      <c r="D252">
        <v>33819</v>
      </c>
      <c r="E252">
        <v>31254</v>
      </c>
      <c r="F252">
        <v>31223</v>
      </c>
      <c r="G252">
        <v>26284</v>
      </c>
      <c r="H252">
        <v>24706</v>
      </c>
      <c r="I252">
        <v>25334</v>
      </c>
      <c r="J252">
        <v>24104</v>
      </c>
      <c r="K252">
        <v>27138</v>
      </c>
    </row>
    <row r="253" spans="1:11" hidden="1" outlineLevel="1">
      <c r="A253" s="12" t="s">
        <v>34</v>
      </c>
      <c r="B253">
        <v>26210</v>
      </c>
      <c r="C253">
        <v>30436</v>
      </c>
      <c r="D253">
        <v>26821</v>
      </c>
      <c r="E253">
        <v>13314</v>
      </c>
      <c r="F253">
        <f>51382+3</f>
        <v>51385</v>
      </c>
      <c r="G253">
        <v>45877</v>
      </c>
      <c r="H253">
        <f>46588+3</f>
        <v>46591</v>
      </c>
      <c r="I253">
        <f>48578+20</f>
        <v>48598</v>
      </c>
      <c r="J253">
        <f>50122+45</f>
        <v>50167</v>
      </c>
      <c r="K253">
        <f>51207+26</f>
        <v>51233</v>
      </c>
    </row>
    <row r="254" spans="1:11" collapsed="1"/>
    <row r="255" spans="1:11">
      <c r="A255" s="2" t="s">
        <v>36</v>
      </c>
      <c r="B255" t="s">
        <v>31</v>
      </c>
    </row>
    <row r="256" spans="1:11" hidden="1" outlineLevel="1">
      <c r="B256">
        <v>2017</v>
      </c>
      <c r="C256">
        <v>2016</v>
      </c>
      <c r="D256">
        <v>2015</v>
      </c>
      <c r="E256">
        <v>2014</v>
      </c>
      <c r="F256">
        <v>2013</v>
      </c>
      <c r="G256">
        <v>2012</v>
      </c>
      <c r="H256">
        <v>2011</v>
      </c>
      <c r="I256">
        <v>2010</v>
      </c>
      <c r="J256">
        <v>2009</v>
      </c>
      <c r="K256">
        <v>2008</v>
      </c>
    </row>
    <row r="257" spans="1:11" hidden="1" outlineLevel="1">
      <c r="A257" s="8" t="s">
        <v>0</v>
      </c>
      <c r="B257">
        <f t="shared" ref="B257:K257" si="29">SUM(B258:B275)</f>
        <v>1413717</v>
      </c>
      <c r="C257">
        <f t="shared" si="29"/>
        <v>1552455</v>
      </c>
      <c r="D257">
        <f t="shared" si="29"/>
        <v>1500234</v>
      </c>
      <c r="E257">
        <f t="shared" si="29"/>
        <v>1392111</v>
      </c>
      <c r="F257">
        <f t="shared" si="29"/>
        <v>1420658</v>
      </c>
      <c r="G257">
        <f t="shared" si="29"/>
        <v>1370121</v>
      </c>
      <c r="H257">
        <f t="shared" si="29"/>
        <v>1382463</v>
      </c>
      <c r="I257">
        <f t="shared" si="29"/>
        <v>1514098</v>
      </c>
      <c r="J257">
        <f t="shared" si="29"/>
        <v>1811917</v>
      </c>
      <c r="K257">
        <f t="shared" si="29"/>
        <v>1812379</v>
      </c>
    </row>
    <row r="258" spans="1:11" hidden="1" outlineLevel="1">
      <c r="A258" s="8" t="s">
        <v>2</v>
      </c>
      <c r="B258">
        <v>253081</v>
      </c>
      <c r="C258">
        <v>267282</v>
      </c>
      <c r="D258">
        <v>265788</v>
      </c>
      <c r="E258">
        <v>258863</v>
      </c>
      <c r="F258">
        <v>265023</v>
      </c>
      <c r="G258">
        <v>260199</v>
      </c>
      <c r="H258">
        <v>273089</v>
      </c>
      <c r="I258">
        <v>286624</v>
      </c>
      <c r="J258">
        <v>354536</v>
      </c>
      <c r="K258">
        <v>340883</v>
      </c>
    </row>
    <row r="259" spans="1:11" hidden="1" outlineLevel="1">
      <c r="A259" s="8" t="s">
        <v>3</v>
      </c>
      <c r="B259">
        <v>99788</v>
      </c>
      <c r="C259">
        <v>105877</v>
      </c>
      <c r="D259">
        <v>108723</v>
      </c>
      <c r="E259">
        <v>105422</v>
      </c>
      <c r="F259">
        <v>102193</v>
      </c>
      <c r="G259">
        <v>100297</v>
      </c>
      <c r="H259">
        <v>98828</v>
      </c>
      <c r="I259">
        <v>113254</v>
      </c>
      <c r="J259">
        <v>163936</v>
      </c>
      <c r="K259">
        <v>153787</v>
      </c>
    </row>
    <row r="260" spans="1:11" hidden="1" outlineLevel="1">
      <c r="A260" s="8" t="s">
        <v>4</v>
      </c>
      <c r="B260">
        <v>64971</v>
      </c>
      <c r="C260">
        <v>72905</v>
      </c>
      <c r="D260">
        <v>80041</v>
      </c>
      <c r="E260">
        <v>75862</v>
      </c>
      <c r="F260">
        <v>75087</v>
      </c>
      <c r="G260">
        <v>76711</v>
      </c>
      <c r="H260">
        <v>78570</v>
      </c>
      <c r="I260">
        <v>85161</v>
      </c>
      <c r="J260">
        <v>91696</v>
      </c>
      <c r="K260">
        <v>99563</v>
      </c>
    </row>
    <row r="261" spans="1:11" hidden="1" outlineLevel="1">
      <c r="A261" s="8" t="s">
        <v>5</v>
      </c>
      <c r="B261">
        <v>78792</v>
      </c>
      <c r="C261">
        <v>85071</v>
      </c>
      <c r="D261">
        <v>81716</v>
      </c>
      <c r="E261">
        <v>77218</v>
      </c>
      <c r="F261">
        <v>76080</v>
      </c>
      <c r="G261">
        <v>72787</v>
      </c>
      <c r="H261">
        <v>72564</v>
      </c>
      <c r="I261">
        <v>79477</v>
      </c>
      <c r="J261">
        <v>99345</v>
      </c>
      <c r="K261">
        <v>100239</v>
      </c>
    </row>
    <row r="262" spans="1:11" hidden="1" outlineLevel="1">
      <c r="A262" s="8" t="s">
        <v>6</v>
      </c>
      <c r="B262">
        <v>42653</v>
      </c>
      <c r="C262">
        <v>46387</v>
      </c>
      <c r="D262">
        <v>50686</v>
      </c>
      <c r="E262">
        <v>51871</v>
      </c>
      <c r="F262">
        <v>52625</v>
      </c>
      <c r="G262">
        <v>51245</v>
      </c>
      <c r="H262">
        <v>47698</v>
      </c>
      <c r="I262">
        <v>51899</v>
      </c>
      <c r="J262">
        <v>52093</v>
      </c>
      <c r="K262">
        <v>51558</v>
      </c>
    </row>
    <row r="263" spans="1:11" hidden="1" outlineLevel="1">
      <c r="A263" s="8" t="s">
        <v>7</v>
      </c>
      <c r="B263">
        <v>41433</v>
      </c>
      <c r="C263">
        <v>42316</v>
      </c>
      <c r="D263">
        <v>39940</v>
      </c>
      <c r="E263">
        <v>36923</v>
      </c>
      <c r="F263">
        <v>34250</v>
      </c>
      <c r="G263">
        <v>30651</v>
      </c>
      <c r="H263">
        <v>34040</v>
      </c>
      <c r="I263">
        <v>40513</v>
      </c>
      <c r="J263">
        <v>48652</v>
      </c>
      <c r="K263">
        <v>47208</v>
      </c>
    </row>
    <row r="264" spans="1:11" hidden="1" outlineLevel="1">
      <c r="A264" s="8" t="s">
        <v>8</v>
      </c>
      <c r="B264">
        <v>30471</v>
      </c>
      <c r="C264">
        <v>34631</v>
      </c>
      <c r="D264">
        <v>37446</v>
      </c>
      <c r="E264">
        <v>33462</v>
      </c>
      <c r="F264">
        <v>32115</v>
      </c>
      <c r="G264">
        <v>29676</v>
      </c>
      <c r="H264">
        <v>30013</v>
      </c>
      <c r="I264">
        <v>34167</v>
      </c>
      <c r="J264">
        <v>38853</v>
      </c>
      <c r="K264">
        <v>38208</v>
      </c>
    </row>
    <row r="265" spans="1:11" hidden="1" outlineLevel="1">
      <c r="A265" s="8" t="s">
        <v>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hidden="1" outlineLevel="1">
      <c r="A266" s="8" t="s">
        <v>10</v>
      </c>
      <c r="B266">
        <f>269757+87731</f>
        <v>357488</v>
      </c>
      <c r="C266">
        <f>311226+95400</f>
        <v>406626</v>
      </c>
      <c r="D266">
        <v>353778</v>
      </c>
      <c r="E266">
        <v>318065</v>
      </c>
      <c r="F266">
        <v>306895</v>
      </c>
      <c r="G266">
        <v>294171</v>
      </c>
      <c r="H266">
        <v>289199</v>
      </c>
      <c r="I266">
        <v>300169</v>
      </c>
      <c r="J266">
        <v>399441</v>
      </c>
      <c r="K266">
        <v>410051</v>
      </c>
    </row>
    <row r="267" spans="1:11" hidden="1" outlineLevel="1">
      <c r="A267" s="8" t="s">
        <v>11</v>
      </c>
      <c r="B267">
        <v>45514</v>
      </c>
      <c r="C267">
        <v>49509</v>
      </c>
      <c r="D267">
        <v>46673</v>
      </c>
      <c r="E267">
        <v>43409</v>
      </c>
      <c r="F267">
        <v>45680</v>
      </c>
      <c r="G267">
        <v>46297</v>
      </c>
      <c r="H267">
        <v>44561</v>
      </c>
      <c r="I267">
        <v>48459</v>
      </c>
      <c r="J267">
        <v>52961</v>
      </c>
      <c r="K267">
        <v>52480</v>
      </c>
    </row>
    <row r="268" spans="1:11" hidden="1" outlineLevel="1">
      <c r="A268" s="8" t="s">
        <v>12</v>
      </c>
      <c r="B268">
        <v>43128</v>
      </c>
      <c r="C268">
        <v>48544</v>
      </c>
      <c r="D268">
        <v>44459</v>
      </c>
      <c r="E268">
        <v>40986</v>
      </c>
      <c r="F268">
        <v>40785</v>
      </c>
      <c r="G268">
        <v>38078</v>
      </c>
      <c r="H268">
        <v>36235</v>
      </c>
      <c r="I268">
        <v>45602</v>
      </c>
      <c r="J268">
        <v>52279</v>
      </c>
      <c r="K268">
        <v>53647</v>
      </c>
    </row>
    <row r="269" spans="1:11" hidden="1" outlineLevel="1">
      <c r="A269" s="8" t="s">
        <v>13</v>
      </c>
      <c r="B269">
        <v>55274</v>
      </c>
      <c r="C269">
        <v>59332</v>
      </c>
      <c r="D269">
        <v>57981</v>
      </c>
      <c r="E269">
        <v>54135</v>
      </c>
      <c r="F269">
        <v>51050</v>
      </c>
      <c r="G269">
        <v>48450</v>
      </c>
      <c r="H269">
        <v>46568</v>
      </c>
      <c r="I269">
        <v>55359</v>
      </c>
      <c r="J269">
        <v>60554</v>
      </c>
      <c r="K269">
        <v>60977</v>
      </c>
    </row>
    <row r="270" spans="1:11" hidden="1" outlineLevel="1">
      <c r="A270" s="8" t="s">
        <v>14</v>
      </c>
      <c r="B270">
        <v>44429</v>
      </c>
      <c r="C270">
        <v>48919</v>
      </c>
      <c r="D270">
        <v>50894</v>
      </c>
      <c r="E270">
        <v>48592</v>
      </c>
      <c r="F270">
        <v>48875</v>
      </c>
      <c r="G270">
        <v>49614</v>
      </c>
      <c r="H270">
        <v>47921</v>
      </c>
      <c r="I270">
        <v>54951</v>
      </c>
      <c r="J270">
        <v>57921</v>
      </c>
      <c r="K270">
        <v>56210</v>
      </c>
    </row>
    <row r="271" spans="1:11" hidden="1" outlineLevel="1">
      <c r="A271" s="8" t="s">
        <v>15</v>
      </c>
      <c r="B271">
        <v>47209</v>
      </c>
      <c r="C271">
        <v>53644</v>
      </c>
      <c r="D271">
        <v>54280</v>
      </c>
      <c r="E271">
        <v>51027</v>
      </c>
      <c r="F271">
        <v>51550</v>
      </c>
      <c r="G271">
        <v>50321</v>
      </c>
      <c r="H271">
        <v>51210</v>
      </c>
      <c r="I271">
        <v>59372</v>
      </c>
      <c r="J271">
        <v>61798</v>
      </c>
      <c r="K271">
        <v>60484</v>
      </c>
    </row>
    <row r="272" spans="1:11" hidden="1" outlineLevel="1">
      <c r="A272" s="8" t="s">
        <v>16</v>
      </c>
      <c r="B272">
        <v>69376</v>
      </c>
      <c r="C272">
        <v>75157</v>
      </c>
      <c r="D272">
        <v>76233</v>
      </c>
      <c r="E272">
        <v>70690</v>
      </c>
      <c r="F272">
        <v>75736</v>
      </c>
      <c r="G272">
        <v>72331</v>
      </c>
      <c r="H272">
        <v>70653</v>
      </c>
      <c r="I272">
        <v>83038</v>
      </c>
      <c r="J272">
        <v>88260</v>
      </c>
      <c r="K272">
        <v>89301</v>
      </c>
    </row>
    <row r="273" spans="1:11" hidden="1" outlineLevel="1">
      <c r="A273" s="8" t="s">
        <v>17</v>
      </c>
      <c r="B273">
        <v>88207</v>
      </c>
      <c r="C273">
        <v>98528</v>
      </c>
      <c r="D273">
        <v>98467</v>
      </c>
      <c r="E273">
        <v>89455</v>
      </c>
      <c r="F273">
        <v>89542</v>
      </c>
      <c r="G273">
        <v>85088</v>
      </c>
      <c r="H273">
        <v>97166</v>
      </c>
      <c r="I273">
        <v>106258</v>
      </c>
      <c r="J273">
        <v>117585</v>
      </c>
      <c r="K273">
        <v>122225</v>
      </c>
    </row>
    <row r="274" spans="1:11" hidden="1" outlineLevel="1">
      <c r="A274" s="9" t="s">
        <v>18</v>
      </c>
      <c r="B274">
        <v>25810</v>
      </c>
      <c r="C274">
        <v>27585</v>
      </c>
      <c r="D274">
        <v>26277</v>
      </c>
      <c r="E274">
        <v>23272</v>
      </c>
      <c r="F274">
        <v>22408</v>
      </c>
      <c r="G274">
        <v>18763</v>
      </c>
      <c r="H274">
        <v>17906</v>
      </c>
      <c r="I274">
        <v>21253</v>
      </c>
      <c r="J274">
        <v>21477</v>
      </c>
      <c r="K274">
        <v>24467</v>
      </c>
    </row>
    <row r="275" spans="1:11" hidden="1" outlineLevel="1">
      <c r="A275" s="12" t="s">
        <v>34</v>
      </c>
      <c r="B275">
        <f>64+26029</f>
        <v>26093</v>
      </c>
      <c r="C275">
        <f>88+30054</f>
        <v>30142</v>
      </c>
      <c r="D275">
        <f>26776+76</f>
        <v>26852</v>
      </c>
      <c r="E275">
        <f>12768+91</f>
        <v>12859</v>
      </c>
      <c r="F275">
        <f>50652+112</f>
        <v>50764</v>
      </c>
      <c r="G275">
        <f>45345+97</f>
        <v>45442</v>
      </c>
      <c r="H275">
        <f>46091+151</f>
        <v>46242</v>
      </c>
      <c r="I275">
        <f>48391+151</f>
        <v>48542</v>
      </c>
      <c r="J275">
        <f>50342+188</f>
        <v>50530</v>
      </c>
      <c r="K275">
        <f>50926+165</f>
        <v>51091</v>
      </c>
    </row>
    <row r="276" spans="1:11" collapsed="1"/>
    <row r="277" spans="1:11">
      <c r="A277" s="2" t="s">
        <v>43</v>
      </c>
      <c r="B277" t="s">
        <v>31</v>
      </c>
    </row>
    <row r="278" spans="1:11" hidden="1" outlineLevel="1">
      <c r="B278">
        <v>2017</v>
      </c>
      <c r="C278">
        <v>2016</v>
      </c>
      <c r="D278">
        <v>2015</v>
      </c>
      <c r="E278">
        <v>2014</v>
      </c>
      <c r="F278">
        <v>2013</v>
      </c>
      <c r="G278">
        <v>2012</v>
      </c>
      <c r="H278">
        <v>2011</v>
      </c>
      <c r="I278">
        <v>2010</v>
      </c>
      <c r="J278">
        <v>2009</v>
      </c>
      <c r="K278">
        <v>2008</v>
      </c>
    </row>
    <row r="279" spans="1:11" hidden="1" outlineLevel="1">
      <c r="A279" s="8" t="s">
        <v>0</v>
      </c>
      <c r="B279">
        <f>B257/B235 * 100</f>
        <v>85.043742529360699</v>
      </c>
      <c r="C279">
        <f t="shared" ref="C279:K279" si="30">C257/C235 * 100</f>
        <v>83.94144205033929</v>
      </c>
      <c r="D279">
        <f t="shared" si="30"/>
        <v>80.585951117740805</v>
      </c>
      <c r="E279">
        <f t="shared" si="30"/>
        <v>78.253940772336293</v>
      </c>
      <c r="F279">
        <f t="shared" si="30"/>
        <v>76.491485379663544</v>
      </c>
      <c r="G279">
        <f t="shared" si="30"/>
        <v>76.397959183673464</v>
      </c>
      <c r="H279">
        <f t="shared" si="30"/>
        <v>78.88078155971877</v>
      </c>
      <c r="I279">
        <f t="shared" si="30"/>
        <v>84.825650871479525</v>
      </c>
      <c r="J279">
        <f t="shared" si="30"/>
        <v>89.689581622495496</v>
      </c>
      <c r="K279">
        <f t="shared" si="30"/>
        <v>87.820250351667866</v>
      </c>
    </row>
    <row r="280" spans="1:11" hidden="1" outlineLevel="1">
      <c r="A280" s="8" t="s">
        <v>2</v>
      </c>
      <c r="B280">
        <f t="shared" ref="B280:K297" si="31">B258/B236 * 100</f>
        <v>79.040141414709254</v>
      </c>
      <c r="C280">
        <f t="shared" si="31"/>
        <v>77.901161163961945</v>
      </c>
      <c r="D280">
        <f t="shared" si="31"/>
        <v>74.539157260043467</v>
      </c>
      <c r="E280">
        <f t="shared" si="31"/>
        <v>72.716164172689759</v>
      </c>
      <c r="F280">
        <f t="shared" si="31"/>
        <v>71.903207689991135</v>
      </c>
      <c r="G280">
        <f t="shared" si="31"/>
        <v>72.573033519833544</v>
      </c>
      <c r="H280">
        <f t="shared" si="31"/>
        <v>76.149963749930279</v>
      </c>
      <c r="I280">
        <f t="shared" si="31"/>
        <v>82.320638750071808</v>
      </c>
      <c r="J280">
        <f t="shared" si="31"/>
        <v>87.447339601606203</v>
      </c>
      <c r="K280">
        <f t="shared" si="31"/>
        <v>86.829262080032592</v>
      </c>
    </row>
    <row r="281" spans="1:11" hidden="1" outlineLevel="1">
      <c r="A281" s="8" t="s">
        <v>3</v>
      </c>
      <c r="B281">
        <f t="shared" si="31"/>
        <v>85.692449054951098</v>
      </c>
      <c r="C281">
        <f t="shared" si="31"/>
        <v>81.941165999798784</v>
      </c>
      <c r="D281">
        <f t="shared" si="31"/>
        <v>77.272921108742011</v>
      </c>
      <c r="E281">
        <f t="shared" si="31"/>
        <v>78.817240476991515</v>
      </c>
      <c r="F281">
        <f t="shared" si="31"/>
        <v>76.475166318688309</v>
      </c>
      <c r="G281">
        <f t="shared" si="31"/>
        <v>76.28308487982963</v>
      </c>
      <c r="H281">
        <f t="shared" si="31"/>
        <v>78.179905229766405</v>
      </c>
      <c r="I281">
        <f t="shared" si="31"/>
        <v>89.022166326049373</v>
      </c>
      <c r="J281">
        <f t="shared" si="31"/>
        <v>96.323585576375052</v>
      </c>
      <c r="K281">
        <f t="shared" si="31"/>
        <v>93.646366786221009</v>
      </c>
    </row>
    <row r="282" spans="1:11" hidden="1" outlineLevel="1">
      <c r="A282" s="8" t="s">
        <v>4</v>
      </c>
      <c r="B282">
        <f t="shared" si="31"/>
        <v>86.609523301695631</v>
      </c>
      <c r="C282">
        <f t="shared" si="31"/>
        <v>84.625652930934407</v>
      </c>
      <c r="D282">
        <f t="shared" si="31"/>
        <v>80.93369869662375</v>
      </c>
      <c r="E282">
        <f t="shared" si="31"/>
        <v>79.226760519252664</v>
      </c>
      <c r="F282">
        <f t="shared" si="31"/>
        <v>78.064375272908734</v>
      </c>
      <c r="G282">
        <f t="shared" si="31"/>
        <v>78.339681988541784</v>
      </c>
      <c r="H282">
        <f t="shared" si="31"/>
        <v>81.618449072871755</v>
      </c>
      <c r="I282">
        <f t="shared" si="31"/>
        <v>88.386212909051281</v>
      </c>
      <c r="J282">
        <f t="shared" si="31"/>
        <v>93.904637063739145</v>
      </c>
      <c r="K282">
        <f t="shared" si="31"/>
        <v>93.425855548987045</v>
      </c>
    </row>
    <row r="283" spans="1:11" hidden="1" outlineLevel="1">
      <c r="A283" s="8" t="s">
        <v>5</v>
      </c>
      <c r="B283">
        <f t="shared" si="31"/>
        <v>86.219839142091146</v>
      </c>
      <c r="C283">
        <f t="shared" si="31"/>
        <v>84.743044418101945</v>
      </c>
      <c r="D283">
        <f t="shared" si="31"/>
        <v>81.785517690036542</v>
      </c>
      <c r="E283">
        <f t="shared" si="31"/>
        <v>81.963698121218556</v>
      </c>
      <c r="F283">
        <f t="shared" si="31"/>
        <v>79.857247821979641</v>
      </c>
      <c r="G283">
        <f t="shared" si="31"/>
        <v>80.954499449455568</v>
      </c>
      <c r="H283">
        <f t="shared" si="31"/>
        <v>87.563653915771695</v>
      </c>
      <c r="I283">
        <f t="shared" si="31"/>
        <v>93.416629445920222</v>
      </c>
      <c r="J283">
        <f t="shared" si="31"/>
        <v>95.775449015203378</v>
      </c>
      <c r="K283">
        <f t="shared" si="31"/>
        <v>94.079608060292642</v>
      </c>
    </row>
    <row r="284" spans="1:11" hidden="1" outlineLevel="1">
      <c r="A284" s="8" t="s">
        <v>6</v>
      </c>
      <c r="B284">
        <f t="shared" si="31"/>
        <v>88.467840623898127</v>
      </c>
      <c r="C284">
        <f t="shared" si="31"/>
        <v>85.472904497798083</v>
      </c>
      <c r="D284">
        <f t="shared" si="31"/>
        <v>82.774275729170071</v>
      </c>
      <c r="E284">
        <f t="shared" si="31"/>
        <v>80.020671994076082</v>
      </c>
      <c r="F284">
        <f t="shared" si="31"/>
        <v>77.425002574703171</v>
      </c>
      <c r="G284">
        <f t="shared" si="31"/>
        <v>76.175823522416465</v>
      </c>
      <c r="H284">
        <f t="shared" si="31"/>
        <v>74.91204925241864</v>
      </c>
      <c r="I284">
        <f t="shared" si="31"/>
        <v>83.679721384692286</v>
      </c>
      <c r="J284">
        <f t="shared" si="31"/>
        <v>84.458243486437851</v>
      </c>
      <c r="K284">
        <f t="shared" si="31"/>
        <v>83.419085525677119</v>
      </c>
    </row>
    <row r="285" spans="1:11" hidden="1" outlineLevel="1">
      <c r="A285" s="8" t="s">
        <v>7</v>
      </c>
      <c r="B285">
        <f t="shared" si="31"/>
        <v>88.177832638120364</v>
      </c>
      <c r="C285">
        <f t="shared" si="31"/>
        <v>86.292263142868791</v>
      </c>
      <c r="D285">
        <f t="shared" si="31"/>
        <v>80.535559453955202</v>
      </c>
      <c r="E285">
        <f t="shared" si="31"/>
        <v>77.62640597077683</v>
      </c>
      <c r="F285">
        <f t="shared" si="31"/>
        <v>70.641861232571571</v>
      </c>
      <c r="G285">
        <f t="shared" si="31"/>
        <v>67.867502158846847</v>
      </c>
      <c r="H285">
        <f t="shared" si="31"/>
        <v>71.703915910096256</v>
      </c>
      <c r="I285">
        <f t="shared" si="31"/>
        <v>82.58352528691114</v>
      </c>
      <c r="J285">
        <f t="shared" si="31"/>
        <v>89.295940092504225</v>
      </c>
      <c r="K285">
        <f t="shared" si="31"/>
        <v>88.863790377230629</v>
      </c>
    </row>
    <row r="286" spans="1:11" hidden="1" outlineLevel="1">
      <c r="A286" s="8" t="s">
        <v>8</v>
      </c>
      <c r="B286">
        <f t="shared" si="31"/>
        <v>87.279445462878087</v>
      </c>
      <c r="C286">
        <f t="shared" si="31"/>
        <v>87.014749114299349</v>
      </c>
      <c r="D286">
        <f t="shared" si="31"/>
        <v>84.018039444456903</v>
      </c>
      <c r="E286">
        <f t="shared" si="31"/>
        <v>81.283552359899929</v>
      </c>
      <c r="F286">
        <f t="shared" si="31"/>
        <v>78.620740305522915</v>
      </c>
      <c r="G286">
        <f t="shared" si="31"/>
        <v>79.428296129757499</v>
      </c>
      <c r="H286">
        <f t="shared" si="31"/>
        <v>81.450825010855411</v>
      </c>
      <c r="I286">
        <f t="shared" si="31"/>
        <v>82.700779396814639</v>
      </c>
      <c r="J286">
        <f t="shared" si="31"/>
        <v>84.818914139760309</v>
      </c>
      <c r="K286">
        <f t="shared" si="31"/>
        <v>85.687373850639162</v>
      </c>
    </row>
    <row r="287" spans="1:11" hidden="1" outlineLevel="1">
      <c r="A287" s="8" t="s">
        <v>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hidden="1" outlineLevel="1">
      <c r="A288" s="8" t="s">
        <v>10</v>
      </c>
      <c r="B288">
        <f t="shared" si="31"/>
        <v>85.714970772012094</v>
      </c>
      <c r="C288">
        <f t="shared" si="31"/>
        <v>85.363221846213278</v>
      </c>
      <c r="D288">
        <f t="shared" si="31"/>
        <v>82.123076208825637</v>
      </c>
      <c r="E288">
        <f t="shared" si="31"/>
        <v>78.653032963228569</v>
      </c>
      <c r="F288">
        <f t="shared" si="31"/>
        <v>76.349066953923611</v>
      </c>
      <c r="G288">
        <f t="shared" si="31"/>
        <v>76.247437216668274</v>
      </c>
      <c r="H288">
        <f t="shared" si="31"/>
        <v>78.258551778818713</v>
      </c>
      <c r="I288">
        <f t="shared" si="31"/>
        <v>83.706500612107732</v>
      </c>
      <c r="J288">
        <f t="shared" si="31"/>
        <v>89.792087687787586</v>
      </c>
      <c r="K288">
        <f t="shared" si="31"/>
        <v>84.613416367977194</v>
      </c>
    </row>
    <row r="289" spans="1:11" hidden="1" outlineLevel="1">
      <c r="A289" s="8" t="s">
        <v>11</v>
      </c>
      <c r="B289">
        <f t="shared" si="31"/>
        <v>85.5992928476049</v>
      </c>
      <c r="C289">
        <f t="shared" si="31"/>
        <v>84.178936987792014</v>
      </c>
      <c r="D289">
        <f t="shared" si="31"/>
        <v>81.986017425519947</v>
      </c>
      <c r="E289">
        <f t="shared" si="31"/>
        <v>80.80302297010536</v>
      </c>
      <c r="F289">
        <f t="shared" si="31"/>
        <v>78.041446705277366</v>
      </c>
      <c r="G289">
        <f t="shared" si="31"/>
        <v>78.353952646098122</v>
      </c>
      <c r="H289">
        <f t="shared" si="31"/>
        <v>80.930241005430332</v>
      </c>
      <c r="I289">
        <f t="shared" si="31"/>
        <v>84.586918954773168</v>
      </c>
      <c r="J289">
        <f t="shared" si="31"/>
        <v>89.390180093506842</v>
      </c>
      <c r="K289">
        <f t="shared" si="31"/>
        <v>87.180424273634898</v>
      </c>
    </row>
    <row r="290" spans="1:11" hidden="1" outlineLevel="1">
      <c r="A290" s="8" t="s">
        <v>12</v>
      </c>
      <c r="B290">
        <f t="shared" si="31"/>
        <v>85.593506261535708</v>
      </c>
      <c r="C290">
        <f t="shared" si="31"/>
        <v>86.409512451271837</v>
      </c>
      <c r="D290">
        <f t="shared" si="31"/>
        <v>82.786808930599776</v>
      </c>
      <c r="E290">
        <f t="shared" si="31"/>
        <v>80.590675816505097</v>
      </c>
      <c r="F290">
        <f t="shared" si="31"/>
        <v>78.334773840391819</v>
      </c>
      <c r="G290">
        <f t="shared" si="31"/>
        <v>75.436337341759625</v>
      </c>
      <c r="H290">
        <f t="shared" si="31"/>
        <v>75.120242142797906</v>
      </c>
      <c r="I290">
        <f t="shared" si="31"/>
        <v>83.873459628471579</v>
      </c>
      <c r="J290">
        <f t="shared" si="31"/>
        <v>88.623495507713173</v>
      </c>
      <c r="K290">
        <f t="shared" si="31"/>
        <v>84.826779248296262</v>
      </c>
    </row>
    <row r="291" spans="1:11" hidden="1" outlineLevel="1">
      <c r="A291" s="8" t="s">
        <v>13</v>
      </c>
      <c r="B291">
        <f t="shared" si="31"/>
        <v>82.160057078304291</v>
      </c>
      <c r="C291">
        <f t="shared" si="31"/>
        <v>82.323232323232318</v>
      </c>
      <c r="D291">
        <f t="shared" si="31"/>
        <v>78.983503385143521</v>
      </c>
      <c r="E291">
        <f t="shared" si="31"/>
        <v>76.10070850202429</v>
      </c>
      <c r="F291">
        <f t="shared" si="31"/>
        <v>72.336445949584117</v>
      </c>
      <c r="G291">
        <f t="shared" si="31"/>
        <v>71.720401456612493</v>
      </c>
      <c r="H291">
        <f t="shared" si="31"/>
        <v>73.854156754527864</v>
      </c>
      <c r="I291">
        <f t="shared" si="31"/>
        <v>77.982504331657026</v>
      </c>
      <c r="J291">
        <f t="shared" si="31"/>
        <v>81.988166321404876</v>
      </c>
      <c r="K291">
        <f t="shared" si="31"/>
        <v>82.82330250057727</v>
      </c>
    </row>
    <row r="292" spans="1:11" hidden="1" outlineLevel="1">
      <c r="A292" s="8" t="s">
        <v>14</v>
      </c>
      <c r="B292">
        <f t="shared" si="31"/>
        <v>90.71030441617836</v>
      </c>
      <c r="C292">
        <f t="shared" si="31"/>
        <v>91.651522248243552</v>
      </c>
      <c r="D292">
        <f t="shared" si="31"/>
        <v>88.755188169230237</v>
      </c>
      <c r="E292">
        <f t="shared" si="31"/>
        <v>85.787931217118043</v>
      </c>
      <c r="F292">
        <f t="shared" si="31"/>
        <v>81.586151637565521</v>
      </c>
      <c r="G292">
        <f t="shared" si="31"/>
        <v>79.765273311897118</v>
      </c>
      <c r="H292">
        <f t="shared" si="31"/>
        <v>81.818337032610557</v>
      </c>
      <c r="I292">
        <f t="shared" si="31"/>
        <v>88.979386952086401</v>
      </c>
      <c r="J292">
        <f t="shared" si="31"/>
        <v>92.068159781278311</v>
      </c>
      <c r="K292">
        <f t="shared" si="31"/>
        <v>92.306429099269238</v>
      </c>
    </row>
    <row r="293" spans="1:11" hidden="1" outlineLevel="1">
      <c r="A293" s="8" t="s">
        <v>15</v>
      </c>
      <c r="B293">
        <f t="shared" si="31"/>
        <v>87.5992726193127</v>
      </c>
      <c r="C293">
        <f t="shared" si="31"/>
        <v>85.428544128419915</v>
      </c>
      <c r="D293">
        <f t="shared" si="31"/>
        <v>81.448914364599432</v>
      </c>
      <c r="E293">
        <f t="shared" si="31"/>
        <v>80.74275677642926</v>
      </c>
      <c r="F293">
        <f t="shared" si="31"/>
        <v>78.238829528897526</v>
      </c>
      <c r="G293">
        <f t="shared" si="31"/>
        <v>79.638216721794038</v>
      </c>
      <c r="H293">
        <f t="shared" si="31"/>
        <v>80.291627469426146</v>
      </c>
      <c r="I293">
        <f t="shared" si="31"/>
        <v>83.240333118357967</v>
      </c>
      <c r="J293">
        <f t="shared" si="31"/>
        <v>87.121650007753786</v>
      </c>
      <c r="K293">
        <f t="shared" si="31"/>
        <v>83.464197496791641</v>
      </c>
    </row>
    <row r="294" spans="1:11" hidden="1" outlineLevel="1">
      <c r="A294" s="8" t="s">
        <v>16</v>
      </c>
      <c r="B294">
        <f t="shared" si="31"/>
        <v>86.653926381134383</v>
      </c>
      <c r="C294">
        <f t="shared" si="31"/>
        <v>85.348459555525267</v>
      </c>
      <c r="D294">
        <f t="shared" si="31"/>
        <v>82.973790761461103</v>
      </c>
      <c r="E294">
        <f t="shared" si="31"/>
        <v>79.482336009354839</v>
      </c>
      <c r="F294">
        <f t="shared" si="31"/>
        <v>77.154092214910037</v>
      </c>
      <c r="G294">
        <f t="shared" si="31"/>
        <v>77.71510228640193</v>
      </c>
      <c r="H294">
        <f t="shared" si="31"/>
        <v>78.086870026525204</v>
      </c>
      <c r="I294">
        <f t="shared" si="31"/>
        <v>83.810734976483175</v>
      </c>
      <c r="J294">
        <f t="shared" si="31"/>
        <v>84.524037540701016</v>
      </c>
      <c r="K294">
        <f t="shared" si="31"/>
        <v>84.353657960610207</v>
      </c>
    </row>
    <row r="295" spans="1:11" hidden="1" outlineLevel="1">
      <c r="A295" s="8" t="s">
        <v>17</v>
      </c>
      <c r="B295">
        <f t="shared" si="31"/>
        <v>87.52865293971719</v>
      </c>
      <c r="C295">
        <f t="shared" si="31"/>
        <v>86.118346298400496</v>
      </c>
      <c r="D295">
        <f t="shared" si="31"/>
        <v>82.854690642275941</v>
      </c>
      <c r="E295">
        <f t="shared" si="31"/>
        <v>79.690520520609695</v>
      </c>
      <c r="F295">
        <f t="shared" si="31"/>
        <v>76.788241044859319</v>
      </c>
      <c r="G295">
        <f t="shared" si="31"/>
        <v>75.830600313703115</v>
      </c>
      <c r="H295">
        <f t="shared" si="31"/>
        <v>80.690594429404243</v>
      </c>
      <c r="I295">
        <f t="shared" si="31"/>
        <v>82.759318971291492</v>
      </c>
      <c r="J295">
        <f t="shared" si="31"/>
        <v>89.23977140775483</v>
      </c>
      <c r="K295">
        <f t="shared" si="31"/>
        <v>90.528990015702306</v>
      </c>
    </row>
    <row r="296" spans="1:11" hidden="1" outlineLevel="1">
      <c r="A296" s="9" t="s">
        <v>18</v>
      </c>
      <c r="B296">
        <f t="shared" si="31"/>
        <v>82.281305789339456</v>
      </c>
      <c r="C296">
        <f t="shared" si="31"/>
        <v>78.807530783075748</v>
      </c>
      <c r="D296">
        <f t="shared" si="31"/>
        <v>77.69892663887164</v>
      </c>
      <c r="E296">
        <f t="shared" si="31"/>
        <v>74.460869008766878</v>
      </c>
      <c r="F296">
        <f t="shared" si="31"/>
        <v>71.767607212631717</v>
      </c>
      <c r="G296">
        <f t="shared" si="31"/>
        <v>71.385633845685589</v>
      </c>
      <c r="H296">
        <f t="shared" si="31"/>
        <v>72.476321541326001</v>
      </c>
      <c r="I296">
        <f t="shared" si="31"/>
        <v>83.891213389121347</v>
      </c>
      <c r="J296">
        <f t="shared" si="31"/>
        <v>89.101393959508783</v>
      </c>
      <c r="K296">
        <f t="shared" si="31"/>
        <v>90.157712432751126</v>
      </c>
    </row>
    <row r="297" spans="1:11" hidden="1" outlineLevel="1">
      <c r="A297" s="12" t="s">
        <v>34</v>
      </c>
      <c r="B297">
        <f t="shared" si="31"/>
        <v>99.553605494086227</v>
      </c>
      <c r="C297">
        <f t="shared" si="31"/>
        <v>99.034038638454462</v>
      </c>
      <c r="D297">
        <f t="shared" si="31"/>
        <v>100.11558107453115</v>
      </c>
      <c r="E297">
        <f t="shared" si="31"/>
        <v>96.582544689800216</v>
      </c>
      <c r="F297">
        <f t="shared" si="31"/>
        <v>98.791476111705762</v>
      </c>
      <c r="G297">
        <f t="shared" si="31"/>
        <v>99.051812455042835</v>
      </c>
      <c r="H297">
        <f t="shared" si="31"/>
        <v>99.250928290871627</v>
      </c>
      <c r="I297">
        <f t="shared" si="31"/>
        <v>99.884768920531712</v>
      </c>
      <c r="J297">
        <f t="shared" si="31"/>
        <v>100.7235832320051</v>
      </c>
      <c r="K297">
        <f t="shared" si="31"/>
        <v>99.722834891573783</v>
      </c>
    </row>
    <row r="298" spans="1:11" collapsed="1"/>
    <row r="299" spans="1:11">
      <c r="A299" s="2" t="s">
        <v>73</v>
      </c>
      <c r="B299" s="17" t="s">
        <v>45</v>
      </c>
    </row>
    <row r="300" spans="1:11" hidden="1" outlineLevel="1">
      <c r="B300">
        <v>2017</v>
      </c>
      <c r="C300">
        <v>2016</v>
      </c>
      <c r="D300">
        <v>2015</v>
      </c>
      <c r="E300">
        <v>2014</v>
      </c>
      <c r="F300">
        <v>2013</v>
      </c>
      <c r="G300">
        <v>2012</v>
      </c>
      <c r="H300">
        <v>2011</v>
      </c>
      <c r="I300">
        <v>2010</v>
      </c>
      <c r="J300">
        <v>2009</v>
      </c>
      <c r="K300">
        <v>2008</v>
      </c>
    </row>
    <row r="301" spans="1:11" hidden="1" outlineLevel="1">
      <c r="A301" s="8" t="s">
        <v>0</v>
      </c>
      <c r="B301" s="10">
        <v>9.6</v>
      </c>
      <c r="C301" s="10">
        <v>9.1999999999999993</v>
      </c>
      <c r="D301" s="10">
        <v>8.8000000000000007</v>
      </c>
      <c r="E301" s="10">
        <v>8.6</v>
      </c>
      <c r="F301" s="10">
        <v>8.6</v>
      </c>
      <c r="G301" s="10">
        <v>8.9</v>
      </c>
      <c r="H301" s="10">
        <v>8.3000000000000007</v>
      </c>
      <c r="I301" s="10">
        <v>8.4</v>
      </c>
      <c r="J301" s="10">
        <v>8.1</v>
      </c>
      <c r="K301" s="10">
        <v>10.3</v>
      </c>
    </row>
    <row r="302" spans="1:11" hidden="1" outlineLevel="1">
      <c r="A302" s="8" t="s">
        <v>2</v>
      </c>
      <c r="B302" s="10">
        <v>8.1</v>
      </c>
      <c r="C302" s="10">
        <v>8</v>
      </c>
      <c r="D302" s="10">
        <v>8.1999999999999993</v>
      </c>
      <c r="E302" s="10">
        <v>8.3000000000000007</v>
      </c>
      <c r="F302" s="10">
        <v>8.3000000000000007</v>
      </c>
      <c r="G302" s="10">
        <v>8.5</v>
      </c>
      <c r="H302" s="10">
        <v>8.4</v>
      </c>
      <c r="I302" s="10">
        <v>8.6999999999999993</v>
      </c>
      <c r="J302" s="10">
        <v>9.9</v>
      </c>
      <c r="K302" s="10">
        <v>16.399999999999999</v>
      </c>
    </row>
    <row r="303" spans="1:11" hidden="1" outlineLevel="1">
      <c r="A303" s="8" t="s">
        <v>3</v>
      </c>
      <c r="B303" s="10">
        <v>6.6</v>
      </c>
      <c r="C303" s="10">
        <v>5.7</v>
      </c>
      <c r="D303" s="10">
        <v>5.5</v>
      </c>
      <c r="E303" s="10">
        <v>5.7</v>
      </c>
      <c r="F303" s="10">
        <v>4.9000000000000004</v>
      </c>
      <c r="G303" s="10">
        <v>4.9000000000000004</v>
      </c>
      <c r="H303" s="10">
        <v>5</v>
      </c>
      <c r="I303" s="10">
        <v>4.7</v>
      </c>
      <c r="J303" s="10">
        <v>4.5999999999999996</v>
      </c>
      <c r="K303" s="10">
        <v>4.8</v>
      </c>
    </row>
    <row r="304" spans="1:11" hidden="1" outlineLevel="1">
      <c r="A304" s="8" t="s">
        <v>4</v>
      </c>
      <c r="B304" s="10">
        <v>4.9000000000000004</v>
      </c>
      <c r="C304" s="10">
        <v>4.9000000000000004</v>
      </c>
      <c r="D304" s="10">
        <v>4.5999999999999996</v>
      </c>
      <c r="E304" s="10">
        <v>4.5</v>
      </c>
      <c r="F304" s="10">
        <v>4.5</v>
      </c>
      <c r="G304" s="10">
        <v>4.4000000000000004</v>
      </c>
      <c r="H304" s="10">
        <v>4.4000000000000004</v>
      </c>
      <c r="I304" s="10">
        <v>5.6</v>
      </c>
      <c r="J304" s="10">
        <v>5.5</v>
      </c>
      <c r="K304" s="10">
        <v>5.5</v>
      </c>
    </row>
    <row r="305" spans="1:11" hidden="1" outlineLevel="1">
      <c r="A305" s="8" t="s">
        <v>5</v>
      </c>
      <c r="B305" s="10">
        <v>11.2</v>
      </c>
      <c r="C305" s="10">
        <v>11.3</v>
      </c>
      <c r="D305" s="10">
        <v>9.1999999999999993</v>
      </c>
      <c r="E305" s="10">
        <v>7.6</v>
      </c>
      <c r="F305" s="10">
        <v>5.5</v>
      </c>
      <c r="G305" s="10">
        <v>10.4</v>
      </c>
      <c r="H305" s="10">
        <v>9.6</v>
      </c>
      <c r="I305" s="10">
        <v>11.6</v>
      </c>
      <c r="J305" s="10">
        <v>7.4</v>
      </c>
      <c r="K305" s="10">
        <v>9.1999999999999993</v>
      </c>
    </row>
    <row r="306" spans="1:11" hidden="1" outlineLevel="1">
      <c r="A306" s="8" t="s">
        <v>6</v>
      </c>
      <c r="B306" s="10">
        <v>6.1</v>
      </c>
      <c r="C306" s="10">
        <v>6.2</v>
      </c>
      <c r="D306" s="10">
        <v>6.2</v>
      </c>
      <c r="E306" s="10">
        <v>6.1</v>
      </c>
      <c r="F306" s="10">
        <v>6</v>
      </c>
      <c r="G306" s="10">
        <v>5.9</v>
      </c>
      <c r="H306" s="10">
        <v>5.2</v>
      </c>
      <c r="I306" s="10">
        <v>5.2</v>
      </c>
      <c r="J306" s="10">
        <v>5.7</v>
      </c>
      <c r="K306" s="10">
        <v>5.6</v>
      </c>
    </row>
    <row r="307" spans="1:11" hidden="1" outlineLevel="1">
      <c r="A307" s="8" t="s">
        <v>7</v>
      </c>
      <c r="B307" s="10">
        <v>10.3</v>
      </c>
      <c r="C307" s="10">
        <v>8.6</v>
      </c>
      <c r="D307" s="10">
        <v>8.5</v>
      </c>
      <c r="E307" s="10">
        <v>10.199999999999999</v>
      </c>
      <c r="F307" s="10">
        <v>10.3</v>
      </c>
      <c r="G307" s="10">
        <v>8.1</v>
      </c>
      <c r="H307" s="10">
        <v>7.8</v>
      </c>
      <c r="I307" s="10">
        <v>7.1</v>
      </c>
      <c r="J307" s="10">
        <v>6.8</v>
      </c>
      <c r="K307" s="10">
        <v>11.7</v>
      </c>
    </row>
    <row r="308" spans="1:11" hidden="1" outlineLevel="1">
      <c r="A308" s="8" t="s">
        <v>8</v>
      </c>
      <c r="B308" s="10">
        <v>9.4</v>
      </c>
      <c r="C308" s="10">
        <v>9.1</v>
      </c>
      <c r="D308" s="10">
        <v>11.6</v>
      </c>
      <c r="E308" s="10">
        <v>11.4</v>
      </c>
      <c r="F308" s="10">
        <v>11.5</v>
      </c>
      <c r="G308" s="10">
        <v>10.4</v>
      </c>
      <c r="H308" s="10">
        <v>16.600000000000001</v>
      </c>
      <c r="I308" s="10">
        <v>16.3</v>
      </c>
      <c r="J308" s="10">
        <v>16.3</v>
      </c>
      <c r="K308" s="10">
        <v>7.2</v>
      </c>
    </row>
    <row r="309" spans="1:11" hidden="1" outlineLevel="1">
      <c r="A309" s="8" t="s">
        <v>9</v>
      </c>
      <c r="B309" s="10">
        <v>84.1</v>
      </c>
      <c r="C309" s="10">
        <v>102.2</v>
      </c>
      <c r="D309" s="10">
        <v>121</v>
      </c>
      <c r="E309" s="10">
        <v>154.9</v>
      </c>
      <c r="F309" s="10">
        <v>208</v>
      </c>
      <c r="G309" s="10">
        <v>224.6</v>
      </c>
      <c r="H309" s="6" t="s">
        <v>1</v>
      </c>
      <c r="I309" s="6" t="s">
        <v>1</v>
      </c>
      <c r="J309" s="6" t="s">
        <v>1</v>
      </c>
      <c r="K309" s="6" t="s">
        <v>1</v>
      </c>
    </row>
    <row r="310" spans="1:11" hidden="1" outlineLevel="1">
      <c r="A310" s="8" t="s">
        <v>10</v>
      </c>
      <c r="B310" s="10">
        <v>9.1999999999999993</v>
      </c>
      <c r="C310" s="10">
        <v>9.1</v>
      </c>
      <c r="D310" s="10">
        <v>8.4</v>
      </c>
      <c r="E310" s="10">
        <v>7.2</v>
      </c>
      <c r="F310" s="10">
        <v>8.1999999999999993</v>
      </c>
      <c r="G310" s="10">
        <v>8.8000000000000007</v>
      </c>
      <c r="H310" s="10">
        <v>8.8000000000000007</v>
      </c>
      <c r="I310" s="10">
        <v>8.3000000000000007</v>
      </c>
      <c r="J310" s="10">
        <v>7.8</v>
      </c>
      <c r="K310" s="10">
        <v>8</v>
      </c>
    </row>
    <row r="311" spans="1:11" hidden="1" outlineLevel="1">
      <c r="A311" s="8" t="s">
        <v>11</v>
      </c>
      <c r="B311" s="10">
        <v>8.8000000000000007</v>
      </c>
      <c r="C311" s="10">
        <v>8.4</v>
      </c>
      <c r="D311" s="10">
        <v>7.8</v>
      </c>
      <c r="E311" s="10">
        <v>7</v>
      </c>
      <c r="F311" s="10">
        <v>6.5</v>
      </c>
      <c r="G311" s="10">
        <v>6.4</v>
      </c>
      <c r="H311" s="10">
        <v>6.2</v>
      </c>
      <c r="I311" s="10">
        <v>5.9</v>
      </c>
      <c r="J311" s="10">
        <v>6.4</v>
      </c>
      <c r="K311" s="10">
        <v>5.8</v>
      </c>
    </row>
    <row r="312" spans="1:11" hidden="1" outlineLevel="1">
      <c r="A312" s="8" t="s">
        <v>12</v>
      </c>
      <c r="B312" s="10">
        <v>10.1</v>
      </c>
      <c r="C312" s="10">
        <v>9.1</v>
      </c>
      <c r="D312" s="10">
        <v>8.5</v>
      </c>
      <c r="E312" s="10">
        <v>7</v>
      </c>
      <c r="F312" s="10">
        <v>7.5</v>
      </c>
      <c r="G312" s="10">
        <v>6.9</v>
      </c>
      <c r="H312" s="10">
        <v>6.4</v>
      </c>
      <c r="I312" s="10">
        <v>7.6</v>
      </c>
      <c r="J312" s="10">
        <v>6.5</v>
      </c>
      <c r="K312" s="10">
        <v>27.9</v>
      </c>
    </row>
    <row r="313" spans="1:11" hidden="1" outlineLevel="1">
      <c r="A313" s="8" t="s">
        <v>13</v>
      </c>
      <c r="B313" s="10">
        <v>10.1</v>
      </c>
      <c r="C313" s="10">
        <v>10.6</v>
      </c>
      <c r="D313" s="10">
        <v>9.5</v>
      </c>
      <c r="E313" s="10">
        <v>10.3</v>
      </c>
      <c r="F313" s="10">
        <v>10.8</v>
      </c>
      <c r="G313" s="10">
        <v>10.8</v>
      </c>
      <c r="H313" s="10">
        <v>10.199999999999999</v>
      </c>
      <c r="I313" s="10">
        <v>10.5</v>
      </c>
      <c r="J313" s="10">
        <v>10.6</v>
      </c>
      <c r="K313" s="10">
        <v>11.5</v>
      </c>
    </row>
    <row r="314" spans="1:11" hidden="1" outlineLevel="1">
      <c r="A314" s="8" t="s">
        <v>14</v>
      </c>
      <c r="B314" s="10">
        <v>13.1</v>
      </c>
      <c r="C314" s="10">
        <v>12.2</v>
      </c>
      <c r="D314" s="10">
        <v>12.5</v>
      </c>
      <c r="E314" s="10">
        <v>11.7</v>
      </c>
      <c r="F314" s="10">
        <v>11.7</v>
      </c>
      <c r="G314" s="10">
        <v>11.2</v>
      </c>
      <c r="H314" s="10">
        <v>10.6</v>
      </c>
      <c r="I314" s="10">
        <v>10.5</v>
      </c>
      <c r="J314" s="10">
        <v>10</v>
      </c>
      <c r="K314" s="10">
        <v>9</v>
      </c>
    </row>
    <row r="315" spans="1:11" hidden="1" outlineLevel="1">
      <c r="A315" s="8" t="s">
        <v>15</v>
      </c>
      <c r="B315" s="10">
        <v>17.899999999999999</v>
      </c>
      <c r="C315" s="10">
        <v>15.8</v>
      </c>
      <c r="D315" s="10">
        <v>16</v>
      </c>
      <c r="E315" s="10">
        <v>19.7</v>
      </c>
      <c r="F315" s="10">
        <v>15.9</v>
      </c>
      <c r="G315" s="10">
        <v>14.9</v>
      </c>
      <c r="H315" s="10">
        <v>12.9</v>
      </c>
      <c r="I315" s="10">
        <v>12.7</v>
      </c>
      <c r="J315" s="10">
        <v>11.2</v>
      </c>
      <c r="K315" s="10">
        <v>9.6999999999999993</v>
      </c>
    </row>
    <row r="316" spans="1:11" hidden="1" outlineLevel="1">
      <c r="A316" s="8" t="s">
        <v>16</v>
      </c>
      <c r="B316" s="10">
        <v>10.3</v>
      </c>
      <c r="C316" s="10">
        <v>9.6</v>
      </c>
      <c r="D316" s="10">
        <v>9.3000000000000007</v>
      </c>
      <c r="E316" s="10">
        <v>9.3000000000000007</v>
      </c>
      <c r="F316" s="10">
        <v>9.3000000000000007</v>
      </c>
      <c r="G316" s="10">
        <v>8.5</v>
      </c>
      <c r="H316" s="10">
        <v>7.7</v>
      </c>
      <c r="I316" s="10">
        <v>7.7</v>
      </c>
      <c r="J316" s="10">
        <v>6.7</v>
      </c>
      <c r="K316" s="10">
        <v>6.6</v>
      </c>
    </row>
    <row r="317" spans="1:11" hidden="1" outlineLevel="1">
      <c r="A317" s="8" t="s">
        <v>17</v>
      </c>
      <c r="B317" s="10">
        <v>11.4</v>
      </c>
      <c r="C317" s="10">
        <v>10.8</v>
      </c>
      <c r="D317" s="10">
        <v>9.8000000000000007</v>
      </c>
      <c r="E317" s="10">
        <v>10.6</v>
      </c>
      <c r="F317" s="10">
        <v>10.4</v>
      </c>
      <c r="G317" s="10">
        <v>10.3</v>
      </c>
      <c r="H317" s="10">
        <v>9.6</v>
      </c>
      <c r="I317" s="10">
        <v>8.6</v>
      </c>
      <c r="J317" s="10">
        <v>7.9</v>
      </c>
      <c r="K317" s="10">
        <v>8.6999999999999993</v>
      </c>
    </row>
    <row r="318" spans="1:11" hidden="1" outlineLevel="1">
      <c r="A318" s="9" t="s">
        <v>18</v>
      </c>
      <c r="B318" s="10">
        <v>5.4</v>
      </c>
      <c r="C318" s="10">
        <v>3.1</v>
      </c>
      <c r="D318" s="10">
        <v>3.2</v>
      </c>
      <c r="E318" s="10">
        <v>4.3</v>
      </c>
      <c r="F318" s="10">
        <v>7.3</v>
      </c>
      <c r="G318" s="10">
        <v>7.4</v>
      </c>
      <c r="H318" s="10">
        <v>7.6</v>
      </c>
      <c r="I318" s="10">
        <v>7.7</v>
      </c>
      <c r="J318" s="10">
        <v>11.4</v>
      </c>
      <c r="K318" s="10">
        <v>9</v>
      </c>
    </row>
    <row r="319" spans="1:11" collapsed="1"/>
    <row r="320" spans="1:11">
      <c r="A320" s="2" t="s">
        <v>46</v>
      </c>
      <c r="B320" s="17" t="s">
        <v>47</v>
      </c>
    </row>
    <row r="321" spans="1:11" hidden="1" outlineLevel="1">
      <c r="B321">
        <v>2017</v>
      </c>
      <c r="C321">
        <v>2016</v>
      </c>
      <c r="D321">
        <v>2015</v>
      </c>
      <c r="E321">
        <v>2014</v>
      </c>
      <c r="F321">
        <v>2013</v>
      </c>
      <c r="G321">
        <v>2012</v>
      </c>
      <c r="H321">
        <v>2011</v>
      </c>
      <c r="I321">
        <v>2010</v>
      </c>
      <c r="J321">
        <v>2009</v>
      </c>
      <c r="K321">
        <v>2008</v>
      </c>
    </row>
    <row r="322" spans="1:11" hidden="1" outlineLevel="1">
      <c r="A322" s="8" t="s">
        <v>0</v>
      </c>
      <c r="B322" s="7">
        <v>0.44</v>
      </c>
      <c r="C322" s="7">
        <v>0.42</v>
      </c>
      <c r="D322" s="7">
        <v>0.41</v>
      </c>
      <c r="E322" s="7">
        <v>0.39</v>
      </c>
      <c r="F322" s="7">
        <v>0.38</v>
      </c>
      <c r="G322" s="7">
        <v>0.37</v>
      </c>
      <c r="H322" s="7">
        <v>0.36</v>
      </c>
      <c r="I322" s="7">
        <v>0.36</v>
      </c>
      <c r="J322" s="7">
        <v>0.35</v>
      </c>
      <c r="K322" s="7">
        <v>0.34</v>
      </c>
    </row>
    <row r="323" spans="1:11" hidden="1" outlineLevel="1">
      <c r="A323" s="8" t="s">
        <v>2</v>
      </c>
      <c r="B323" s="7">
        <v>0.32</v>
      </c>
      <c r="C323" s="7">
        <v>0.31</v>
      </c>
      <c r="D323" s="7">
        <v>0.3</v>
      </c>
      <c r="E323" s="7">
        <v>0.3</v>
      </c>
      <c r="F323" s="7">
        <v>0.28999999999999998</v>
      </c>
      <c r="G323" s="7">
        <v>0.28999999999999998</v>
      </c>
      <c r="H323" s="7">
        <v>0.28999999999999998</v>
      </c>
      <c r="I323" s="7">
        <v>0.28999999999999998</v>
      </c>
      <c r="J323" s="7">
        <v>0.28999999999999998</v>
      </c>
      <c r="K323" s="7">
        <v>0.28999999999999998</v>
      </c>
    </row>
    <row r="324" spans="1:11" hidden="1" outlineLevel="1">
      <c r="A324" s="8" t="s">
        <v>3</v>
      </c>
      <c r="B324" s="7">
        <v>0.38</v>
      </c>
      <c r="C324" s="7">
        <v>0.37</v>
      </c>
      <c r="D324" s="7">
        <v>0.36</v>
      </c>
      <c r="E324" s="7">
        <v>0.34</v>
      </c>
      <c r="F324" s="7">
        <v>0.34</v>
      </c>
      <c r="G324" s="7">
        <v>0.33</v>
      </c>
      <c r="H324" s="7">
        <v>0.33</v>
      </c>
      <c r="I324" s="7">
        <v>0.32</v>
      </c>
      <c r="J324" s="7">
        <v>0.32</v>
      </c>
      <c r="K324" s="7">
        <v>0.28999999999999998</v>
      </c>
    </row>
    <row r="325" spans="1:11" hidden="1" outlineLevel="1">
      <c r="A325" s="8" t="s">
        <v>4</v>
      </c>
      <c r="B325" s="7">
        <v>0.47</v>
      </c>
      <c r="C325" s="7">
        <v>0.46</v>
      </c>
      <c r="D325" s="7">
        <v>0.44</v>
      </c>
      <c r="E325" s="7">
        <v>0.43</v>
      </c>
      <c r="F325" s="7">
        <v>0.42</v>
      </c>
      <c r="G325" s="7">
        <v>0.4</v>
      </c>
      <c r="H325" s="7">
        <v>0.39</v>
      </c>
      <c r="I325" s="7">
        <v>0.38</v>
      </c>
      <c r="J325" s="7">
        <v>0.37</v>
      </c>
      <c r="K325" s="7">
        <v>0.36</v>
      </c>
    </row>
    <row r="326" spans="1:11" hidden="1" outlineLevel="1">
      <c r="A326" s="8" t="s">
        <v>5</v>
      </c>
      <c r="B326" s="7">
        <v>0.51</v>
      </c>
      <c r="C326" s="7">
        <v>0.49</v>
      </c>
      <c r="D326" s="7">
        <v>0.46</v>
      </c>
      <c r="E326" s="7">
        <v>0.43</v>
      </c>
      <c r="F326" s="7">
        <v>0.4</v>
      </c>
      <c r="G326" s="7">
        <v>0.37</v>
      </c>
      <c r="H326" s="7">
        <v>0.35</v>
      </c>
      <c r="I326" s="7">
        <v>0.34</v>
      </c>
      <c r="J326" s="7">
        <v>0.33</v>
      </c>
      <c r="K326" s="7">
        <v>0.32</v>
      </c>
    </row>
    <row r="327" spans="1:11" hidden="1" outlineLevel="1">
      <c r="A327" s="8" t="s">
        <v>6</v>
      </c>
      <c r="B327" s="7">
        <v>0.44</v>
      </c>
      <c r="C327" s="7">
        <v>0.43</v>
      </c>
      <c r="D327" s="7">
        <v>0.42</v>
      </c>
      <c r="E327" s="7">
        <v>0.4</v>
      </c>
      <c r="F327" s="7">
        <v>0.39</v>
      </c>
      <c r="G327" s="7">
        <v>0.37</v>
      </c>
      <c r="H327" s="7">
        <v>0.37</v>
      </c>
      <c r="I327" s="7">
        <v>0.36</v>
      </c>
      <c r="J327" s="7">
        <v>0.34</v>
      </c>
      <c r="K327" s="7">
        <v>0.33</v>
      </c>
    </row>
    <row r="328" spans="1:11" hidden="1" outlineLevel="1">
      <c r="A328" s="8" t="s">
        <v>7</v>
      </c>
      <c r="B328" s="7">
        <v>0.44</v>
      </c>
      <c r="C328" s="7">
        <v>0.43</v>
      </c>
      <c r="D328" s="7">
        <v>0.42</v>
      </c>
      <c r="E328" s="7">
        <v>0.41</v>
      </c>
      <c r="F328" s="7">
        <v>0.4</v>
      </c>
      <c r="G328" s="7">
        <v>0.39</v>
      </c>
      <c r="H328" s="7">
        <v>0.39</v>
      </c>
      <c r="I328" s="7">
        <v>0.38</v>
      </c>
      <c r="J328" s="7">
        <v>0.37</v>
      </c>
      <c r="K328" s="7">
        <v>0.36</v>
      </c>
    </row>
    <row r="329" spans="1:11" hidden="1" outlineLevel="1">
      <c r="A329" s="8" t="s">
        <v>8</v>
      </c>
      <c r="B329" s="7">
        <v>0.47</v>
      </c>
      <c r="C329" s="7">
        <v>0.46</v>
      </c>
      <c r="D329" s="7">
        <v>0.45</v>
      </c>
      <c r="E329" s="7">
        <v>0.43</v>
      </c>
      <c r="F329" s="7">
        <v>0.42</v>
      </c>
      <c r="G329" s="7">
        <v>0.41</v>
      </c>
      <c r="H329" s="7">
        <v>0.4</v>
      </c>
      <c r="I329" s="7">
        <v>0.39</v>
      </c>
      <c r="J329" s="7">
        <v>0.38</v>
      </c>
      <c r="K329" s="7">
        <v>0.37</v>
      </c>
    </row>
    <row r="330" spans="1:11" hidden="1" outlineLevel="1">
      <c r="A330" s="8" t="s">
        <v>9</v>
      </c>
      <c r="B330" s="7">
        <v>0.46</v>
      </c>
      <c r="C330" s="7">
        <v>0.45</v>
      </c>
      <c r="D330" s="7">
        <v>0.44</v>
      </c>
      <c r="E330" s="7">
        <v>0.44</v>
      </c>
      <c r="F330" s="7">
        <v>0.43</v>
      </c>
      <c r="G330" s="7">
        <v>0.42</v>
      </c>
      <c r="H330" s="6" t="s">
        <v>1</v>
      </c>
      <c r="I330" s="6" t="s">
        <v>1</v>
      </c>
      <c r="J330" s="6" t="s">
        <v>1</v>
      </c>
      <c r="K330" s="6" t="s">
        <v>1</v>
      </c>
    </row>
    <row r="331" spans="1:11" hidden="1" outlineLevel="1">
      <c r="A331" s="8" t="s">
        <v>10</v>
      </c>
      <c r="B331" s="7">
        <v>0.42</v>
      </c>
      <c r="C331" s="7">
        <v>0.41</v>
      </c>
      <c r="D331" s="7">
        <v>0.39</v>
      </c>
      <c r="E331" s="7">
        <v>0.38</v>
      </c>
      <c r="F331" s="7">
        <v>0.37</v>
      </c>
      <c r="G331" s="7">
        <v>0.36</v>
      </c>
      <c r="H331" s="7">
        <v>0.36</v>
      </c>
      <c r="I331" s="7">
        <v>0.36</v>
      </c>
      <c r="J331" s="7">
        <v>0.35</v>
      </c>
      <c r="K331" s="7">
        <v>0.34</v>
      </c>
    </row>
    <row r="332" spans="1:11" hidden="1" outlineLevel="1">
      <c r="A332" s="8" t="s">
        <v>11</v>
      </c>
      <c r="B332" s="7">
        <v>0.48</v>
      </c>
      <c r="C332" s="7">
        <v>0.47</v>
      </c>
      <c r="D332" s="7">
        <v>0.45</v>
      </c>
      <c r="E332" s="7">
        <v>0.43</v>
      </c>
      <c r="F332" s="7">
        <v>0.42</v>
      </c>
      <c r="G332" s="7">
        <v>0.41</v>
      </c>
      <c r="H332" s="7">
        <v>0.4</v>
      </c>
      <c r="I332" s="7">
        <v>0.4</v>
      </c>
      <c r="J332" s="7">
        <v>0.39</v>
      </c>
      <c r="K332" s="7">
        <v>0.38</v>
      </c>
    </row>
    <row r="333" spans="1:11" hidden="1" outlineLevel="1">
      <c r="A333" s="8" t="s">
        <v>12</v>
      </c>
      <c r="B333" s="7">
        <v>0.49</v>
      </c>
      <c r="C333" s="7">
        <v>0.48</v>
      </c>
      <c r="D333" s="7">
        <v>0.46</v>
      </c>
      <c r="E333" s="7">
        <v>0.44</v>
      </c>
      <c r="F333" s="7">
        <v>0.43</v>
      </c>
      <c r="G333" s="7">
        <v>0.42</v>
      </c>
      <c r="H333" s="7">
        <v>0.41</v>
      </c>
      <c r="I333" s="7">
        <v>0.4</v>
      </c>
      <c r="J333" s="7">
        <v>0.39</v>
      </c>
      <c r="K333" s="7">
        <v>0.37</v>
      </c>
    </row>
    <row r="334" spans="1:11" hidden="1" outlineLevel="1">
      <c r="A334" s="8" t="s">
        <v>13</v>
      </c>
      <c r="B334" s="7">
        <v>0.5</v>
      </c>
      <c r="C334" s="7">
        <v>0.48</v>
      </c>
      <c r="D334" s="7">
        <v>0.47</v>
      </c>
      <c r="E334" s="7">
        <v>0.45</v>
      </c>
      <c r="F334" s="7">
        <v>0.43</v>
      </c>
      <c r="G334" s="7">
        <v>0.42</v>
      </c>
      <c r="H334" s="7">
        <v>0.41</v>
      </c>
      <c r="I334" s="7">
        <v>0.4</v>
      </c>
      <c r="J334" s="7">
        <v>0.39</v>
      </c>
      <c r="K334" s="7">
        <v>0.38</v>
      </c>
    </row>
    <row r="335" spans="1:11" hidden="1" outlineLevel="1">
      <c r="A335" s="8" t="s">
        <v>14</v>
      </c>
      <c r="B335" s="7">
        <v>0.48</v>
      </c>
      <c r="C335" s="7">
        <v>0.47</v>
      </c>
      <c r="D335" s="7">
        <v>0.45</v>
      </c>
      <c r="E335" s="7">
        <v>0.43</v>
      </c>
      <c r="F335" s="7">
        <v>0.42</v>
      </c>
      <c r="G335" s="7">
        <v>0.4</v>
      </c>
      <c r="H335" s="7">
        <v>0.39</v>
      </c>
      <c r="I335" s="7">
        <v>0.38</v>
      </c>
      <c r="J335" s="7">
        <v>0.37</v>
      </c>
      <c r="K335" s="7">
        <v>0.35</v>
      </c>
    </row>
    <row r="336" spans="1:11" hidden="1" outlineLevel="1">
      <c r="A336" s="8" t="s">
        <v>15</v>
      </c>
      <c r="B336" s="7">
        <v>0.52</v>
      </c>
      <c r="C336" s="7">
        <v>0.5</v>
      </c>
      <c r="D336" s="7">
        <v>0.47</v>
      </c>
      <c r="E336" s="7">
        <v>0.44</v>
      </c>
      <c r="F336" s="7">
        <v>0.42</v>
      </c>
      <c r="G336" s="7">
        <v>0.4</v>
      </c>
      <c r="H336" s="7">
        <v>0.39</v>
      </c>
      <c r="I336" s="7">
        <v>0.37</v>
      </c>
      <c r="J336" s="7">
        <v>0.36</v>
      </c>
      <c r="K336" s="7">
        <v>0.34</v>
      </c>
    </row>
    <row r="337" spans="1:11" hidden="1" outlineLevel="1">
      <c r="A337" s="8" t="s">
        <v>16</v>
      </c>
      <c r="B337" s="7">
        <v>0.52</v>
      </c>
      <c r="C337" s="7">
        <v>0.5</v>
      </c>
      <c r="D337" s="7">
        <v>0.48</v>
      </c>
      <c r="E337" s="7">
        <v>0.47</v>
      </c>
      <c r="F337" s="7">
        <v>0.45</v>
      </c>
      <c r="G337" s="7">
        <v>0.43</v>
      </c>
      <c r="H337" s="7">
        <v>0.42</v>
      </c>
      <c r="I337" s="7">
        <v>0.41</v>
      </c>
      <c r="J337" s="7">
        <v>0.4</v>
      </c>
      <c r="K337" s="7">
        <v>0.39</v>
      </c>
    </row>
    <row r="338" spans="1:11" hidden="1" outlineLevel="1">
      <c r="A338" s="8" t="s">
        <v>17</v>
      </c>
      <c r="B338" s="7">
        <v>0.49</v>
      </c>
      <c r="C338" s="7">
        <v>0.48</v>
      </c>
      <c r="D338" s="7">
        <v>0.46</v>
      </c>
      <c r="E338" s="7">
        <v>0.45</v>
      </c>
      <c r="F338" s="7">
        <v>0.45</v>
      </c>
      <c r="G338" s="7">
        <v>0.44</v>
      </c>
      <c r="H338" s="7">
        <v>0.44</v>
      </c>
      <c r="I338" s="7">
        <v>0.42</v>
      </c>
      <c r="J338" s="7">
        <v>0.4</v>
      </c>
      <c r="K338" s="7">
        <v>0.39</v>
      </c>
    </row>
    <row r="339" spans="1:11" hidden="1" outlineLevel="1">
      <c r="A339" s="9" t="s">
        <v>18</v>
      </c>
      <c r="B339" s="7">
        <v>0.76</v>
      </c>
      <c r="C339" s="7">
        <v>0.73</v>
      </c>
      <c r="D339" s="7">
        <v>0.7</v>
      </c>
      <c r="E339" s="7">
        <v>0.63</v>
      </c>
      <c r="F339" s="7">
        <v>0.56000000000000005</v>
      </c>
      <c r="G339" s="7">
        <v>0.5</v>
      </c>
      <c r="H339" s="7">
        <v>0.45</v>
      </c>
      <c r="I339" s="7">
        <v>0.44</v>
      </c>
      <c r="J339" s="7">
        <v>0.43</v>
      </c>
      <c r="K339" s="7">
        <v>0.42</v>
      </c>
    </row>
    <row r="340" spans="1:11" collapsed="1"/>
    <row r="341" spans="1:11">
      <c r="A341" s="2" t="s">
        <v>48</v>
      </c>
      <c r="B341" s="17" t="s">
        <v>49</v>
      </c>
    </row>
    <row r="342" spans="1:11" hidden="1" outlineLevel="1">
      <c r="B342">
        <v>2017</v>
      </c>
      <c r="C342">
        <v>2016</v>
      </c>
      <c r="D342">
        <v>2015</v>
      </c>
      <c r="E342">
        <v>2014</v>
      </c>
      <c r="F342">
        <v>2013</v>
      </c>
      <c r="G342">
        <v>2012</v>
      </c>
      <c r="H342">
        <v>2011</v>
      </c>
      <c r="I342">
        <v>2010</v>
      </c>
      <c r="J342">
        <v>2009</v>
      </c>
      <c r="K342">
        <v>2008</v>
      </c>
    </row>
    <row r="343" spans="1:11" hidden="1" outlineLevel="1">
      <c r="A343" s="8" t="s">
        <v>0</v>
      </c>
      <c r="B343" s="10">
        <v>-4</v>
      </c>
      <c r="C343" s="10">
        <v>-5.7</v>
      </c>
      <c r="D343" s="10">
        <v>34.299999999999997</v>
      </c>
      <c r="E343" s="10">
        <v>11.2</v>
      </c>
      <c r="F343" s="10">
        <v>-7.3</v>
      </c>
      <c r="G343" s="10">
        <v>-0.5</v>
      </c>
      <c r="H343" s="10">
        <v>9.9</v>
      </c>
      <c r="I343" s="10">
        <v>19.3</v>
      </c>
      <c r="J343" s="10">
        <v>-12.9</v>
      </c>
      <c r="K343" s="10">
        <v>-20.100000000000001</v>
      </c>
    </row>
    <row r="344" spans="1:11" hidden="1" outlineLevel="1">
      <c r="A344" s="8" t="s">
        <v>2</v>
      </c>
      <c r="B344" s="10">
        <v>55.5</v>
      </c>
      <c r="C344" s="10">
        <v>-24.4</v>
      </c>
      <c r="D344" s="10">
        <v>17.100000000000001</v>
      </c>
      <c r="E344" s="10">
        <v>4.7</v>
      </c>
      <c r="F344" s="10">
        <v>4.4000000000000004</v>
      </c>
      <c r="G344" s="10">
        <v>-12.1</v>
      </c>
      <c r="H344" s="10">
        <v>4.7</v>
      </c>
      <c r="I344" s="10">
        <v>95.6</v>
      </c>
      <c r="J344" s="10">
        <v>-42.2</v>
      </c>
      <c r="K344" s="10">
        <v>-18.5</v>
      </c>
    </row>
    <row r="345" spans="1:11" hidden="1" outlineLevel="1">
      <c r="A345" s="8" t="s">
        <v>3</v>
      </c>
      <c r="B345" s="10">
        <v>40.9</v>
      </c>
      <c r="C345" s="10">
        <v>-4.2</v>
      </c>
      <c r="D345" s="10">
        <v>43.8</v>
      </c>
      <c r="E345" s="10">
        <v>-11.6</v>
      </c>
      <c r="F345" s="10">
        <v>-13.6</v>
      </c>
      <c r="G345" s="10">
        <v>4.3</v>
      </c>
      <c r="H345" s="10">
        <v>46.5</v>
      </c>
      <c r="I345" s="10">
        <v>50.1</v>
      </c>
      <c r="J345" s="10">
        <v>-15.1</v>
      </c>
      <c r="K345" s="10">
        <v>-45.9</v>
      </c>
    </row>
    <row r="346" spans="1:11" hidden="1" outlineLevel="1">
      <c r="A346" s="8" t="s">
        <v>4</v>
      </c>
      <c r="B346" s="10">
        <v>32.799999999999997</v>
      </c>
      <c r="C346" s="10">
        <v>-28.9</v>
      </c>
      <c r="D346" s="10">
        <v>50.8</v>
      </c>
      <c r="E346" s="10">
        <v>-5.2</v>
      </c>
      <c r="F346" s="10">
        <v>40.5</v>
      </c>
      <c r="G346" s="10">
        <v>-5.6</v>
      </c>
      <c r="H346" s="10">
        <v>37.5</v>
      </c>
      <c r="I346" s="10">
        <v>10.4</v>
      </c>
      <c r="J346" s="10">
        <v>-14.3</v>
      </c>
      <c r="K346" s="10">
        <v>-44.2</v>
      </c>
    </row>
    <row r="347" spans="1:11" hidden="1" outlineLevel="1">
      <c r="A347" s="8" t="s">
        <v>5</v>
      </c>
      <c r="B347" s="10">
        <v>13.2</v>
      </c>
      <c r="C347" s="10">
        <v>-40.200000000000003</v>
      </c>
      <c r="D347" s="10">
        <v>186.1</v>
      </c>
      <c r="E347" s="10">
        <v>-36.5</v>
      </c>
      <c r="F347" s="10">
        <v>-16.600000000000001</v>
      </c>
      <c r="G347" s="10">
        <v>-11.2</v>
      </c>
      <c r="H347" s="10">
        <v>8.9</v>
      </c>
      <c r="I347" s="10">
        <v>18.2</v>
      </c>
      <c r="J347" s="10">
        <v>1</v>
      </c>
      <c r="K347" s="10">
        <v>-32.6</v>
      </c>
    </row>
    <row r="348" spans="1:11" hidden="1" outlineLevel="1">
      <c r="A348" s="8" t="s">
        <v>6</v>
      </c>
      <c r="B348" s="10">
        <v>-16.600000000000001</v>
      </c>
      <c r="C348" s="10">
        <v>40.299999999999997</v>
      </c>
      <c r="D348" s="10">
        <v>11.3</v>
      </c>
      <c r="E348" s="10">
        <v>10.5</v>
      </c>
      <c r="F348" s="10">
        <v>-25.3</v>
      </c>
      <c r="G348" s="10">
        <v>14</v>
      </c>
      <c r="H348" s="10">
        <v>3.3</v>
      </c>
      <c r="I348" s="10">
        <v>53.7</v>
      </c>
      <c r="J348" s="10">
        <v>-2.6</v>
      </c>
      <c r="K348" s="10">
        <v>-44</v>
      </c>
    </row>
    <row r="349" spans="1:11" hidden="1" outlineLevel="1">
      <c r="A349" s="8" t="s">
        <v>7</v>
      </c>
      <c r="B349" s="10">
        <v>-15.3</v>
      </c>
      <c r="C349" s="10">
        <v>5</v>
      </c>
      <c r="D349" s="10">
        <v>34.6</v>
      </c>
      <c r="E349" s="10">
        <v>33.6</v>
      </c>
      <c r="F349" s="10">
        <v>-10.5</v>
      </c>
      <c r="G349" s="10">
        <v>-65.400000000000006</v>
      </c>
      <c r="H349" s="10">
        <v>178.1</v>
      </c>
      <c r="I349" s="10">
        <v>17.899999999999999</v>
      </c>
      <c r="J349" s="10">
        <v>-64.099999999999994</v>
      </c>
      <c r="K349" s="10">
        <v>17.8</v>
      </c>
    </row>
    <row r="350" spans="1:11" hidden="1" outlineLevel="1">
      <c r="A350" s="8" t="s">
        <v>8</v>
      </c>
      <c r="B350" s="10">
        <v>-38.200000000000003</v>
      </c>
      <c r="C350" s="10">
        <v>19.3</v>
      </c>
      <c r="D350" s="10">
        <v>6</v>
      </c>
      <c r="E350" s="10">
        <v>53.9</v>
      </c>
      <c r="F350" s="10">
        <v>-9.5</v>
      </c>
      <c r="G350" s="10">
        <v>-20.9</v>
      </c>
      <c r="H350" s="10">
        <v>49.3</v>
      </c>
      <c r="I350" s="10">
        <v>3.1</v>
      </c>
      <c r="J350" s="10">
        <v>-31.1</v>
      </c>
      <c r="K350" s="10">
        <v>-36.4</v>
      </c>
    </row>
    <row r="351" spans="1:11" hidden="1" outlineLevel="1">
      <c r="A351" s="8" t="s">
        <v>9</v>
      </c>
      <c r="B351" s="10">
        <v>-7.6</v>
      </c>
      <c r="C351" s="10">
        <v>-10.199999999999999</v>
      </c>
      <c r="D351" s="10">
        <v>1.9</v>
      </c>
      <c r="E351" s="10">
        <v>-4.2</v>
      </c>
      <c r="F351" s="10">
        <v>5.3</v>
      </c>
      <c r="G351" s="6" t="s">
        <v>1</v>
      </c>
      <c r="H351" s="6" t="s">
        <v>1</v>
      </c>
      <c r="I351" s="6" t="s">
        <v>1</v>
      </c>
      <c r="J351" s="6" t="s">
        <v>1</v>
      </c>
      <c r="K351" s="6" t="s">
        <v>1</v>
      </c>
    </row>
    <row r="352" spans="1:11" hidden="1" outlineLevel="1">
      <c r="A352" s="8" t="s">
        <v>10</v>
      </c>
      <c r="B352" s="10">
        <v>-15.6</v>
      </c>
      <c r="C352" s="10">
        <v>-8.5</v>
      </c>
      <c r="D352" s="10">
        <v>59.1</v>
      </c>
      <c r="E352" s="10">
        <v>33.200000000000003</v>
      </c>
      <c r="F352" s="10">
        <v>-14.6</v>
      </c>
      <c r="G352" s="10">
        <v>15</v>
      </c>
      <c r="H352" s="10">
        <v>-20.9</v>
      </c>
      <c r="I352" s="10">
        <v>3.5</v>
      </c>
      <c r="J352" s="10">
        <v>4.4000000000000004</v>
      </c>
      <c r="K352" s="10">
        <v>-20.7</v>
      </c>
    </row>
    <row r="353" spans="1:11" hidden="1" outlineLevel="1">
      <c r="A353" s="8" t="s">
        <v>11</v>
      </c>
      <c r="B353" s="10">
        <v>-4</v>
      </c>
      <c r="C353" s="10">
        <v>32.1</v>
      </c>
      <c r="D353" s="10">
        <v>29.7</v>
      </c>
      <c r="E353" s="10">
        <v>16.100000000000001</v>
      </c>
      <c r="F353" s="10">
        <v>-2.2000000000000002</v>
      </c>
      <c r="G353" s="10">
        <v>-11</v>
      </c>
      <c r="H353" s="10">
        <v>-7</v>
      </c>
      <c r="I353" s="10">
        <v>5.9</v>
      </c>
      <c r="J353" s="10">
        <v>4.5</v>
      </c>
      <c r="K353" s="10">
        <v>-14.3</v>
      </c>
    </row>
    <row r="354" spans="1:11" hidden="1" outlineLevel="1">
      <c r="A354" s="8" t="s">
        <v>12</v>
      </c>
      <c r="B354" s="10">
        <v>-0.3</v>
      </c>
      <c r="C354" s="10">
        <v>3.8</v>
      </c>
      <c r="D354" s="10">
        <v>47.2</v>
      </c>
      <c r="E354" s="10">
        <v>-39</v>
      </c>
      <c r="F354" s="10">
        <v>24.4</v>
      </c>
      <c r="G354" s="10">
        <v>27.9</v>
      </c>
      <c r="H354" s="10">
        <v>9.1999999999999993</v>
      </c>
      <c r="I354" s="10">
        <v>-3.7</v>
      </c>
      <c r="J354" s="10">
        <v>-2.9</v>
      </c>
      <c r="K354" s="10">
        <v>-14.7</v>
      </c>
    </row>
    <row r="355" spans="1:11" hidden="1" outlineLevel="1">
      <c r="A355" s="8" t="s">
        <v>13</v>
      </c>
      <c r="B355" s="10">
        <v>-4.9000000000000004</v>
      </c>
      <c r="C355" s="10">
        <v>-9.1</v>
      </c>
      <c r="D355" s="10">
        <v>17.100000000000001</v>
      </c>
      <c r="E355" s="10">
        <v>4</v>
      </c>
      <c r="F355" s="10">
        <v>-11.4</v>
      </c>
      <c r="G355" s="10">
        <v>-1.8</v>
      </c>
      <c r="H355" s="10">
        <v>35.6</v>
      </c>
      <c r="I355" s="10">
        <v>2.2000000000000002</v>
      </c>
      <c r="J355" s="10">
        <v>-15.6</v>
      </c>
      <c r="K355" s="10">
        <v>-14.2</v>
      </c>
    </row>
    <row r="356" spans="1:11" hidden="1" outlineLevel="1">
      <c r="A356" s="8" t="s">
        <v>14</v>
      </c>
      <c r="B356" s="10">
        <v>-12.6</v>
      </c>
      <c r="C356" s="10">
        <v>13.4</v>
      </c>
      <c r="D356" s="10">
        <v>24.3</v>
      </c>
      <c r="E356" s="10">
        <v>-1.2</v>
      </c>
      <c r="F356" s="10">
        <v>-25.9</v>
      </c>
      <c r="G356" s="10">
        <v>2</v>
      </c>
      <c r="H356" s="10">
        <v>9.6</v>
      </c>
      <c r="I356" s="10">
        <v>26.2</v>
      </c>
      <c r="J356" s="10">
        <v>6.5</v>
      </c>
      <c r="K356" s="10">
        <v>-17.399999999999999</v>
      </c>
    </row>
    <row r="357" spans="1:11" hidden="1" outlineLevel="1">
      <c r="A357" s="8" t="s">
        <v>15</v>
      </c>
      <c r="B357" s="10">
        <v>3.3</v>
      </c>
      <c r="C357" s="10">
        <v>23.6</v>
      </c>
      <c r="D357" s="10">
        <v>1.6</v>
      </c>
      <c r="E357" s="10">
        <v>2.4</v>
      </c>
      <c r="F357" s="10">
        <v>-10.6</v>
      </c>
      <c r="G357" s="10">
        <v>-4.0999999999999996</v>
      </c>
      <c r="H357" s="10">
        <v>0.6</v>
      </c>
      <c r="I357" s="10">
        <v>39.5</v>
      </c>
      <c r="J357" s="10">
        <v>5</v>
      </c>
      <c r="K357" s="10">
        <v>-10.6</v>
      </c>
    </row>
    <row r="358" spans="1:11" hidden="1" outlineLevel="1">
      <c r="A358" s="8" t="s">
        <v>16</v>
      </c>
      <c r="B358" s="10">
        <v>-16.7</v>
      </c>
      <c r="C358" s="10">
        <v>-20.100000000000001</v>
      </c>
      <c r="D358" s="10">
        <v>19.600000000000001</v>
      </c>
      <c r="E358" s="10">
        <v>37.299999999999997</v>
      </c>
      <c r="F358" s="10">
        <v>7.7</v>
      </c>
      <c r="G358" s="10">
        <v>-12.5</v>
      </c>
      <c r="H358" s="10">
        <v>9.3000000000000007</v>
      </c>
      <c r="I358" s="10">
        <v>24.8</v>
      </c>
      <c r="J358" s="10">
        <v>-13.7</v>
      </c>
      <c r="K358" s="10">
        <v>-11.5</v>
      </c>
    </row>
    <row r="359" spans="1:11" hidden="1" outlineLevel="1">
      <c r="A359" s="8" t="s">
        <v>17</v>
      </c>
      <c r="B359" s="10">
        <v>-31.4</v>
      </c>
      <c r="C359" s="10">
        <v>25.5</v>
      </c>
      <c r="D359" s="10">
        <v>-7.1</v>
      </c>
      <c r="E359" s="10">
        <v>22.9</v>
      </c>
      <c r="F359" s="10">
        <v>-18.600000000000001</v>
      </c>
      <c r="G359" s="10">
        <v>-6.7</v>
      </c>
      <c r="H359" s="10">
        <v>74</v>
      </c>
      <c r="I359" s="10">
        <v>12.8</v>
      </c>
      <c r="J359" s="10">
        <v>-31.9</v>
      </c>
      <c r="K359" s="10">
        <v>-6.7</v>
      </c>
    </row>
    <row r="360" spans="1:11" hidden="1" outlineLevel="1">
      <c r="A360" s="9" t="s">
        <v>18</v>
      </c>
      <c r="B360" s="10">
        <v>-25.6</v>
      </c>
      <c r="C360" s="10">
        <v>22.6</v>
      </c>
      <c r="D360" s="10">
        <v>11.7</v>
      </c>
      <c r="E360" s="10">
        <v>58.9</v>
      </c>
      <c r="F360" s="10">
        <v>-9.6</v>
      </c>
      <c r="G360" s="10">
        <v>0.1</v>
      </c>
      <c r="H360" s="10">
        <v>46.4</v>
      </c>
      <c r="I360" s="10">
        <v>15.4</v>
      </c>
      <c r="J360" s="10">
        <v>-8.1999999999999993</v>
      </c>
      <c r="K360" s="10">
        <v>30.7</v>
      </c>
    </row>
    <row r="361" spans="1:11" collapsed="1"/>
    <row r="362" spans="1:11">
      <c r="A362" s="2" t="s">
        <v>51</v>
      </c>
      <c r="B362" s="17" t="s">
        <v>50</v>
      </c>
    </row>
    <row r="363" spans="1:11" hidden="1" outlineLevel="1">
      <c r="B363">
        <v>2017</v>
      </c>
      <c r="C363">
        <v>2016</v>
      </c>
      <c r="D363">
        <v>2015</v>
      </c>
      <c r="E363">
        <v>2014</v>
      </c>
      <c r="F363">
        <v>2013</v>
      </c>
      <c r="G363">
        <v>2012</v>
      </c>
      <c r="H363">
        <v>2011</v>
      </c>
      <c r="I363">
        <v>2010</v>
      </c>
      <c r="J363">
        <v>2009</v>
      </c>
      <c r="K363">
        <v>2008</v>
      </c>
    </row>
    <row r="364" spans="1:11" hidden="1" outlineLevel="1">
      <c r="A364" s="8" t="s">
        <v>0</v>
      </c>
      <c r="B364" s="7">
        <v>1.42</v>
      </c>
      <c r="C364" s="7">
        <v>0.71</v>
      </c>
      <c r="D364" s="7">
        <v>3.59</v>
      </c>
      <c r="E364" s="7">
        <v>1.72</v>
      </c>
      <c r="F364" s="7">
        <v>0.22</v>
      </c>
      <c r="G364" s="7">
        <v>-1.38</v>
      </c>
      <c r="H364" s="7">
        <v>6.09</v>
      </c>
      <c r="I364" s="7">
        <v>1.49</v>
      </c>
      <c r="J364" s="7">
        <v>1.51</v>
      </c>
      <c r="K364" s="7">
        <v>5.9</v>
      </c>
    </row>
    <row r="365" spans="1:11" hidden="1" outlineLevel="1">
      <c r="A365" s="8" t="s">
        <v>2</v>
      </c>
      <c r="B365" s="7">
        <v>3.6</v>
      </c>
      <c r="C365" s="7">
        <v>2.21</v>
      </c>
      <c r="D365" s="7">
        <v>4.51</v>
      </c>
      <c r="E365" s="7">
        <v>1.22</v>
      </c>
      <c r="F365" s="7">
        <v>-1.43</v>
      </c>
      <c r="G365" s="7">
        <v>-4.8099999999999996</v>
      </c>
      <c r="H365" s="7">
        <v>0.74</v>
      </c>
      <c r="I365" s="7">
        <v>-1.1399999999999999</v>
      </c>
      <c r="J365" s="7">
        <v>2.78</v>
      </c>
      <c r="K365" s="7">
        <v>9.61</v>
      </c>
    </row>
    <row r="366" spans="1:11" hidden="1" outlineLevel="1">
      <c r="A366" s="8" t="s">
        <v>3</v>
      </c>
      <c r="B366" s="7">
        <v>2.35</v>
      </c>
      <c r="C366" s="7">
        <v>3.17</v>
      </c>
      <c r="D366" s="7">
        <v>3.5</v>
      </c>
      <c r="E366" s="7">
        <v>1.1000000000000001</v>
      </c>
      <c r="F366" s="7">
        <v>-0.22</v>
      </c>
      <c r="G366" s="7">
        <v>-2.37</v>
      </c>
      <c r="H366" s="7">
        <v>15.84</v>
      </c>
      <c r="I366" s="7">
        <v>10.62</v>
      </c>
      <c r="J366" s="7">
        <v>4.17</v>
      </c>
      <c r="K366" s="7">
        <v>3.26</v>
      </c>
    </row>
    <row r="367" spans="1:11" hidden="1" outlineLevel="1">
      <c r="A367" s="8" t="s">
        <v>4</v>
      </c>
      <c r="B367" s="7">
        <v>1.31</v>
      </c>
      <c r="C367" s="7">
        <v>-1.88</v>
      </c>
      <c r="D367" s="7">
        <v>8.0399999999999991</v>
      </c>
      <c r="E367" s="7">
        <v>6.26</v>
      </c>
      <c r="F367" s="7">
        <v>8.8000000000000007</v>
      </c>
      <c r="G367" s="7">
        <v>4.9400000000000004</v>
      </c>
      <c r="H367" s="7">
        <v>8.92</v>
      </c>
      <c r="I367" s="7">
        <v>1.58</v>
      </c>
      <c r="J367" s="7">
        <v>-1.1399999999999999</v>
      </c>
      <c r="K367" s="7">
        <v>-2.23</v>
      </c>
    </row>
    <row r="368" spans="1:11" hidden="1" outlineLevel="1">
      <c r="A368" s="8" t="s">
        <v>5</v>
      </c>
      <c r="B368" s="7">
        <v>1.42</v>
      </c>
      <c r="C368" s="7">
        <v>0.82</v>
      </c>
      <c r="D368" s="7">
        <v>3.27</v>
      </c>
      <c r="E368" s="7">
        <v>1.5</v>
      </c>
      <c r="F368" s="7">
        <v>-0.85</v>
      </c>
      <c r="G368" s="7">
        <v>-4.37</v>
      </c>
      <c r="H368" s="7">
        <v>-1.5</v>
      </c>
      <c r="I368" s="7">
        <v>-1.77</v>
      </c>
      <c r="J368" s="7">
        <v>0</v>
      </c>
      <c r="K368" s="7">
        <v>23.12</v>
      </c>
    </row>
    <row r="369" spans="1:11" hidden="1" outlineLevel="1">
      <c r="A369" s="8" t="s">
        <v>6</v>
      </c>
      <c r="B369" s="7">
        <v>1.42</v>
      </c>
      <c r="C369" s="7">
        <v>0.3</v>
      </c>
      <c r="D369" s="7">
        <v>5.81</v>
      </c>
      <c r="E369" s="7">
        <v>1.53</v>
      </c>
      <c r="F369" s="7">
        <v>0.77</v>
      </c>
      <c r="G369" s="7">
        <v>2.94</v>
      </c>
      <c r="H369" s="7">
        <v>15.73</v>
      </c>
      <c r="I369" s="7">
        <v>1.87</v>
      </c>
      <c r="J369" s="7">
        <v>-0.66</v>
      </c>
      <c r="K369" s="7">
        <v>1.34</v>
      </c>
    </row>
    <row r="370" spans="1:11" hidden="1" outlineLevel="1">
      <c r="A370" s="8" t="s">
        <v>7</v>
      </c>
      <c r="B370" s="7">
        <v>1.52</v>
      </c>
      <c r="C370" s="7">
        <v>0.31</v>
      </c>
      <c r="D370" s="7">
        <v>0.31</v>
      </c>
      <c r="E370" s="7">
        <v>0.62</v>
      </c>
      <c r="F370" s="7">
        <v>0.31</v>
      </c>
      <c r="G370" s="7">
        <v>-2.8</v>
      </c>
      <c r="H370" s="7">
        <v>12.37</v>
      </c>
      <c r="I370" s="7">
        <v>7.63</v>
      </c>
      <c r="J370" s="7">
        <v>4.6900000000000004</v>
      </c>
      <c r="K370" s="7">
        <v>1.41</v>
      </c>
    </row>
    <row r="371" spans="1:11" hidden="1" outlineLevel="1">
      <c r="A371" s="8" t="s">
        <v>8</v>
      </c>
      <c r="B371" s="7">
        <v>-1.0900000000000001</v>
      </c>
      <c r="C371" s="7">
        <v>0.4</v>
      </c>
      <c r="D371" s="7">
        <v>3.29</v>
      </c>
      <c r="E371" s="7">
        <v>3.07</v>
      </c>
      <c r="F371" s="7">
        <v>0.21</v>
      </c>
      <c r="G371" s="7">
        <v>3.52</v>
      </c>
      <c r="H371" s="7">
        <v>12.35</v>
      </c>
      <c r="I371" s="7">
        <v>3.05</v>
      </c>
      <c r="J371" s="7">
        <v>2.75</v>
      </c>
      <c r="K371" s="7">
        <v>0.66</v>
      </c>
    </row>
    <row r="372" spans="1:11" hidden="1" outlineLevel="1">
      <c r="A372" s="8" t="s">
        <v>9</v>
      </c>
      <c r="B372" s="7">
        <v>4.38</v>
      </c>
      <c r="C372" s="7">
        <v>0.74</v>
      </c>
      <c r="D372" s="7">
        <v>-0.1</v>
      </c>
      <c r="E372" s="7">
        <v>-0.21</v>
      </c>
      <c r="F372" s="7">
        <v>4.5999999999999996</v>
      </c>
      <c r="G372" s="6" t="s">
        <v>1</v>
      </c>
      <c r="H372" s="6" t="s">
        <v>1</v>
      </c>
      <c r="I372" s="6" t="s">
        <v>1</v>
      </c>
      <c r="J372" s="6" t="s">
        <v>1</v>
      </c>
      <c r="K372" s="6" t="s">
        <v>1</v>
      </c>
    </row>
    <row r="373" spans="1:11" hidden="1" outlineLevel="1">
      <c r="A373" s="8" t="s">
        <v>10</v>
      </c>
      <c r="B373" s="7">
        <v>1.73</v>
      </c>
      <c r="C373" s="7">
        <v>0.82</v>
      </c>
      <c r="D373" s="7">
        <v>4.5</v>
      </c>
      <c r="E373" s="7">
        <v>1.74</v>
      </c>
      <c r="F373" s="7">
        <v>-0.97</v>
      </c>
      <c r="G373" s="7">
        <v>-4.04</v>
      </c>
      <c r="H373" s="7">
        <v>1.58</v>
      </c>
      <c r="I373" s="7">
        <v>-2.46</v>
      </c>
      <c r="J373" s="7">
        <v>0.1</v>
      </c>
      <c r="K373" s="7">
        <v>5.41</v>
      </c>
    </row>
    <row r="374" spans="1:11" hidden="1" outlineLevel="1">
      <c r="A374" s="8" t="s">
        <v>11</v>
      </c>
      <c r="B374" s="7">
        <v>2.35</v>
      </c>
      <c r="C374" s="7">
        <v>1.35</v>
      </c>
      <c r="D374" s="7">
        <v>2.23</v>
      </c>
      <c r="E374" s="7">
        <v>0.32</v>
      </c>
      <c r="F374" s="7">
        <v>0.21</v>
      </c>
      <c r="G374" s="7">
        <v>2.4</v>
      </c>
      <c r="H374" s="7">
        <v>12.81</v>
      </c>
      <c r="I374" s="7">
        <v>1.88</v>
      </c>
      <c r="J374" s="7">
        <v>1.01</v>
      </c>
      <c r="K374" s="7">
        <v>1.41</v>
      </c>
    </row>
    <row r="375" spans="1:11" hidden="1" outlineLevel="1">
      <c r="A375" s="8" t="s">
        <v>12</v>
      </c>
      <c r="B375" s="7">
        <v>-0.4</v>
      </c>
      <c r="C375" s="7">
        <v>-0.69</v>
      </c>
      <c r="D375" s="7">
        <v>1.1000000000000001</v>
      </c>
      <c r="E375" s="7">
        <v>2.36</v>
      </c>
      <c r="F375" s="7">
        <v>1.46</v>
      </c>
      <c r="G375" s="7">
        <v>3</v>
      </c>
      <c r="H375" s="7">
        <v>13.63</v>
      </c>
      <c r="I375" s="7">
        <v>5.12</v>
      </c>
      <c r="J375" s="7">
        <v>1.03</v>
      </c>
      <c r="K375" s="7">
        <v>1.44</v>
      </c>
    </row>
    <row r="376" spans="1:11" hidden="1" outlineLevel="1">
      <c r="A376" s="8" t="s">
        <v>13</v>
      </c>
      <c r="B376" s="7">
        <v>-0.6</v>
      </c>
      <c r="C376" s="7">
        <v>-1.47</v>
      </c>
      <c r="D376" s="7">
        <v>0.79</v>
      </c>
      <c r="E376" s="7">
        <v>2.2200000000000002</v>
      </c>
      <c r="F376" s="7">
        <v>2.59</v>
      </c>
      <c r="G376" s="7">
        <v>3.99</v>
      </c>
      <c r="H376" s="7">
        <v>7.66</v>
      </c>
      <c r="I376" s="7">
        <v>0.57999999999999996</v>
      </c>
      <c r="J376" s="7">
        <v>0.12</v>
      </c>
      <c r="K376" s="7">
        <v>1.54</v>
      </c>
    </row>
    <row r="377" spans="1:11" hidden="1" outlineLevel="1">
      <c r="A377" s="8" t="s">
        <v>14</v>
      </c>
      <c r="B377" s="7">
        <v>1.93</v>
      </c>
      <c r="C377" s="7">
        <v>0.1</v>
      </c>
      <c r="D377" s="7">
        <v>0.41</v>
      </c>
      <c r="E377" s="7">
        <v>-0.51</v>
      </c>
      <c r="F377" s="7">
        <v>-1.1100000000000001</v>
      </c>
      <c r="G377" s="7">
        <v>-0.7</v>
      </c>
      <c r="H377" s="7">
        <v>11.73</v>
      </c>
      <c r="I377" s="7">
        <v>6.8</v>
      </c>
      <c r="J377" s="7">
        <v>3.08</v>
      </c>
      <c r="K377" s="7">
        <v>6.83</v>
      </c>
    </row>
    <row r="378" spans="1:11" hidden="1" outlineLevel="1">
      <c r="A378" s="8" t="s">
        <v>15</v>
      </c>
      <c r="B378" s="7">
        <v>2.25</v>
      </c>
      <c r="C378" s="7">
        <v>1.03</v>
      </c>
      <c r="D378" s="7">
        <v>0.94</v>
      </c>
      <c r="E378" s="7">
        <v>-0.72</v>
      </c>
      <c r="F378" s="7">
        <v>-1.23</v>
      </c>
      <c r="G378" s="7">
        <v>1.1399999999999999</v>
      </c>
      <c r="H378" s="7">
        <v>8.76</v>
      </c>
      <c r="I378" s="7">
        <v>3.73</v>
      </c>
      <c r="J378" s="7">
        <v>1.3</v>
      </c>
      <c r="K378" s="7">
        <v>11.01</v>
      </c>
    </row>
    <row r="379" spans="1:11" hidden="1" outlineLevel="1">
      <c r="A379" s="8" t="s">
        <v>16</v>
      </c>
      <c r="B379" s="7">
        <v>-0.99</v>
      </c>
      <c r="C379" s="7">
        <v>-1.66</v>
      </c>
      <c r="D379" s="7">
        <v>2.71</v>
      </c>
      <c r="E379" s="7">
        <v>3.53</v>
      </c>
      <c r="F379" s="7">
        <v>5.24</v>
      </c>
      <c r="G379" s="7">
        <v>4.09</v>
      </c>
      <c r="H379" s="7">
        <v>6.28</v>
      </c>
      <c r="I379" s="7">
        <v>-0.12</v>
      </c>
      <c r="J379" s="7">
        <v>-0.36</v>
      </c>
      <c r="K379" s="7">
        <v>-1.19</v>
      </c>
    </row>
    <row r="380" spans="1:11" hidden="1" outlineLevel="1">
      <c r="A380" s="8" t="s">
        <v>17</v>
      </c>
      <c r="B380" s="7">
        <v>-1.67</v>
      </c>
      <c r="C380" s="7">
        <v>-0.49</v>
      </c>
      <c r="D380" s="7">
        <v>1.59</v>
      </c>
      <c r="E380" s="7">
        <v>2.14</v>
      </c>
      <c r="F380" s="7">
        <v>0.72</v>
      </c>
      <c r="G380" s="7">
        <v>-1.1100000000000001</v>
      </c>
      <c r="H380" s="7">
        <v>20.37</v>
      </c>
      <c r="I380" s="7">
        <v>10.51</v>
      </c>
      <c r="J380" s="7">
        <v>2.2000000000000002</v>
      </c>
      <c r="K380" s="7">
        <v>2.83</v>
      </c>
    </row>
    <row r="381" spans="1:11" hidden="1" outlineLevel="1">
      <c r="A381" s="9" t="s">
        <v>18</v>
      </c>
      <c r="B381" s="7">
        <v>1.73</v>
      </c>
      <c r="C381" s="7">
        <v>4.5599999999999996</v>
      </c>
      <c r="D381" s="7">
        <v>8.15</v>
      </c>
      <c r="E381" s="7">
        <v>1.4</v>
      </c>
      <c r="F381" s="7">
        <v>0.23</v>
      </c>
      <c r="G381" s="7">
        <v>3.75</v>
      </c>
      <c r="H381" s="7">
        <v>5.22</v>
      </c>
      <c r="I381" s="7">
        <v>4.67</v>
      </c>
      <c r="J381" s="7">
        <v>2.46</v>
      </c>
      <c r="K381" s="7">
        <v>-0.81</v>
      </c>
    </row>
    <row r="382" spans="1:11" collapsed="1"/>
    <row r="383" spans="1:11">
      <c r="A383" s="2" t="s">
        <v>53</v>
      </c>
      <c r="B383" s="17" t="s">
        <v>52</v>
      </c>
    </row>
    <row r="384" spans="1:11" hidden="1" outlineLevel="1">
      <c r="B384">
        <v>2017</v>
      </c>
      <c r="C384">
        <v>2016</v>
      </c>
      <c r="D384">
        <v>2015</v>
      </c>
      <c r="E384">
        <v>2014</v>
      </c>
      <c r="F384">
        <v>2013</v>
      </c>
      <c r="G384">
        <v>2012</v>
      </c>
      <c r="H384">
        <v>2011</v>
      </c>
      <c r="I384">
        <v>2010</v>
      </c>
      <c r="J384">
        <v>2009</v>
      </c>
      <c r="K384">
        <v>2008</v>
      </c>
    </row>
    <row r="385" spans="1:11" hidden="1" outlineLevel="1">
      <c r="A385" s="8" t="s">
        <v>0</v>
      </c>
      <c r="B385" s="10">
        <v>3.2</v>
      </c>
      <c r="C385" s="10">
        <v>2.9</v>
      </c>
      <c r="D385" s="10">
        <v>2.8</v>
      </c>
      <c r="E385" s="10">
        <v>3.3</v>
      </c>
      <c r="F385" s="10">
        <v>2.8</v>
      </c>
      <c r="G385" s="10">
        <v>2.2999999999999998</v>
      </c>
      <c r="H385" s="10">
        <v>3.5</v>
      </c>
      <c r="I385" s="10">
        <v>6.6</v>
      </c>
      <c r="J385" s="10">
        <v>0.7</v>
      </c>
      <c r="K385" s="10">
        <v>2.4</v>
      </c>
    </row>
    <row r="386" spans="1:11" hidden="1" outlineLevel="1">
      <c r="A386" s="8" t="s">
        <v>2</v>
      </c>
      <c r="B386" s="10">
        <v>2</v>
      </c>
      <c r="C386" s="10">
        <v>2.4</v>
      </c>
      <c r="D386" s="10">
        <v>3.4</v>
      </c>
      <c r="E386" s="10">
        <v>2.4</v>
      </c>
      <c r="F386" s="10">
        <v>0.9</v>
      </c>
      <c r="G386" s="10">
        <v>2</v>
      </c>
      <c r="H386" s="10">
        <v>3</v>
      </c>
      <c r="I386" s="10">
        <v>3</v>
      </c>
      <c r="J386" s="10">
        <v>0.8</v>
      </c>
      <c r="K386" s="10">
        <v>1.7</v>
      </c>
    </row>
    <row r="387" spans="1:11" hidden="1" outlineLevel="1">
      <c r="A387" s="8" t="s">
        <v>3</v>
      </c>
      <c r="B387" s="10">
        <v>2</v>
      </c>
      <c r="C387" s="10">
        <v>1.5</v>
      </c>
      <c r="D387" s="10">
        <v>2.9</v>
      </c>
      <c r="E387" s="10">
        <v>3.3</v>
      </c>
      <c r="F387" s="10">
        <v>1.8</v>
      </c>
      <c r="G387" s="10">
        <v>3</v>
      </c>
      <c r="H387" s="10">
        <v>2</v>
      </c>
      <c r="I387" s="10">
        <v>4.5</v>
      </c>
      <c r="J387" s="10">
        <v>-3.6</v>
      </c>
      <c r="K387" s="10">
        <v>1.7</v>
      </c>
    </row>
    <row r="388" spans="1:11" hidden="1" outlineLevel="1">
      <c r="A388" s="8" t="s">
        <v>4</v>
      </c>
      <c r="B388" s="10">
        <v>1.5</v>
      </c>
      <c r="C388" s="10">
        <v>-0.3</v>
      </c>
      <c r="D388" s="10">
        <v>2.6</v>
      </c>
      <c r="E388" s="10">
        <v>3.3</v>
      </c>
      <c r="F388" s="10">
        <v>4.5999999999999996</v>
      </c>
      <c r="G388" s="10">
        <v>2.7</v>
      </c>
      <c r="H388" s="10">
        <v>3.4</v>
      </c>
      <c r="I388" s="10">
        <v>7.1</v>
      </c>
      <c r="J388" s="10">
        <v>-2.8</v>
      </c>
      <c r="K388" s="10">
        <v>0.7</v>
      </c>
    </row>
    <row r="389" spans="1:11" hidden="1" outlineLevel="1">
      <c r="A389" s="8" t="s">
        <v>5</v>
      </c>
      <c r="B389" s="10">
        <v>4</v>
      </c>
      <c r="C389" s="10">
        <v>3.6</v>
      </c>
      <c r="D389" s="10">
        <v>2.8</v>
      </c>
      <c r="E389" s="10">
        <v>3.6</v>
      </c>
      <c r="F389" s="10">
        <v>2.2999999999999998</v>
      </c>
      <c r="G389" s="10">
        <v>0.7</v>
      </c>
      <c r="H389" s="10">
        <v>1.6</v>
      </c>
      <c r="I389" s="10">
        <v>10.7</v>
      </c>
      <c r="J389" s="10">
        <v>-1.9</v>
      </c>
      <c r="K389" s="10">
        <v>-0.7</v>
      </c>
    </row>
    <row r="390" spans="1:11" hidden="1" outlineLevel="1">
      <c r="A390" s="8" t="s">
        <v>6</v>
      </c>
      <c r="B390" s="10">
        <v>1.6</v>
      </c>
      <c r="C390" s="10">
        <v>0.8</v>
      </c>
      <c r="D390" s="10">
        <v>1.7</v>
      </c>
      <c r="E390" s="10">
        <v>3.2</v>
      </c>
      <c r="F390" s="10">
        <v>3.7</v>
      </c>
      <c r="G390" s="10">
        <v>1</v>
      </c>
      <c r="H390" s="10">
        <v>3.7</v>
      </c>
      <c r="I390" s="10">
        <v>7.7</v>
      </c>
      <c r="J390" s="10">
        <v>0.5</v>
      </c>
      <c r="K390" s="10">
        <v>0.7</v>
      </c>
    </row>
    <row r="391" spans="1:11" hidden="1" outlineLevel="1">
      <c r="A391" s="8" t="s">
        <v>7</v>
      </c>
      <c r="B391" s="10">
        <v>2</v>
      </c>
      <c r="C391" s="10">
        <v>3.3</v>
      </c>
      <c r="D391" s="10">
        <v>1.7</v>
      </c>
      <c r="E391" s="10">
        <v>3.1</v>
      </c>
      <c r="F391" s="10">
        <v>1.3</v>
      </c>
      <c r="G391" s="10">
        <v>1.2</v>
      </c>
      <c r="H391" s="10">
        <v>3.9</v>
      </c>
      <c r="I391" s="10">
        <v>6.6</v>
      </c>
      <c r="J391" s="10">
        <v>2.2000000000000002</v>
      </c>
      <c r="K391" s="10">
        <v>0.9</v>
      </c>
    </row>
    <row r="392" spans="1:11" hidden="1" outlineLevel="1">
      <c r="A392" s="8" t="s">
        <v>8</v>
      </c>
      <c r="B392" s="10">
        <v>2.9</v>
      </c>
      <c r="C392" s="10">
        <v>0.3</v>
      </c>
      <c r="D392" s="10">
        <v>0.3</v>
      </c>
      <c r="E392" s="10">
        <v>2</v>
      </c>
      <c r="F392" s="10">
        <v>1.1000000000000001</v>
      </c>
      <c r="G392" s="10">
        <v>2.1</v>
      </c>
      <c r="H392" s="10">
        <v>6.5</v>
      </c>
      <c r="I392" s="10">
        <v>4.7</v>
      </c>
      <c r="J392" s="10">
        <v>-1.2</v>
      </c>
      <c r="K392" s="10">
        <v>-1.9</v>
      </c>
    </row>
    <row r="393" spans="1:11" hidden="1" outlineLevel="1">
      <c r="A393" s="8" t="s">
        <v>10</v>
      </c>
      <c r="B393" s="10">
        <v>5.9</v>
      </c>
      <c r="C393" s="10">
        <v>5.0999999999999996</v>
      </c>
      <c r="D393" s="10">
        <v>3.6</v>
      </c>
      <c r="E393" s="10">
        <v>5.4</v>
      </c>
      <c r="F393" s="10">
        <v>4.5999999999999996</v>
      </c>
      <c r="G393" s="10">
        <v>2.9</v>
      </c>
      <c r="H393" s="10">
        <v>3.6</v>
      </c>
      <c r="I393" s="10">
        <v>9.6999999999999993</v>
      </c>
      <c r="J393" s="10">
        <v>1.2</v>
      </c>
      <c r="K393" s="10">
        <v>4.5999999999999996</v>
      </c>
    </row>
    <row r="394" spans="1:11" hidden="1" outlineLevel="1">
      <c r="A394" s="8" t="s">
        <v>11</v>
      </c>
      <c r="B394" s="10">
        <v>2.9</v>
      </c>
      <c r="C394" s="10">
        <v>2.8</v>
      </c>
      <c r="D394" s="10">
        <v>3.3</v>
      </c>
      <c r="E394" s="10">
        <v>2.9</v>
      </c>
      <c r="F394" s="10">
        <v>3.6</v>
      </c>
      <c r="G394" s="10">
        <v>1.5</v>
      </c>
      <c r="H394" s="10">
        <v>3.5</v>
      </c>
      <c r="I394" s="10">
        <v>4</v>
      </c>
      <c r="J394" s="10">
        <v>0.5</v>
      </c>
      <c r="K394" s="10">
        <v>2.2000000000000002</v>
      </c>
    </row>
    <row r="395" spans="1:11" hidden="1" outlineLevel="1">
      <c r="A395" s="8" t="s">
        <v>12</v>
      </c>
      <c r="B395" s="10">
        <v>3.4</v>
      </c>
      <c r="C395" s="10">
        <v>6.4</v>
      </c>
      <c r="D395" s="10">
        <v>4.5</v>
      </c>
      <c r="E395" s="10">
        <v>4.8</v>
      </c>
      <c r="F395" s="10">
        <v>7.4</v>
      </c>
      <c r="G395" s="10">
        <v>2</v>
      </c>
      <c r="H395" s="10">
        <v>6.2</v>
      </c>
      <c r="I395" s="10">
        <v>8.1999999999999993</v>
      </c>
      <c r="J395" s="10">
        <v>5</v>
      </c>
      <c r="K395" s="10">
        <v>-0.1</v>
      </c>
    </row>
    <row r="396" spans="1:11" hidden="1" outlineLevel="1">
      <c r="A396" s="8" t="s">
        <v>13</v>
      </c>
      <c r="B396" s="10">
        <v>3.3</v>
      </c>
      <c r="C396" s="10">
        <v>4</v>
      </c>
      <c r="D396" s="10">
        <v>3.8</v>
      </c>
      <c r="E396" s="10">
        <v>5.0999999999999996</v>
      </c>
      <c r="F396" s="10">
        <v>6.5</v>
      </c>
      <c r="G396" s="10">
        <v>3.6</v>
      </c>
      <c r="H396" s="10">
        <v>6.8</v>
      </c>
      <c r="I396" s="10">
        <v>11.8</v>
      </c>
      <c r="J396" s="10">
        <v>2.2000000000000002</v>
      </c>
      <c r="K396" s="10">
        <v>4.9000000000000004</v>
      </c>
    </row>
    <row r="397" spans="1:11" hidden="1" outlineLevel="1">
      <c r="A397" s="8" t="s">
        <v>14</v>
      </c>
      <c r="B397" s="10">
        <v>2.2999999999999998</v>
      </c>
      <c r="C397" s="10">
        <v>0.6</v>
      </c>
      <c r="D397" s="10">
        <v>0.1</v>
      </c>
      <c r="E397" s="10">
        <v>2.9</v>
      </c>
      <c r="F397" s="10">
        <v>3.1</v>
      </c>
      <c r="G397" s="10">
        <v>-0.1</v>
      </c>
      <c r="H397" s="10">
        <v>3.3</v>
      </c>
      <c r="I397" s="10">
        <v>4.8</v>
      </c>
      <c r="J397" s="10">
        <v>0.8</v>
      </c>
      <c r="K397" s="10">
        <v>2.8</v>
      </c>
    </row>
    <row r="398" spans="1:11" hidden="1" outlineLevel="1">
      <c r="A398" s="8" t="s">
        <v>15</v>
      </c>
      <c r="B398" s="10">
        <v>2.1</v>
      </c>
      <c r="C398" s="10">
        <v>2.6</v>
      </c>
      <c r="D398" s="10">
        <v>4.2</v>
      </c>
      <c r="E398" s="10">
        <v>0.8</v>
      </c>
      <c r="F398" s="10">
        <v>-0.8</v>
      </c>
      <c r="G398" s="10">
        <v>3.8</v>
      </c>
      <c r="H398" s="10">
        <v>1.5</v>
      </c>
      <c r="I398" s="10">
        <v>7.6</v>
      </c>
      <c r="J398" s="10">
        <v>0.1</v>
      </c>
      <c r="K398" s="10">
        <v>1.2</v>
      </c>
    </row>
    <row r="399" spans="1:11" hidden="1" outlineLevel="1">
      <c r="A399" s="8" t="s">
        <v>16</v>
      </c>
      <c r="B399" s="10">
        <v>2.2999999999999998</v>
      </c>
      <c r="C399" s="10">
        <v>2.5</v>
      </c>
      <c r="D399" s="10">
        <v>1.5</v>
      </c>
      <c r="E399" s="10">
        <v>2.2999999999999998</v>
      </c>
      <c r="F399" s="10">
        <v>1.3</v>
      </c>
      <c r="G399" s="10">
        <v>3.2</v>
      </c>
      <c r="H399" s="10">
        <v>1.8</v>
      </c>
      <c r="I399" s="10">
        <v>6.7</v>
      </c>
      <c r="J399" s="10">
        <v>-0.5</v>
      </c>
      <c r="K399" s="10">
        <v>2.8</v>
      </c>
    </row>
    <row r="400" spans="1:11" hidden="1" outlineLevel="1">
      <c r="A400" s="8" t="s">
        <v>17</v>
      </c>
      <c r="B400" s="10">
        <v>1.5</v>
      </c>
      <c r="C400" s="10">
        <v>0.2</v>
      </c>
      <c r="D400" s="10">
        <v>0.4</v>
      </c>
      <c r="E400" s="10">
        <v>1</v>
      </c>
      <c r="F400" s="10">
        <v>2</v>
      </c>
      <c r="G400" s="10">
        <v>0.9</v>
      </c>
      <c r="H400" s="10">
        <v>2.7</v>
      </c>
      <c r="I400" s="10">
        <v>4.8</v>
      </c>
      <c r="J400" s="10">
        <v>3.9</v>
      </c>
      <c r="K400" s="10">
        <v>5.5</v>
      </c>
    </row>
    <row r="401" spans="1:11" hidden="1" outlineLevel="1">
      <c r="A401" s="9" t="s">
        <v>18</v>
      </c>
      <c r="B401" s="10">
        <v>4.9000000000000004</v>
      </c>
      <c r="C401" s="10">
        <v>7.3</v>
      </c>
      <c r="D401" s="10">
        <v>5.3</v>
      </c>
      <c r="E401" s="10">
        <v>5.3</v>
      </c>
      <c r="F401" s="10">
        <v>5.0999999999999996</v>
      </c>
      <c r="G401" s="10">
        <v>5.2</v>
      </c>
      <c r="H401" s="10">
        <v>5.0999999999999996</v>
      </c>
      <c r="I401" s="10">
        <v>2.2999999999999998</v>
      </c>
      <c r="J401" s="10">
        <v>6.1</v>
      </c>
      <c r="K401" s="10">
        <v>0.7</v>
      </c>
    </row>
    <row r="402" spans="1:11" collapsed="1"/>
    <row r="403" spans="1:11">
      <c r="A403" s="2" t="s">
        <v>54</v>
      </c>
      <c r="B403" s="17" t="s">
        <v>52</v>
      </c>
    </row>
    <row r="404" spans="1:11" hidden="1" outlineLevel="1">
      <c r="B404">
        <v>2017</v>
      </c>
      <c r="C404">
        <v>2016</v>
      </c>
      <c r="D404">
        <v>2015</v>
      </c>
      <c r="E404">
        <v>2014</v>
      </c>
      <c r="F404">
        <v>2013</v>
      </c>
      <c r="G404">
        <v>2012</v>
      </c>
      <c r="H404">
        <v>2011</v>
      </c>
      <c r="I404">
        <v>2010</v>
      </c>
      <c r="J404">
        <v>2009</v>
      </c>
      <c r="K404">
        <v>2008</v>
      </c>
    </row>
    <row r="405" spans="1:11" hidden="1" outlineLevel="1">
      <c r="A405" s="8" t="s">
        <v>0</v>
      </c>
      <c r="B405" s="7">
        <v>33.659999999999997</v>
      </c>
      <c r="C405" s="7">
        <v>32.04</v>
      </c>
      <c r="D405" s="7">
        <v>30.68</v>
      </c>
      <c r="E405" s="7">
        <v>29.27</v>
      </c>
      <c r="F405" s="7">
        <v>28.36</v>
      </c>
      <c r="G405" s="7">
        <v>27.43</v>
      </c>
      <c r="H405" s="7">
        <v>26.65</v>
      </c>
      <c r="I405" s="7">
        <v>25.53</v>
      </c>
      <c r="J405" s="7">
        <v>23.35</v>
      </c>
      <c r="K405" s="7">
        <v>22.54</v>
      </c>
    </row>
    <row r="406" spans="1:11" hidden="1" outlineLevel="1">
      <c r="A406" s="8" t="s">
        <v>2</v>
      </c>
      <c r="B406" s="7">
        <v>38.06</v>
      </c>
      <c r="C406" s="7">
        <v>36.479999999999997</v>
      </c>
      <c r="D406" s="7">
        <v>34.65</v>
      </c>
      <c r="E406" s="7">
        <v>32.950000000000003</v>
      </c>
      <c r="F406" s="7">
        <v>31.89</v>
      </c>
      <c r="G406" s="7">
        <v>31.23</v>
      </c>
      <c r="H406" s="7">
        <v>30.16</v>
      </c>
      <c r="I406" s="7">
        <v>28.72</v>
      </c>
      <c r="J406" s="7">
        <v>26.95</v>
      </c>
      <c r="K406" s="7">
        <v>26.01</v>
      </c>
    </row>
    <row r="407" spans="1:11" hidden="1" outlineLevel="1">
      <c r="A407" s="8" t="s">
        <v>3</v>
      </c>
      <c r="B407" s="7">
        <v>24.29</v>
      </c>
      <c r="C407" s="7">
        <v>23.57</v>
      </c>
      <c r="D407" s="7">
        <v>22.66</v>
      </c>
      <c r="E407" s="7">
        <v>21.34</v>
      </c>
      <c r="F407" s="7">
        <v>20.350000000000001</v>
      </c>
      <c r="G407" s="7">
        <v>19.64</v>
      </c>
      <c r="H407" s="7">
        <v>19.170000000000002</v>
      </c>
      <c r="I407" s="7">
        <v>18.329999999999998</v>
      </c>
      <c r="J407" s="7">
        <v>17.36</v>
      </c>
      <c r="K407" s="7">
        <v>17.21</v>
      </c>
    </row>
    <row r="408" spans="1:11" hidden="1" outlineLevel="1">
      <c r="A408" s="8" t="s">
        <v>4</v>
      </c>
      <c r="B408" s="7">
        <v>20.6</v>
      </c>
      <c r="C408" s="7">
        <v>20.18</v>
      </c>
      <c r="D408" s="7">
        <v>19.79</v>
      </c>
      <c r="E408" s="7">
        <v>18.8</v>
      </c>
      <c r="F408" s="7">
        <v>18.079999999999998</v>
      </c>
      <c r="G408" s="7">
        <v>17.34</v>
      </c>
      <c r="H408" s="7">
        <v>16.690000000000001</v>
      </c>
      <c r="I408" s="7">
        <v>15.56</v>
      </c>
      <c r="J408" s="7">
        <v>14.51</v>
      </c>
      <c r="K408" s="7">
        <v>14.29</v>
      </c>
    </row>
    <row r="409" spans="1:11" hidden="1" outlineLevel="1">
      <c r="A409" s="8" t="s">
        <v>5</v>
      </c>
      <c r="B409" s="7">
        <v>28.76</v>
      </c>
      <c r="C409" s="7">
        <v>27.82</v>
      </c>
      <c r="D409" s="7">
        <v>26.25</v>
      </c>
      <c r="E409" s="7">
        <v>24.28</v>
      </c>
      <c r="F409" s="7">
        <v>22.85</v>
      </c>
      <c r="G409" s="7">
        <v>22.27</v>
      </c>
      <c r="H409" s="7">
        <v>22.45</v>
      </c>
      <c r="I409" s="7">
        <v>22.29</v>
      </c>
      <c r="J409" s="7">
        <v>19.93</v>
      </c>
      <c r="K409" s="7">
        <v>19.07</v>
      </c>
    </row>
    <row r="410" spans="1:11" hidden="1" outlineLevel="1">
      <c r="A410" s="8" t="s">
        <v>6</v>
      </c>
      <c r="B410" s="7">
        <v>23.57</v>
      </c>
      <c r="C410" s="7">
        <v>22.56</v>
      </c>
      <c r="D410" s="7">
        <v>21.59</v>
      </c>
      <c r="E410" s="7">
        <v>20.8</v>
      </c>
      <c r="F410" s="7">
        <v>19.79</v>
      </c>
      <c r="G410" s="7">
        <v>19.23</v>
      </c>
      <c r="H410" s="7">
        <v>18.5</v>
      </c>
      <c r="I410" s="7">
        <v>17.68</v>
      </c>
      <c r="J410" s="7">
        <v>16.11</v>
      </c>
      <c r="K410" s="7">
        <v>15.66</v>
      </c>
    </row>
    <row r="411" spans="1:11" hidden="1" outlineLevel="1">
      <c r="A411" s="8" t="s">
        <v>7</v>
      </c>
      <c r="B411" s="7">
        <v>24.36</v>
      </c>
      <c r="C411" s="7">
        <v>23.42</v>
      </c>
      <c r="D411" s="7">
        <v>22.08</v>
      </c>
      <c r="E411" s="7">
        <v>21.12</v>
      </c>
      <c r="F411" s="7">
        <v>20.36</v>
      </c>
      <c r="G411" s="7">
        <v>20.05</v>
      </c>
      <c r="H411" s="7">
        <v>19.420000000000002</v>
      </c>
      <c r="I411" s="7">
        <v>18.239999999999998</v>
      </c>
      <c r="J411" s="7">
        <v>16.93</v>
      </c>
      <c r="K411" s="7">
        <v>16.010000000000002</v>
      </c>
    </row>
    <row r="412" spans="1:11" hidden="1" outlineLevel="1">
      <c r="A412" s="8" t="s">
        <v>8</v>
      </c>
      <c r="B412" s="7">
        <v>64.41</v>
      </c>
      <c r="C412" s="7">
        <v>61.78</v>
      </c>
      <c r="D412" s="7">
        <v>59.87</v>
      </c>
      <c r="E412" s="7">
        <v>58.22</v>
      </c>
      <c r="F412" s="7">
        <v>60.09</v>
      </c>
      <c r="G412" s="7">
        <v>62.94</v>
      </c>
      <c r="H412" s="7">
        <v>61.82</v>
      </c>
      <c r="I412" s="7">
        <v>57.19</v>
      </c>
      <c r="J412" s="7">
        <v>47.86</v>
      </c>
      <c r="K412" s="7">
        <v>49.35</v>
      </c>
    </row>
    <row r="413" spans="1:11" hidden="1" outlineLevel="1">
      <c r="A413" s="8" t="s">
        <v>10</v>
      </c>
      <c r="B413" s="7">
        <v>32.35</v>
      </c>
      <c r="C413" s="7">
        <v>29.6</v>
      </c>
      <c r="D413" s="7">
        <v>28.4</v>
      </c>
      <c r="E413" s="7">
        <v>26.83</v>
      </c>
      <c r="F413" s="7">
        <v>25.87</v>
      </c>
      <c r="G413" s="7">
        <v>24.06</v>
      </c>
      <c r="H413" s="7">
        <v>23.35</v>
      </c>
      <c r="I413" s="7">
        <v>22.94</v>
      </c>
      <c r="J413" s="7">
        <v>20.79</v>
      </c>
      <c r="K413" s="7">
        <v>20.04</v>
      </c>
    </row>
    <row r="414" spans="1:11" hidden="1" outlineLevel="1">
      <c r="A414" s="8" t="s">
        <v>11</v>
      </c>
      <c r="B414" s="7">
        <v>28.7</v>
      </c>
      <c r="C414" s="7">
        <v>27.46</v>
      </c>
      <c r="D414" s="7">
        <v>26.09</v>
      </c>
      <c r="E414" s="7">
        <v>24.61</v>
      </c>
      <c r="F414" s="7">
        <v>23.48</v>
      </c>
      <c r="G414" s="7">
        <v>22.51</v>
      </c>
      <c r="H414" s="7">
        <v>21.66</v>
      </c>
      <c r="I414" s="7">
        <v>20.57</v>
      </c>
      <c r="J414" s="7">
        <v>19.600000000000001</v>
      </c>
      <c r="K414" s="7">
        <v>18.899999999999999</v>
      </c>
    </row>
    <row r="415" spans="1:11" hidden="1" outlineLevel="1">
      <c r="A415" s="8" t="s">
        <v>12</v>
      </c>
      <c r="B415" s="7">
        <v>38.03</v>
      </c>
      <c r="C415" s="7">
        <v>35.340000000000003</v>
      </c>
      <c r="D415" s="7">
        <v>32.99</v>
      </c>
      <c r="E415" s="7">
        <v>31.42</v>
      </c>
      <c r="F415" s="7">
        <v>30.16</v>
      </c>
      <c r="G415" s="7">
        <v>27.97</v>
      </c>
      <c r="H415" s="7">
        <v>27.5</v>
      </c>
      <c r="I415" s="7">
        <v>25.89</v>
      </c>
      <c r="J415" s="7">
        <v>22.96</v>
      </c>
      <c r="K415" s="7">
        <v>21.9</v>
      </c>
    </row>
    <row r="416" spans="1:11" hidden="1" outlineLevel="1">
      <c r="A416" s="8" t="s">
        <v>13</v>
      </c>
      <c r="B416" s="7">
        <v>51.49</v>
      </c>
      <c r="C416" s="7">
        <v>49.84</v>
      </c>
      <c r="D416" s="7">
        <v>48.73</v>
      </c>
      <c r="E416" s="7">
        <v>47.43</v>
      </c>
      <c r="F416" s="7">
        <v>45.61</v>
      </c>
      <c r="G416" s="7">
        <v>44.57</v>
      </c>
      <c r="H416" s="7">
        <v>43.55</v>
      </c>
      <c r="I416" s="7">
        <v>40.03</v>
      </c>
      <c r="J416" s="7">
        <v>35.17</v>
      </c>
      <c r="K416" s="7">
        <v>31.83</v>
      </c>
    </row>
    <row r="417" spans="1:11" hidden="1" outlineLevel="1">
      <c r="A417" s="8" t="s">
        <v>14</v>
      </c>
      <c r="B417" s="7">
        <v>26.57</v>
      </c>
      <c r="C417" s="7">
        <v>25.58</v>
      </c>
      <c r="D417" s="7">
        <v>24.87</v>
      </c>
      <c r="E417" s="7">
        <v>24.18</v>
      </c>
      <c r="F417" s="7">
        <v>23.35</v>
      </c>
      <c r="G417" s="7">
        <v>22.25</v>
      </c>
      <c r="H417" s="7">
        <v>22.09</v>
      </c>
      <c r="I417" s="7">
        <v>20.399999999999999</v>
      </c>
      <c r="J417" s="7">
        <v>19.39</v>
      </c>
      <c r="K417" s="7">
        <v>17.8</v>
      </c>
    </row>
    <row r="418" spans="1:11" hidden="1" outlineLevel="1">
      <c r="A418" s="8" t="s">
        <v>15</v>
      </c>
      <c r="B418" s="7">
        <v>39.659999999999997</v>
      </c>
      <c r="C418" s="7">
        <v>38.1</v>
      </c>
      <c r="D418" s="7">
        <v>36.43</v>
      </c>
      <c r="E418" s="7">
        <v>34.86</v>
      </c>
      <c r="F418" s="7">
        <v>34.92</v>
      </c>
      <c r="G418" s="7">
        <v>36.270000000000003</v>
      </c>
      <c r="H418" s="7">
        <v>35.25</v>
      </c>
      <c r="I418" s="7">
        <v>33.700000000000003</v>
      </c>
      <c r="J418" s="7">
        <v>28.87</v>
      </c>
      <c r="K418" s="7">
        <v>29.22</v>
      </c>
    </row>
    <row r="419" spans="1:11" hidden="1" outlineLevel="1">
      <c r="A419" s="8" t="s">
        <v>16</v>
      </c>
      <c r="B419" s="7">
        <v>38.409999999999997</v>
      </c>
      <c r="C419" s="7">
        <v>36.99</v>
      </c>
      <c r="D419" s="7">
        <v>35.47</v>
      </c>
      <c r="E419" s="7">
        <v>34.71</v>
      </c>
      <c r="F419" s="7">
        <v>33.5</v>
      </c>
      <c r="G419" s="7">
        <v>32.159999999999997</v>
      </c>
      <c r="H419" s="7">
        <v>31.11</v>
      </c>
      <c r="I419" s="7">
        <v>30.73</v>
      </c>
      <c r="J419" s="7">
        <v>27.7</v>
      </c>
      <c r="K419" s="7">
        <v>26.73</v>
      </c>
    </row>
    <row r="420" spans="1:11" hidden="1" outlineLevel="1">
      <c r="A420" s="8" t="s">
        <v>17</v>
      </c>
      <c r="B420" s="7">
        <v>32.479999999999997</v>
      </c>
      <c r="C420" s="7">
        <v>32.26</v>
      </c>
      <c r="D420" s="7">
        <v>31.23</v>
      </c>
      <c r="E420" s="7">
        <v>30.55</v>
      </c>
      <c r="F420" s="7">
        <v>30.39</v>
      </c>
      <c r="G420" s="7">
        <v>29.29</v>
      </c>
      <c r="H420" s="7">
        <v>28.12</v>
      </c>
      <c r="I420" s="7">
        <v>27.17</v>
      </c>
      <c r="J420" s="7">
        <v>26.05</v>
      </c>
      <c r="K420" s="7">
        <v>25.17</v>
      </c>
    </row>
    <row r="421" spans="1:11" hidden="1" outlineLevel="1">
      <c r="A421" s="9" t="s">
        <v>18</v>
      </c>
      <c r="B421" s="7">
        <v>28.42</v>
      </c>
      <c r="C421" s="7">
        <v>27.46</v>
      </c>
      <c r="D421" s="7">
        <v>25.64</v>
      </c>
      <c r="E421" s="7">
        <v>24.15</v>
      </c>
      <c r="F421" s="7">
        <v>23.15</v>
      </c>
      <c r="G421" s="7">
        <v>22.66</v>
      </c>
      <c r="H421" s="7">
        <v>21.39</v>
      </c>
      <c r="I421" s="7">
        <v>19.89</v>
      </c>
      <c r="J421" s="7">
        <v>18.87</v>
      </c>
      <c r="K421" s="7">
        <v>17.18</v>
      </c>
    </row>
    <row r="422" spans="1:11" collapsed="1"/>
    <row r="423" spans="1:11">
      <c r="A423" s="2" t="s">
        <v>55</v>
      </c>
      <c r="B423" s="17" t="s">
        <v>56</v>
      </c>
    </row>
    <row r="424" spans="1:11" hidden="1" outlineLevel="1">
      <c r="B424">
        <v>2017</v>
      </c>
      <c r="C424">
        <v>2016</v>
      </c>
      <c r="D424">
        <v>2015</v>
      </c>
      <c r="E424">
        <v>2014</v>
      </c>
      <c r="F424">
        <v>2013</v>
      </c>
      <c r="G424">
        <v>2012</v>
      </c>
      <c r="H424">
        <v>2011</v>
      </c>
      <c r="I424">
        <v>2010</v>
      </c>
      <c r="J424">
        <v>2009</v>
      </c>
      <c r="K424">
        <v>2008</v>
      </c>
    </row>
    <row r="425" spans="1:11" hidden="1" outlineLevel="1">
      <c r="A425" s="8" t="s">
        <v>0</v>
      </c>
      <c r="B425" s="10">
        <v>63.2</v>
      </c>
      <c r="C425" s="10">
        <v>62.9</v>
      </c>
      <c r="D425" s="10">
        <v>62.8</v>
      </c>
      <c r="E425" s="10">
        <v>62.7</v>
      </c>
      <c r="F425" s="10">
        <v>61.7</v>
      </c>
      <c r="G425" s="10">
        <v>61.6</v>
      </c>
      <c r="H425" s="10">
        <v>61.3</v>
      </c>
      <c r="I425" s="10">
        <v>61.1</v>
      </c>
      <c r="J425" s="10">
        <v>61</v>
      </c>
      <c r="K425" s="10">
        <v>61.7</v>
      </c>
    </row>
    <row r="426" spans="1:11" hidden="1" outlineLevel="1">
      <c r="A426" s="8" t="s">
        <v>2</v>
      </c>
      <c r="B426" s="10">
        <v>63.1</v>
      </c>
      <c r="C426" s="10">
        <v>62.6</v>
      </c>
      <c r="D426" s="10">
        <v>62.6</v>
      </c>
      <c r="E426" s="10">
        <v>63.3</v>
      </c>
      <c r="F426" s="10">
        <v>62.3</v>
      </c>
      <c r="G426" s="10">
        <v>62.6</v>
      </c>
      <c r="H426" s="10">
        <v>62.9</v>
      </c>
      <c r="I426" s="10">
        <v>62.1</v>
      </c>
      <c r="J426" s="10">
        <v>61.2</v>
      </c>
      <c r="K426" s="10">
        <v>62.5</v>
      </c>
    </row>
    <row r="427" spans="1:11" hidden="1" outlineLevel="1">
      <c r="A427" s="8" t="s">
        <v>3</v>
      </c>
      <c r="B427" s="10">
        <v>59</v>
      </c>
      <c r="C427" s="10">
        <v>58.5</v>
      </c>
      <c r="D427" s="10">
        <v>58.7</v>
      </c>
      <c r="E427" s="10">
        <v>59</v>
      </c>
      <c r="F427" s="10">
        <v>58.4</v>
      </c>
      <c r="G427" s="10">
        <v>58.2</v>
      </c>
      <c r="H427" s="10">
        <v>56.6</v>
      </c>
      <c r="I427" s="10">
        <v>56.3</v>
      </c>
      <c r="J427" s="10">
        <v>56.6</v>
      </c>
      <c r="K427" s="10">
        <v>57.5</v>
      </c>
    </row>
    <row r="428" spans="1:11" hidden="1" outlineLevel="1">
      <c r="A428" s="8" t="s">
        <v>4</v>
      </c>
      <c r="B428" s="10">
        <v>61.2</v>
      </c>
      <c r="C428" s="10">
        <v>61.9</v>
      </c>
      <c r="D428" s="10">
        <v>61.6</v>
      </c>
      <c r="E428" s="10">
        <v>61</v>
      </c>
      <c r="F428" s="10">
        <v>59.9</v>
      </c>
      <c r="G428" s="10">
        <v>60.4</v>
      </c>
      <c r="H428" s="10">
        <v>59</v>
      </c>
      <c r="I428" s="10">
        <v>59.4</v>
      </c>
      <c r="J428" s="10">
        <v>58.9</v>
      </c>
      <c r="K428" s="10">
        <v>58.6</v>
      </c>
    </row>
    <row r="429" spans="1:11" hidden="1" outlineLevel="1">
      <c r="A429" s="8" t="s">
        <v>5</v>
      </c>
      <c r="B429" s="10">
        <v>64.7</v>
      </c>
      <c r="C429" s="10">
        <v>64.900000000000006</v>
      </c>
      <c r="D429" s="10">
        <v>64.400000000000006</v>
      </c>
      <c r="E429" s="10">
        <v>64.3</v>
      </c>
      <c r="F429" s="10">
        <v>63.9</v>
      </c>
      <c r="G429" s="10">
        <v>64.5</v>
      </c>
      <c r="H429" s="10">
        <v>63.7</v>
      </c>
      <c r="I429" s="10">
        <v>62.8</v>
      </c>
      <c r="J429" s="10">
        <v>62</v>
      </c>
      <c r="K429" s="10">
        <v>61.7</v>
      </c>
    </row>
    <row r="430" spans="1:11" hidden="1" outlineLevel="1">
      <c r="A430" s="8" t="s">
        <v>6</v>
      </c>
      <c r="B430" s="10">
        <v>60.8</v>
      </c>
      <c r="C430" s="10">
        <v>59.9</v>
      </c>
      <c r="D430" s="10">
        <v>60.3</v>
      </c>
      <c r="E430" s="10">
        <v>60.5</v>
      </c>
      <c r="F430" s="10">
        <v>58.9</v>
      </c>
      <c r="G430" s="10">
        <v>57.9</v>
      </c>
      <c r="H430" s="10">
        <v>58.4</v>
      </c>
      <c r="I430" s="10">
        <v>59</v>
      </c>
      <c r="J430" s="10">
        <v>58.6</v>
      </c>
      <c r="K430" s="10">
        <v>58.6</v>
      </c>
    </row>
    <row r="431" spans="1:11" hidden="1" outlineLevel="1">
      <c r="A431" s="8" t="s">
        <v>7</v>
      </c>
      <c r="B431" s="10">
        <v>61</v>
      </c>
      <c r="C431" s="10">
        <v>61.7</v>
      </c>
      <c r="D431" s="10">
        <v>61.7</v>
      </c>
      <c r="E431" s="10">
        <v>61.2</v>
      </c>
      <c r="F431" s="10">
        <v>59.3</v>
      </c>
      <c r="G431" s="10">
        <v>59.5</v>
      </c>
      <c r="H431" s="10">
        <v>59</v>
      </c>
      <c r="I431" s="10">
        <v>58.6</v>
      </c>
      <c r="J431" s="10">
        <v>58.9</v>
      </c>
      <c r="K431" s="10">
        <v>59.4</v>
      </c>
    </row>
    <row r="432" spans="1:11" hidden="1" outlineLevel="1">
      <c r="A432" s="8" t="s">
        <v>8</v>
      </c>
      <c r="B432" s="10">
        <v>61.9</v>
      </c>
      <c r="C432" s="10">
        <v>61.3</v>
      </c>
      <c r="D432" s="10">
        <v>60.8</v>
      </c>
      <c r="E432" s="10">
        <v>59.9</v>
      </c>
      <c r="F432" s="10">
        <v>60.3</v>
      </c>
      <c r="G432" s="10">
        <v>61.3</v>
      </c>
      <c r="H432" s="10">
        <v>61.4</v>
      </c>
      <c r="I432" s="10">
        <v>61.2</v>
      </c>
      <c r="J432" s="10">
        <v>61.2</v>
      </c>
      <c r="K432" s="10">
        <v>62.4</v>
      </c>
    </row>
    <row r="433" spans="1:11" hidden="1" outlineLevel="1">
      <c r="A433" s="8" t="s">
        <v>9</v>
      </c>
      <c r="B433" s="10">
        <v>62.7</v>
      </c>
      <c r="C433" s="6" t="s">
        <v>1</v>
      </c>
      <c r="D433" s="6" t="s">
        <v>1</v>
      </c>
      <c r="E433" s="6" t="s">
        <v>1</v>
      </c>
      <c r="F433" s="6" t="s">
        <v>1</v>
      </c>
      <c r="G433" s="6" t="s">
        <v>1</v>
      </c>
      <c r="H433" s="6" t="s">
        <v>1</v>
      </c>
      <c r="I433" s="6" t="s">
        <v>1</v>
      </c>
      <c r="J433" s="6" t="s">
        <v>1</v>
      </c>
      <c r="K433" s="6" t="s">
        <v>1</v>
      </c>
    </row>
    <row r="434" spans="1:11" hidden="1" outlineLevel="1">
      <c r="A434" s="8" t="s">
        <v>10</v>
      </c>
      <c r="B434" s="10">
        <v>64.599999999999994</v>
      </c>
      <c r="C434" s="10">
        <v>64.2</v>
      </c>
      <c r="D434" s="10">
        <v>64.2</v>
      </c>
      <c r="E434" s="10">
        <v>63.7</v>
      </c>
      <c r="F434" s="10">
        <v>62.1</v>
      </c>
      <c r="G434" s="10">
        <v>61.8</v>
      </c>
      <c r="H434" s="10">
        <v>61.5</v>
      </c>
      <c r="I434" s="10">
        <v>61.7</v>
      </c>
      <c r="J434" s="10">
        <v>61.5</v>
      </c>
      <c r="K434" s="10">
        <v>62.5</v>
      </c>
    </row>
    <row r="435" spans="1:11" hidden="1" outlineLevel="1">
      <c r="A435" s="8" t="s">
        <v>11</v>
      </c>
      <c r="B435" s="10">
        <v>62.6</v>
      </c>
      <c r="C435" s="10">
        <v>59.9</v>
      </c>
      <c r="D435" s="10">
        <v>59.8</v>
      </c>
      <c r="E435" s="10">
        <v>58.7</v>
      </c>
      <c r="F435" s="10">
        <v>57.6</v>
      </c>
      <c r="G435" s="10">
        <v>58.3</v>
      </c>
      <c r="H435" s="10">
        <v>57.5</v>
      </c>
      <c r="I435" s="10">
        <v>57.5</v>
      </c>
      <c r="J435" s="10">
        <v>58.8</v>
      </c>
      <c r="K435" s="10">
        <v>58.6</v>
      </c>
    </row>
    <row r="436" spans="1:11" hidden="1" outlineLevel="1">
      <c r="A436" s="8" t="s">
        <v>12</v>
      </c>
      <c r="B436" s="10">
        <v>64</v>
      </c>
      <c r="C436" s="10">
        <v>63.7</v>
      </c>
      <c r="D436" s="10">
        <v>64</v>
      </c>
      <c r="E436" s="10">
        <v>63.9</v>
      </c>
      <c r="F436" s="10">
        <v>61.2</v>
      </c>
      <c r="G436" s="10">
        <v>60</v>
      </c>
      <c r="H436" s="10">
        <v>61</v>
      </c>
      <c r="I436" s="10">
        <v>60.8</v>
      </c>
      <c r="J436" s="10">
        <v>60.4</v>
      </c>
      <c r="K436" s="10">
        <v>60.4</v>
      </c>
    </row>
    <row r="437" spans="1:11" hidden="1" outlineLevel="1">
      <c r="A437" s="8" t="s">
        <v>13</v>
      </c>
      <c r="B437" s="10">
        <v>64.099999999999994</v>
      </c>
      <c r="C437" s="10">
        <v>63.7</v>
      </c>
      <c r="D437" s="10">
        <v>64.5</v>
      </c>
      <c r="E437" s="10">
        <v>64.5</v>
      </c>
      <c r="F437" s="10">
        <v>64.400000000000006</v>
      </c>
      <c r="G437" s="10">
        <v>63</v>
      </c>
      <c r="H437" s="10">
        <v>62.4</v>
      </c>
      <c r="I437" s="10">
        <v>62.1</v>
      </c>
      <c r="J437" s="10">
        <v>62.2</v>
      </c>
      <c r="K437" s="10">
        <v>63.6</v>
      </c>
    </row>
    <row r="438" spans="1:11" hidden="1" outlineLevel="1">
      <c r="A438" s="8" t="s">
        <v>14</v>
      </c>
      <c r="B438" s="10">
        <v>60.1</v>
      </c>
      <c r="C438" s="10">
        <v>61.2</v>
      </c>
      <c r="D438" s="10">
        <v>60.2</v>
      </c>
      <c r="E438" s="10">
        <v>59.8</v>
      </c>
      <c r="F438" s="10">
        <v>59.8</v>
      </c>
      <c r="G438" s="10">
        <v>58.7</v>
      </c>
      <c r="H438" s="10">
        <v>58.9</v>
      </c>
      <c r="I438" s="10">
        <v>58.3</v>
      </c>
      <c r="J438" s="10">
        <v>59</v>
      </c>
      <c r="K438" s="10">
        <v>59.8</v>
      </c>
    </row>
    <row r="439" spans="1:11" hidden="1" outlineLevel="1">
      <c r="A439" s="8" t="s">
        <v>15</v>
      </c>
      <c r="B439" s="10">
        <v>64.099999999999994</v>
      </c>
      <c r="C439" s="10">
        <v>64.599999999999994</v>
      </c>
      <c r="D439" s="10">
        <v>64.400000000000006</v>
      </c>
      <c r="E439" s="10">
        <v>64</v>
      </c>
      <c r="F439" s="10">
        <v>64</v>
      </c>
      <c r="G439" s="10">
        <v>64.2</v>
      </c>
      <c r="H439" s="10">
        <v>63.5</v>
      </c>
      <c r="I439" s="10">
        <v>63.6</v>
      </c>
      <c r="J439" s="10">
        <v>65.099999999999994</v>
      </c>
      <c r="K439" s="10">
        <v>65.099999999999994</v>
      </c>
    </row>
    <row r="440" spans="1:11" hidden="1" outlineLevel="1">
      <c r="A440" s="8" t="s">
        <v>16</v>
      </c>
      <c r="B440" s="10">
        <v>64.2</v>
      </c>
      <c r="C440" s="10">
        <v>64.400000000000006</v>
      </c>
      <c r="D440" s="10">
        <v>64.3</v>
      </c>
      <c r="E440" s="10">
        <v>65.099999999999994</v>
      </c>
      <c r="F440" s="10">
        <v>64.099999999999994</v>
      </c>
      <c r="G440" s="10">
        <v>63.8</v>
      </c>
      <c r="H440" s="10">
        <v>63.5</v>
      </c>
      <c r="I440" s="10">
        <v>64.099999999999994</v>
      </c>
      <c r="J440" s="10">
        <v>63.7</v>
      </c>
      <c r="K440" s="10">
        <v>64</v>
      </c>
    </row>
    <row r="441" spans="1:11" hidden="1" outlineLevel="1">
      <c r="A441" s="8" t="s">
        <v>17</v>
      </c>
      <c r="B441" s="10">
        <v>62.7</v>
      </c>
      <c r="C441" s="10">
        <v>62.7</v>
      </c>
      <c r="D441" s="10">
        <v>62.2</v>
      </c>
      <c r="E441" s="10">
        <v>61.7</v>
      </c>
      <c r="F441" s="10">
        <v>61.6</v>
      </c>
      <c r="G441" s="10">
        <v>61.3</v>
      </c>
      <c r="H441" s="10">
        <v>62.1</v>
      </c>
      <c r="I441" s="10">
        <v>61.4</v>
      </c>
      <c r="J441" s="10">
        <v>62</v>
      </c>
      <c r="K441" s="10">
        <v>62.8</v>
      </c>
    </row>
    <row r="442" spans="1:11" hidden="1" outlineLevel="1">
      <c r="A442" s="9" t="s">
        <v>18</v>
      </c>
      <c r="B442" s="10">
        <v>72.3</v>
      </c>
      <c r="C442" s="10">
        <v>70.8</v>
      </c>
      <c r="D442" s="10">
        <v>69.8</v>
      </c>
      <c r="E442" s="10">
        <v>68.7</v>
      </c>
      <c r="F442" s="10">
        <v>67.7</v>
      </c>
      <c r="G442" s="10">
        <v>67.7</v>
      </c>
      <c r="H442" s="10">
        <v>67.099999999999994</v>
      </c>
      <c r="I442" s="10">
        <v>66.3</v>
      </c>
      <c r="J442" s="10">
        <v>68.2</v>
      </c>
      <c r="K442" s="10">
        <v>69.2</v>
      </c>
    </row>
    <row r="443" spans="1:11" collapsed="1"/>
    <row r="444" spans="1:11">
      <c r="A444" s="2" t="s">
        <v>58</v>
      </c>
      <c r="B444" s="17" t="s">
        <v>57</v>
      </c>
    </row>
    <row r="445" spans="1:11" hidden="1" outlineLevel="1">
      <c r="B445">
        <v>2017</v>
      </c>
      <c r="C445">
        <v>2016</v>
      </c>
      <c r="D445">
        <v>2015</v>
      </c>
      <c r="E445">
        <v>2014</v>
      </c>
      <c r="F445">
        <v>2013</v>
      </c>
      <c r="G445">
        <v>2012</v>
      </c>
      <c r="H445">
        <v>2011</v>
      </c>
      <c r="I445">
        <v>2010</v>
      </c>
    </row>
    <row r="446" spans="1:11" hidden="1" outlineLevel="1">
      <c r="A446" s="8" t="s">
        <v>0</v>
      </c>
      <c r="B446" s="10">
        <v>18.5</v>
      </c>
      <c r="C446" s="10">
        <v>18.399999999999999</v>
      </c>
      <c r="D446" s="10">
        <v>18.5</v>
      </c>
      <c r="E446" s="10">
        <v>18.399999999999999</v>
      </c>
      <c r="F446" s="10">
        <v>17.5</v>
      </c>
      <c r="G446" s="10">
        <v>16</v>
      </c>
      <c r="H446" s="10">
        <v>17.899999999999999</v>
      </c>
      <c r="I446" s="10">
        <v>14.4</v>
      </c>
    </row>
    <row r="447" spans="1:11" hidden="1" outlineLevel="1">
      <c r="A447" s="8" t="s">
        <v>2</v>
      </c>
      <c r="B447" s="10">
        <v>17.2</v>
      </c>
      <c r="C447" s="10">
        <v>16</v>
      </c>
      <c r="D447" s="10">
        <v>17.600000000000001</v>
      </c>
      <c r="E447" s="10">
        <v>16.600000000000001</v>
      </c>
      <c r="F447" s="10">
        <v>17.2</v>
      </c>
      <c r="G447" s="10">
        <v>15.8</v>
      </c>
      <c r="H447" s="10">
        <v>17.8</v>
      </c>
      <c r="I447" s="10">
        <v>15.2</v>
      </c>
    </row>
    <row r="448" spans="1:11" hidden="1" outlineLevel="1">
      <c r="A448" s="8" t="s">
        <v>3</v>
      </c>
      <c r="B448" s="10">
        <v>18.399999999999999</v>
      </c>
      <c r="C448" s="10">
        <v>18.399999999999999</v>
      </c>
      <c r="D448" s="10">
        <v>19.3</v>
      </c>
      <c r="E448" s="10">
        <v>18.399999999999999</v>
      </c>
      <c r="F448" s="10">
        <v>19.5</v>
      </c>
      <c r="G448" s="10">
        <v>18</v>
      </c>
      <c r="H448" s="10">
        <v>19.3</v>
      </c>
      <c r="I448" s="10">
        <v>16.5</v>
      </c>
    </row>
    <row r="449" spans="1:9" hidden="1" outlineLevel="1">
      <c r="A449" s="8" t="s">
        <v>4</v>
      </c>
      <c r="B449" s="10">
        <v>15.6</v>
      </c>
      <c r="C449" s="10">
        <v>15.6</v>
      </c>
      <c r="D449" s="10">
        <v>16.399999999999999</v>
      </c>
      <c r="E449" s="10">
        <v>15.9</v>
      </c>
      <c r="F449" s="10">
        <v>14.9</v>
      </c>
      <c r="G449" s="10">
        <v>14.9</v>
      </c>
      <c r="H449" s="10">
        <v>16</v>
      </c>
      <c r="I449" s="10">
        <v>13.9</v>
      </c>
    </row>
    <row r="450" spans="1:9" hidden="1" outlineLevel="1">
      <c r="A450" s="8" t="s">
        <v>5</v>
      </c>
      <c r="B450" s="10">
        <v>20.399999999999999</v>
      </c>
      <c r="C450" s="10">
        <v>20</v>
      </c>
      <c r="D450" s="10">
        <v>18.5</v>
      </c>
      <c r="E450" s="10">
        <v>19.600000000000001</v>
      </c>
      <c r="F450" s="10">
        <v>18.3</v>
      </c>
      <c r="G450" s="10">
        <v>18.3</v>
      </c>
      <c r="H450" s="10">
        <v>20.2</v>
      </c>
      <c r="I450" s="10">
        <v>15.6</v>
      </c>
    </row>
    <row r="451" spans="1:9" hidden="1" outlineLevel="1">
      <c r="A451" s="8" t="s">
        <v>6</v>
      </c>
      <c r="B451" s="10">
        <v>15.6</v>
      </c>
      <c r="C451" s="10">
        <v>16.899999999999999</v>
      </c>
      <c r="D451" s="10">
        <v>16.5</v>
      </c>
      <c r="E451" s="10">
        <v>16</v>
      </c>
      <c r="F451" s="10">
        <v>16.8</v>
      </c>
      <c r="G451" s="10">
        <v>14.1</v>
      </c>
      <c r="H451" s="10">
        <v>17</v>
      </c>
      <c r="I451" s="10">
        <v>12.2</v>
      </c>
    </row>
    <row r="452" spans="1:9" hidden="1" outlineLevel="1">
      <c r="A452" s="8" t="s">
        <v>7</v>
      </c>
      <c r="B452" s="10">
        <v>15.9</v>
      </c>
      <c r="C452" s="10">
        <v>16.8</v>
      </c>
      <c r="D452" s="10">
        <v>17.8</v>
      </c>
      <c r="E452" s="10">
        <v>17.100000000000001</v>
      </c>
      <c r="F452" s="10">
        <v>17.5</v>
      </c>
      <c r="G452" s="10">
        <v>17</v>
      </c>
      <c r="H452" s="10">
        <v>17.3</v>
      </c>
      <c r="I452" s="10">
        <v>13.7</v>
      </c>
    </row>
    <row r="453" spans="1:9" hidden="1" outlineLevel="1">
      <c r="A453" s="8" t="s">
        <v>8</v>
      </c>
      <c r="B453" s="10">
        <v>19.899999999999999</v>
      </c>
      <c r="C453" s="10">
        <v>18.600000000000001</v>
      </c>
      <c r="D453" s="10">
        <v>18</v>
      </c>
      <c r="E453" s="10">
        <v>17.7</v>
      </c>
      <c r="F453" s="10">
        <v>15.6</v>
      </c>
      <c r="G453" s="10">
        <v>16</v>
      </c>
      <c r="H453" s="10">
        <v>17</v>
      </c>
      <c r="I453" s="10">
        <v>12.4</v>
      </c>
    </row>
    <row r="454" spans="1:9" hidden="1" outlineLevel="1">
      <c r="A454" s="8" t="s">
        <v>9</v>
      </c>
      <c r="B454" s="10">
        <v>16.100000000000001</v>
      </c>
      <c r="C454" s="10">
        <v>15.3</v>
      </c>
      <c r="D454" s="10">
        <v>14.5</v>
      </c>
      <c r="E454" s="10">
        <v>16.8</v>
      </c>
      <c r="F454" s="10">
        <v>17.3</v>
      </c>
      <c r="G454" s="10">
        <v>20.399999999999999</v>
      </c>
      <c r="H454" s="6" t="s">
        <v>1</v>
      </c>
      <c r="I454" s="6" t="s">
        <v>1</v>
      </c>
    </row>
    <row r="455" spans="1:9" hidden="1" outlineLevel="1">
      <c r="A455" s="8" t="s">
        <v>10</v>
      </c>
      <c r="B455" s="10">
        <v>18.5</v>
      </c>
      <c r="C455" s="10">
        <v>18.100000000000001</v>
      </c>
      <c r="D455" s="10">
        <v>18.2</v>
      </c>
      <c r="E455" s="10">
        <v>18.5</v>
      </c>
      <c r="F455" s="10">
        <v>17.899999999999999</v>
      </c>
      <c r="G455" s="10">
        <v>15.7</v>
      </c>
      <c r="H455" s="10">
        <v>17.7</v>
      </c>
      <c r="I455" s="10">
        <v>14.6</v>
      </c>
    </row>
    <row r="456" spans="1:9" hidden="1" outlineLevel="1">
      <c r="A456" s="8" t="s">
        <v>11</v>
      </c>
      <c r="B456" s="10">
        <v>22.5</v>
      </c>
      <c r="C456" s="10">
        <v>21.3</v>
      </c>
      <c r="D456" s="10">
        <v>23</v>
      </c>
      <c r="E456" s="10">
        <v>21.1</v>
      </c>
      <c r="F456" s="10">
        <v>21.5</v>
      </c>
      <c r="G456" s="10">
        <v>19.5</v>
      </c>
      <c r="H456" s="10">
        <v>21.4</v>
      </c>
      <c r="I456" s="10">
        <v>18.899999999999999</v>
      </c>
    </row>
    <row r="457" spans="1:9" hidden="1" outlineLevel="1">
      <c r="A457" s="8" t="s">
        <v>12</v>
      </c>
      <c r="B457" s="10">
        <v>21.2</v>
      </c>
      <c r="C457" s="10">
        <v>21.5</v>
      </c>
      <c r="D457" s="10">
        <v>19.899999999999999</v>
      </c>
      <c r="E457" s="10">
        <v>21.7</v>
      </c>
      <c r="F457" s="10">
        <v>19.100000000000001</v>
      </c>
      <c r="G457" s="10">
        <v>16.600000000000001</v>
      </c>
      <c r="H457" s="10">
        <v>19.600000000000001</v>
      </c>
      <c r="I457" s="10">
        <v>16.899999999999999</v>
      </c>
    </row>
    <row r="458" spans="1:9" hidden="1" outlineLevel="1">
      <c r="A458" s="8" t="s">
        <v>13</v>
      </c>
      <c r="B458" s="10">
        <v>20.3</v>
      </c>
      <c r="C458" s="10">
        <v>19.5</v>
      </c>
      <c r="D458" s="10">
        <v>19.3</v>
      </c>
      <c r="E458" s="10">
        <v>18.399999999999999</v>
      </c>
      <c r="F458" s="10">
        <v>17.5</v>
      </c>
      <c r="G458" s="10">
        <v>15.1</v>
      </c>
      <c r="H458" s="10">
        <v>19.100000000000001</v>
      </c>
      <c r="I458" s="10">
        <v>13.5</v>
      </c>
    </row>
    <row r="459" spans="1:9" hidden="1" outlineLevel="1">
      <c r="A459" s="8" t="s">
        <v>14</v>
      </c>
      <c r="B459" s="10">
        <v>15.4</v>
      </c>
      <c r="C459" s="10">
        <v>17</v>
      </c>
      <c r="D459" s="10">
        <v>18.7</v>
      </c>
      <c r="E459" s="10">
        <v>16.600000000000001</v>
      </c>
      <c r="F459" s="10">
        <v>17.2</v>
      </c>
      <c r="G459" s="10">
        <v>13.7</v>
      </c>
      <c r="H459" s="10">
        <v>16.600000000000001</v>
      </c>
      <c r="I459" s="10">
        <v>13.1</v>
      </c>
    </row>
    <row r="460" spans="1:9" hidden="1" outlineLevel="1">
      <c r="A460" s="8" t="s">
        <v>15</v>
      </c>
      <c r="B460" s="10">
        <v>19.3</v>
      </c>
      <c r="C460" s="10">
        <v>18.399999999999999</v>
      </c>
      <c r="D460" s="10">
        <v>18.100000000000001</v>
      </c>
      <c r="E460" s="10">
        <v>18.899999999999999</v>
      </c>
      <c r="F460" s="10">
        <v>16.899999999999999</v>
      </c>
      <c r="G460" s="10">
        <v>13.5</v>
      </c>
      <c r="H460" s="10">
        <v>16.600000000000001</v>
      </c>
      <c r="I460" s="10">
        <v>10.8</v>
      </c>
    </row>
    <row r="461" spans="1:9" hidden="1" outlineLevel="1">
      <c r="A461" s="8" t="s">
        <v>16</v>
      </c>
      <c r="B461" s="10">
        <v>19.8</v>
      </c>
      <c r="C461" s="10">
        <v>18.899999999999999</v>
      </c>
      <c r="D461" s="10">
        <v>19.2</v>
      </c>
      <c r="E461" s="10">
        <v>19.100000000000001</v>
      </c>
      <c r="F461" s="10">
        <v>18.3</v>
      </c>
      <c r="G461" s="10">
        <v>15.2</v>
      </c>
      <c r="H461" s="10">
        <v>18.2</v>
      </c>
      <c r="I461" s="10">
        <v>14.2</v>
      </c>
    </row>
    <row r="462" spans="1:9" hidden="1" outlineLevel="1">
      <c r="A462" s="8" t="s">
        <v>17</v>
      </c>
      <c r="B462" s="10">
        <v>19.5</v>
      </c>
      <c r="C462" s="10">
        <v>19.399999999999999</v>
      </c>
      <c r="D462" s="10">
        <v>20.2</v>
      </c>
      <c r="E462" s="10">
        <v>20.399999999999999</v>
      </c>
      <c r="F462" s="10">
        <v>19.7</v>
      </c>
      <c r="G462" s="10">
        <v>18</v>
      </c>
      <c r="H462" s="10">
        <v>18.100000000000001</v>
      </c>
      <c r="I462" s="10">
        <v>18.100000000000001</v>
      </c>
    </row>
    <row r="463" spans="1:9" hidden="1" outlineLevel="1">
      <c r="A463" s="9" t="s">
        <v>18</v>
      </c>
      <c r="B463" s="10">
        <v>17.7</v>
      </c>
      <c r="C463" s="10">
        <v>21.9</v>
      </c>
      <c r="D463" s="10">
        <v>18.8</v>
      </c>
      <c r="E463" s="10">
        <v>20.9</v>
      </c>
      <c r="F463" s="10">
        <v>19.899999999999999</v>
      </c>
      <c r="G463" s="10">
        <v>18.8</v>
      </c>
      <c r="H463" s="10">
        <v>23.2</v>
      </c>
      <c r="I463" s="10">
        <v>17.399999999999999</v>
      </c>
    </row>
    <row r="464" spans="1:9" collapsed="1"/>
    <row r="465" spans="1:11">
      <c r="A465" s="2" t="s">
        <v>59</v>
      </c>
      <c r="B465" s="17" t="s">
        <v>57</v>
      </c>
    </row>
    <row r="466" spans="1:11" hidden="1" outlineLevel="1">
      <c r="B466">
        <v>2017</v>
      </c>
      <c r="C466">
        <v>2016</v>
      </c>
      <c r="D466">
        <v>2015</v>
      </c>
      <c r="E466">
        <v>2014</v>
      </c>
      <c r="F466">
        <v>2013</v>
      </c>
      <c r="G466">
        <v>2012</v>
      </c>
      <c r="H466">
        <v>2011</v>
      </c>
      <c r="I466">
        <v>2010</v>
      </c>
      <c r="J466">
        <v>2009</v>
      </c>
      <c r="K466">
        <v>2008</v>
      </c>
    </row>
    <row r="467" spans="1:11" hidden="1" outlineLevel="1">
      <c r="A467" s="8" t="s">
        <v>2</v>
      </c>
      <c r="B467" s="10">
        <v>28.1</v>
      </c>
      <c r="C467" s="10">
        <v>30.1</v>
      </c>
      <c r="D467" s="10">
        <v>31.5</v>
      </c>
      <c r="E467" s="10">
        <v>30.6</v>
      </c>
      <c r="F467" s="10">
        <v>29.4</v>
      </c>
      <c r="G467" s="10">
        <v>31.1</v>
      </c>
      <c r="H467" s="10">
        <v>31</v>
      </c>
      <c r="I467" s="10">
        <v>29.8</v>
      </c>
      <c r="J467" s="10">
        <v>31.2</v>
      </c>
      <c r="K467" s="10">
        <v>30.6</v>
      </c>
    </row>
    <row r="468" spans="1:11" hidden="1" outlineLevel="1">
      <c r="A468" s="8" t="s">
        <v>3</v>
      </c>
      <c r="B468" s="10">
        <v>25.8</v>
      </c>
      <c r="C468" s="10">
        <v>27</v>
      </c>
      <c r="D468" s="10">
        <v>27.5</v>
      </c>
      <c r="E468" s="10">
        <v>26.9</v>
      </c>
      <c r="F468" s="10">
        <v>25.3</v>
      </c>
      <c r="G468" s="10">
        <v>27.6</v>
      </c>
      <c r="H468" s="10">
        <v>27.1</v>
      </c>
      <c r="I468" s="10">
        <v>27.2</v>
      </c>
      <c r="J468" s="10">
        <v>27</v>
      </c>
      <c r="K468" s="10">
        <v>29.8</v>
      </c>
    </row>
    <row r="469" spans="1:11" hidden="1" outlineLevel="1">
      <c r="A469" s="8" t="s">
        <v>4</v>
      </c>
      <c r="B469" s="10">
        <v>25.5</v>
      </c>
      <c r="C469" s="10">
        <v>26.6</v>
      </c>
      <c r="D469" s="10">
        <v>25.4</v>
      </c>
      <c r="E469" s="10">
        <v>26</v>
      </c>
      <c r="F469" s="10">
        <v>26.5</v>
      </c>
      <c r="G469" s="10">
        <v>27.2</v>
      </c>
      <c r="H469" s="10">
        <v>27.4</v>
      </c>
      <c r="I469" s="10">
        <v>28</v>
      </c>
      <c r="J469" s="10">
        <v>29.2</v>
      </c>
      <c r="K469" s="10">
        <v>30.1</v>
      </c>
    </row>
    <row r="470" spans="1:11" hidden="1" outlineLevel="1">
      <c r="A470" s="8" t="s">
        <v>5</v>
      </c>
      <c r="B470" s="10">
        <v>28.6</v>
      </c>
      <c r="C470" s="10">
        <v>30.5</v>
      </c>
      <c r="D470" s="10">
        <v>31.3</v>
      </c>
      <c r="E470" s="10">
        <v>33.200000000000003</v>
      </c>
      <c r="F470" s="10">
        <v>31.6</v>
      </c>
      <c r="G470" s="10">
        <v>31.9</v>
      </c>
      <c r="H470" s="10">
        <v>31.5</v>
      </c>
      <c r="I470" s="10">
        <v>30.7</v>
      </c>
      <c r="J470" s="10">
        <v>31.2</v>
      </c>
      <c r="K470" s="10">
        <v>27.3</v>
      </c>
    </row>
    <row r="471" spans="1:11" hidden="1" outlineLevel="1">
      <c r="A471" s="8" t="s">
        <v>6</v>
      </c>
      <c r="B471" s="10">
        <v>28.4</v>
      </c>
      <c r="C471" s="10">
        <v>28.7</v>
      </c>
      <c r="D471" s="10">
        <v>27.8</v>
      </c>
      <c r="E471" s="10">
        <v>28.1</v>
      </c>
      <c r="F471" s="10">
        <v>29.2</v>
      </c>
      <c r="G471" s="10">
        <v>29.4</v>
      </c>
      <c r="H471" s="10">
        <v>28.7</v>
      </c>
      <c r="I471" s="10">
        <v>26.9</v>
      </c>
      <c r="J471" s="10">
        <v>28.4</v>
      </c>
      <c r="K471" s="10">
        <v>26.8</v>
      </c>
    </row>
    <row r="472" spans="1:11" hidden="1" outlineLevel="1">
      <c r="A472" s="8" t="s">
        <v>7</v>
      </c>
      <c r="B472" s="10">
        <v>25.6</v>
      </c>
      <c r="C472" s="10">
        <v>31.5</v>
      </c>
      <c r="D472" s="10">
        <v>29.2</v>
      </c>
      <c r="E472" s="10">
        <v>28.7</v>
      </c>
      <c r="F472" s="10">
        <v>29.2</v>
      </c>
      <c r="G472" s="10">
        <v>27.4</v>
      </c>
      <c r="H472" s="10">
        <v>28.7</v>
      </c>
      <c r="I472" s="10">
        <v>30.2</v>
      </c>
      <c r="J472" s="10">
        <v>31.3</v>
      </c>
      <c r="K472" s="10">
        <v>29.9</v>
      </c>
    </row>
    <row r="473" spans="1:11" hidden="1" outlineLevel="1">
      <c r="A473" s="8" t="s">
        <v>8</v>
      </c>
      <c r="B473" s="10">
        <v>24.4</v>
      </c>
      <c r="C473" s="10">
        <v>24.9</v>
      </c>
      <c r="D473" s="10">
        <v>23.8</v>
      </c>
      <c r="E473" s="10">
        <v>25.2</v>
      </c>
      <c r="F473" s="10">
        <v>20.399999999999999</v>
      </c>
      <c r="G473" s="10">
        <v>24.9</v>
      </c>
      <c r="H473" s="10">
        <v>22.8</v>
      </c>
      <c r="I473" s="10">
        <v>24.4</v>
      </c>
      <c r="J473" s="10">
        <v>24.6</v>
      </c>
      <c r="K473" s="10">
        <v>29.5</v>
      </c>
    </row>
    <row r="474" spans="1:11" hidden="1" outlineLevel="1">
      <c r="A474" s="8" t="s">
        <v>9</v>
      </c>
      <c r="B474" s="10">
        <v>29.5</v>
      </c>
      <c r="C474" s="10">
        <v>25</v>
      </c>
      <c r="D474" s="10">
        <v>32.5</v>
      </c>
      <c r="E474" s="10">
        <v>28.5</v>
      </c>
      <c r="F474" s="10">
        <v>34.299999999999997</v>
      </c>
      <c r="G474" s="10">
        <v>32.299999999999997</v>
      </c>
      <c r="H474" s="6" t="s">
        <v>1</v>
      </c>
      <c r="I474" s="6" t="s">
        <v>1</v>
      </c>
      <c r="J474" s="6" t="s">
        <v>1</v>
      </c>
      <c r="K474" s="6" t="s">
        <v>1</v>
      </c>
    </row>
    <row r="475" spans="1:11" hidden="1" outlineLevel="1">
      <c r="A475" s="8" t="s">
        <v>10</v>
      </c>
      <c r="B475" s="10">
        <v>30.1</v>
      </c>
      <c r="C475" s="10">
        <v>30.3</v>
      </c>
      <c r="D475" s="10">
        <v>31.2</v>
      </c>
      <c r="E475" s="10">
        <v>30.2</v>
      </c>
      <c r="F475" s="10">
        <v>29.6</v>
      </c>
      <c r="G475" s="10">
        <v>30.1</v>
      </c>
      <c r="H475" s="10">
        <v>30.6</v>
      </c>
      <c r="I475" s="10">
        <v>29.9</v>
      </c>
      <c r="J475" s="10">
        <v>31</v>
      </c>
      <c r="K475" s="10">
        <v>29.6</v>
      </c>
    </row>
    <row r="476" spans="1:11" hidden="1" outlineLevel="1">
      <c r="A476" s="8" t="s">
        <v>11</v>
      </c>
      <c r="B476" s="10">
        <v>28.9</v>
      </c>
      <c r="C476" s="10">
        <v>26.6</v>
      </c>
      <c r="D476" s="10">
        <v>28.8</v>
      </c>
      <c r="E476" s="10">
        <v>27.2</v>
      </c>
      <c r="F476" s="10">
        <v>26.1</v>
      </c>
      <c r="G476" s="10">
        <v>27.4</v>
      </c>
      <c r="H476" s="10">
        <v>26.3</v>
      </c>
      <c r="I476" s="10">
        <v>28.4</v>
      </c>
      <c r="J476" s="10">
        <v>28.5</v>
      </c>
      <c r="K476" s="10">
        <v>28.1</v>
      </c>
    </row>
    <row r="477" spans="1:11" hidden="1" outlineLevel="1">
      <c r="A477" s="8" t="s">
        <v>12</v>
      </c>
      <c r="B477" s="10">
        <v>29.7</v>
      </c>
      <c r="C477" s="10">
        <v>28.4</v>
      </c>
      <c r="D477" s="10">
        <v>30</v>
      </c>
      <c r="E477" s="10">
        <v>29.4</v>
      </c>
      <c r="F477" s="10">
        <v>29.7</v>
      </c>
      <c r="G477" s="10">
        <v>29.8</v>
      </c>
      <c r="H477" s="10">
        <v>29.6</v>
      </c>
      <c r="I477" s="10">
        <v>27</v>
      </c>
      <c r="J477" s="10">
        <v>25.8</v>
      </c>
      <c r="K477" s="10">
        <v>26.7</v>
      </c>
    </row>
    <row r="478" spans="1:11" hidden="1" outlineLevel="1">
      <c r="A478" s="8" t="s">
        <v>13</v>
      </c>
      <c r="B478" s="10">
        <v>30.8</v>
      </c>
      <c r="C478" s="10">
        <v>29.3</v>
      </c>
      <c r="D478" s="10">
        <v>29.5</v>
      </c>
      <c r="E478" s="10">
        <v>30.1</v>
      </c>
      <c r="F478" s="10">
        <v>29.3</v>
      </c>
      <c r="G478" s="10">
        <v>30.4</v>
      </c>
      <c r="H478" s="10">
        <v>29.1</v>
      </c>
      <c r="I478" s="10">
        <v>26.8</v>
      </c>
      <c r="J478" s="10">
        <v>29.6</v>
      </c>
      <c r="K478" s="10">
        <v>29.1</v>
      </c>
    </row>
    <row r="479" spans="1:11" hidden="1" outlineLevel="1">
      <c r="A479" s="8" t="s">
        <v>14</v>
      </c>
      <c r="B479" s="10">
        <v>23.6</v>
      </c>
      <c r="C479" s="10">
        <v>24.3</v>
      </c>
      <c r="D479" s="10">
        <v>25.5</v>
      </c>
      <c r="E479" s="10">
        <v>27.4</v>
      </c>
      <c r="F479" s="10">
        <v>27.3</v>
      </c>
      <c r="G479" s="10">
        <v>29.3</v>
      </c>
      <c r="H479" s="10">
        <v>28.9</v>
      </c>
      <c r="I479" s="10">
        <v>27.5</v>
      </c>
      <c r="J479" s="10">
        <v>24</v>
      </c>
      <c r="K479" s="10">
        <v>31.9</v>
      </c>
    </row>
    <row r="480" spans="1:11" hidden="1" outlineLevel="1">
      <c r="A480" s="8" t="s">
        <v>15</v>
      </c>
      <c r="B480" s="10">
        <v>25.4</v>
      </c>
      <c r="C480" s="10">
        <v>25.5</v>
      </c>
      <c r="D480" s="10">
        <v>25.7</v>
      </c>
      <c r="E480" s="10">
        <v>26.6</v>
      </c>
      <c r="F480" s="10">
        <v>25</v>
      </c>
      <c r="G480" s="10">
        <v>25.1</v>
      </c>
      <c r="H480" s="10">
        <v>23.3</v>
      </c>
      <c r="I480" s="10">
        <v>23.9</v>
      </c>
      <c r="J480" s="10">
        <v>22.8</v>
      </c>
      <c r="K480" s="10">
        <v>21.1</v>
      </c>
    </row>
    <row r="481" spans="1:11" hidden="1" outlineLevel="1">
      <c r="A481" s="8" t="s">
        <v>16</v>
      </c>
      <c r="B481" s="10">
        <v>24.7</v>
      </c>
      <c r="C481" s="10">
        <v>25.4</v>
      </c>
      <c r="D481" s="10">
        <v>26</v>
      </c>
      <c r="E481" s="10">
        <v>26.8</v>
      </c>
      <c r="F481" s="10">
        <v>24.1</v>
      </c>
      <c r="G481" s="10">
        <v>25.3</v>
      </c>
      <c r="H481" s="10">
        <v>25.9</v>
      </c>
      <c r="I481" s="10">
        <v>24.7</v>
      </c>
      <c r="J481" s="10">
        <v>25.5</v>
      </c>
      <c r="K481" s="10">
        <v>27.4</v>
      </c>
    </row>
    <row r="482" spans="1:11" hidden="1" outlineLevel="1">
      <c r="A482" s="8" t="s">
        <v>17</v>
      </c>
      <c r="B482" s="10">
        <v>22.3</v>
      </c>
      <c r="C482" s="10">
        <v>25.6</v>
      </c>
      <c r="D482" s="10">
        <v>25.4</v>
      </c>
      <c r="E482" s="10">
        <v>25.6</v>
      </c>
      <c r="F482" s="10">
        <v>23.5</v>
      </c>
      <c r="G482" s="10">
        <v>23.8</v>
      </c>
      <c r="H482" s="10">
        <v>25</v>
      </c>
      <c r="I482" s="10">
        <v>25.2</v>
      </c>
      <c r="J482" s="10">
        <v>27.6</v>
      </c>
      <c r="K482" s="10">
        <v>24.2</v>
      </c>
    </row>
    <row r="483" spans="1:11" hidden="1" outlineLevel="1">
      <c r="A483" s="9" t="s">
        <v>18</v>
      </c>
      <c r="B483" s="10">
        <v>24.5</v>
      </c>
      <c r="C483" s="10">
        <v>30.4</v>
      </c>
      <c r="D483" s="10">
        <v>26.5</v>
      </c>
      <c r="E483" s="10">
        <v>29.7</v>
      </c>
      <c r="F483" s="10">
        <v>29.2</v>
      </c>
      <c r="G483" s="10">
        <v>30.2</v>
      </c>
      <c r="H483" s="10">
        <v>30.6</v>
      </c>
      <c r="I483" s="10">
        <v>26.7</v>
      </c>
      <c r="J483" s="10">
        <v>33.299999999999997</v>
      </c>
      <c r="K483" s="10">
        <v>30.3</v>
      </c>
    </row>
    <row r="484" spans="1:11" collapsed="1"/>
    <row r="485" spans="1:11">
      <c r="A485" s="2" t="s">
        <v>60</v>
      </c>
      <c r="B485" s="17" t="s">
        <v>38</v>
      </c>
    </row>
    <row r="486" spans="1:11" hidden="1" outlineLevel="1">
      <c r="B486">
        <v>2017</v>
      </c>
      <c r="C486">
        <v>2016</v>
      </c>
      <c r="D486">
        <v>2015</v>
      </c>
      <c r="E486">
        <v>2014</v>
      </c>
      <c r="F486">
        <v>2013</v>
      </c>
      <c r="G486">
        <v>2012</v>
      </c>
      <c r="H486">
        <v>2011</v>
      </c>
      <c r="I486">
        <v>2010</v>
      </c>
      <c r="J486">
        <v>2009</v>
      </c>
      <c r="K486">
        <v>2008</v>
      </c>
    </row>
    <row r="487" spans="1:11" hidden="1" outlineLevel="1">
      <c r="A487" s="8" t="s">
        <v>0</v>
      </c>
      <c r="B487" s="7">
        <v>99.74</v>
      </c>
      <c r="C487" s="7">
        <v>99.84</v>
      </c>
      <c r="D487" s="7">
        <v>99.95</v>
      </c>
      <c r="E487" s="7">
        <v>100.04</v>
      </c>
      <c r="F487" s="7">
        <v>100.14</v>
      </c>
      <c r="G487" s="7">
        <v>100.24</v>
      </c>
      <c r="H487" s="7">
        <v>100.31</v>
      </c>
      <c r="I487" s="7">
        <v>100.42</v>
      </c>
      <c r="J487" s="7">
        <v>100.35</v>
      </c>
      <c r="K487" s="7">
        <v>100.43</v>
      </c>
    </row>
    <row r="488" spans="1:11" hidden="1" outlineLevel="1">
      <c r="A488" s="8" t="s">
        <v>2</v>
      </c>
      <c r="B488" s="7">
        <v>96.08</v>
      </c>
      <c r="C488" s="7">
        <v>96.5</v>
      </c>
      <c r="D488" s="7">
        <v>96.85</v>
      </c>
      <c r="E488" s="7">
        <v>97.2</v>
      </c>
      <c r="F488" s="7">
        <v>97.51</v>
      </c>
      <c r="G488" s="7">
        <v>97.81</v>
      </c>
      <c r="H488" s="7">
        <v>98.03</v>
      </c>
      <c r="I488" s="7">
        <v>98.27</v>
      </c>
      <c r="J488" s="7">
        <v>98.26</v>
      </c>
      <c r="K488" s="7">
        <v>98.5</v>
      </c>
    </row>
    <row r="489" spans="1:11" hidden="1" outlineLevel="1">
      <c r="A489" s="8" t="s">
        <v>3</v>
      </c>
      <c r="B489" s="7">
        <v>97.07</v>
      </c>
      <c r="C489" s="7">
        <v>97.33</v>
      </c>
      <c r="D489" s="7">
        <v>97.6</v>
      </c>
      <c r="E489" s="7">
        <v>97.83</v>
      </c>
      <c r="F489" s="7">
        <v>98.11</v>
      </c>
      <c r="G489" s="7">
        <v>98.34</v>
      </c>
      <c r="H489" s="7">
        <v>98.59</v>
      </c>
      <c r="I489" s="7">
        <v>98.8</v>
      </c>
      <c r="J489" s="7">
        <v>98.84</v>
      </c>
      <c r="K489" s="7">
        <v>98.98</v>
      </c>
    </row>
    <row r="490" spans="1:11" hidden="1" outlineLevel="1">
      <c r="A490" s="8" t="s">
        <v>4</v>
      </c>
      <c r="B490" s="7">
        <v>98.43</v>
      </c>
      <c r="C490" s="7">
        <v>98.7</v>
      </c>
      <c r="D490" s="7">
        <v>98.94</v>
      </c>
      <c r="E490" s="7">
        <v>99.12</v>
      </c>
      <c r="F490" s="7">
        <v>99.25</v>
      </c>
      <c r="G490" s="7">
        <v>99.44</v>
      </c>
      <c r="H490" s="7">
        <v>99.67</v>
      </c>
      <c r="I490" s="7">
        <v>99.91</v>
      </c>
      <c r="J490" s="7">
        <v>99.84</v>
      </c>
      <c r="K490" s="7">
        <v>100.08</v>
      </c>
    </row>
    <row r="491" spans="1:11" hidden="1" outlineLevel="1">
      <c r="A491" s="8" t="s">
        <v>5</v>
      </c>
      <c r="B491" s="7">
        <v>100.73</v>
      </c>
      <c r="C491" s="7">
        <v>100.84</v>
      </c>
      <c r="D491" s="7">
        <v>100.96</v>
      </c>
      <c r="E491" s="7">
        <v>101.08</v>
      </c>
      <c r="F491" s="7">
        <v>101.25</v>
      </c>
      <c r="G491" s="7">
        <v>101.36</v>
      </c>
      <c r="H491" s="7">
        <v>101.49</v>
      </c>
      <c r="I491" s="7">
        <v>101.64</v>
      </c>
      <c r="J491" s="7">
        <v>101.41</v>
      </c>
      <c r="K491" s="7">
        <v>101.52</v>
      </c>
    </row>
    <row r="492" spans="1:11" hidden="1" outlineLevel="1">
      <c r="A492" s="8" t="s">
        <v>6</v>
      </c>
      <c r="B492" s="7">
        <v>98.22</v>
      </c>
      <c r="C492" s="7">
        <v>98.25</v>
      </c>
      <c r="D492" s="7">
        <v>98.27</v>
      </c>
      <c r="E492" s="7">
        <v>98.23</v>
      </c>
      <c r="F492" s="7">
        <v>98.32</v>
      </c>
      <c r="G492" s="7">
        <v>98.33</v>
      </c>
      <c r="H492" s="7">
        <v>98.34</v>
      </c>
      <c r="I492" s="7">
        <v>98.49</v>
      </c>
      <c r="J492" s="7">
        <v>98.41</v>
      </c>
      <c r="K492" s="7">
        <v>98.46</v>
      </c>
    </row>
    <row r="493" spans="1:11" hidden="1" outlineLevel="1">
      <c r="A493" s="8" t="s">
        <v>7</v>
      </c>
      <c r="B493" s="7">
        <v>99.96</v>
      </c>
      <c r="C493" s="7">
        <v>100.03</v>
      </c>
      <c r="D493" s="7">
        <v>100.1</v>
      </c>
      <c r="E493" s="7">
        <v>100.15</v>
      </c>
      <c r="F493" s="7">
        <v>100.24</v>
      </c>
      <c r="G493" s="7">
        <v>100.36</v>
      </c>
      <c r="H493" s="7">
        <v>100.37</v>
      </c>
      <c r="I493" s="7">
        <v>100.48</v>
      </c>
      <c r="J493" s="7">
        <v>100.28</v>
      </c>
      <c r="K493" s="7">
        <v>100.31</v>
      </c>
    </row>
    <row r="494" spans="1:11" hidden="1" outlineLevel="1">
      <c r="A494" s="8" t="s">
        <v>8</v>
      </c>
      <c r="B494" s="7">
        <v>105.98</v>
      </c>
      <c r="C494" s="7">
        <v>106.21</v>
      </c>
      <c r="D494" s="7">
        <v>106.37</v>
      </c>
      <c r="E494" s="7">
        <v>106.27</v>
      </c>
      <c r="F494" s="7">
        <v>106.09</v>
      </c>
      <c r="G494" s="7">
        <v>106.03</v>
      </c>
      <c r="H494" s="7">
        <v>105.83</v>
      </c>
      <c r="I494" s="7">
        <v>105.82</v>
      </c>
      <c r="J494" s="7">
        <v>105.98</v>
      </c>
      <c r="K494" s="7">
        <v>106.16</v>
      </c>
    </row>
    <row r="495" spans="1:11" hidden="1" outlineLevel="1">
      <c r="A495" s="8" t="s">
        <v>9</v>
      </c>
      <c r="B495" s="7">
        <v>99.55</v>
      </c>
      <c r="C495" s="7">
        <v>99.97</v>
      </c>
      <c r="D495" s="7">
        <v>100.59</v>
      </c>
      <c r="E495" s="7">
        <v>102.07</v>
      </c>
      <c r="F495" s="7">
        <v>103.76</v>
      </c>
      <c r="G495" s="7">
        <v>103.87</v>
      </c>
      <c r="H495" s="6" t="s">
        <v>1</v>
      </c>
      <c r="I495" s="6" t="s">
        <v>1</v>
      </c>
      <c r="J495" s="6" t="s">
        <v>1</v>
      </c>
      <c r="K495" s="6" t="s">
        <v>1</v>
      </c>
    </row>
    <row r="496" spans="1:11" hidden="1" outlineLevel="1">
      <c r="A496" s="8" t="s">
        <v>10</v>
      </c>
      <c r="B496" s="7">
        <v>101.2</v>
      </c>
      <c r="C496" s="7">
        <v>101.17</v>
      </c>
      <c r="D496" s="7">
        <v>101.24</v>
      </c>
      <c r="E496" s="7">
        <v>101.33</v>
      </c>
      <c r="F496" s="7">
        <v>101.38</v>
      </c>
      <c r="G496" s="7">
        <v>101.48</v>
      </c>
      <c r="H496" s="7">
        <v>101.58</v>
      </c>
      <c r="I496" s="7">
        <v>101.68</v>
      </c>
      <c r="J496" s="7">
        <v>101.52</v>
      </c>
      <c r="K496" s="7">
        <v>101.59</v>
      </c>
    </row>
    <row r="497" spans="1:14" hidden="1" outlineLevel="1">
      <c r="A497" s="8" t="s">
        <v>11</v>
      </c>
      <c r="B497" s="7">
        <v>101.45</v>
      </c>
      <c r="C497" s="7">
        <v>101.49</v>
      </c>
      <c r="D497" s="7">
        <v>101.74</v>
      </c>
      <c r="E497" s="7">
        <v>101.51</v>
      </c>
      <c r="F497" s="7">
        <v>101.4</v>
      </c>
      <c r="G497" s="7">
        <v>101.3</v>
      </c>
      <c r="H497" s="7">
        <v>101.32</v>
      </c>
      <c r="I497" s="7">
        <v>101.29</v>
      </c>
      <c r="J497" s="7">
        <v>101.29</v>
      </c>
      <c r="K497" s="7">
        <v>101.33</v>
      </c>
    </row>
    <row r="498" spans="1:14" hidden="1" outlineLevel="1">
      <c r="A498" s="8" t="s">
        <v>12</v>
      </c>
      <c r="B498" s="7">
        <v>102</v>
      </c>
      <c r="C498" s="7">
        <v>101.88</v>
      </c>
      <c r="D498" s="7">
        <v>101.76</v>
      </c>
      <c r="E498" s="7">
        <v>101.71</v>
      </c>
      <c r="F498" s="7">
        <v>101.67</v>
      </c>
      <c r="G498" s="7">
        <v>101.67</v>
      </c>
      <c r="H498" s="7">
        <v>101.69</v>
      </c>
      <c r="I498" s="7">
        <v>101.7</v>
      </c>
      <c r="J498" s="7">
        <v>101.64</v>
      </c>
      <c r="K498" s="7">
        <v>101.49</v>
      </c>
    </row>
    <row r="499" spans="1:14" hidden="1" outlineLevel="1">
      <c r="A499" s="8" t="s">
        <v>13</v>
      </c>
      <c r="B499" s="7">
        <v>103.44</v>
      </c>
      <c r="C499" s="7">
        <v>103.18</v>
      </c>
      <c r="D499" s="7">
        <v>103.05</v>
      </c>
      <c r="E499" s="7">
        <v>102.9</v>
      </c>
      <c r="F499" s="7">
        <v>102.69</v>
      </c>
      <c r="G499" s="7">
        <v>102.48</v>
      </c>
      <c r="H499" s="7">
        <v>102.38</v>
      </c>
      <c r="I499" s="7">
        <v>102.26</v>
      </c>
      <c r="J499" s="7">
        <v>102.17</v>
      </c>
      <c r="K499" s="7">
        <v>102.21</v>
      </c>
    </row>
    <row r="500" spans="1:14" hidden="1" outlineLevel="1">
      <c r="A500" s="8" t="s">
        <v>14</v>
      </c>
      <c r="B500" s="7">
        <v>98.93</v>
      </c>
      <c r="C500" s="7">
        <v>98.96</v>
      </c>
      <c r="D500" s="7">
        <v>99.02</v>
      </c>
      <c r="E500" s="7">
        <v>99.1</v>
      </c>
      <c r="F500" s="7">
        <v>99.24</v>
      </c>
      <c r="G500" s="7">
        <v>99.3</v>
      </c>
      <c r="H500" s="7">
        <v>99.36</v>
      </c>
      <c r="I500" s="7">
        <v>99.36</v>
      </c>
      <c r="J500" s="7">
        <v>99.4</v>
      </c>
      <c r="K500" s="7">
        <v>99.33</v>
      </c>
    </row>
    <row r="501" spans="1:14" hidden="1" outlineLevel="1">
      <c r="A501" s="8" t="s">
        <v>15</v>
      </c>
      <c r="B501" s="7">
        <v>100.02</v>
      </c>
      <c r="C501" s="7">
        <v>99.99</v>
      </c>
      <c r="D501" s="7">
        <v>99.87</v>
      </c>
      <c r="E501" s="7">
        <v>99.81</v>
      </c>
      <c r="F501" s="7">
        <v>99.79</v>
      </c>
      <c r="G501" s="7">
        <v>99.9</v>
      </c>
      <c r="H501" s="7">
        <v>99.91</v>
      </c>
      <c r="I501" s="7">
        <v>99.87</v>
      </c>
      <c r="J501" s="7">
        <v>99.89</v>
      </c>
      <c r="K501" s="7">
        <v>99.79</v>
      </c>
    </row>
    <row r="502" spans="1:14" hidden="1" outlineLevel="1">
      <c r="A502" s="8" t="s">
        <v>16</v>
      </c>
      <c r="B502" s="7">
        <v>101.09</v>
      </c>
      <c r="C502" s="7">
        <v>100.99</v>
      </c>
      <c r="D502" s="7">
        <v>100.88</v>
      </c>
      <c r="E502" s="7">
        <v>100.86</v>
      </c>
      <c r="F502" s="7">
        <v>100.93</v>
      </c>
      <c r="G502" s="7">
        <v>100.91</v>
      </c>
      <c r="H502" s="7">
        <v>100.91</v>
      </c>
      <c r="I502" s="7">
        <v>100.93</v>
      </c>
      <c r="J502" s="7">
        <v>100.91</v>
      </c>
      <c r="K502" s="7">
        <v>100.94</v>
      </c>
    </row>
    <row r="503" spans="1:14" hidden="1" outlineLevel="1">
      <c r="A503" s="8" t="s">
        <v>17</v>
      </c>
      <c r="B503" s="7">
        <v>101.34</v>
      </c>
      <c r="C503" s="7">
        <v>101.47</v>
      </c>
      <c r="D503" s="7">
        <v>101.51</v>
      </c>
      <c r="E503" s="7">
        <v>101.44</v>
      </c>
      <c r="F503" s="7">
        <v>101.41</v>
      </c>
      <c r="G503" s="7">
        <v>101.32</v>
      </c>
      <c r="H503" s="7">
        <v>101.26</v>
      </c>
      <c r="I503" s="7">
        <v>101.32</v>
      </c>
      <c r="J503" s="7">
        <v>101.31</v>
      </c>
      <c r="K503" s="7">
        <v>101.19</v>
      </c>
    </row>
    <row r="504" spans="1:14" hidden="1" outlineLevel="1">
      <c r="A504" s="9" t="s">
        <v>18</v>
      </c>
      <c r="B504" s="7">
        <v>101.4</v>
      </c>
      <c r="C504" s="7">
        <v>101.09</v>
      </c>
      <c r="D504" s="7">
        <v>100.79</v>
      </c>
      <c r="E504" s="7">
        <v>100.65</v>
      </c>
      <c r="F504" s="7">
        <v>100.41</v>
      </c>
      <c r="G504" s="7">
        <v>100.24</v>
      </c>
      <c r="H504" s="7">
        <v>100.05</v>
      </c>
      <c r="I504" s="7">
        <v>99.97</v>
      </c>
      <c r="J504" s="7">
        <v>99.99</v>
      </c>
      <c r="K504" s="7">
        <v>99.84</v>
      </c>
    </row>
    <row r="505" spans="1:14" collapsed="1"/>
    <row r="506" spans="1:14">
      <c r="A506" s="2" t="s">
        <v>62</v>
      </c>
      <c r="B506" s="17" t="s">
        <v>61</v>
      </c>
    </row>
    <row r="507" spans="1:14" hidden="1" outlineLevel="1">
      <c r="B507">
        <v>2017</v>
      </c>
      <c r="C507">
        <v>2016</v>
      </c>
      <c r="D507">
        <v>2015</v>
      </c>
      <c r="E507">
        <v>2014</v>
      </c>
      <c r="F507">
        <v>2013</v>
      </c>
      <c r="G507">
        <v>2012</v>
      </c>
      <c r="H507">
        <v>2011</v>
      </c>
      <c r="I507">
        <v>2010</v>
      </c>
      <c r="J507">
        <v>2009</v>
      </c>
      <c r="K507">
        <v>2008</v>
      </c>
    </row>
    <row r="508" spans="1:14" hidden="1" outlineLevel="1">
      <c r="A508" s="8" t="s">
        <v>0</v>
      </c>
      <c r="B508" s="7">
        <v>0.17</v>
      </c>
      <c r="C508" s="7">
        <v>0.35</v>
      </c>
      <c r="D508" s="7">
        <v>0.48</v>
      </c>
      <c r="E508" s="7">
        <v>0.56000000000000005</v>
      </c>
      <c r="F508" s="7">
        <v>0.47</v>
      </c>
      <c r="G508" s="7">
        <v>0.32</v>
      </c>
      <c r="H508" s="7">
        <v>0.55000000000000004</v>
      </c>
      <c r="I508" s="7">
        <v>1.56</v>
      </c>
      <c r="J508" s="7">
        <v>0.49</v>
      </c>
      <c r="K508" s="7">
        <v>0.72</v>
      </c>
      <c r="L508" s="7">
        <v>0.83</v>
      </c>
      <c r="M508" s="7">
        <v>0.72</v>
      </c>
      <c r="N508" s="7">
        <v>0.44</v>
      </c>
    </row>
    <row r="509" spans="1:14" hidden="1" outlineLevel="1">
      <c r="A509" s="8" t="s">
        <v>2</v>
      </c>
      <c r="B509" s="7">
        <v>-0.78</v>
      </c>
      <c r="C509" s="7">
        <v>-0.9</v>
      </c>
      <c r="D509" s="7">
        <v>-0.7</v>
      </c>
      <c r="E509" s="7">
        <v>-0.18</v>
      </c>
      <c r="F509" s="7">
        <v>-0.52</v>
      </c>
      <c r="G509" s="7">
        <v>-0.82</v>
      </c>
      <c r="H509" s="7">
        <v>-0.44</v>
      </c>
      <c r="I509" s="7">
        <v>1.06</v>
      </c>
      <c r="J509" s="7">
        <v>0.08</v>
      </c>
      <c r="K509" s="7">
        <v>0.33</v>
      </c>
      <c r="L509" s="7">
        <v>0.63</v>
      </c>
      <c r="M509" s="7">
        <v>0.56999999999999995</v>
      </c>
      <c r="N509" s="7">
        <v>0.09</v>
      </c>
    </row>
    <row r="510" spans="1:14" hidden="1" outlineLevel="1">
      <c r="A510" s="8" t="s">
        <v>3</v>
      </c>
      <c r="B510" s="7">
        <v>-0.76</v>
      </c>
      <c r="C510" s="7">
        <v>-0.38</v>
      </c>
      <c r="D510" s="7">
        <v>-0.11</v>
      </c>
      <c r="E510" s="7">
        <v>-0.16</v>
      </c>
      <c r="F510" s="7">
        <v>-0.28000000000000003</v>
      </c>
      <c r="G510" s="7">
        <v>-0.35</v>
      </c>
      <c r="H510" s="7">
        <v>-0.4</v>
      </c>
      <c r="I510" s="7">
        <v>0.73</v>
      </c>
      <c r="J510" s="7">
        <v>-0.6</v>
      </c>
      <c r="K510" s="7">
        <v>-0.53</v>
      </c>
      <c r="L510" s="7">
        <v>-0.56000000000000005</v>
      </c>
      <c r="M510" s="7">
        <v>-0.61</v>
      </c>
      <c r="N510" s="7">
        <v>-0.71</v>
      </c>
    </row>
    <row r="511" spans="1:14" hidden="1" outlineLevel="1">
      <c r="A511" s="8" t="s">
        <v>4</v>
      </c>
      <c r="B511" s="7">
        <v>-0.37</v>
      </c>
      <c r="C511" s="7">
        <v>-0.12</v>
      </c>
      <c r="D511" s="7">
        <v>-0.18</v>
      </c>
      <c r="E511" s="7">
        <v>-0.25</v>
      </c>
      <c r="F511" s="7">
        <v>-0.11</v>
      </c>
      <c r="G511" s="7">
        <v>-7.0000000000000007E-2</v>
      </c>
      <c r="H511" s="7">
        <v>-0.11</v>
      </c>
      <c r="I511" s="7">
        <v>0.91</v>
      </c>
      <c r="J511" s="7">
        <v>-0.14000000000000001</v>
      </c>
      <c r="K511" s="7">
        <v>0</v>
      </c>
      <c r="L511" s="7">
        <v>-0.02</v>
      </c>
      <c r="M511" s="7">
        <v>-0.5</v>
      </c>
      <c r="N511" s="7">
        <v>-0.55000000000000004</v>
      </c>
    </row>
    <row r="512" spans="1:14" hidden="1" outlineLevel="1">
      <c r="A512" s="8" t="s">
        <v>5</v>
      </c>
      <c r="B512" s="7">
        <v>0.3</v>
      </c>
      <c r="C512" s="7">
        <v>0.63</v>
      </c>
      <c r="D512" s="7">
        <v>0.86</v>
      </c>
      <c r="E512" s="7">
        <v>0.95</v>
      </c>
      <c r="F512" s="7">
        <v>1.34</v>
      </c>
      <c r="G512" s="7">
        <v>1.4</v>
      </c>
      <c r="H512" s="7">
        <v>1.54</v>
      </c>
      <c r="I512" s="7">
        <v>1.81</v>
      </c>
      <c r="J512" s="7">
        <v>0.63</v>
      </c>
      <c r="K512" s="7">
        <v>1.1499999999999999</v>
      </c>
      <c r="L512" s="7">
        <v>1.73</v>
      </c>
      <c r="M512" s="7">
        <v>1.2</v>
      </c>
      <c r="N512" s="7">
        <v>0.82</v>
      </c>
    </row>
    <row r="513" spans="1:14" hidden="1" outlineLevel="1">
      <c r="A513" s="8" t="s">
        <v>6</v>
      </c>
      <c r="B513" s="7">
        <v>-0.27</v>
      </c>
      <c r="C513" s="7">
        <v>-0.1</v>
      </c>
      <c r="D513" s="7">
        <v>-0.15</v>
      </c>
      <c r="E513" s="7">
        <v>0.3</v>
      </c>
      <c r="F513" s="7">
        <v>0.32</v>
      </c>
      <c r="G513" s="7">
        <v>0.42</v>
      </c>
      <c r="H513" s="7">
        <v>0.65</v>
      </c>
      <c r="I513" s="7">
        <v>1.53</v>
      </c>
      <c r="J513" s="7">
        <v>0.78</v>
      </c>
      <c r="K513" s="7">
        <v>0.78</v>
      </c>
      <c r="L513" s="7">
        <v>0.53</v>
      </c>
      <c r="M513" s="7">
        <v>0.56000000000000005</v>
      </c>
      <c r="N513" s="7">
        <v>0.08</v>
      </c>
    </row>
    <row r="514" spans="1:14" hidden="1" outlineLevel="1">
      <c r="A514" s="8" t="s">
        <v>7</v>
      </c>
      <c r="B514" s="7">
        <v>-0.77</v>
      </c>
      <c r="C514" s="7">
        <v>-0.25</v>
      </c>
      <c r="D514" s="7">
        <v>-0.79</v>
      </c>
      <c r="E514" s="7">
        <v>-0.01</v>
      </c>
      <c r="F514" s="7">
        <v>0.55000000000000004</v>
      </c>
      <c r="G514" s="7">
        <v>0.56000000000000005</v>
      </c>
      <c r="H514" s="7">
        <v>0.8</v>
      </c>
      <c r="I514" s="7">
        <v>1.33</v>
      </c>
      <c r="J514" s="7">
        <v>0.25</v>
      </c>
      <c r="K514" s="7">
        <v>0.48</v>
      </c>
      <c r="L514" s="7">
        <v>0.8</v>
      </c>
      <c r="M514" s="7">
        <v>0.92</v>
      </c>
      <c r="N514" s="7">
        <v>0.81</v>
      </c>
    </row>
    <row r="515" spans="1:14" hidden="1" outlineLevel="1">
      <c r="A515" s="8" t="s">
        <v>8</v>
      </c>
      <c r="B515" s="7">
        <v>-0.85</v>
      </c>
      <c r="C515" s="7">
        <v>-0.33</v>
      </c>
      <c r="D515" s="7">
        <v>0.63</v>
      </c>
      <c r="E515" s="7">
        <v>1.1299999999999999</v>
      </c>
      <c r="F515" s="7">
        <v>1.06</v>
      </c>
      <c r="G515" s="7">
        <v>1.0900000000000001</v>
      </c>
      <c r="H515" s="7">
        <v>1.01</v>
      </c>
      <c r="I515" s="7">
        <v>1.1100000000000001</v>
      </c>
      <c r="J515" s="7">
        <v>0.26</v>
      </c>
      <c r="K515" s="7">
        <v>1.27</v>
      </c>
      <c r="L515" s="7">
        <v>0.89</v>
      </c>
      <c r="M515" s="7">
        <v>0.72</v>
      </c>
      <c r="N515" s="7">
        <v>0.66</v>
      </c>
    </row>
    <row r="516" spans="1:14" hidden="1" outlineLevel="1">
      <c r="A516" s="8" t="s">
        <v>9</v>
      </c>
      <c r="B516" s="7">
        <v>15.17</v>
      </c>
      <c r="C516" s="7">
        <v>15.13</v>
      </c>
      <c r="D516" s="7">
        <v>34.94</v>
      </c>
      <c r="E516" s="7">
        <v>27.46</v>
      </c>
      <c r="F516" s="7">
        <v>7.92</v>
      </c>
      <c r="G516" s="6" t="s">
        <v>1</v>
      </c>
      <c r="H516" s="6" t="s">
        <v>1</v>
      </c>
      <c r="I516" s="6" t="s">
        <v>1</v>
      </c>
      <c r="J516" s="6" t="s">
        <v>1</v>
      </c>
      <c r="K516" s="6" t="s">
        <v>1</v>
      </c>
      <c r="L516" s="6" t="s">
        <v>1</v>
      </c>
      <c r="M516" s="6" t="s">
        <v>1</v>
      </c>
      <c r="N516" s="6" t="s">
        <v>1</v>
      </c>
    </row>
    <row r="517" spans="1:14" hidden="1" outlineLevel="1">
      <c r="A517" s="8" t="s">
        <v>10</v>
      </c>
      <c r="B517" s="7">
        <v>1.26</v>
      </c>
      <c r="C517" s="7">
        <v>1.54</v>
      </c>
      <c r="D517" s="7">
        <v>1.43</v>
      </c>
      <c r="E517" s="7">
        <v>1.28</v>
      </c>
      <c r="F517" s="7">
        <v>1.36</v>
      </c>
      <c r="G517" s="7">
        <v>1.1599999999999999</v>
      </c>
      <c r="H517" s="7">
        <v>1.39</v>
      </c>
      <c r="I517" s="7">
        <v>2.94</v>
      </c>
      <c r="J517" s="7">
        <v>1.54</v>
      </c>
      <c r="K517" s="7">
        <v>1.84</v>
      </c>
      <c r="L517" s="7">
        <v>2.1</v>
      </c>
      <c r="M517" s="7">
        <v>2.34</v>
      </c>
      <c r="N517" s="7">
        <v>2.11</v>
      </c>
    </row>
    <row r="518" spans="1:14" hidden="1" outlineLevel="1">
      <c r="A518" s="8" t="s">
        <v>11</v>
      </c>
      <c r="B518" s="7">
        <v>0.03</v>
      </c>
      <c r="C518" s="7">
        <v>0.13</v>
      </c>
      <c r="D518" s="7">
        <v>0.37</v>
      </c>
      <c r="E518" s="7">
        <v>0.21</v>
      </c>
      <c r="F518" s="7">
        <v>0.27</v>
      </c>
      <c r="G518" s="7">
        <v>0.11</v>
      </c>
      <c r="H518" s="7">
        <v>0.4</v>
      </c>
      <c r="I518" s="7">
        <v>1.18</v>
      </c>
      <c r="J518" s="7">
        <v>0.27</v>
      </c>
      <c r="K518" s="7">
        <v>0.37</v>
      </c>
      <c r="L518" s="7">
        <v>0.01</v>
      </c>
      <c r="M518" s="7">
        <v>-0.36</v>
      </c>
      <c r="N518" s="7">
        <v>-0.49</v>
      </c>
    </row>
    <row r="519" spans="1:14" hidden="1" outlineLevel="1">
      <c r="A519" s="8" t="s">
        <v>12</v>
      </c>
      <c r="B519" s="7">
        <v>0.24</v>
      </c>
      <c r="C519" s="7">
        <v>0.65</v>
      </c>
      <c r="D519" s="7">
        <v>0.43</v>
      </c>
      <c r="E519" s="7">
        <v>0.59</v>
      </c>
      <c r="F519" s="7">
        <v>0.61</v>
      </c>
      <c r="G519" s="7">
        <v>0.11</v>
      </c>
      <c r="H519" s="7">
        <v>0.93</v>
      </c>
      <c r="I519" s="7">
        <v>1.54</v>
      </c>
      <c r="J519" s="7">
        <v>0.51</v>
      </c>
      <c r="K519" s="7">
        <v>0.98</v>
      </c>
      <c r="L519" s="7">
        <v>1.02</v>
      </c>
      <c r="M519" s="7">
        <v>0.68</v>
      </c>
      <c r="N519" s="7">
        <v>7.0000000000000007E-2</v>
      </c>
    </row>
    <row r="520" spans="1:14" hidden="1" outlineLevel="1">
      <c r="A520" s="8" t="s">
        <v>13</v>
      </c>
      <c r="B520" s="7">
        <v>1.1100000000000001</v>
      </c>
      <c r="C520" s="7">
        <v>1.07</v>
      </c>
      <c r="D520" s="7">
        <v>0.82</v>
      </c>
      <c r="E520" s="7">
        <v>0.92</v>
      </c>
      <c r="F520" s="7">
        <v>1.0900000000000001</v>
      </c>
      <c r="G520" s="7">
        <v>-3.46</v>
      </c>
      <c r="H520" s="7">
        <v>1.47</v>
      </c>
      <c r="I520" s="7">
        <v>2.0699999999999998</v>
      </c>
      <c r="J520" s="7">
        <v>1.04</v>
      </c>
      <c r="K520" s="7">
        <v>1.37</v>
      </c>
      <c r="L520" s="7">
        <v>1.26</v>
      </c>
      <c r="M520" s="7">
        <v>0.93</v>
      </c>
      <c r="N520" s="7">
        <v>0.5</v>
      </c>
    </row>
    <row r="521" spans="1:14" hidden="1" outlineLevel="1">
      <c r="A521" s="8" t="s">
        <v>14</v>
      </c>
      <c r="B521" s="7">
        <v>-0.47</v>
      </c>
      <c r="C521" s="7">
        <v>-0.2</v>
      </c>
      <c r="D521" s="7">
        <v>-0.04</v>
      </c>
      <c r="E521" s="7">
        <v>0.03</v>
      </c>
      <c r="F521" s="7">
        <v>0.03</v>
      </c>
      <c r="G521" s="7">
        <v>-0.03</v>
      </c>
      <c r="H521" s="7">
        <v>0.36</v>
      </c>
      <c r="I521" s="7">
        <v>0.78</v>
      </c>
      <c r="J521" s="7">
        <v>-0.01</v>
      </c>
      <c r="K521" s="7">
        <v>-0.21</v>
      </c>
      <c r="L521" s="7">
        <v>-0.18</v>
      </c>
      <c r="M521" s="7">
        <v>-0.72</v>
      </c>
      <c r="N521" s="7">
        <v>-1.05</v>
      </c>
    </row>
    <row r="522" spans="1:14" hidden="1" outlineLevel="1">
      <c r="A522" s="8" t="s">
        <v>15</v>
      </c>
      <c r="B522" s="7">
        <v>-0.41</v>
      </c>
      <c r="C522" s="7">
        <v>-0.2</v>
      </c>
      <c r="D522" s="7">
        <v>0.28999999999999998</v>
      </c>
      <c r="E522" s="7">
        <v>0.12</v>
      </c>
      <c r="F522" s="7">
        <v>-0.08</v>
      </c>
      <c r="G522" s="7">
        <v>-0.25</v>
      </c>
      <c r="H522" s="7">
        <v>-0.12</v>
      </c>
      <c r="I522" s="7">
        <v>0.33</v>
      </c>
      <c r="J522" s="7">
        <v>-0.23</v>
      </c>
      <c r="K522" s="7">
        <v>-0.32</v>
      </c>
      <c r="L522" s="7">
        <v>-0.5</v>
      </c>
      <c r="M522" s="7">
        <v>-1.0900000000000001</v>
      </c>
      <c r="N522" s="7">
        <v>-0.88</v>
      </c>
    </row>
    <row r="523" spans="1:14" hidden="1" outlineLevel="1">
      <c r="A523" s="8" t="s">
        <v>16</v>
      </c>
      <c r="B523" s="7">
        <v>-0.24</v>
      </c>
      <c r="C523" s="7">
        <v>-0.03</v>
      </c>
      <c r="D523" s="7">
        <v>0.15</v>
      </c>
      <c r="E523" s="7">
        <v>0.21</v>
      </c>
      <c r="F523" s="7">
        <v>0.17</v>
      </c>
      <c r="G523" s="7">
        <v>-0.03</v>
      </c>
      <c r="H523" s="7">
        <v>0.45</v>
      </c>
      <c r="I523" s="7">
        <v>0.8</v>
      </c>
      <c r="J523" s="7">
        <v>-0.16</v>
      </c>
      <c r="K523" s="7">
        <v>-0.2</v>
      </c>
      <c r="L523" s="7">
        <v>-0.12</v>
      </c>
      <c r="M523" s="7">
        <v>0.24</v>
      </c>
      <c r="N523" s="7">
        <v>-0.25</v>
      </c>
    </row>
    <row r="524" spans="1:14" hidden="1" outlineLevel="1">
      <c r="A524" s="8" t="s">
        <v>17</v>
      </c>
      <c r="B524" s="7">
        <v>0.02</v>
      </c>
      <c r="C524" s="7">
        <v>0.23</v>
      </c>
      <c r="D524" s="7">
        <v>0.55000000000000004</v>
      </c>
      <c r="E524" s="7">
        <v>0.74</v>
      </c>
      <c r="F524" s="7">
        <v>0.56999999999999995</v>
      </c>
      <c r="G524" s="7">
        <v>0.27</v>
      </c>
      <c r="H524" s="7">
        <v>0.79</v>
      </c>
      <c r="I524" s="7">
        <v>1.36</v>
      </c>
      <c r="J524" s="7">
        <v>0.81</v>
      </c>
      <c r="K524" s="7">
        <v>1.1599999999999999</v>
      </c>
      <c r="L524" s="7">
        <v>0.95</v>
      </c>
      <c r="M524" s="7">
        <v>0.68</v>
      </c>
      <c r="N524" s="7">
        <v>0.57999999999999996</v>
      </c>
    </row>
    <row r="525" spans="1:14" hidden="1" outlineLevel="1">
      <c r="A525" s="9" t="s">
        <v>18</v>
      </c>
      <c r="B525" s="7">
        <v>2.66</v>
      </c>
      <c r="C525" s="7">
        <v>3.09</v>
      </c>
      <c r="D525" s="7">
        <v>3.19</v>
      </c>
      <c r="E525" s="7">
        <v>2.79</v>
      </c>
      <c r="F525" s="7">
        <v>2.06</v>
      </c>
      <c r="G525" s="7">
        <v>1.57</v>
      </c>
      <c r="H525" s="7">
        <v>1.06</v>
      </c>
      <c r="I525" s="7">
        <v>1.63</v>
      </c>
      <c r="J525" s="7">
        <v>0.42</v>
      </c>
      <c r="K525" s="7">
        <v>0.38</v>
      </c>
      <c r="L525" s="7">
        <v>0.3</v>
      </c>
      <c r="M525" s="7">
        <v>0.35</v>
      </c>
      <c r="N525" s="7">
        <v>0.45</v>
      </c>
    </row>
    <row r="526" spans="1:14" collapsed="1"/>
    <row r="527" spans="1:14">
      <c r="A527" s="2" t="s">
        <v>63</v>
      </c>
      <c r="B527" s="17" t="s">
        <v>64</v>
      </c>
    </row>
    <row r="528" spans="1:14" hidden="1" outlineLevel="1">
      <c r="B528">
        <v>2017</v>
      </c>
      <c r="C528">
        <v>2016</v>
      </c>
      <c r="D528">
        <v>2015</v>
      </c>
      <c r="E528">
        <v>2014</v>
      </c>
      <c r="F528">
        <v>2013</v>
      </c>
      <c r="G528">
        <v>2012</v>
      </c>
      <c r="H528">
        <v>2011</v>
      </c>
      <c r="I528">
        <v>2010</v>
      </c>
      <c r="J528">
        <v>2009</v>
      </c>
      <c r="K528">
        <v>2008</v>
      </c>
    </row>
    <row r="529" spans="1:11" hidden="1" outlineLevel="1">
      <c r="A529" s="8" t="s">
        <v>0</v>
      </c>
      <c r="B529" s="6">
        <v>91545</v>
      </c>
      <c r="C529" s="6">
        <v>89919</v>
      </c>
      <c r="D529" s="6">
        <v>88220</v>
      </c>
      <c r="E529" s="6">
        <v>86629</v>
      </c>
      <c r="F529" s="6">
        <v>84971</v>
      </c>
      <c r="G529" s="6">
        <v>83811</v>
      </c>
      <c r="H529" s="6">
        <v>82948</v>
      </c>
      <c r="I529" s="6">
        <v>81715</v>
      </c>
      <c r="J529" s="6">
        <v>80298</v>
      </c>
      <c r="K529" s="6">
        <v>78407</v>
      </c>
    </row>
    <row r="530" spans="1:11" hidden="1" outlineLevel="1">
      <c r="A530" s="8" t="s">
        <v>2</v>
      </c>
      <c r="B530" s="6">
        <v>22043</v>
      </c>
      <c r="C530" s="6">
        <v>21786</v>
      </c>
      <c r="D530" s="6">
        <v>21516</v>
      </c>
      <c r="E530" s="6">
        <v>21251</v>
      </c>
      <c r="F530" s="6">
        <v>21044</v>
      </c>
      <c r="G530" s="6">
        <v>20969</v>
      </c>
      <c r="H530" s="6">
        <v>20938</v>
      </c>
      <c r="I530" s="6">
        <v>20904</v>
      </c>
      <c r="J530" s="6">
        <v>20569</v>
      </c>
      <c r="K530" s="6">
        <v>20075</v>
      </c>
    </row>
    <row r="531" spans="1:11" hidden="1" outlineLevel="1">
      <c r="A531" s="8" t="s">
        <v>3</v>
      </c>
      <c r="B531" s="6">
        <v>6572</v>
      </c>
      <c r="C531" s="6">
        <v>6487</v>
      </c>
      <c r="D531" s="6">
        <v>6416</v>
      </c>
      <c r="E531" s="6">
        <v>6343</v>
      </c>
      <c r="F531" s="6">
        <v>6202</v>
      </c>
      <c r="G531" s="6">
        <v>6111</v>
      </c>
      <c r="H531" s="6">
        <v>6048</v>
      </c>
      <c r="I531" s="6">
        <v>5941</v>
      </c>
      <c r="J531" s="6">
        <v>5872</v>
      </c>
      <c r="K531" s="6">
        <v>5812</v>
      </c>
    </row>
    <row r="532" spans="1:11" hidden="1" outlineLevel="1">
      <c r="A532" s="8" t="s">
        <v>4</v>
      </c>
      <c r="B532" s="6">
        <v>4906</v>
      </c>
      <c r="C532" s="6">
        <v>4825</v>
      </c>
      <c r="D532" s="6">
        <v>4706</v>
      </c>
      <c r="E532" s="6">
        <v>4634</v>
      </c>
      <c r="F532" s="6">
        <v>4563</v>
      </c>
      <c r="G532" s="6">
        <v>4494</v>
      </c>
      <c r="H532" s="6">
        <v>4463</v>
      </c>
      <c r="I532" s="6">
        <v>4369</v>
      </c>
      <c r="J532" s="6">
        <v>4273</v>
      </c>
      <c r="K532" s="6">
        <v>4186</v>
      </c>
    </row>
    <row r="533" spans="1:11" hidden="1" outlineLevel="1">
      <c r="A533" s="8" t="s">
        <v>5</v>
      </c>
      <c r="B533" s="6">
        <v>4324</v>
      </c>
      <c r="C533" s="6">
        <v>4224</v>
      </c>
      <c r="D533" s="6">
        <v>4125</v>
      </c>
      <c r="E533" s="6">
        <v>4013</v>
      </c>
      <c r="F533" s="6">
        <v>3911</v>
      </c>
      <c r="G533" s="6">
        <v>3835</v>
      </c>
      <c r="H533" s="6">
        <v>3757</v>
      </c>
      <c r="I533" s="6">
        <v>3675</v>
      </c>
      <c r="J533" s="6">
        <v>3645</v>
      </c>
      <c r="K533" s="6">
        <v>3572</v>
      </c>
    </row>
    <row r="534" spans="1:11" hidden="1" outlineLevel="1">
      <c r="A534" s="8" t="s">
        <v>6</v>
      </c>
      <c r="B534" s="6">
        <v>2771</v>
      </c>
      <c r="C534" s="6">
        <v>2720</v>
      </c>
      <c r="D534" s="6">
        <v>2683</v>
      </c>
      <c r="E534" s="6">
        <v>2652</v>
      </c>
      <c r="F534" s="6">
        <v>2570</v>
      </c>
      <c r="G534" s="6">
        <v>2517</v>
      </c>
      <c r="H534" s="6">
        <v>2489</v>
      </c>
      <c r="I534" s="6">
        <v>2430</v>
      </c>
      <c r="J534" s="6">
        <v>2372</v>
      </c>
      <c r="K534" s="6">
        <v>2266</v>
      </c>
    </row>
    <row r="535" spans="1:11" hidden="1" outlineLevel="1">
      <c r="A535" s="8" t="s">
        <v>7</v>
      </c>
      <c r="B535" s="6">
        <v>2941</v>
      </c>
      <c r="C535" s="6">
        <v>2915</v>
      </c>
      <c r="D535" s="6">
        <v>2874</v>
      </c>
      <c r="E535" s="6">
        <v>2832</v>
      </c>
      <c r="F535" s="6">
        <v>2787</v>
      </c>
      <c r="G535" s="6">
        <v>2748</v>
      </c>
      <c r="H535" s="6">
        <v>2662</v>
      </c>
      <c r="I535" s="6">
        <v>2624</v>
      </c>
      <c r="J535" s="6">
        <v>2594</v>
      </c>
      <c r="K535" s="6">
        <v>2566</v>
      </c>
    </row>
    <row r="536" spans="1:11" hidden="1" outlineLevel="1">
      <c r="A536" s="8" t="s">
        <v>8</v>
      </c>
      <c r="B536" s="6">
        <v>1780</v>
      </c>
      <c r="C536" s="6">
        <v>1778</v>
      </c>
      <c r="D536" s="6">
        <v>1746</v>
      </c>
      <c r="E536" s="6">
        <v>1697</v>
      </c>
      <c r="F536" s="6">
        <v>1666</v>
      </c>
      <c r="G536" s="6">
        <v>1637</v>
      </c>
      <c r="H536" s="6">
        <v>1627</v>
      </c>
      <c r="I536" s="6">
        <v>1589</v>
      </c>
      <c r="J536" s="6">
        <v>1545</v>
      </c>
      <c r="K536" s="6">
        <v>1496</v>
      </c>
    </row>
    <row r="537" spans="1:11" hidden="1" outlineLevel="1">
      <c r="A537" s="8" t="s">
        <v>9</v>
      </c>
      <c r="B537" s="6">
        <v>415</v>
      </c>
      <c r="C537" s="6">
        <v>345</v>
      </c>
      <c r="D537" s="6">
        <v>300</v>
      </c>
      <c r="E537" s="6">
        <v>236</v>
      </c>
      <c r="F537" s="6">
        <v>186</v>
      </c>
      <c r="G537" s="6">
        <v>167</v>
      </c>
      <c r="H537" s="6" t="s">
        <v>1</v>
      </c>
      <c r="I537" s="6" t="s">
        <v>1</v>
      </c>
      <c r="J537" s="6" t="s">
        <v>1</v>
      </c>
      <c r="K537" s="6" t="s">
        <v>1</v>
      </c>
    </row>
    <row r="538" spans="1:11" hidden="1" outlineLevel="1">
      <c r="A538" s="8" t="s">
        <v>10</v>
      </c>
      <c r="B538" s="6">
        <v>19319</v>
      </c>
      <c r="C538" s="6">
        <v>18772</v>
      </c>
      <c r="D538" s="6">
        <v>18198</v>
      </c>
      <c r="E538" s="6">
        <v>17806</v>
      </c>
      <c r="F538" s="6">
        <v>17342</v>
      </c>
      <c r="G538" s="6">
        <v>16953</v>
      </c>
      <c r="H538" s="6">
        <v>16700</v>
      </c>
      <c r="I538" s="6">
        <v>16340</v>
      </c>
      <c r="J538" s="6">
        <v>15906</v>
      </c>
      <c r="K538" s="6">
        <v>15403</v>
      </c>
    </row>
    <row r="539" spans="1:11" hidden="1" outlineLevel="1">
      <c r="A539" s="8" t="s">
        <v>11</v>
      </c>
      <c r="B539" s="6">
        <v>2463</v>
      </c>
      <c r="C539" s="6">
        <v>2440</v>
      </c>
      <c r="D539" s="6">
        <v>2410</v>
      </c>
      <c r="E539" s="6">
        <v>2362</v>
      </c>
      <c r="F539" s="6">
        <v>2337</v>
      </c>
      <c r="G539" s="6">
        <v>2299</v>
      </c>
      <c r="H539" s="6">
        <v>2257</v>
      </c>
      <c r="I539" s="6">
        <v>2249</v>
      </c>
      <c r="J539" s="6">
        <v>2227</v>
      </c>
      <c r="K539" s="6">
        <v>2182</v>
      </c>
    </row>
    <row r="540" spans="1:11" hidden="1" outlineLevel="1">
      <c r="A540" s="8" t="s">
        <v>12</v>
      </c>
      <c r="B540" s="6">
        <v>2658</v>
      </c>
      <c r="C540" s="6">
        <v>2625</v>
      </c>
      <c r="D540" s="6">
        <v>2580</v>
      </c>
      <c r="E540" s="6">
        <v>2528</v>
      </c>
      <c r="F540" s="6">
        <v>2468</v>
      </c>
      <c r="G540" s="6">
        <v>2443</v>
      </c>
      <c r="H540" s="6">
        <v>2434</v>
      </c>
      <c r="I540" s="6">
        <v>2371</v>
      </c>
      <c r="J540" s="6">
        <v>2336</v>
      </c>
      <c r="K540" s="6">
        <v>2306</v>
      </c>
    </row>
    <row r="541" spans="1:11" hidden="1" outlineLevel="1">
      <c r="A541" s="8" t="s">
        <v>13</v>
      </c>
      <c r="B541" s="6">
        <v>3564</v>
      </c>
      <c r="C541" s="6">
        <v>3478</v>
      </c>
      <c r="D541" s="6">
        <v>3429</v>
      </c>
      <c r="E541" s="6">
        <v>3357</v>
      </c>
      <c r="F541" s="6">
        <v>3282</v>
      </c>
      <c r="G541" s="6">
        <v>3231</v>
      </c>
      <c r="H541" s="6">
        <v>3338</v>
      </c>
      <c r="I541" s="6">
        <v>3264</v>
      </c>
      <c r="J541" s="6">
        <v>3191</v>
      </c>
      <c r="K541" s="6">
        <v>3104</v>
      </c>
    </row>
    <row r="542" spans="1:11" hidden="1" outlineLevel="1">
      <c r="A542" s="8" t="s">
        <v>14</v>
      </c>
      <c r="B542" s="6">
        <v>3706</v>
      </c>
      <c r="C542" s="6">
        <v>3677</v>
      </c>
      <c r="D542" s="6">
        <v>3635</v>
      </c>
      <c r="E542" s="6">
        <v>3551</v>
      </c>
      <c r="F542" s="6">
        <v>3505</v>
      </c>
      <c r="G542" s="6">
        <v>3464</v>
      </c>
      <c r="H542" s="6">
        <v>3421</v>
      </c>
      <c r="I542" s="6">
        <v>3367</v>
      </c>
      <c r="J542" s="6">
        <v>3296</v>
      </c>
      <c r="K542" s="6">
        <v>3233</v>
      </c>
    </row>
    <row r="543" spans="1:11" hidden="1" outlineLevel="1">
      <c r="A543" s="8" t="s">
        <v>15</v>
      </c>
      <c r="B543" s="6">
        <v>3323</v>
      </c>
      <c r="C543" s="6">
        <v>3289</v>
      </c>
      <c r="D543" s="6">
        <v>3245</v>
      </c>
      <c r="E543" s="6">
        <v>3215</v>
      </c>
      <c r="F543" s="6">
        <v>3173</v>
      </c>
      <c r="G543" s="6">
        <v>3160</v>
      </c>
      <c r="H543" s="6">
        <v>3148</v>
      </c>
      <c r="I543" s="6">
        <v>3080</v>
      </c>
      <c r="J543" s="6">
        <v>3050</v>
      </c>
      <c r="K543" s="6">
        <v>2982</v>
      </c>
    </row>
    <row r="544" spans="1:11" hidden="1" outlineLevel="1">
      <c r="A544" s="8" t="s">
        <v>16</v>
      </c>
      <c r="B544" s="6">
        <v>4376</v>
      </c>
      <c r="C544" s="6">
        <v>4330</v>
      </c>
      <c r="D544" s="6">
        <v>4300</v>
      </c>
      <c r="E544" s="6">
        <v>4210</v>
      </c>
      <c r="F544" s="6">
        <v>4141</v>
      </c>
      <c r="G544" s="6">
        <v>4107</v>
      </c>
      <c r="H544" s="6">
        <v>4076</v>
      </c>
      <c r="I544" s="6">
        <v>4028</v>
      </c>
      <c r="J544" s="6">
        <v>3995</v>
      </c>
      <c r="K544" s="6">
        <v>3930</v>
      </c>
    </row>
    <row r="545" spans="1:11" hidden="1" outlineLevel="1">
      <c r="A545" s="8" t="s">
        <v>17</v>
      </c>
      <c r="B545" s="6">
        <v>5225</v>
      </c>
      <c r="C545" s="6">
        <v>5132</v>
      </c>
      <c r="D545" s="6">
        <v>5013</v>
      </c>
      <c r="E545" s="6">
        <v>4935</v>
      </c>
      <c r="F545" s="6">
        <v>4821</v>
      </c>
      <c r="G545" s="6">
        <v>4749</v>
      </c>
      <c r="H545" s="6">
        <v>4695</v>
      </c>
      <c r="I545" s="6">
        <v>4607</v>
      </c>
      <c r="J545" s="6">
        <v>4561</v>
      </c>
      <c r="K545" s="6">
        <v>4440</v>
      </c>
    </row>
    <row r="546" spans="1:11" hidden="1" outlineLevel="1">
      <c r="A546" s="9" t="s">
        <v>18</v>
      </c>
      <c r="B546" s="6">
        <v>1159</v>
      </c>
      <c r="C546" s="6">
        <v>1096</v>
      </c>
      <c r="D546" s="6">
        <v>1044</v>
      </c>
      <c r="E546" s="6">
        <v>1007</v>
      </c>
      <c r="F546" s="6">
        <v>973</v>
      </c>
      <c r="G546" s="6">
        <v>927</v>
      </c>
      <c r="H546" s="6">
        <v>895</v>
      </c>
      <c r="I546" s="6">
        <v>877</v>
      </c>
      <c r="J546" s="6">
        <v>866</v>
      </c>
      <c r="K546" s="6">
        <v>854</v>
      </c>
    </row>
    <row r="547" spans="1:11" collapsed="1"/>
    <row r="548" spans="1:11">
      <c r="A548" s="2" t="s">
        <v>66</v>
      </c>
      <c r="B548" s="17" t="s">
        <v>65</v>
      </c>
    </row>
    <row r="549" spans="1:11" hidden="1" outlineLevel="1">
      <c r="B549">
        <v>2017</v>
      </c>
      <c r="C549">
        <v>2016</v>
      </c>
      <c r="D549">
        <v>2015</v>
      </c>
      <c r="E549">
        <v>2014</v>
      </c>
      <c r="F549">
        <v>2013</v>
      </c>
      <c r="G549">
        <v>2012</v>
      </c>
      <c r="H549">
        <v>2011</v>
      </c>
      <c r="I549">
        <v>2010</v>
      </c>
      <c r="J549">
        <v>2009</v>
      </c>
      <c r="K549">
        <v>2008</v>
      </c>
    </row>
    <row r="550" spans="1:11" hidden="1" outlineLevel="1">
      <c r="A550" s="8" t="s">
        <v>0</v>
      </c>
      <c r="B550">
        <f>B529/B24 * 100000</f>
        <v>176.80103171692122</v>
      </c>
      <c r="C550">
        <f t="shared" ref="C550:K550" si="32">C529/C24 * 100000</f>
        <v>173.93729552662037</v>
      </c>
      <c r="D550">
        <f t="shared" si="32"/>
        <v>171.20344142593098</v>
      </c>
      <c r="E550">
        <f t="shared" si="32"/>
        <v>168.77560351369027</v>
      </c>
      <c r="F550">
        <f t="shared" si="32"/>
        <v>166.14894259086799</v>
      </c>
      <c r="G550">
        <f t="shared" si="32"/>
        <v>164.50214444957035</v>
      </c>
      <c r="H550">
        <f t="shared" si="32"/>
        <v>163.49496525860107</v>
      </c>
      <c r="I550">
        <f t="shared" si="32"/>
        <v>161.76169982595104</v>
      </c>
      <c r="J550">
        <f t="shared" si="32"/>
        <v>161.32796109227175</v>
      </c>
      <c r="K550">
        <f t="shared" si="32"/>
        <v>158.26891229933764</v>
      </c>
    </row>
    <row r="551" spans="1:11" hidden="1" outlineLevel="1">
      <c r="A551" s="8" t="s">
        <v>2</v>
      </c>
      <c r="B551">
        <f t="shared" ref="B551:K567" si="33">B530/B25 * 100000</f>
        <v>223.61821432897392</v>
      </c>
      <c r="C551">
        <f t="shared" si="33"/>
        <v>219.38216118718114</v>
      </c>
      <c r="D551">
        <f t="shared" si="33"/>
        <v>214.6838098413908</v>
      </c>
      <c r="E551">
        <f t="shared" si="33"/>
        <v>210.33861141280221</v>
      </c>
      <c r="F551">
        <f t="shared" si="33"/>
        <v>207.45994166791129</v>
      </c>
      <c r="G551">
        <f t="shared" si="33"/>
        <v>205.6728392385603</v>
      </c>
      <c r="H551">
        <f t="shared" si="33"/>
        <v>204.27956816989095</v>
      </c>
      <c r="I551">
        <f t="shared" si="33"/>
        <v>202.70457001642174</v>
      </c>
      <c r="J551">
        <f t="shared" si="33"/>
        <v>201.49286335768673</v>
      </c>
      <c r="K551">
        <f t="shared" si="33"/>
        <v>196.7977694357526</v>
      </c>
    </row>
    <row r="552" spans="1:11" hidden="1" outlineLevel="1">
      <c r="A552" s="8" t="s">
        <v>3</v>
      </c>
      <c r="B552">
        <f t="shared" si="33"/>
        <v>189.35917822957236</v>
      </c>
      <c r="C552">
        <f t="shared" si="33"/>
        <v>185.42078685070211</v>
      </c>
      <c r="D552">
        <f t="shared" si="33"/>
        <v>182.59553750849869</v>
      </c>
      <c r="E552">
        <f t="shared" si="33"/>
        <v>180.22953337798108</v>
      </c>
      <c r="F552">
        <f t="shared" si="33"/>
        <v>175.81183994375837</v>
      </c>
      <c r="G552">
        <f t="shared" si="33"/>
        <v>172.70107763663762</v>
      </c>
      <c r="H552">
        <f t="shared" si="33"/>
        <v>170.31999488589435</v>
      </c>
      <c r="I552">
        <f t="shared" si="33"/>
        <v>166.51204766936385</v>
      </c>
      <c r="J552">
        <f t="shared" si="33"/>
        <v>165.73384927590226</v>
      </c>
      <c r="K552">
        <f t="shared" si="33"/>
        <v>163.04879933860315</v>
      </c>
    </row>
    <row r="553" spans="1:11" hidden="1" outlineLevel="1">
      <c r="A553" s="8" t="s">
        <v>4</v>
      </c>
      <c r="B553">
        <f t="shared" si="33"/>
        <v>198.20372320805612</v>
      </c>
      <c r="C553">
        <f t="shared" si="33"/>
        <v>194.19960982984091</v>
      </c>
      <c r="D553">
        <f t="shared" si="33"/>
        <v>189.16091097901023</v>
      </c>
      <c r="E553">
        <f t="shared" si="33"/>
        <v>185.86078329450874</v>
      </c>
      <c r="F553">
        <f t="shared" si="33"/>
        <v>182.40413689224604</v>
      </c>
      <c r="G553">
        <f t="shared" si="33"/>
        <v>179.35508795343631</v>
      </c>
      <c r="H553">
        <f t="shared" si="33"/>
        <v>178.00229811615898</v>
      </c>
      <c r="I553">
        <f t="shared" si="33"/>
        <v>173.94759515160393</v>
      </c>
      <c r="J553">
        <f t="shared" si="33"/>
        <v>171.62152012566565</v>
      </c>
      <c r="K553">
        <f t="shared" si="33"/>
        <v>167.92873980432651</v>
      </c>
    </row>
    <row r="554" spans="1:11" hidden="1" outlineLevel="1">
      <c r="A554" s="8" t="s">
        <v>5</v>
      </c>
      <c r="B554">
        <f t="shared" si="33"/>
        <v>146.64875046718004</v>
      </c>
      <c r="C554">
        <f t="shared" si="33"/>
        <v>143.52364827328208</v>
      </c>
      <c r="D554">
        <f t="shared" si="33"/>
        <v>140.98635764735636</v>
      </c>
      <c r="E554">
        <f t="shared" si="33"/>
        <v>138.25497621449401</v>
      </c>
      <c r="F554">
        <f t="shared" si="33"/>
        <v>135.80889108967276</v>
      </c>
      <c r="G554">
        <f t="shared" si="33"/>
        <v>134.84618919746651</v>
      </c>
      <c r="H554">
        <f t="shared" si="33"/>
        <v>134.11754794425678</v>
      </c>
      <c r="I554">
        <f t="shared" si="33"/>
        <v>133.23443169261023</v>
      </c>
      <c r="J554">
        <f t="shared" si="33"/>
        <v>134.47311441577611</v>
      </c>
      <c r="K554">
        <f t="shared" si="33"/>
        <v>132.65515305106851</v>
      </c>
    </row>
    <row r="555" spans="1:11" hidden="1" outlineLevel="1">
      <c r="A555" s="8" t="s">
        <v>6</v>
      </c>
      <c r="B555">
        <f t="shared" si="33"/>
        <v>189.30569693326137</v>
      </c>
      <c r="C555">
        <f t="shared" si="33"/>
        <v>185.13300308872635</v>
      </c>
      <c r="D555">
        <f t="shared" si="33"/>
        <v>182.24438408122816</v>
      </c>
      <c r="E555">
        <f t="shared" si="33"/>
        <v>179.68891864130245</v>
      </c>
      <c r="F555">
        <f t="shared" si="33"/>
        <v>174.48452383377125</v>
      </c>
      <c r="G555">
        <f t="shared" si="33"/>
        <v>171.31585825365366</v>
      </c>
      <c r="H555">
        <f t="shared" si="33"/>
        <v>170.07592943864694</v>
      </c>
      <c r="I555">
        <f t="shared" si="33"/>
        <v>167.05210100671232</v>
      </c>
      <c r="J555">
        <f t="shared" si="33"/>
        <v>165.45297285231996</v>
      </c>
      <c r="K555">
        <f t="shared" si="33"/>
        <v>159.27439477838649</v>
      </c>
    </row>
    <row r="556" spans="1:11" hidden="1" outlineLevel="1">
      <c r="A556" s="8" t="s">
        <v>7</v>
      </c>
      <c r="B556">
        <f t="shared" si="33"/>
        <v>195.7760045585654</v>
      </c>
      <c r="C556">
        <f t="shared" si="33"/>
        <v>192.48928597370525</v>
      </c>
      <c r="D556">
        <f t="shared" si="33"/>
        <v>189.23145298019784</v>
      </c>
      <c r="E556">
        <f t="shared" si="33"/>
        <v>184.87944645840312</v>
      </c>
      <c r="F556">
        <f t="shared" si="33"/>
        <v>181.8228078999955</v>
      </c>
      <c r="G556">
        <f t="shared" si="33"/>
        <v>180.24600825274845</v>
      </c>
      <c r="H556">
        <f t="shared" si="33"/>
        <v>175.63966289325106</v>
      </c>
      <c r="I556">
        <f t="shared" si="33"/>
        <v>174.50707072856702</v>
      </c>
      <c r="J556">
        <f t="shared" si="33"/>
        <v>174.77664434233043</v>
      </c>
      <c r="K556">
        <f t="shared" si="33"/>
        <v>173.27359468429566</v>
      </c>
    </row>
    <row r="557" spans="1:11" hidden="1" outlineLevel="1">
      <c r="A557" s="8" t="s">
        <v>8</v>
      </c>
      <c r="B557">
        <f t="shared" si="33"/>
        <v>152.7723897378151</v>
      </c>
      <c r="C557">
        <f t="shared" si="33"/>
        <v>151.66714435845992</v>
      </c>
      <c r="D557">
        <f t="shared" si="33"/>
        <v>148.7813731856086</v>
      </c>
      <c r="E557">
        <f t="shared" si="33"/>
        <v>145.49326675680334</v>
      </c>
      <c r="F557">
        <f t="shared" si="33"/>
        <v>144.05783065855007</v>
      </c>
      <c r="G557">
        <f t="shared" si="33"/>
        <v>142.6882927611623</v>
      </c>
      <c r="H557">
        <f t="shared" si="33"/>
        <v>143.28565364502148</v>
      </c>
      <c r="I557">
        <f t="shared" si="33"/>
        <v>141.08166755157163</v>
      </c>
      <c r="J557">
        <f t="shared" si="33"/>
        <v>138.58167708047426</v>
      </c>
      <c r="K557">
        <f t="shared" si="33"/>
        <v>134.48315229947312</v>
      </c>
    </row>
    <row r="558" spans="1:11" hidden="1" outlineLevel="1">
      <c r="A558" s="8" t="s">
        <v>9</v>
      </c>
      <c r="B558">
        <f t="shared" si="33"/>
        <v>148.1613709389504</v>
      </c>
      <c r="C558">
        <f t="shared" si="33"/>
        <v>141.94726967512591</v>
      </c>
      <c r="D558">
        <f t="shared" si="33"/>
        <v>142.2583031429601</v>
      </c>
      <c r="E558">
        <f t="shared" si="33"/>
        <v>151.1609287429944</v>
      </c>
      <c r="F558">
        <f t="shared" si="33"/>
        <v>152.26805727243703</v>
      </c>
      <c r="G558">
        <f t="shared" si="33"/>
        <v>147.63474986076363</v>
      </c>
      <c r="H558" t="e">
        <f t="shared" si="33"/>
        <v>#VALUE!</v>
      </c>
      <c r="I558" t="e">
        <f t="shared" si="33"/>
        <v>#VALUE!</v>
      </c>
      <c r="J558" t="e">
        <f t="shared" si="33"/>
        <v>#VALUE!</v>
      </c>
      <c r="K558" t="e">
        <f t="shared" si="33"/>
        <v>#VALUE!</v>
      </c>
    </row>
    <row r="559" spans="1:11" hidden="1" outlineLevel="1">
      <c r="A559" s="8" t="s">
        <v>10</v>
      </c>
      <c r="B559">
        <f t="shared" si="33"/>
        <v>150.06336466158842</v>
      </c>
      <c r="C559">
        <f t="shared" si="33"/>
        <v>147.61598454954793</v>
      </c>
      <c r="D559">
        <f t="shared" si="33"/>
        <v>145.32118953514947</v>
      </c>
      <c r="E559">
        <f t="shared" si="33"/>
        <v>144.0867854631436</v>
      </c>
      <c r="F559">
        <f t="shared" si="33"/>
        <v>141.74519376556543</v>
      </c>
      <c r="G559">
        <f t="shared" si="33"/>
        <v>140.18507274152404</v>
      </c>
      <c r="H559">
        <f t="shared" si="33"/>
        <v>139.89628407825313</v>
      </c>
      <c r="I559">
        <f t="shared" si="33"/>
        <v>138.63174707732207</v>
      </c>
      <c r="J559">
        <f t="shared" si="33"/>
        <v>138.78842400186377</v>
      </c>
      <c r="K559">
        <f t="shared" si="33"/>
        <v>136.40311632813402</v>
      </c>
    </row>
    <row r="560" spans="1:11" hidden="1" outlineLevel="1">
      <c r="A560" s="8" t="s">
        <v>11</v>
      </c>
      <c r="B560">
        <f t="shared" si="33"/>
        <v>158.88866955414406</v>
      </c>
      <c r="C560">
        <f t="shared" si="33"/>
        <v>157.33753931826416</v>
      </c>
      <c r="D560">
        <f t="shared" si="33"/>
        <v>155.53334060446323</v>
      </c>
      <c r="E560">
        <f t="shared" si="33"/>
        <v>152.93549385473847</v>
      </c>
      <c r="F560">
        <f t="shared" si="33"/>
        <v>151.53057552440796</v>
      </c>
      <c r="G560">
        <f t="shared" si="33"/>
        <v>149.41863865906683</v>
      </c>
      <c r="H560">
        <f t="shared" si="33"/>
        <v>146.89725913275296</v>
      </c>
      <c r="I560">
        <f t="shared" si="33"/>
        <v>147.01095162954024</v>
      </c>
      <c r="J560">
        <f t="shared" si="33"/>
        <v>147.20365927012895</v>
      </c>
      <c r="K560">
        <f t="shared" si="33"/>
        <v>144.63980909136106</v>
      </c>
    </row>
    <row r="561" spans="1:11" hidden="1" outlineLevel="1">
      <c r="A561" s="8" t="s">
        <v>12</v>
      </c>
      <c r="B561">
        <f t="shared" si="33"/>
        <v>166.70513386585316</v>
      </c>
      <c r="C561">
        <f t="shared" si="33"/>
        <v>164.92578339747115</v>
      </c>
      <c r="D561">
        <f t="shared" si="33"/>
        <v>162.88372374920453</v>
      </c>
      <c r="E561">
        <f t="shared" si="33"/>
        <v>160.10812365059189</v>
      </c>
      <c r="F561">
        <f t="shared" si="33"/>
        <v>156.92438381110068</v>
      </c>
      <c r="G561">
        <f t="shared" si="33"/>
        <v>156.03962116160417</v>
      </c>
      <c r="H561">
        <f t="shared" si="33"/>
        <v>155.73583261405219</v>
      </c>
      <c r="I561">
        <f t="shared" si="33"/>
        <v>153.0143372691555</v>
      </c>
      <c r="J561">
        <f t="shared" si="33"/>
        <v>152.93182618669468</v>
      </c>
      <c r="K561">
        <f t="shared" si="33"/>
        <v>151.75175886606033</v>
      </c>
    </row>
    <row r="562" spans="1:11" hidden="1" outlineLevel="1">
      <c r="A562" s="8" t="s">
        <v>13</v>
      </c>
      <c r="B562">
        <f t="shared" si="33"/>
        <v>168.36973313113847</v>
      </c>
      <c r="C562">
        <f t="shared" si="33"/>
        <v>165.87757967537021</v>
      </c>
      <c r="D562">
        <f t="shared" si="33"/>
        <v>165.04231465468902</v>
      </c>
      <c r="E562">
        <f t="shared" si="33"/>
        <v>162.78155219992698</v>
      </c>
      <c r="F562">
        <f t="shared" si="33"/>
        <v>160.28278532606706</v>
      </c>
      <c r="G562">
        <f t="shared" si="33"/>
        <v>159.25850894405841</v>
      </c>
      <c r="H562">
        <f t="shared" si="33"/>
        <v>158.85525231239566</v>
      </c>
      <c r="I562">
        <f t="shared" si="33"/>
        <v>157.26224925488336</v>
      </c>
      <c r="J562">
        <f t="shared" si="33"/>
        <v>156.60719421353349</v>
      </c>
      <c r="K562">
        <f t="shared" si="33"/>
        <v>153.77473883312518</v>
      </c>
    </row>
    <row r="563" spans="1:11" hidden="1" outlineLevel="1">
      <c r="A563" s="8" t="s">
        <v>14</v>
      </c>
      <c r="B563">
        <f t="shared" si="33"/>
        <v>199.82670182955204</v>
      </c>
      <c r="C563">
        <f t="shared" si="33"/>
        <v>197.18027382157032</v>
      </c>
      <c r="D563">
        <f t="shared" si="33"/>
        <v>194.41507270374939</v>
      </c>
      <c r="E563">
        <f t="shared" si="33"/>
        <v>189.73476671867317</v>
      </c>
      <c r="F563">
        <f t="shared" si="33"/>
        <v>187.13643874818803</v>
      </c>
      <c r="G563">
        <f t="shared" si="33"/>
        <v>184.91027527823286</v>
      </c>
      <c r="H563">
        <f t="shared" si="33"/>
        <v>182.54767397124166</v>
      </c>
      <c r="I563">
        <f t="shared" si="33"/>
        <v>180.15337917337047</v>
      </c>
      <c r="J563">
        <f t="shared" si="33"/>
        <v>177.7290796265101</v>
      </c>
      <c r="K563">
        <f t="shared" si="33"/>
        <v>174.21321153676206</v>
      </c>
    </row>
    <row r="564" spans="1:11" hidden="1" outlineLevel="1">
      <c r="A564" s="8" t="s">
        <v>15</v>
      </c>
      <c r="B564">
        <f t="shared" si="33"/>
        <v>175.22452784820274</v>
      </c>
      <c r="C564">
        <f t="shared" si="33"/>
        <v>172.74939939514073</v>
      </c>
      <c r="D564">
        <f t="shared" si="33"/>
        <v>169.98464114120719</v>
      </c>
      <c r="E564">
        <f t="shared" si="33"/>
        <v>168.69733127643275</v>
      </c>
      <c r="F564">
        <f t="shared" si="33"/>
        <v>166.37198952165824</v>
      </c>
      <c r="G564">
        <f t="shared" si="33"/>
        <v>165.47812180237094</v>
      </c>
      <c r="H564">
        <f t="shared" si="33"/>
        <v>164.44318378301855</v>
      </c>
      <c r="I564">
        <f t="shared" si="33"/>
        <v>160.54334540014648</v>
      </c>
      <c r="J564">
        <f t="shared" si="33"/>
        <v>159.43510834269034</v>
      </c>
      <c r="K564">
        <f t="shared" si="33"/>
        <v>155.39343408025013</v>
      </c>
    </row>
    <row r="565" spans="1:11" hidden="1" outlineLevel="1">
      <c r="A565" s="8" t="s">
        <v>16</v>
      </c>
      <c r="B565">
        <f t="shared" si="33"/>
        <v>162.57347570648503</v>
      </c>
      <c r="C565">
        <f t="shared" si="33"/>
        <v>160.34673407401428</v>
      </c>
      <c r="D565">
        <f t="shared" si="33"/>
        <v>159.09274218910133</v>
      </c>
      <c r="E565">
        <f t="shared" si="33"/>
        <v>155.88008563407649</v>
      </c>
      <c r="F565">
        <f t="shared" si="33"/>
        <v>153.40218712029161</v>
      </c>
      <c r="G565">
        <f t="shared" si="33"/>
        <v>152.20395552398074</v>
      </c>
      <c r="H565">
        <f t="shared" si="33"/>
        <v>151.00798571425923</v>
      </c>
      <c r="I565">
        <f t="shared" si="33"/>
        <v>149.74423031168212</v>
      </c>
      <c r="J565">
        <f t="shared" si="33"/>
        <v>149.63241738567635</v>
      </c>
      <c r="K565">
        <f t="shared" si="33"/>
        <v>146.97462275578539</v>
      </c>
    </row>
    <row r="566" spans="1:11" hidden="1" outlineLevel="1">
      <c r="A566" s="8" t="s">
        <v>17</v>
      </c>
      <c r="B566">
        <f t="shared" si="33"/>
        <v>154.56732390566336</v>
      </c>
      <c r="C566">
        <f t="shared" si="33"/>
        <v>152.11014291892013</v>
      </c>
      <c r="D566">
        <f t="shared" si="33"/>
        <v>148.98793414691701</v>
      </c>
      <c r="E566">
        <f t="shared" si="33"/>
        <v>147.30213234387691</v>
      </c>
      <c r="F566">
        <f t="shared" si="33"/>
        <v>144.60888710248304</v>
      </c>
      <c r="G566">
        <f t="shared" si="33"/>
        <v>143.07173108660405</v>
      </c>
      <c r="H566">
        <f t="shared" si="33"/>
        <v>141.89584331313949</v>
      </c>
      <c r="I566">
        <f t="shared" si="33"/>
        <v>140.00758539034371</v>
      </c>
      <c r="J566">
        <f t="shared" si="33"/>
        <v>140.33086208254568</v>
      </c>
      <c r="K566">
        <f t="shared" si="33"/>
        <v>137.66353358106568</v>
      </c>
    </row>
    <row r="567" spans="1:11" hidden="1" outlineLevel="1">
      <c r="A567" s="9" t="s">
        <v>18</v>
      </c>
      <c r="B567">
        <f t="shared" si="33"/>
        <v>176.38563164775226</v>
      </c>
      <c r="C567">
        <f t="shared" si="33"/>
        <v>170.82374138283066</v>
      </c>
      <c r="D567">
        <f t="shared" si="33"/>
        <v>167.2018513921476</v>
      </c>
      <c r="E567">
        <f t="shared" si="33"/>
        <v>165.80334767990567</v>
      </c>
      <c r="F567">
        <f t="shared" si="33"/>
        <v>163.85822979222169</v>
      </c>
      <c r="G567">
        <f t="shared" si="33"/>
        <v>158.81092249101869</v>
      </c>
      <c r="H567">
        <f t="shared" si="33"/>
        <v>155.33987322877832</v>
      </c>
      <c r="I567">
        <f t="shared" si="33"/>
        <v>153.52163219577946</v>
      </c>
      <c r="J567">
        <f t="shared" si="33"/>
        <v>153.91095558087167</v>
      </c>
      <c r="K567">
        <f t="shared" si="33"/>
        <v>152.33189087756728</v>
      </c>
    </row>
    <row r="568" spans="1:11" collapsed="1"/>
    <row r="569" spans="1:11">
      <c r="A569" s="2" t="s">
        <v>67</v>
      </c>
      <c r="B569" s="17" t="s">
        <v>68</v>
      </c>
    </row>
    <row r="570" spans="1:11" hidden="1" outlineLevel="1">
      <c r="B570">
        <v>2017</v>
      </c>
      <c r="C570">
        <v>2016</v>
      </c>
      <c r="D570">
        <v>2015</v>
      </c>
      <c r="E570">
        <v>2014</v>
      </c>
      <c r="F570">
        <v>2013</v>
      </c>
      <c r="G570">
        <v>2012</v>
      </c>
      <c r="H570">
        <v>2011</v>
      </c>
      <c r="I570">
        <v>2010</v>
      </c>
      <c r="J570">
        <v>2009</v>
      </c>
      <c r="K570">
        <v>2008</v>
      </c>
    </row>
    <row r="571" spans="1:11" hidden="1" outlineLevel="1">
      <c r="A571" s="8" t="s">
        <v>0</v>
      </c>
      <c r="B571" s="7">
        <v>6.31</v>
      </c>
      <c r="C571" s="7">
        <v>6.59</v>
      </c>
      <c r="D571" s="7">
        <v>6.86</v>
      </c>
      <c r="E571" s="7">
        <v>7.18</v>
      </c>
      <c r="F571" s="7">
        <v>7.44</v>
      </c>
      <c r="G571" s="7">
        <v>7.62</v>
      </c>
      <c r="H571" s="7">
        <v>7.9</v>
      </c>
      <c r="I571" s="7">
        <v>8.0299999999999994</v>
      </c>
      <c r="J571" s="7">
        <v>8.25</v>
      </c>
      <c r="K571" s="7">
        <v>8.36</v>
      </c>
    </row>
    <row r="572" spans="1:11" hidden="1" outlineLevel="1">
      <c r="A572" s="8" t="s">
        <v>2</v>
      </c>
      <c r="B572" s="7">
        <v>1.9</v>
      </c>
      <c r="C572" s="7">
        <v>1.98</v>
      </c>
      <c r="D572" s="7">
        <v>2.04</v>
      </c>
      <c r="E572" s="7">
        <v>2.13</v>
      </c>
      <c r="F572" s="7">
        <v>2.19</v>
      </c>
      <c r="G572" s="7">
        <v>2.25</v>
      </c>
      <c r="H572" s="7">
        <v>2.31</v>
      </c>
      <c r="I572" s="7">
        <v>2.3199999999999998</v>
      </c>
      <c r="J572" s="7">
        <v>2.44</v>
      </c>
      <c r="K572" s="7">
        <v>2.4700000000000002</v>
      </c>
    </row>
    <row r="573" spans="1:11" hidden="1" outlineLevel="1">
      <c r="A573" s="8" t="s">
        <v>3</v>
      </c>
      <c r="B573" s="7">
        <v>2.95</v>
      </c>
      <c r="C573" s="7">
        <v>3.06</v>
      </c>
      <c r="D573" s="7">
        <v>3.19</v>
      </c>
      <c r="E573" s="7">
        <v>3.3</v>
      </c>
      <c r="F573" s="7">
        <v>3.37</v>
      </c>
      <c r="G573" s="7">
        <v>3.48</v>
      </c>
      <c r="H573" s="7">
        <v>3.6</v>
      </c>
      <c r="I573" s="7">
        <v>3.68</v>
      </c>
      <c r="J573" s="7">
        <v>3.83</v>
      </c>
      <c r="K573" s="7">
        <v>3.92</v>
      </c>
    </row>
    <row r="574" spans="1:11" hidden="1" outlineLevel="1">
      <c r="A574" s="8" t="s">
        <v>4</v>
      </c>
      <c r="B574" s="7">
        <v>3</v>
      </c>
      <c r="C574" s="7">
        <v>3.12</v>
      </c>
      <c r="D574" s="7">
        <v>3.25</v>
      </c>
      <c r="E574" s="7">
        <v>3.4</v>
      </c>
      <c r="F574" s="7">
        <v>3.52</v>
      </c>
      <c r="G574" s="7">
        <v>3.64</v>
      </c>
      <c r="H574" s="7">
        <v>3.8</v>
      </c>
      <c r="I574" s="7">
        <v>3.87</v>
      </c>
      <c r="J574" s="7">
        <v>3.86</v>
      </c>
      <c r="K574" s="7">
        <v>4.04</v>
      </c>
    </row>
    <row r="575" spans="1:11" hidden="1" outlineLevel="1">
      <c r="A575" s="8" t="s">
        <v>5</v>
      </c>
      <c r="B575" s="7">
        <v>2.91</v>
      </c>
      <c r="C575" s="7">
        <v>3.09</v>
      </c>
      <c r="D575" s="7">
        <v>3.26</v>
      </c>
      <c r="E575" s="7">
        <v>3.47</v>
      </c>
      <c r="F575" s="7">
        <v>3.66</v>
      </c>
      <c r="G575" s="7">
        <v>3.75</v>
      </c>
      <c r="H575" s="7">
        <v>3.93</v>
      </c>
      <c r="I575" s="7">
        <v>3.96</v>
      </c>
      <c r="J575" s="7">
        <v>4.09</v>
      </c>
      <c r="K575" s="7">
        <v>4.28</v>
      </c>
    </row>
    <row r="576" spans="1:11" hidden="1" outlineLevel="1">
      <c r="A576" s="8" t="s">
        <v>6</v>
      </c>
      <c r="B576" s="7">
        <v>5.25</v>
      </c>
      <c r="C576" s="7">
        <v>5.46</v>
      </c>
      <c r="D576" s="7">
        <v>5.72</v>
      </c>
      <c r="E576" s="7">
        <v>5.96</v>
      </c>
      <c r="F576" s="7">
        <v>6.1</v>
      </c>
      <c r="G576" s="7">
        <v>6.2</v>
      </c>
      <c r="H576" s="7">
        <v>6.39</v>
      </c>
      <c r="I576" s="7">
        <v>6.48</v>
      </c>
      <c r="J576" s="7">
        <v>6.58</v>
      </c>
      <c r="K576" s="7">
        <v>6.69</v>
      </c>
    </row>
    <row r="577" spans="1:11" hidden="1" outlineLevel="1">
      <c r="A577" s="8" t="s">
        <v>7</v>
      </c>
      <c r="B577" s="7">
        <v>3.07</v>
      </c>
      <c r="C577" s="7">
        <v>3.2</v>
      </c>
      <c r="D577" s="7">
        <v>3.39</v>
      </c>
      <c r="E577" s="7">
        <v>3.56</v>
      </c>
      <c r="F577" s="7">
        <v>3.8</v>
      </c>
      <c r="G577" s="7">
        <v>3.82</v>
      </c>
      <c r="H577" s="7">
        <v>3.95</v>
      </c>
      <c r="I577" s="7">
        <v>4.16</v>
      </c>
      <c r="J577" s="7">
        <v>4.29</v>
      </c>
      <c r="K577" s="7">
        <v>4.4000000000000004</v>
      </c>
    </row>
    <row r="578" spans="1:11" hidden="1" outlineLevel="1">
      <c r="A578" s="8" t="s">
        <v>8</v>
      </c>
      <c r="B578" s="7">
        <v>4.3899999999999997</v>
      </c>
      <c r="C578" s="7">
        <v>4.67</v>
      </c>
      <c r="D578" s="7">
        <v>4.91</v>
      </c>
      <c r="E578" s="7">
        <v>5.2</v>
      </c>
      <c r="F578" s="7">
        <v>5.51</v>
      </c>
      <c r="G578" s="7">
        <v>5.81</v>
      </c>
      <c r="H578" s="7">
        <v>6.21</v>
      </c>
      <c r="I578" s="7">
        <v>6.49</v>
      </c>
      <c r="J578" s="7">
        <v>6.73</v>
      </c>
      <c r="K578" s="7">
        <v>7</v>
      </c>
    </row>
    <row r="579" spans="1:11" hidden="1" outlineLevel="1">
      <c r="A579" s="8" t="s">
        <v>9</v>
      </c>
      <c r="B579" s="7">
        <v>11.73</v>
      </c>
      <c r="C579" s="7">
        <v>12.95</v>
      </c>
      <c r="D579" s="7">
        <v>13.75</v>
      </c>
      <c r="E579" s="7">
        <v>15</v>
      </c>
      <c r="F579" s="7">
        <v>16.690000000000001</v>
      </c>
      <c r="G579" s="7">
        <v>13.1</v>
      </c>
      <c r="H579" s="6" t="s">
        <v>1</v>
      </c>
      <c r="I579" s="6" t="s">
        <v>1</v>
      </c>
      <c r="J579" s="6" t="s">
        <v>1</v>
      </c>
      <c r="K579" s="6" t="s">
        <v>1</v>
      </c>
    </row>
    <row r="580" spans="1:11" hidden="1" outlineLevel="1">
      <c r="A580" s="8" t="s">
        <v>10</v>
      </c>
      <c r="B580" s="7">
        <v>4.42</v>
      </c>
      <c r="C580" s="7">
        <v>4.67</v>
      </c>
      <c r="D580" s="7">
        <v>4.95</v>
      </c>
      <c r="E580" s="7">
        <v>5.26</v>
      </c>
      <c r="F580" s="7">
        <v>5.51</v>
      </c>
      <c r="G580" s="7">
        <v>5.7</v>
      </c>
      <c r="H580" s="7">
        <v>6.08</v>
      </c>
      <c r="I580" s="7">
        <v>6.14</v>
      </c>
      <c r="J580" s="7">
        <v>6.32</v>
      </c>
      <c r="K580" s="7">
        <v>6.41</v>
      </c>
    </row>
    <row r="581" spans="1:11" hidden="1" outlineLevel="1">
      <c r="A581" s="8" t="s">
        <v>11</v>
      </c>
      <c r="B581" s="7">
        <v>8.01</v>
      </c>
      <c r="C581" s="7">
        <v>8.34</v>
      </c>
      <c r="D581" s="7">
        <v>8.59</v>
      </c>
      <c r="E581" s="7">
        <v>8.92</v>
      </c>
      <c r="F581" s="7">
        <v>9.15</v>
      </c>
      <c r="G581" s="7">
        <v>9.34</v>
      </c>
      <c r="H581" s="7">
        <v>9.65</v>
      </c>
      <c r="I581" s="7">
        <v>9.64</v>
      </c>
      <c r="J581" s="7">
        <v>9.74</v>
      </c>
      <c r="K581" s="7">
        <v>9.7100000000000009</v>
      </c>
    </row>
    <row r="582" spans="1:11" hidden="1" outlineLevel="1">
      <c r="A582" s="8" t="s">
        <v>12</v>
      </c>
      <c r="B582" s="7">
        <v>11.43</v>
      </c>
      <c r="C582" s="7">
        <v>11.96</v>
      </c>
      <c r="D582" s="7">
        <v>12.46</v>
      </c>
      <c r="E582" s="7">
        <v>12.98</v>
      </c>
      <c r="F582" s="7">
        <v>13.47</v>
      </c>
      <c r="G582" s="7">
        <v>13.83</v>
      </c>
      <c r="H582" s="7">
        <v>14.61</v>
      </c>
      <c r="I582" s="7">
        <v>14.58</v>
      </c>
      <c r="J582" s="7">
        <v>14.87</v>
      </c>
      <c r="K582" s="7">
        <v>15.05</v>
      </c>
    </row>
    <row r="583" spans="1:11" hidden="1" outlineLevel="1">
      <c r="A583" s="8" t="s">
        <v>13</v>
      </c>
      <c r="B583" s="7">
        <v>11.62</v>
      </c>
      <c r="C583" s="7">
        <v>12.04</v>
      </c>
      <c r="D583" s="7">
        <v>12.45</v>
      </c>
      <c r="E583" s="7">
        <v>12.94</v>
      </c>
      <c r="F583" s="7">
        <v>13.28</v>
      </c>
      <c r="G583" s="7">
        <v>13.52</v>
      </c>
      <c r="H583" s="7">
        <v>14.01</v>
      </c>
      <c r="I583" s="7">
        <v>14.17</v>
      </c>
      <c r="J583" s="7">
        <v>14.36</v>
      </c>
      <c r="K583" s="7">
        <v>14.46</v>
      </c>
    </row>
    <row r="584" spans="1:11" hidden="1" outlineLevel="1">
      <c r="A584" s="8" t="s">
        <v>14</v>
      </c>
      <c r="B584" s="7">
        <v>14.16</v>
      </c>
      <c r="C584" s="7">
        <v>14.57</v>
      </c>
      <c r="D584" s="7">
        <v>14.94</v>
      </c>
      <c r="E584" s="7">
        <v>15.44</v>
      </c>
      <c r="F584" s="7">
        <v>15.82</v>
      </c>
      <c r="G584" s="7">
        <v>16.100000000000001</v>
      </c>
      <c r="H584" s="7">
        <v>16.41</v>
      </c>
      <c r="I584" s="7">
        <v>16.57</v>
      </c>
      <c r="J584" s="7">
        <v>16.84</v>
      </c>
      <c r="K584" s="7">
        <v>16.89</v>
      </c>
    </row>
    <row r="585" spans="1:11" hidden="1" outlineLevel="1">
      <c r="A585" s="8" t="s">
        <v>15</v>
      </c>
      <c r="B585" s="7">
        <v>16.829999999999998</v>
      </c>
      <c r="C585" s="7">
        <v>17.260000000000002</v>
      </c>
      <c r="D585" s="7">
        <v>17.54</v>
      </c>
      <c r="E585" s="7">
        <v>17.88</v>
      </c>
      <c r="F585" s="7">
        <v>18.11</v>
      </c>
      <c r="G585" s="7">
        <v>18.14</v>
      </c>
      <c r="H585" s="7">
        <v>18.350000000000001</v>
      </c>
      <c r="I585" s="7">
        <v>18.43</v>
      </c>
      <c r="J585" s="7">
        <v>18.55</v>
      </c>
      <c r="K585" s="7">
        <v>18.350000000000001</v>
      </c>
    </row>
    <row r="586" spans="1:11" hidden="1" outlineLevel="1">
      <c r="A586" s="8" t="s">
        <v>16</v>
      </c>
      <c r="B586" s="7">
        <v>11.35</v>
      </c>
      <c r="C586" s="7">
        <v>11.68</v>
      </c>
      <c r="D586" s="7">
        <v>12.05</v>
      </c>
      <c r="E586" s="7">
        <v>12.43</v>
      </c>
      <c r="F586" s="7">
        <v>12.71</v>
      </c>
      <c r="G586" s="7">
        <v>12.95</v>
      </c>
      <c r="H586" s="7">
        <v>13.2</v>
      </c>
      <c r="I586" s="7">
        <v>13.24</v>
      </c>
      <c r="J586" s="7">
        <v>13.36</v>
      </c>
      <c r="K586" s="7">
        <v>13.38</v>
      </c>
    </row>
    <row r="587" spans="1:11" hidden="1" outlineLevel="1">
      <c r="A587" s="8" t="s">
        <v>17</v>
      </c>
      <c r="B587" s="7">
        <v>10.210000000000001</v>
      </c>
      <c r="C587" s="7">
        <v>10.71</v>
      </c>
      <c r="D587" s="7">
        <v>11.18</v>
      </c>
      <c r="E587" s="7">
        <v>11.68</v>
      </c>
      <c r="F587" s="7">
        <v>12.16</v>
      </c>
      <c r="G587" s="7">
        <v>12.43</v>
      </c>
      <c r="H587" s="7">
        <v>12.79</v>
      </c>
      <c r="I587" s="7">
        <v>13.04</v>
      </c>
      <c r="J587" s="7">
        <v>13.3</v>
      </c>
      <c r="K587" s="7">
        <v>13.29</v>
      </c>
    </row>
    <row r="588" spans="1:11" hidden="1" outlineLevel="1">
      <c r="A588" s="9" t="s">
        <v>18</v>
      </c>
      <c r="B588" s="7">
        <v>3.52</v>
      </c>
      <c r="C588" s="7">
        <v>3.66</v>
      </c>
      <c r="D588" s="7">
        <v>3.78</v>
      </c>
      <c r="E588" s="7">
        <v>3.92</v>
      </c>
      <c r="F588" s="7">
        <v>4.1399999999999997</v>
      </c>
      <c r="G588" s="7">
        <v>4.1500000000000004</v>
      </c>
      <c r="H588" s="7">
        <v>4.25</v>
      </c>
      <c r="I588" s="7">
        <v>4.26</v>
      </c>
      <c r="J588" s="7">
        <v>4.38</v>
      </c>
      <c r="K588" s="7">
        <v>4.46</v>
      </c>
    </row>
    <row r="589" spans="1:11" collapsed="1"/>
    <row r="590" spans="1:11">
      <c r="A590" s="2" t="s">
        <v>69</v>
      </c>
      <c r="B590" s="17" t="s">
        <v>57</v>
      </c>
    </row>
    <row r="591" spans="1:11" hidden="1" outlineLevel="1">
      <c r="B591">
        <v>2017</v>
      </c>
      <c r="C591">
        <v>2016</v>
      </c>
      <c r="D591">
        <v>2015</v>
      </c>
      <c r="E591">
        <v>2014</v>
      </c>
      <c r="F591">
        <v>2013</v>
      </c>
      <c r="G591">
        <v>2012</v>
      </c>
      <c r="H591">
        <v>2011</v>
      </c>
      <c r="I591">
        <v>2010</v>
      </c>
      <c r="J591">
        <v>2009</v>
      </c>
      <c r="K591">
        <v>2008</v>
      </c>
    </row>
    <row r="592" spans="1:11" hidden="1" outlineLevel="1">
      <c r="A592" s="8" t="s">
        <v>2</v>
      </c>
      <c r="B592" s="10">
        <v>20</v>
      </c>
      <c r="C592" s="10">
        <v>20.5</v>
      </c>
      <c r="D592" s="10">
        <v>20.399999999999999</v>
      </c>
      <c r="E592" s="10">
        <v>21.4</v>
      </c>
      <c r="F592" s="10">
        <v>22.6</v>
      </c>
      <c r="G592" s="10">
        <v>23</v>
      </c>
      <c r="H592" s="10">
        <v>23</v>
      </c>
      <c r="I592" s="10">
        <v>23.7</v>
      </c>
      <c r="J592" s="10">
        <v>24.7</v>
      </c>
      <c r="K592" s="10">
        <v>24.6</v>
      </c>
    </row>
    <row r="593" spans="1:11" hidden="1" outlineLevel="1">
      <c r="A593" s="8" t="s">
        <v>3</v>
      </c>
      <c r="B593" s="10">
        <v>21.7</v>
      </c>
      <c r="C593" s="10">
        <v>21.7</v>
      </c>
      <c r="D593" s="10">
        <v>21.7</v>
      </c>
      <c r="E593" s="10">
        <v>23.4</v>
      </c>
      <c r="F593" s="10">
        <v>24.3</v>
      </c>
      <c r="G593" s="10">
        <v>24.5</v>
      </c>
      <c r="H593" s="10">
        <v>25.2</v>
      </c>
      <c r="I593" s="10">
        <v>25.5</v>
      </c>
      <c r="J593" s="10">
        <v>27.4</v>
      </c>
      <c r="K593" s="10">
        <v>26.9</v>
      </c>
    </row>
    <row r="594" spans="1:11" hidden="1" outlineLevel="1">
      <c r="A594" s="8" t="s">
        <v>4</v>
      </c>
      <c r="B594" s="10">
        <v>20.8</v>
      </c>
      <c r="C594" s="10">
        <v>20.7</v>
      </c>
      <c r="D594" s="10">
        <v>21.2</v>
      </c>
      <c r="E594" s="10">
        <v>23.6</v>
      </c>
      <c r="F594" s="10">
        <v>24.4</v>
      </c>
      <c r="G594" s="10">
        <v>25.2</v>
      </c>
      <c r="H594" s="10">
        <v>25.1</v>
      </c>
      <c r="I594" s="10">
        <v>25</v>
      </c>
      <c r="J594" s="10">
        <v>26.1</v>
      </c>
      <c r="K594" s="10">
        <v>25.5</v>
      </c>
    </row>
    <row r="595" spans="1:11" hidden="1" outlineLevel="1">
      <c r="A595" s="8" t="s">
        <v>5</v>
      </c>
      <c r="B595" s="10">
        <v>22.7</v>
      </c>
      <c r="C595" s="10">
        <v>24.7</v>
      </c>
      <c r="D595" s="10">
        <v>24</v>
      </c>
      <c r="E595" s="10">
        <v>25.6</v>
      </c>
      <c r="F595" s="10">
        <v>24.5</v>
      </c>
      <c r="G595" s="10">
        <v>25.9</v>
      </c>
      <c r="H595" s="10">
        <v>26</v>
      </c>
      <c r="I595" s="10">
        <v>27</v>
      </c>
      <c r="J595" s="10">
        <v>26.8</v>
      </c>
      <c r="K595" s="10">
        <v>26.3</v>
      </c>
    </row>
    <row r="596" spans="1:11" hidden="1" outlineLevel="1">
      <c r="A596" s="8" t="s">
        <v>6</v>
      </c>
      <c r="B596" s="10">
        <v>21.6</v>
      </c>
      <c r="C596" s="10">
        <v>19.7</v>
      </c>
      <c r="D596" s="10">
        <v>19.5</v>
      </c>
      <c r="E596" s="10">
        <v>23.1</v>
      </c>
      <c r="F596" s="10">
        <v>22.5</v>
      </c>
      <c r="G596" s="10">
        <v>23.7</v>
      </c>
      <c r="H596" s="10">
        <v>23.2</v>
      </c>
      <c r="I596" s="10">
        <v>22.7</v>
      </c>
      <c r="J596" s="10">
        <v>22.5</v>
      </c>
      <c r="K596" s="10">
        <v>21.5</v>
      </c>
    </row>
    <row r="597" spans="1:11" hidden="1" outlineLevel="1">
      <c r="A597" s="8" t="s">
        <v>7</v>
      </c>
      <c r="B597" s="10">
        <v>20.9</v>
      </c>
      <c r="C597" s="10">
        <v>21</v>
      </c>
      <c r="D597" s="10">
        <v>21.1</v>
      </c>
      <c r="E597" s="10">
        <v>22.2</v>
      </c>
      <c r="F597" s="10">
        <v>23.4</v>
      </c>
      <c r="G597" s="10">
        <v>23.9</v>
      </c>
      <c r="H597" s="10">
        <v>22.3</v>
      </c>
      <c r="I597" s="10">
        <v>24.5</v>
      </c>
      <c r="J597" s="10">
        <v>25.8</v>
      </c>
      <c r="K597" s="10">
        <v>25.9</v>
      </c>
    </row>
    <row r="598" spans="1:11" hidden="1" outlineLevel="1">
      <c r="A598" s="8" t="s">
        <v>8</v>
      </c>
      <c r="B598" s="10">
        <v>20.9</v>
      </c>
      <c r="C598" s="10">
        <v>22.2</v>
      </c>
      <c r="D598" s="10">
        <v>21.2</v>
      </c>
      <c r="E598" s="10">
        <v>22.5</v>
      </c>
      <c r="F598" s="10">
        <v>23.2</v>
      </c>
      <c r="G598" s="10">
        <v>23.3</v>
      </c>
      <c r="H598" s="10">
        <v>24.6</v>
      </c>
      <c r="I598" s="10">
        <v>25.3</v>
      </c>
      <c r="J598" s="10">
        <v>27.6</v>
      </c>
      <c r="K598" s="10">
        <v>27.7</v>
      </c>
    </row>
    <row r="599" spans="1:11" hidden="1" outlineLevel="1">
      <c r="A599" s="8" t="s">
        <v>9</v>
      </c>
      <c r="B599" s="10">
        <v>17.8</v>
      </c>
      <c r="C599" s="10">
        <v>18.100000000000001</v>
      </c>
      <c r="D599" s="10">
        <v>17.899999999999999</v>
      </c>
      <c r="E599" s="10">
        <v>22.8</v>
      </c>
      <c r="F599" s="10">
        <v>21.9</v>
      </c>
      <c r="G599" s="10">
        <v>27.3</v>
      </c>
      <c r="H599" s="6" t="s">
        <v>1</v>
      </c>
      <c r="I599" s="6" t="s">
        <v>1</v>
      </c>
      <c r="J599" s="6" t="s">
        <v>1</v>
      </c>
      <c r="K599" s="6" t="s">
        <v>1</v>
      </c>
    </row>
    <row r="600" spans="1:11" hidden="1" outlineLevel="1">
      <c r="A600" s="8" t="s">
        <v>10</v>
      </c>
      <c r="B600" s="10">
        <v>21</v>
      </c>
      <c r="C600" s="10">
        <v>22.1</v>
      </c>
      <c r="D600" s="10">
        <v>22</v>
      </c>
      <c r="E600" s="10">
        <v>23.4</v>
      </c>
      <c r="F600" s="10">
        <v>24.4</v>
      </c>
      <c r="G600" s="10">
        <v>24.5</v>
      </c>
      <c r="H600" s="10">
        <v>24.8</v>
      </c>
      <c r="I600" s="10">
        <v>24.9</v>
      </c>
      <c r="J600" s="10">
        <v>26.4</v>
      </c>
      <c r="K600" s="10">
        <v>25.6</v>
      </c>
    </row>
    <row r="601" spans="1:11" hidden="1" outlineLevel="1">
      <c r="A601" s="8" t="s">
        <v>11</v>
      </c>
      <c r="B601" s="10">
        <v>23</v>
      </c>
      <c r="C601" s="10">
        <v>22.8</v>
      </c>
      <c r="D601" s="10">
        <v>24.4</v>
      </c>
      <c r="E601" s="10">
        <v>25.4</v>
      </c>
      <c r="F601" s="10">
        <v>25.6</v>
      </c>
      <c r="G601" s="10">
        <v>26.2</v>
      </c>
      <c r="H601" s="10">
        <v>26.2</v>
      </c>
      <c r="I601" s="10">
        <v>28</v>
      </c>
      <c r="J601" s="10">
        <v>28.5</v>
      </c>
      <c r="K601" s="10">
        <v>28.3</v>
      </c>
    </row>
    <row r="602" spans="1:11" hidden="1" outlineLevel="1">
      <c r="A602" s="8" t="s">
        <v>12</v>
      </c>
      <c r="B602" s="10">
        <v>23.2</v>
      </c>
      <c r="C602" s="10">
        <v>22.5</v>
      </c>
      <c r="D602" s="10">
        <v>22.2</v>
      </c>
      <c r="E602" s="10">
        <v>25</v>
      </c>
      <c r="F602" s="10">
        <v>25.5</v>
      </c>
      <c r="G602" s="10">
        <v>25.8</v>
      </c>
      <c r="H602" s="10">
        <v>25.9</v>
      </c>
      <c r="I602" s="10">
        <v>25.3</v>
      </c>
      <c r="J602" s="10">
        <v>26.7</v>
      </c>
      <c r="K602" s="10">
        <v>24.6</v>
      </c>
    </row>
    <row r="603" spans="1:11" hidden="1" outlineLevel="1">
      <c r="A603" s="8" t="s">
        <v>13</v>
      </c>
      <c r="B603" s="10">
        <v>22.3</v>
      </c>
      <c r="C603" s="10">
        <v>22.8</v>
      </c>
      <c r="D603" s="10">
        <v>23.4</v>
      </c>
      <c r="E603" s="10">
        <v>24</v>
      </c>
      <c r="F603" s="10">
        <v>23.7</v>
      </c>
      <c r="G603" s="10">
        <v>24.2</v>
      </c>
      <c r="H603" s="10">
        <v>26</v>
      </c>
      <c r="I603" s="10">
        <v>25.1</v>
      </c>
      <c r="J603" s="10">
        <v>27.4</v>
      </c>
      <c r="K603" s="10">
        <v>25.5</v>
      </c>
    </row>
    <row r="604" spans="1:11" hidden="1" outlineLevel="1">
      <c r="A604" s="8" t="s">
        <v>14</v>
      </c>
      <c r="B604" s="10">
        <v>20.6</v>
      </c>
      <c r="C604" s="10">
        <v>21.7</v>
      </c>
      <c r="D604" s="10">
        <v>21.1</v>
      </c>
      <c r="E604" s="10">
        <v>22.4</v>
      </c>
      <c r="F604" s="10">
        <v>23.4</v>
      </c>
      <c r="G604" s="10">
        <v>23.1</v>
      </c>
      <c r="H604" s="10">
        <v>22.5</v>
      </c>
      <c r="I604" s="10">
        <v>23.1</v>
      </c>
      <c r="J604" s="10">
        <v>22.6</v>
      </c>
      <c r="K604" s="10">
        <v>23.6</v>
      </c>
    </row>
    <row r="605" spans="1:11" hidden="1" outlineLevel="1">
      <c r="A605" s="8" t="s">
        <v>15</v>
      </c>
      <c r="B605" s="10">
        <v>21</v>
      </c>
      <c r="C605" s="10">
        <v>22.5</v>
      </c>
      <c r="D605" s="10">
        <v>21.1</v>
      </c>
      <c r="E605" s="10">
        <v>22.6</v>
      </c>
      <c r="F605" s="10">
        <v>22.2</v>
      </c>
      <c r="G605" s="10">
        <v>23.3</v>
      </c>
      <c r="H605" s="10">
        <v>22.9</v>
      </c>
      <c r="I605" s="10">
        <v>23.6</v>
      </c>
      <c r="J605" s="10">
        <v>24.6</v>
      </c>
      <c r="K605" s="10">
        <v>22.5</v>
      </c>
    </row>
    <row r="606" spans="1:11" hidden="1" outlineLevel="1">
      <c r="A606" s="8" t="s">
        <v>16</v>
      </c>
      <c r="B606" s="10">
        <v>22.4</v>
      </c>
      <c r="C606" s="10">
        <v>23.7</v>
      </c>
      <c r="D606" s="10">
        <v>23.5</v>
      </c>
      <c r="E606" s="10">
        <v>24.2</v>
      </c>
      <c r="F606" s="10">
        <v>23.9</v>
      </c>
      <c r="G606" s="10">
        <v>25.4</v>
      </c>
      <c r="H606" s="10">
        <v>26.1</v>
      </c>
      <c r="I606" s="10">
        <v>27</v>
      </c>
      <c r="J606" s="10">
        <v>27.2</v>
      </c>
      <c r="K606" s="10">
        <v>27.1</v>
      </c>
    </row>
    <row r="607" spans="1:11" hidden="1" outlineLevel="1">
      <c r="A607" s="8" t="s">
        <v>17</v>
      </c>
      <c r="B607" s="10">
        <v>21.4</v>
      </c>
      <c r="C607" s="10">
        <v>21.7</v>
      </c>
      <c r="D607" s="10">
        <v>21.4</v>
      </c>
      <c r="E607" s="10">
        <v>24.1</v>
      </c>
      <c r="F607" s="10">
        <v>23.4</v>
      </c>
      <c r="G607" s="10">
        <v>24.1</v>
      </c>
      <c r="H607" s="10">
        <v>24.8</v>
      </c>
      <c r="I607" s="10">
        <v>25.7</v>
      </c>
      <c r="J607" s="10">
        <v>26.8</v>
      </c>
      <c r="K607" s="10">
        <v>25.8</v>
      </c>
    </row>
    <row r="608" spans="1:11" hidden="1" outlineLevel="1">
      <c r="A608" s="9" t="s">
        <v>18</v>
      </c>
      <c r="B608" s="10">
        <v>23.1</v>
      </c>
      <c r="C608" s="10">
        <v>26.7</v>
      </c>
      <c r="D608" s="10">
        <v>21.3</v>
      </c>
      <c r="E608" s="10">
        <v>24.8</v>
      </c>
      <c r="F608" s="10">
        <v>26</v>
      </c>
      <c r="G608" s="10">
        <v>26</v>
      </c>
      <c r="H608" s="10">
        <v>27.7</v>
      </c>
      <c r="I608" s="10">
        <v>27.4</v>
      </c>
      <c r="J608" s="10">
        <v>28.3</v>
      </c>
      <c r="K608" s="10">
        <v>27.3</v>
      </c>
    </row>
    <row r="609" spans="1:11" collapsed="1"/>
    <row r="610" spans="1:11">
      <c r="A610" s="2" t="s">
        <v>70</v>
      </c>
      <c r="B610" s="17" t="s">
        <v>57</v>
      </c>
    </row>
    <row r="611" spans="1:11" hidden="1" outlineLevel="1">
      <c r="B611">
        <v>2017</v>
      </c>
      <c r="C611">
        <v>2016</v>
      </c>
      <c r="D611">
        <v>2015</v>
      </c>
      <c r="E611">
        <v>2014</v>
      </c>
      <c r="F611">
        <v>2013</v>
      </c>
      <c r="G611">
        <v>2012</v>
      </c>
      <c r="H611">
        <v>2011</v>
      </c>
      <c r="I611">
        <v>2010</v>
      </c>
      <c r="J611">
        <v>2009</v>
      </c>
      <c r="K611">
        <v>2008</v>
      </c>
    </row>
    <row r="612" spans="1:11" hidden="1" outlineLevel="1">
      <c r="A612" s="8" t="s">
        <v>2</v>
      </c>
      <c r="B612" s="10">
        <v>25.5</v>
      </c>
      <c r="C612" s="10">
        <v>25.5</v>
      </c>
      <c r="D612" s="10">
        <v>24.5</v>
      </c>
      <c r="E612" s="10">
        <v>23.6</v>
      </c>
      <c r="F612" s="10">
        <v>23.1</v>
      </c>
      <c r="G612" s="10">
        <v>23.4</v>
      </c>
      <c r="H612" s="10">
        <v>22.5</v>
      </c>
      <c r="I612" s="10">
        <v>21.7</v>
      </c>
      <c r="J612" s="10">
        <v>21.4</v>
      </c>
      <c r="K612" s="10">
        <v>20.7</v>
      </c>
    </row>
    <row r="613" spans="1:11" hidden="1" outlineLevel="1">
      <c r="A613" s="8" t="s">
        <v>3</v>
      </c>
      <c r="B613" s="10">
        <v>25.8</v>
      </c>
      <c r="C613" s="10">
        <v>26.5</v>
      </c>
      <c r="D613" s="10">
        <v>25.5</v>
      </c>
      <c r="E613" s="10">
        <v>24.5</v>
      </c>
      <c r="F613" s="10">
        <v>24.2</v>
      </c>
      <c r="G613" s="10">
        <v>22.4</v>
      </c>
      <c r="H613" s="10">
        <v>22.6</v>
      </c>
      <c r="I613" s="10">
        <v>22</v>
      </c>
      <c r="J613" s="10">
        <v>21.5</v>
      </c>
      <c r="K613" s="10">
        <v>20.3</v>
      </c>
    </row>
    <row r="614" spans="1:11" hidden="1" outlineLevel="1">
      <c r="A614" s="8" t="s">
        <v>4</v>
      </c>
      <c r="B614" s="10">
        <v>26.5</v>
      </c>
      <c r="C614" s="10">
        <v>24.8</v>
      </c>
      <c r="D614" s="10">
        <v>25.6</v>
      </c>
      <c r="E614" s="10">
        <v>23.2</v>
      </c>
      <c r="F614" s="10">
        <v>23</v>
      </c>
      <c r="G614" s="10">
        <v>22.2</v>
      </c>
      <c r="H614" s="10">
        <v>21.8</v>
      </c>
      <c r="I614" s="10">
        <v>20.6</v>
      </c>
      <c r="J614" s="10">
        <v>22</v>
      </c>
      <c r="K614" s="10">
        <v>20.399999999999999</v>
      </c>
    </row>
    <row r="615" spans="1:11" hidden="1" outlineLevel="1">
      <c r="A615" s="8" t="s">
        <v>5</v>
      </c>
      <c r="B615" s="10">
        <v>29.8</v>
      </c>
      <c r="C615" s="10">
        <v>28.4</v>
      </c>
      <c r="D615" s="10">
        <v>26.8</v>
      </c>
      <c r="E615" s="10">
        <v>27</v>
      </c>
      <c r="F615" s="10">
        <v>25.8</v>
      </c>
      <c r="G615" s="10">
        <v>25.2</v>
      </c>
      <c r="H615" s="10">
        <v>24.2</v>
      </c>
      <c r="I615" s="10">
        <v>24</v>
      </c>
      <c r="J615" s="10">
        <v>23</v>
      </c>
      <c r="K615" s="10">
        <v>23.1</v>
      </c>
    </row>
    <row r="616" spans="1:11" hidden="1" outlineLevel="1">
      <c r="A616" s="8" t="s">
        <v>6</v>
      </c>
      <c r="B616" s="10">
        <v>27.3</v>
      </c>
      <c r="C616" s="10">
        <v>26.2</v>
      </c>
      <c r="D616" s="10">
        <v>23.5</v>
      </c>
      <c r="E616" s="10">
        <v>23</v>
      </c>
      <c r="F616" s="10">
        <v>23.3</v>
      </c>
      <c r="G616" s="10">
        <v>22.6</v>
      </c>
      <c r="H616" s="10">
        <v>20</v>
      </c>
      <c r="I616" s="10">
        <v>21.1</v>
      </c>
      <c r="J616" s="10">
        <v>20.100000000000001</v>
      </c>
      <c r="K616" s="10">
        <v>18.899999999999999</v>
      </c>
    </row>
    <row r="617" spans="1:11" hidden="1" outlineLevel="1">
      <c r="A617" s="8" t="s">
        <v>7</v>
      </c>
      <c r="B617" s="10">
        <v>25.6</v>
      </c>
      <c r="C617" s="10">
        <v>24.6</v>
      </c>
      <c r="D617" s="10">
        <v>25.7</v>
      </c>
      <c r="E617" s="10">
        <v>24.1</v>
      </c>
      <c r="F617" s="10">
        <v>21.5</v>
      </c>
      <c r="G617" s="10">
        <v>22</v>
      </c>
      <c r="H617" s="10">
        <v>21.3</v>
      </c>
      <c r="I617" s="10">
        <v>20.100000000000001</v>
      </c>
      <c r="J617" s="10">
        <v>20.7</v>
      </c>
      <c r="K617" s="10">
        <v>20.100000000000001</v>
      </c>
    </row>
    <row r="618" spans="1:11" hidden="1" outlineLevel="1">
      <c r="A618" s="8" t="s">
        <v>8</v>
      </c>
      <c r="B618" s="10">
        <v>26.7</v>
      </c>
      <c r="C618" s="10">
        <v>26</v>
      </c>
      <c r="D618" s="10">
        <v>25.1</v>
      </c>
      <c r="E618" s="10">
        <v>23.5</v>
      </c>
      <c r="F618" s="10">
        <v>24.1</v>
      </c>
      <c r="G618" s="10">
        <v>23.1</v>
      </c>
      <c r="H618" s="10">
        <v>20.5</v>
      </c>
      <c r="I618" s="10">
        <v>21.9</v>
      </c>
      <c r="J618" s="10">
        <v>22.6</v>
      </c>
      <c r="K618" s="10">
        <v>20.9</v>
      </c>
    </row>
    <row r="619" spans="1:11" hidden="1" outlineLevel="1">
      <c r="A619" s="8" t="s">
        <v>9</v>
      </c>
      <c r="B619" s="10">
        <v>27.7</v>
      </c>
      <c r="C619" s="10">
        <v>30.1</v>
      </c>
      <c r="D619" s="10">
        <v>26.2</v>
      </c>
      <c r="E619" s="10">
        <v>25.2</v>
      </c>
      <c r="F619" s="10">
        <v>25.5</v>
      </c>
      <c r="G619" s="10">
        <v>26.4</v>
      </c>
      <c r="H619" s="6" t="s">
        <v>1</v>
      </c>
      <c r="I619" s="6" t="s">
        <v>1</v>
      </c>
      <c r="J619" s="6" t="s">
        <v>1</v>
      </c>
      <c r="K619" s="6" t="s">
        <v>1</v>
      </c>
    </row>
    <row r="620" spans="1:11" hidden="1" outlineLevel="1">
      <c r="A620" s="8" t="s">
        <v>10</v>
      </c>
      <c r="B620" s="10">
        <v>28.2</v>
      </c>
      <c r="C620" s="10">
        <v>27.5</v>
      </c>
      <c r="D620" s="10">
        <v>26</v>
      </c>
      <c r="E620" s="10">
        <v>24.9</v>
      </c>
      <c r="F620" s="10">
        <v>24.6</v>
      </c>
      <c r="G620" s="10">
        <v>24.6</v>
      </c>
      <c r="H620" s="10">
        <v>23.4</v>
      </c>
      <c r="I620" s="10">
        <v>23.1</v>
      </c>
      <c r="J620" s="10">
        <v>23.5</v>
      </c>
      <c r="K620" s="10">
        <v>22.3</v>
      </c>
    </row>
    <row r="621" spans="1:11" hidden="1" outlineLevel="1">
      <c r="A621" s="8" t="s">
        <v>11</v>
      </c>
      <c r="B621" s="10">
        <v>31.8</v>
      </c>
      <c r="C621" s="10">
        <v>30.9</v>
      </c>
      <c r="D621" s="10">
        <v>29.7</v>
      </c>
      <c r="E621" s="10">
        <v>27.6</v>
      </c>
      <c r="F621" s="10">
        <v>27.2</v>
      </c>
      <c r="G621" s="10">
        <v>26.7</v>
      </c>
      <c r="H621" s="10">
        <v>26.5</v>
      </c>
      <c r="I621" s="10">
        <v>26</v>
      </c>
      <c r="J621" s="10">
        <v>26.5</v>
      </c>
      <c r="K621" s="10">
        <v>25.2</v>
      </c>
    </row>
    <row r="622" spans="1:11" hidden="1" outlineLevel="1">
      <c r="A622" s="8" t="s">
        <v>12</v>
      </c>
      <c r="B622" s="10">
        <v>29</v>
      </c>
      <c r="C622" s="10">
        <v>28.7</v>
      </c>
      <c r="D622" s="10">
        <v>26.5</v>
      </c>
      <c r="E622" s="10">
        <v>27.4</v>
      </c>
      <c r="F622" s="10">
        <v>24.5</v>
      </c>
      <c r="G622" s="10">
        <v>22.7</v>
      </c>
      <c r="H622" s="10">
        <v>24</v>
      </c>
      <c r="I622" s="10">
        <v>21.7</v>
      </c>
      <c r="J622" s="10">
        <v>22.5</v>
      </c>
      <c r="K622" s="10">
        <v>20.7</v>
      </c>
    </row>
    <row r="623" spans="1:11" hidden="1" outlineLevel="1">
      <c r="A623" s="8" t="s">
        <v>13</v>
      </c>
      <c r="B623" s="10">
        <v>28.9</v>
      </c>
      <c r="C623" s="10">
        <v>28.4</v>
      </c>
      <c r="D623" s="10">
        <v>26.4</v>
      </c>
      <c r="E623" s="10">
        <v>26.2</v>
      </c>
      <c r="F623" s="10">
        <v>25.4</v>
      </c>
      <c r="G623" s="10">
        <v>25.3</v>
      </c>
      <c r="H623" s="10">
        <v>24</v>
      </c>
      <c r="I623" s="10">
        <v>21.9</v>
      </c>
      <c r="J623" s="10">
        <v>23.6</v>
      </c>
      <c r="K623" s="10">
        <v>22.3</v>
      </c>
    </row>
    <row r="624" spans="1:11" hidden="1" outlineLevel="1">
      <c r="A624" s="8" t="s">
        <v>14</v>
      </c>
      <c r="B624" s="10">
        <v>27.9</v>
      </c>
      <c r="C624" s="10">
        <v>28.1</v>
      </c>
      <c r="D624" s="10">
        <v>25.7</v>
      </c>
      <c r="E624" s="10">
        <v>23.1</v>
      </c>
      <c r="F624" s="10">
        <v>24.5</v>
      </c>
      <c r="G624" s="10">
        <v>22.9</v>
      </c>
      <c r="H624" s="10">
        <v>21.5</v>
      </c>
      <c r="I624" s="10">
        <v>21.7</v>
      </c>
      <c r="J624" s="10">
        <v>21</v>
      </c>
      <c r="K624" s="10">
        <v>21.6</v>
      </c>
    </row>
    <row r="625" spans="1:11" hidden="1" outlineLevel="1">
      <c r="A625" s="8" t="s">
        <v>15</v>
      </c>
      <c r="B625" s="10">
        <v>28.9</v>
      </c>
      <c r="C625" s="10">
        <v>28.3</v>
      </c>
      <c r="D625" s="10">
        <v>25.4</v>
      </c>
      <c r="E625" s="10">
        <v>24.4</v>
      </c>
      <c r="F625" s="10">
        <v>23</v>
      </c>
      <c r="G625" s="10">
        <v>23.1</v>
      </c>
      <c r="H625" s="10">
        <v>22.3</v>
      </c>
      <c r="I625" s="10">
        <v>20.7</v>
      </c>
      <c r="J625" s="10">
        <v>20.8</v>
      </c>
      <c r="K625" s="10">
        <v>19.5</v>
      </c>
    </row>
    <row r="626" spans="1:11" hidden="1" outlineLevel="1">
      <c r="A626" s="8" t="s">
        <v>16</v>
      </c>
      <c r="B626" s="10">
        <v>29.9</v>
      </c>
      <c r="C626" s="10">
        <v>26.5</v>
      </c>
      <c r="D626" s="10">
        <v>26.5</v>
      </c>
      <c r="E626" s="10">
        <v>24.8</v>
      </c>
      <c r="F626" s="10">
        <v>24.5</v>
      </c>
      <c r="G626" s="10">
        <v>23.7</v>
      </c>
      <c r="H626" s="10">
        <v>23.5</v>
      </c>
      <c r="I626" s="10">
        <v>22.1</v>
      </c>
      <c r="J626" s="10">
        <v>21.9</v>
      </c>
      <c r="K626" s="10">
        <v>21.4</v>
      </c>
    </row>
    <row r="627" spans="1:11" hidden="1" outlineLevel="1">
      <c r="A627" s="8" t="s">
        <v>17</v>
      </c>
      <c r="B627" s="10">
        <v>27.7</v>
      </c>
      <c r="C627" s="10">
        <v>28</v>
      </c>
      <c r="D627" s="10">
        <v>25.8</v>
      </c>
      <c r="E627" s="10">
        <v>24</v>
      </c>
      <c r="F627" s="10">
        <v>23.3</v>
      </c>
      <c r="G627" s="10">
        <v>22.5</v>
      </c>
      <c r="H627" s="10">
        <v>22.6</v>
      </c>
      <c r="I627" s="10">
        <v>22.3</v>
      </c>
      <c r="J627" s="10">
        <v>21.1</v>
      </c>
      <c r="K627" s="10">
        <v>18.8</v>
      </c>
    </row>
    <row r="628" spans="1:11" hidden="1" outlineLevel="1">
      <c r="A628" s="9" t="s">
        <v>18</v>
      </c>
      <c r="B628" s="10">
        <v>29.5</v>
      </c>
      <c r="C628" s="10">
        <v>28.2</v>
      </c>
      <c r="D628" s="10">
        <v>28.5</v>
      </c>
      <c r="E628" s="10">
        <v>28.3</v>
      </c>
      <c r="F628" s="10">
        <v>28.3</v>
      </c>
      <c r="G628" s="10">
        <v>30.1</v>
      </c>
      <c r="H628" s="10">
        <v>26.5</v>
      </c>
      <c r="I628" s="10">
        <v>26.5</v>
      </c>
      <c r="J628" s="10">
        <v>22.4</v>
      </c>
      <c r="K628" s="10">
        <v>23.4</v>
      </c>
    </row>
    <row r="629" spans="1:11" collapsed="1"/>
    <row r="630" spans="1:11">
      <c r="A630" s="2" t="s">
        <v>71</v>
      </c>
      <c r="B630" s="17" t="s">
        <v>72</v>
      </c>
    </row>
    <row r="631" spans="1:11" hidden="1" outlineLevel="1">
      <c r="B631">
        <v>2017</v>
      </c>
      <c r="C631">
        <v>2016</v>
      </c>
      <c r="D631">
        <v>2015</v>
      </c>
      <c r="E631">
        <v>2014</v>
      </c>
      <c r="F631">
        <v>2013</v>
      </c>
      <c r="G631">
        <v>2012</v>
      </c>
      <c r="H631">
        <v>2011</v>
      </c>
      <c r="I631">
        <v>2010</v>
      </c>
      <c r="J631">
        <v>2009</v>
      </c>
      <c r="K631">
        <v>2008</v>
      </c>
    </row>
    <row r="632" spans="1:11" hidden="1" outlineLevel="1">
      <c r="A632" s="8" t="s">
        <v>0</v>
      </c>
      <c r="B632" s="10">
        <v>24.3</v>
      </c>
      <c r="C632" s="10">
        <v>25.6</v>
      </c>
      <c r="D632" s="10">
        <v>26.5</v>
      </c>
      <c r="E632" s="10">
        <v>27.3</v>
      </c>
      <c r="F632" s="10">
        <v>28.5</v>
      </c>
      <c r="G632" s="10">
        <v>28.1</v>
      </c>
      <c r="H632" s="10">
        <v>31.7</v>
      </c>
      <c r="I632" s="10">
        <v>31.2</v>
      </c>
      <c r="J632" s="10">
        <v>31</v>
      </c>
      <c r="K632" s="10">
        <v>26</v>
      </c>
    </row>
    <row r="633" spans="1:11" hidden="1" outlineLevel="1">
      <c r="A633" s="8" t="s">
        <v>2</v>
      </c>
      <c r="B633" s="10">
        <v>21.3</v>
      </c>
      <c r="C633" s="10">
        <v>23</v>
      </c>
      <c r="D633" s="10">
        <v>23.2</v>
      </c>
      <c r="E633" s="10">
        <v>24.7</v>
      </c>
      <c r="F633" s="10">
        <v>25.6</v>
      </c>
      <c r="G633" s="10">
        <v>23.8</v>
      </c>
      <c r="H633" s="10">
        <v>26.9</v>
      </c>
      <c r="I633" s="10">
        <v>26.2</v>
      </c>
      <c r="J633" s="10">
        <v>26.1</v>
      </c>
      <c r="K633" s="10">
        <v>21.6</v>
      </c>
    </row>
    <row r="634" spans="1:11" hidden="1" outlineLevel="1">
      <c r="A634" s="8" t="s">
        <v>3</v>
      </c>
      <c r="B634" s="10">
        <v>26.3</v>
      </c>
      <c r="C634" s="10">
        <v>27.2</v>
      </c>
      <c r="D634" s="10">
        <v>29</v>
      </c>
      <c r="E634" s="10">
        <v>28.7</v>
      </c>
      <c r="F634" s="10">
        <v>29</v>
      </c>
      <c r="G634" s="10">
        <v>30</v>
      </c>
      <c r="H634" s="10">
        <v>31.9</v>
      </c>
      <c r="I634" s="10">
        <v>32.9</v>
      </c>
      <c r="J634" s="10">
        <v>32.1</v>
      </c>
      <c r="K634" s="10">
        <v>27.4</v>
      </c>
    </row>
    <row r="635" spans="1:11" hidden="1" outlineLevel="1">
      <c r="A635" s="8" t="s">
        <v>4</v>
      </c>
      <c r="B635" s="10">
        <v>24.9</v>
      </c>
      <c r="C635" s="10">
        <v>24.2</v>
      </c>
      <c r="D635" s="10">
        <v>26.8</v>
      </c>
      <c r="E635" s="10">
        <v>25.2</v>
      </c>
      <c r="F635" s="10">
        <v>26.8</v>
      </c>
      <c r="G635" s="10">
        <v>24.2</v>
      </c>
      <c r="H635" s="10">
        <v>29.6</v>
      </c>
      <c r="I635" s="10">
        <v>29.7</v>
      </c>
      <c r="J635" s="10">
        <v>29.3</v>
      </c>
      <c r="K635" s="10">
        <v>25.4</v>
      </c>
    </row>
    <row r="636" spans="1:11" hidden="1" outlineLevel="1">
      <c r="A636" s="8" t="s">
        <v>5</v>
      </c>
      <c r="B636" s="10">
        <v>24</v>
      </c>
      <c r="C636" s="10">
        <v>26.5</v>
      </c>
      <c r="D636" s="10">
        <v>27.4</v>
      </c>
      <c r="E636" s="10">
        <v>29.1</v>
      </c>
      <c r="F636" s="10">
        <v>30.6</v>
      </c>
      <c r="G636" s="10">
        <v>31.2</v>
      </c>
      <c r="H636" s="10">
        <v>32.799999999999997</v>
      </c>
      <c r="I636" s="10">
        <v>32.200000000000003</v>
      </c>
      <c r="J636" s="10">
        <v>31.2</v>
      </c>
      <c r="K636" s="10">
        <v>27</v>
      </c>
    </row>
    <row r="637" spans="1:11" hidden="1" outlineLevel="1">
      <c r="A637" s="8" t="s">
        <v>6</v>
      </c>
      <c r="B637" s="10">
        <v>22.6</v>
      </c>
      <c r="C637" s="10">
        <v>23.2</v>
      </c>
      <c r="D637" s="10">
        <v>21.4</v>
      </c>
      <c r="E637" s="10">
        <v>23.8</v>
      </c>
      <c r="F637" s="10">
        <v>22.6</v>
      </c>
      <c r="G637" s="10">
        <v>25.4</v>
      </c>
      <c r="H637" s="10">
        <v>26.5</v>
      </c>
      <c r="I637" s="10">
        <v>30.7</v>
      </c>
      <c r="J637" s="10">
        <v>28.4</v>
      </c>
      <c r="K637" s="10">
        <v>21.5</v>
      </c>
    </row>
    <row r="638" spans="1:11" hidden="1" outlineLevel="1">
      <c r="A638" s="8" t="s">
        <v>7</v>
      </c>
      <c r="B638" s="10">
        <v>22.5</v>
      </c>
      <c r="C638" s="10">
        <v>24.8</v>
      </c>
      <c r="D638" s="10">
        <v>27</v>
      </c>
      <c r="E638" s="10">
        <v>26.8</v>
      </c>
      <c r="F638" s="10">
        <v>23.9</v>
      </c>
      <c r="G638" s="10">
        <v>25.3</v>
      </c>
      <c r="H638" s="10">
        <v>29.7</v>
      </c>
      <c r="I638" s="10">
        <v>29.2</v>
      </c>
      <c r="J638" s="10">
        <v>31.1</v>
      </c>
      <c r="K638" s="10">
        <v>22.7</v>
      </c>
    </row>
    <row r="639" spans="1:11" hidden="1" outlineLevel="1">
      <c r="A639" s="8" t="s">
        <v>8</v>
      </c>
      <c r="B639" s="10">
        <v>24.4</v>
      </c>
      <c r="C639" s="10">
        <v>23.5</v>
      </c>
      <c r="D639" s="10">
        <v>24.3</v>
      </c>
      <c r="E639" s="10">
        <v>25.4</v>
      </c>
      <c r="F639" s="10">
        <v>24.8</v>
      </c>
      <c r="G639" s="10">
        <v>23.2</v>
      </c>
      <c r="H639" s="10">
        <v>25.6</v>
      </c>
      <c r="I639" s="10">
        <v>24.4</v>
      </c>
      <c r="J639" s="10">
        <v>24.8</v>
      </c>
      <c r="K639" s="10">
        <v>21.9</v>
      </c>
    </row>
    <row r="640" spans="1:11" hidden="1" outlineLevel="1">
      <c r="A640" s="8" t="s">
        <v>9</v>
      </c>
      <c r="B640" s="10">
        <v>17.7</v>
      </c>
      <c r="C640" s="10">
        <v>23.9</v>
      </c>
      <c r="D640" s="10">
        <v>22.5</v>
      </c>
      <c r="E640" s="10">
        <v>18.100000000000001</v>
      </c>
      <c r="F640" s="10">
        <v>19.7</v>
      </c>
      <c r="G640" s="10">
        <v>41.6</v>
      </c>
      <c r="H640" s="6" t="s">
        <v>1</v>
      </c>
      <c r="I640" s="6" t="s">
        <v>1</v>
      </c>
      <c r="J640" s="6" t="s">
        <v>1</v>
      </c>
      <c r="K640" s="6" t="s">
        <v>1</v>
      </c>
    </row>
    <row r="641" spans="1:11" hidden="1" outlineLevel="1">
      <c r="A641" s="8" t="s">
        <v>10</v>
      </c>
      <c r="B641" s="10">
        <v>22.9</v>
      </c>
      <c r="C641" s="10">
        <v>23</v>
      </c>
      <c r="D641" s="10">
        <v>25.3</v>
      </c>
      <c r="E641" s="10">
        <v>25.7</v>
      </c>
      <c r="F641" s="10">
        <v>27.9</v>
      </c>
      <c r="G641" s="10">
        <v>27</v>
      </c>
      <c r="H641" s="10">
        <v>30.5</v>
      </c>
      <c r="I641" s="10">
        <v>29.5</v>
      </c>
      <c r="J641" s="10">
        <v>28.9</v>
      </c>
      <c r="K641" s="10">
        <v>24.1</v>
      </c>
    </row>
    <row r="642" spans="1:11" hidden="1" outlineLevel="1">
      <c r="A642" s="8" t="s">
        <v>11</v>
      </c>
      <c r="B642" s="10">
        <v>30.6</v>
      </c>
      <c r="C642" s="10">
        <v>32.200000000000003</v>
      </c>
      <c r="D642" s="10">
        <v>35.299999999999997</v>
      </c>
      <c r="E642" s="10">
        <v>36.799999999999997</v>
      </c>
      <c r="F642" s="10">
        <v>38.5</v>
      </c>
      <c r="G642" s="10">
        <v>38.299999999999997</v>
      </c>
      <c r="H642" s="10">
        <v>45.2</v>
      </c>
      <c r="I642" s="10">
        <v>44.4</v>
      </c>
      <c r="J642" s="10">
        <v>43.6</v>
      </c>
      <c r="K642" s="10">
        <v>38.4</v>
      </c>
    </row>
    <row r="643" spans="1:11" hidden="1" outlineLevel="1">
      <c r="A643" s="8" t="s">
        <v>12</v>
      </c>
      <c r="B643" s="10">
        <v>28.2</v>
      </c>
      <c r="C643" s="10">
        <v>32.799999999999997</v>
      </c>
      <c r="D643" s="10">
        <v>30.4</v>
      </c>
      <c r="E643" s="10">
        <v>31.5</v>
      </c>
      <c r="F643" s="10">
        <v>34.799999999999997</v>
      </c>
      <c r="G643" s="10">
        <v>36.6</v>
      </c>
      <c r="H643" s="10">
        <v>38.9</v>
      </c>
      <c r="I643" s="10">
        <v>35.9</v>
      </c>
      <c r="J643" s="10">
        <v>42</v>
      </c>
      <c r="K643" s="10">
        <v>33.6</v>
      </c>
    </row>
    <row r="644" spans="1:11" hidden="1" outlineLevel="1">
      <c r="A644" s="8" t="s">
        <v>13</v>
      </c>
      <c r="B644" s="10">
        <v>31.7</v>
      </c>
      <c r="C644" s="10">
        <v>32.1</v>
      </c>
      <c r="D644" s="10">
        <v>35.1</v>
      </c>
      <c r="E644" s="10">
        <v>36.5</v>
      </c>
      <c r="F644" s="10">
        <v>37.4</v>
      </c>
      <c r="G644" s="10">
        <v>37.200000000000003</v>
      </c>
      <c r="H644" s="10">
        <v>44.9</v>
      </c>
      <c r="I644" s="10">
        <v>44.6</v>
      </c>
      <c r="J644" s="10">
        <v>45.8</v>
      </c>
      <c r="K644" s="10">
        <v>35.4</v>
      </c>
    </row>
    <row r="645" spans="1:11" hidden="1" outlineLevel="1">
      <c r="A645" s="8" t="s">
        <v>14</v>
      </c>
      <c r="B645" s="10">
        <v>28.4</v>
      </c>
      <c r="C645" s="10">
        <v>28.5</v>
      </c>
      <c r="D645" s="10">
        <v>26.6</v>
      </c>
      <c r="E645" s="10">
        <v>28.8</v>
      </c>
      <c r="F645" s="10">
        <v>29.7</v>
      </c>
      <c r="G645" s="10">
        <v>29.2</v>
      </c>
      <c r="H645" s="10">
        <v>37.299999999999997</v>
      </c>
      <c r="I645" s="10">
        <v>33.200000000000003</v>
      </c>
      <c r="J645" s="10">
        <v>35.700000000000003</v>
      </c>
      <c r="K645" s="10">
        <v>30.4</v>
      </c>
    </row>
    <row r="646" spans="1:11" hidden="1" outlineLevel="1">
      <c r="A646" s="8" t="s">
        <v>15</v>
      </c>
      <c r="B646" s="10">
        <v>25.1</v>
      </c>
      <c r="C646" s="10">
        <v>29.7</v>
      </c>
      <c r="D646" s="10">
        <v>30.8</v>
      </c>
      <c r="E646" s="10">
        <v>29.4</v>
      </c>
      <c r="F646" s="10">
        <v>30.8</v>
      </c>
      <c r="G646" s="10">
        <v>31.3</v>
      </c>
      <c r="H646" s="10">
        <v>33.9</v>
      </c>
      <c r="I646" s="10">
        <v>33.9</v>
      </c>
      <c r="J646" s="10">
        <v>31.3</v>
      </c>
      <c r="K646" s="10">
        <v>26.8</v>
      </c>
    </row>
    <row r="647" spans="1:11" hidden="1" outlineLevel="1">
      <c r="A647" s="8" t="s">
        <v>16</v>
      </c>
      <c r="B647" s="10">
        <v>26</v>
      </c>
      <c r="C647" s="10">
        <v>28.8</v>
      </c>
      <c r="D647" s="10">
        <v>27.5</v>
      </c>
      <c r="E647" s="10">
        <v>28.4</v>
      </c>
      <c r="F647" s="10">
        <v>31.1</v>
      </c>
      <c r="G647" s="10">
        <v>32.5</v>
      </c>
      <c r="H647" s="10">
        <v>35.1</v>
      </c>
      <c r="I647" s="10">
        <v>35.4</v>
      </c>
      <c r="J647" s="10">
        <v>34.299999999999997</v>
      </c>
      <c r="K647" s="10">
        <v>28.8</v>
      </c>
    </row>
    <row r="648" spans="1:11" hidden="1" outlineLevel="1">
      <c r="A648" s="8" t="s">
        <v>17</v>
      </c>
      <c r="B648" s="10">
        <v>24.9</v>
      </c>
      <c r="C648" s="10">
        <v>27.2</v>
      </c>
      <c r="D648" s="10">
        <v>26.3</v>
      </c>
      <c r="E648" s="10">
        <v>26.5</v>
      </c>
      <c r="F648" s="10">
        <v>27.3</v>
      </c>
      <c r="G648" s="10">
        <v>26.9</v>
      </c>
      <c r="H648" s="10">
        <v>32.200000000000003</v>
      </c>
      <c r="I648" s="10">
        <v>32</v>
      </c>
      <c r="J648" s="10">
        <v>31.5</v>
      </c>
      <c r="K648" s="10">
        <v>28.9</v>
      </c>
    </row>
    <row r="649" spans="1:11" hidden="1" outlineLevel="1">
      <c r="A649" s="9" t="s">
        <v>18</v>
      </c>
      <c r="B649" s="10">
        <v>26.7</v>
      </c>
      <c r="C649" s="10">
        <v>24</v>
      </c>
      <c r="D649" s="10">
        <v>24.5</v>
      </c>
      <c r="E649" s="10">
        <v>27.2</v>
      </c>
      <c r="F649" s="10">
        <v>32.9</v>
      </c>
      <c r="G649" s="10">
        <v>31.5</v>
      </c>
      <c r="H649" s="10">
        <v>31</v>
      </c>
      <c r="I649" s="10">
        <v>31.4</v>
      </c>
      <c r="J649" s="10">
        <v>32.6</v>
      </c>
      <c r="K649" s="10">
        <v>28.9</v>
      </c>
    </row>
    <row r="650" spans="1:11" collapsed="1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8E58-7E08-174B-A5E5-CD3D0A2E37AF}">
  <dimension ref="A1:K82"/>
  <sheetViews>
    <sheetView workbookViewId="0">
      <selection activeCell="F86" sqref="F86"/>
    </sheetView>
  </sheetViews>
  <sheetFormatPr baseColWidth="10" defaultRowHeight="18" outlineLevelRow="1"/>
  <cols>
    <col min="1" max="1" width="32.140625" bestFit="1" customWidth="1"/>
  </cols>
  <sheetData>
    <row r="1" spans="1:11">
      <c r="A1" s="2" t="s">
        <v>67</v>
      </c>
      <c r="B1" s="17" t="s">
        <v>68</v>
      </c>
    </row>
    <row r="2" spans="1:11" hidden="1" outlineLevel="1">
      <c r="B2">
        <v>2017</v>
      </c>
      <c r="C2">
        <v>2016</v>
      </c>
      <c r="D2">
        <v>2015</v>
      </c>
      <c r="E2">
        <v>2014</v>
      </c>
      <c r="F2">
        <v>2013</v>
      </c>
      <c r="G2">
        <v>2012</v>
      </c>
      <c r="H2">
        <v>2011</v>
      </c>
      <c r="I2">
        <v>2010</v>
      </c>
      <c r="J2">
        <v>2009</v>
      </c>
      <c r="K2">
        <v>2008</v>
      </c>
    </row>
    <row r="3" spans="1:11" hidden="1" outlineLevel="1">
      <c r="A3" s="8" t="s">
        <v>0</v>
      </c>
      <c r="B3" s="7">
        <v>6.31</v>
      </c>
      <c r="C3" s="7">
        <v>6.59</v>
      </c>
      <c r="D3" s="7">
        <v>6.86</v>
      </c>
      <c r="E3" s="7">
        <v>7.18</v>
      </c>
      <c r="F3" s="7">
        <v>7.44</v>
      </c>
      <c r="G3" s="7">
        <v>7.62</v>
      </c>
      <c r="H3" s="7">
        <v>7.9</v>
      </c>
      <c r="I3" s="7">
        <v>8.0299999999999994</v>
      </c>
      <c r="J3" s="7">
        <v>8.25</v>
      </c>
      <c r="K3" s="7">
        <v>8.36</v>
      </c>
    </row>
    <row r="4" spans="1:11" hidden="1" outlineLevel="1">
      <c r="A4" s="8" t="s">
        <v>2</v>
      </c>
      <c r="B4" s="7">
        <v>1.9</v>
      </c>
      <c r="C4" s="7">
        <v>1.98</v>
      </c>
      <c r="D4" s="7">
        <v>2.04</v>
      </c>
      <c r="E4" s="7">
        <v>2.13</v>
      </c>
      <c r="F4" s="7">
        <v>2.19</v>
      </c>
      <c r="G4" s="7">
        <v>2.25</v>
      </c>
      <c r="H4" s="7">
        <v>2.31</v>
      </c>
      <c r="I4" s="7">
        <v>2.3199999999999998</v>
      </c>
      <c r="J4" s="7">
        <v>2.44</v>
      </c>
      <c r="K4" s="7">
        <v>2.4700000000000002</v>
      </c>
    </row>
    <row r="5" spans="1:11" hidden="1" outlineLevel="1">
      <c r="A5" s="8" t="s">
        <v>3</v>
      </c>
      <c r="B5" s="7">
        <v>2.95</v>
      </c>
      <c r="C5" s="7">
        <v>3.06</v>
      </c>
      <c r="D5" s="7">
        <v>3.19</v>
      </c>
      <c r="E5" s="7">
        <v>3.3</v>
      </c>
      <c r="F5" s="7">
        <v>3.37</v>
      </c>
      <c r="G5" s="7">
        <v>3.48</v>
      </c>
      <c r="H5" s="7">
        <v>3.6</v>
      </c>
      <c r="I5" s="7">
        <v>3.68</v>
      </c>
      <c r="J5" s="7">
        <v>3.83</v>
      </c>
      <c r="K5" s="7">
        <v>3.92</v>
      </c>
    </row>
    <row r="6" spans="1:11" hidden="1" outlineLevel="1">
      <c r="A6" s="8" t="s">
        <v>4</v>
      </c>
      <c r="B6" s="7">
        <v>3</v>
      </c>
      <c r="C6" s="7">
        <v>3.12</v>
      </c>
      <c r="D6" s="7">
        <v>3.25</v>
      </c>
      <c r="E6" s="7">
        <v>3.4</v>
      </c>
      <c r="F6" s="7">
        <v>3.52</v>
      </c>
      <c r="G6" s="7">
        <v>3.64</v>
      </c>
      <c r="H6" s="7">
        <v>3.8</v>
      </c>
      <c r="I6" s="7">
        <v>3.87</v>
      </c>
      <c r="J6" s="7">
        <v>3.86</v>
      </c>
      <c r="K6" s="7">
        <v>4.04</v>
      </c>
    </row>
    <row r="7" spans="1:11" hidden="1" outlineLevel="1">
      <c r="A7" s="8" t="s">
        <v>5</v>
      </c>
      <c r="B7" s="7">
        <v>2.91</v>
      </c>
      <c r="C7" s="7">
        <v>3.09</v>
      </c>
      <c r="D7" s="7">
        <v>3.26</v>
      </c>
      <c r="E7" s="7">
        <v>3.47</v>
      </c>
      <c r="F7" s="7">
        <v>3.66</v>
      </c>
      <c r="G7" s="7">
        <v>3.75</v>
      </c>
      <c r="H7" s="7">
        <v>3.93</v>
      </c>
      <c r="I7" s="7">
        <v>3.96</v>
      </c>
      <c r="J7" s="7">
        <v>4.09</v>
      </c>
      <c r="K7" s="7">
        <v>4.28</v>
      </c>
    </row>
    <row r="8" spans="1:11" hidden="1" outlineLevel="1">
      <c r="A8" s="8" t="s">
        <v>6</v>
      </c>
      <c r="B8" s="7">
        <v>5.25</v>
      </c>
      <c r="C8" s="7">
        <v>5.46</v>
      </c>
      <c r="D8" s="7">
        <v>5.72</v>
      </c>
      <c r="E8" s="7">
        <v>5.96</v>
      </c>
      <c r="F8" s="7">
        <v>6.1</v>
      </c>
      <c r="G8" s="7">
        <v>6.2</v>
      </c>
      <c r="H8" s="7">
        <v>6.39</v>
      </c>
      <c r="I8" s="7">
        <v>6.48</v>
      </c>
      <c r="J8" s="7">
        <v>6.58</v>
      </c>
      <c r="K8" s="7">
        <v>6.69</v>
      </c>
    </row>
    <row r="9" spans="1:11" hidden="1" outlineLevel="1">
      <c r="A9" s="8" t="s">
        <v>7</v>
      </c>
      <c r="B9" s="7">
        <v>3.07</v>
      </c>
      <c r="C9" s="7">
        <v>3.2</v>
      </c>
      <c r="D9" s="7">
        <v>3.39</v>
      </c>
      <c r="E9" s="7">
        <v>3.56</v>
      </c>
      <c r="F9" s="7">
        <v>3.8</v>
      </c>
      <c r="G9" s="7">
        <v>3.82</v>
      </c>
      <c r="H9" s="7">
        <v>3.95</v>
      </c>
      <c r="I9" s="7">
        <v>4.16</v>
      </c>
      <c r="J9" s="7">
        <v>4.29</v>
      </c>
      <c r="K9" s="7">
        <v>4.4000000000000004</v>
      </c>
    </row>
    <row r="10" spans="1:11" hidden="1" outlineLevel="1">
      <c r="A10" s="8" t="s">
        <v>8</v>
      </c>
      <c r="B10" s="7">
        <v>4.3899999999999997</v>
      </c>
      <c r="C10" s="7">
        <v>4.67</v>
      </c>
      <c r="D10" s="7">
        <v>4.91</v>
      </c>
      <c r="E10" s="7">
        <v>5.2</v>
      </c>
      <c r="F10" s="7">
        <v>5.51</v>
      </c>
      <c r="G10" s="7">
        <v>5.81</v>
      </c>
      <c r="H10" s="7">
        <v>6.21</v>
      </c>
      <c r="I10" s="7">
        <v>6.49</v>
      </c>
      <c r="J10" s="7">
        <v>6.73</v>
      </c>
      <c r="K10" s="7">
        <v>7</v>
      </c>
    </row>
    <row r="11" spans="1:11" hidden="1" outlineLevel="1">
      <c r="A11" s="8" t="s">
        <v>9</v>
      </c>
      <c r="B11" s="7">
        <v>11.73</v>
      </c>
      <c r="C11" s="7">
        <v>12.95</v>
      </c>
      <c r="D11" s="7">
        <v>13.75</v>
      </c>
      <c r="E11" s="7">
        <v>15</v>
      </c>
      <c r="F11" s="7">
        <v>16.690000000000001</v>
      </c>
      <c r="G11" s="7">
        <v>13.1</v>
      </c>
      <c r="H11" s="6" t="s">
        <v>1</v>
      </c>
      <c r="I11" s="6" t="s">
        <v>1</v>
      </c>
      <c r="J11" s="6" t="s">
        <v>1</v>
      </c>
      <c r="K11" s="6" t="s">
        <v>1</v>
      </c>
    </row>
    <row r="12" spans="1:11" hidden="1" outlineLevel="1">
      <c r="A12" s="8" t="s">
        <v>10</v>
      </c>
      <c r="B12" s="7">
        <v>4.42</v>
      </c>
      <c r="C12" s="7">
        <v>4.67</v>
      </c>
      <c r="D12" s="7">
        <v>4.95</v>
      </c>
      <c r="E12" s="7">
        <v>5.26</v>
      </c>
      <c r="F12" s="7">
        <v>5.51</v>
      </c>
      <c r="G12" s="7">
        <v>5.7</v>
      </c>
      <c r="H12" s="7">
        <v>6.08</v>
      </c>
      <c r="I12" s="7">
        <v>6.14</v>
      </c>
      <c r="J12" s="7">
        <v>6.32</v>
      </c>
      <c r="K12" s="7">
        <v>6.41</v>
      </c>
    </row>
    <row r="13" spans="1:11" hidden="1" outlineLevel="1">
      <c r="A13" s="8" t="s">
        <v>11</v>
      </c>
      <c r="B13" s="7">
        <v>8.01</v>
      </c>
      <c r="C13" s="7">
        <v>8.34</v>
      </c>
      <c r="D13" s="7">
        <v>8.59</v>
      </c>
      <c r="E13" s="7">
        <v>8.92</v>
      </c>
      <c r="F13" s="7">
        <v>9.15</v>
      </c>
      <c r="G13" s="7">
        <v>9.34</v>
      </c>
      <c r="H13" s="7">
        <v>9.65</v>
      </c>
      <c r="I13" s="7">
        <v>9.64</v>
      </c>
      <c r="J13" s="7">
        <v>9.74</v>
      </c>
      <c r="K13" s="7">
        <v>9.7100000000000009</v>
      </c>
    </row>
    <row r="14" spans="1:11" hidden="1" outlineLevel="1">
      <c r="A14" s="8" t="s">
        <v>12</v>
      </c>
      <c r="B14" s="7">
        <v>11.43</v>
      </c>
      <c r="C14" s="7">
        <v>11.96</v>
      </c>
      <c r="D14" s="7">
        <v>12.46</v>
      </c>
      <c r="E14" s="7">
        <v>12.98</v>
      </c>
      <c r="F14" s="7">
        <v>13.47</v>
      </c>
      <c r="G14" s="7">
        <v>13.83</v>
      </c>
      <c r="H14" s="7">
        <v>14.61</v>
      </c>
      <c r="I14" s="7">
        <v>14.58</v>
      </c>
      <c r="J14" s="7">
        <v>14.87</v>
      </c>
      <c r="K14" s="7">
        <v>15.05</v>
      </c>
    </row>
    <row r="15" spans="1:11" hidden="1" outlineLevel="1">
      <c r="A15" s="8" t="s">
        <v>13</v>
      </c>
      <c r="B15" s="7">
        <v>11.62</v>
      </c>
      <c r="C15" s="7">
        <v>12.04</v>
      </c>
      <c r="D15" s="7">
        <v>12.45</v>
      </c>
      <c r="E15" s="7">
        <v>12.94</v>
      </c>
      <c r="F15" s="7">
        <v>13.28</v>
      </c>
      <c r="G15" s="7">
        <v>13.52</v>
      </c>
      <c r="H15" s="7">
        <v>14.01</v>
      </c>
      <c r="I15" s="7">
        <v>14.17</v>
      </c>
      <c r="J15" s="7">
        <v>14.36</v>
      </c>
      <c r="K15" s="7">
        <v>14.46</v>
      </c>
    </row>
    <row r="16" spans="1:11" hidden="1" outlineLevel="1">
      <c r="A16" s="8" t="s">
        <v>14</v>
      </c>
      <c r="B16" s="7">
        <v>14.16</v>
      </c>
      <c r="C16" s="7">
        <v>14.57</v>
      </c>
      <c r="D16" s="7">
        <v>14.94</v>
      </c>
      <c r="E16" s="7">
        <v>15.44</v>
      </c>
      <c r="F16" s="7">
        <v>15.82</v>
      </c>
      <c r="G16" s="7">
        <v>16.100000000000001</v>
      </c>
      <c r="H16" s="7">
        <v>16.41</v>
      </c>
      <c r="I16" s="7">
        <v>16.57</v>
      </c>
      <c r="J16" s="7">
        <v>16.84</v>
      </c>
      <c r="K16" s="7">
        <v>16.89</v>
      </c>
    </row>
    <row r="17" spans="1:11" hidden="1" outlineLevel="1">
      <c r="A17" s="8" t="s">
        <v>15</v>
      </c>
      <c r="B17" s="7">
        <v>16.829999999999998</v>
      </c>
      <c r="C17" s="7">
        <v>17.260000000000002</v>
      </c>
      <c r="D17" s="7">
        <v>17.54</v>
      </c>
      <c r="E17" s="7">
        <v>17.88</v>
      </c>
      <c r="F17" s="7">
        <v>18.11</v>
      </c>
      <c r="G17" s="7">
        <v>18.14</v>
      </c>
      <c r="H17" s="7">
        <v>18.350000000000001</v>
      </c>
      <c r="I17" s="7">
        <v>18.43</v>
      </c>
      <c r="J17" s="7">
        <v>18.55</v>
      </c>
      <c r="K17" s="7">
        <v>18.350000000000001</v>
      </c>
    </row>
    <row r="18" spans="1:11" hidden="1" outlineLevel="1">
      <c r="A18" s="8" t="s">
        <v>16</v>
      </c>
      <c r="B18" s="7">
        <v>11.35</v>
      </c>
      <c r="C18" s="7">
        <v>11.68</v>
      </c>
      <c r="D18" s="7">
        <v>12.05</v>
      </c>
      <c r="E18" s="7">
        <v>12.43</v>
      </c>
      <c r="F18" s="7">
        <v>12.71</v>
      </c>
      <c r="G18" s="7">
        <v>12.95</v>
      </c>
      <c r="H18" s="7">
        <v>13.2</v>
      </c>
      <c r="I18" s="7">
        <v>13.24</v>
      </c>
      <c r="J18" s="7">
        <v>13.36</v>
      </c>
      <c r="K18" s="7">
        <v>13.38</v>
      </c>
    </row>
    <row r="19" spans="1:11" hidden="1" outlineLevel="1">
      <c r="A19" s="8" t="s">
        <v>17</v>
      </c>
      <c r="B19" s="7">
        <v>10.210000000000001</v>
      </c>
      <c r="C19" s="7">
        <v>10.71</v>
      </c>
      <c r="D19" s="7">
        <v>11.18</v>
      </c>
      <c r="E19" s="7">
        <v>11.68</v>
      </c>
      <c r="F19" s="7">
        <v>12.16</v>
      </c>
      <c r="G19" s="7">
        <v>12.43</v>
      </c>
      <c r="H19" s="7">
        <v>12.79</v>
      </c>
      <c r="I19" s="7">
        <v>13.04</v>
      </c>
      <c r="J19" s="7">
        <v>13.3</v>
      </c>
      <c r="K19" s="7">
        <v>13.29</v>
      </c>
    </row>
    <row r="20" spans="1:11" hidden="1" outlineLevel="1">
      <c r="A20" s="9" t="s">
        <v>18</v>
      </c>
      <c r="B20" s="7">
        <v>3.52</v>
      </c>
      <c r="C20" s="7">
        <v>3.66</v>
      </c>
      <c r="D20" s="7">
        <v>3.78</v>
      </c>
      <c r="E20" s="7">
        <v>3.92</v>
      </c>
      <c r="F20" s="7">
        <v>4.1399999999999997</v>
      </c>
      <c r="G20" s="7">
        <v>4.1500000000000004</v>
      </c>
      <c r="H20" s="7">
        <v>4.25</v>
      </c>
      <c r="I20" s="7">
        <v>4.26</v>
      </c>
      <c r="J20" s="7">
        <v>4.38</v>
      </c>
      <c r="K20" s="7">
        <v>4.46</v>
      </c>
    </row>
    <row r="21" spans="1:11" collapsed="1"/>
    <row r="22" spans="1:11">
      <c r="A22" s="2" t="s">
        <v>69</v>
      </c>
      <c r="B22" s="17" t="s">
        <v>57</v>
      </c>
    </row>
    <row r="23" spans="1:11" hidden="1" outlineLevel="1">
      <c r="B23">
        <v>2017</v>
      </c>
      <c r="C23">
        <v>2016</v>
      </c>
      <c r="D23">
        <v>2015</v>
      </c>
      <c r="E23">
        <v>2014</v>
      </c>
      <c r="F23">
        <v>2013</v>
      </c>
      <c r="G23">
        <v>2012</v>
      </c>
      <c r="H23">
        <v>2011</v>
      </c>
      <c r="I23">
        <v>2010</v>
      </c>
      <c r="J23">
        <v>2009</v>
      </c>
      <c r="K23">
        <v>2008</v>
      </c>
    </row>
    <row r="24" spans="1:11" hidden="1" outlineLevel="1">
      <c r="A24" s="8" t="s">
        <v>2</v>
      </c>
      <c r="B24" s="10">
        <v>20</v>
      </c>
      <c r="C24" s="10">
        <v>20.5</v>
      </c>
      <c r="D24" s="10">
        <v>20.399999999999999</v>
      </c>
      <c r="E24" s="10">
        <v>21.4</v>
      </c>
      <c r="F24" s="10">
        <v>22.6</v>
      </c>
      <c r="G24" s="10">
        <v>23</v>
      </c>
      <c r="H24" s="10">
        <v>23</v>
      </c>
      <c r="I24" s="10">
        <v>23.7</v>
      </c>
      <c r="J24" s="10">
        <v>24.7</v>
      </c>
      <c r="K24" s="10">
        <v>24.6</v>
      </c>
    </row>
    <row r="25" spans="1:11" hidden="1" outlineLevel="1">
      <c r="A25" s="8" t="s">
        <v>3</v>
      </c>
      <c r="B25" s="10">
        <v>21.7</v>
      </c>
      <c r="C25" s="10">
        <v>21.7</v>
      </c>
      <c r="D25" s="10">
        <v>21.7</v>
      </c>
      <c r="E25" s="10">
        <v>23.4</v>
      </c>
      <c r="F25" s="10">
        <v>24.3</v>
      </c>
      <c r="G25" s="10">
        <v>24.5</v>
      </c>
      <c r="H25" s="10">
        <v>25.2</v>
      </c>
      <c r="I25" s="10">
        <v>25.5</v>
      </c>
      <c r="J25" s="10">
        <v>27.4</v>
      </c>
      <c r="K25" s="10">
        <v>26.9</v>
      </c>
    </row>
    <row r="26" spans="1:11" hidden="1" outlineLevel="1">
      <c r="A26" s="8" t="s">
        <v>4</v>
      </c>
      <c r="B26" s="10">
        <v>20.8</v>
      </c>
      <c r="C26" s="10">
        <v>20.7</v>
      </c>
      <c r="D26" s="10">
        <v>21.2</v>
      </c>
      <c r="E26" s="10">
        <v>23.6</v>
      </c>
      <c r="F26" s="10">
        <v>24.4</v>
      </c>
      <c r="G26" s="10">
        <v>25.2</v>
      </c>
      <c r="H26" s="10">
        <v>25.1</v>
      </c>
      <c r="I26" s="10">
        <v>25</v>
      </c>
      <c r="J26" s="10">
        <v>26.1</v>
      </c>
      <c r="K26" s="10">
        <v>25.5</v>
      </c>
    </row>
    <row r="27" spans="1:11" hidden="1" outlineLevel="1">
      <c r="A27" s="8" t="s">
        <v>5</v>
      </c>
      <c r="B27" s="10">
        <v>22.7</v>
      </c>
      <c r="C27" s="10">
        <v>24.7</v>
      </c>
      <c r="D27" s="10">
        <v>24</v>
      </c>
      <c r="E27" s="10">
        <v>25.6</v>
      </c>
      <c r="F27" s="10">
        <v>24.5</v>
      </c>
      <c r="G27" s="10">
        <v>25.9</v>
      </c>
      <c r="H27" s="10">
        <v>26</v>
      </c>
      <c r="I27" s="10">
        <v>27</v>
      </c>
      <c r="J27" s="10">
        <v>26.8</v>
      </c>
      <c r="K27" s="10">
        <v>26.3</v>
      </c>
    </row>
    <row r="28" spans="1:11" hidden="1" outlineLevel="1">
      <c r="A28" s="8" t="s">
        <v>6</v>
      </c>
      <c r="B28" s="10">
        <v>21.6</v>
      </c>
      <c r="C28" s="10">
        <v>19.7</v>
      </c>
      <c r="D28" s="10">
        <v>19.5</v>
      </c>
      <c r="E28" s="10">
        <v>23.1</v>
      </c>
      <c r="F28" s="10">
        <v>22.5</v>
      </c>
      <c r="G28" s="10">
        <v>23.7</v>
      </c>
      <c r="H28" s="10">
        <v>23.2</v>
      </c>
      <c r="I28" s="10">
        <v>22.7</v>
      </c>
      <c r="J28" s="10">
        <v>22.5</v>
      </c>
      <c r="K28" s="10">
        <v>21.5</v>
      </c>
    </row>
    <row r="29" spans="1:11" hidden="1" outlineLevel="1">
      <c r="A29" s="8" t="s">
        <v>7</v>
      </c>
      <c r="B29" s="10">
        <v>20.9</v>
      </c>
      <c r="C29" s="10">
        <v>21</v>
      </c>
      <c r="D29" s="10">
        <v>21.1</v>
      </c>
      <c r="E29" s="10">
        <v>22.2</v>
      </c>
      <c r="F29" s="10">
        <v>23.4</v>
      </c>
      <c r="G29" s="10">
        <v>23.9</v>
      </c>
      <c r="H29" s="10">
        <v>22.3</v>
      </c>
      <c r="I29" s="10">
        <v>24.5</v>
      </c>
      <c r="J29" s="10">
        <v>25.8</v>
      </c>
      <c r="K29" s="10">
        <v>25.9</v>
      </c>
    </row>
    <row r="30" spans="1:11" hidden="1" outlineLevel="1">
      <c r="A30" s="8" t="s">
        <v>8</v>
      </c>
      <c r="B30" s="10">
        <v>20.9</v>
      </c>
      <c r="C30" s="10">
        <v>22.2</v>
      </c>
      <c r="D30" s="10">
        <v>21.2</v>
      </c>
      <c r="E30" s="10">
        <v>22.5</v>
      </c>
      <c r="F30" s="10">
        <v>23.2</v>
      </c>
      <c r="G30" s="10">
        <v>23.3</v>
      </c>
      <c r="H30" s="10">
        <v>24.6</v>
      </c>
      <c r="I30" s="10">
        <v>25.3</v>
      </c>
      <c r="J30" s="10">
        <v>27.6</v>
      </c>
      <c r="K30" s="10">
        <v>27.7</v>
      </c>
    </row>
    <row r="31" spans="1:11" hidden="1" outlineLevel="1">
      <c r="A31" s="8" t="s">
        <v>9</v>
      </c>
      <c r="B31" s="10">
        <v>17.8</v>
      </c>
      <c r="C31" s="10">
        <v>18.100000000000001</v>
      </c>
      <c r="D31" s="10">
        <v>17.899999999999999</v>
      </c>
      <c r="E31" s="10">
        <v>22.8</v>
      </c>
      <c r="F31" s="10">
        <v>21.9</v>
      </c>
      <c r="G31" s="10">
        <v>27.3</v>
      </c>
      <c r="H31" s="6" t="s">
        <v>1</v>
      </c>
      <c r="I31" s="6" t="s">
        <v>1</v>
      </c>
      <c r="J31" s="6" t="s">
        <v>1</v>
      </c>
      <c r="K31" s="6" t="s">
        <v>1</v>
      </c>
    </row>
    <row r="32" spans="1:11" hidden="1" outlineLevel="1">
      <c r="A32" s="8" t="s">
        <v>10</v>
      </c>
      <c r="B32" s="10">
        <v>21</v>
      </c>
      <c r="C32" s="10">
        <v>22.1</v>
      </c>
      <c r="D32" s="10">
        <v>22</v>
      </c>
      <c r="E32" s="10">
        <v>23.4</v>
      </c>
      <c r="F32" s="10">
        <v>24.4</v>
      </c>
      <c r="G32" s="10">
        <v>24.5</v>
      </c>
      <c r="H32" s="10">
        <v>24.8</v>
      </c>
      <c r="I32" s="10">
        <v>24.9</v>
      </c>
      <c r="J32" s="10">
        <v>26.4</v>
      </c>
      <c r="K32" s="10">
        <v>25.6</v>
      </c>
    </row>
    <row r="33" spans="1:11" hidden="1" outlineLevel="1">
      <c r="A33" s="8" t="s">
        <v>11</v>
      </c>
      <c r="B33" s="10">
        <v>23</v>
      </c>
      <c r="C33" s="10">
        <v>22.8</v>
      </c>
      <c r="D33" s="10">
        <v>24.4</v>
      </c>
      <c r="E33" s="10">
        <v>25.4</v>
      </c>
      <c r="F33" s="10">
        <v>25.6</v>
      </c>
      <c r="G33" s="10">
        <v>26.2</v>
      </c>
      <c r="H33" s="10">
        <v>26.2</v>
      </c>
      <c r="I33" s="10">
        <v>28</v>
      </c>
      <c r="J33" s="10">
        <v>28.5</v>
      </c>
      <c r="K33" s="10">
        <v>28.3</v>
      </c>
    </row>
    <row r="34" spans="1:11" hidden="1" outlineLevel="1">
      <c r="A34" s="8" t="s">
        <v>12</v>
      </c>
      <c r="B34" s="10">
        <v>23.2</v>
      </c>
      <c r="C34" s="10">
        <v>22.5</v>
      </c>
      <c r="D34" s="10">
        <v>22.2</v>
      </c>
      <c r="E34" s="10">
        <v>25</v>
      </c>
      <c r="F34" s="10">
        <v>25.5</v>
      </c>
      <c r="G34" s="10">
        <v>25.8</v>
      </c>
      <c r="H34" s="10">
        <v>25.9</v>
      </c>
      <c r="I34" s="10">
        <v>25.3</v>
      </c>
      <c r="J34" s="10">
        <v>26.7</v>
      </c>
      <c r="K34" s="10">
        <v>24.6</v>
      </c>
    </row>
    <row r="35" spans="1:11" hidden="1" outlineLevel="1">
      <c r="A35" s="8" t="s">
        <v>13</v>
      </c>
      <c r="B35" s="10">
        <v>22.3</v>
      </c>
      <c r="C35" s="10">
        <v>22.8</v>
      </c>
      <c r="D35" s="10">
        <v>23.4</v>
      </c>
      <c r="E35" s="10">
        <v>24</v>
      </c>
      <c r="F35" s="10">
        <v>23.7</v>
      </c>
      <c r="G35" s="10">
        <v>24.2</v>
      </c>
      <c r="H35" s="10">
        <v>26</v>
      </c>
      <c r="I35" s="10">
        <v>25.1</v>
      </c>
      <c r="J35" s="10">
        <v>27.4</v>
      </c>
      <c r="K35" s="10">
        <v>25.5</v>
      </c>
    </row>
    <row r="36" spans="1:11" hidden="1" outlineLevel="1">
      <c r="A36" s="8" t="s">
        <v>14</v>
      </c>
      <c r="B36" s="10">
        <v>20.6</v>
      </c>
      <c r="C36" s="10">
        <v>21.7</v>
      </c>
      <c r="D36" s="10">
        <v>21.1</v>
      </c>
      <c r="E36" s="10">
        <v>22.4</v>
      </c>
      <c r="F36" s="10">
        <v>23.4</v>
      </c>
      <c r="G36" s="10">
        <v>23.1</v>
      </c>
      <c r="H36" s="10">
        <v>22.5</v>
      </c>
      <c r="I36" s="10">
        <v>23.1</v>
      </c>
      <c r="J36" s="10">
        <v>22.6</v>
      </c>
      <c r="K36" s="10">
        <v>23.6</v>
      </c>
    </row>
    <row r="37" spans="1:11" hidden="1" outlineLevel="1">
      <c r="A37" s="8" t="s">
        <v>15</v>
      </c>
      <c r="B37" s="10">
        <v>21</v>
      </c>
      <c r="C37" s="10">
        <v>22.5</v>
      </c>
      <c r="D37" s="10">
        <v>21.1</v>
      </c>
      <c r="E37" s="10">
        <v>22.6</v>
      </c>
      <c r="F37" s="10">
        <v>22.2</v>
      </c>
      <c r="G37" s="10">
        <v>23.3</v>
      </c>
      <c r="H37" s="10">
        <v>22.9</v>
      </c>
      <c r="I37" s="10">
        <v>23.6</v>
      </c>
      <c r="J37" s="10">
        <v>24.6</v>
      </c>
      <c r="K37" s="10">
        <v>22.5</v>
      </c>
    </row>
    <row r="38" spans="1:11" hidden="1" outlineLevel="1">
      <c r="A38" s="8" t="s">
        <v>16</v>
      </c>
      <c r="B38" s="10">
        <v>22.4</v>
      </c>
      <c r="C38" s="10">
        <v>23.7</v>
      </c>
      <c r="D38" s="10">
        <v>23.5</v>
      </c>
      <c r="E38" s="10">
        <v>24.2</v>
      </c>
      <c r="F38" s="10">
        <v>23.9</v>
      </c>
      <c r="G38" s="10">
        <v>25.4</v>
      </c>
      <c r="H38" s="10">
        <v>26.1</v>
      </c>
      <c r="I38" s="10">
        <v>27</v>
      </c>
      <c r="J38" s="10">
        <v>27.2</v>
      </c>
      <c r="K38" s="10">
        <v>27.1</v>
      </c>
    </row>
    <row r="39" spans="1:11" hidden="1" outlineLevel="1">
      <c r="A39" s="8" t="s">
        <v>17</v>
      </c>
      <c r="B39" s="10">
        <v>21.4</v>
      </c>
      <c r="C39" s="10">
        <v>21.7</v>
      </c>
      <c r="D39" s="10">
        <v>21.4</v>
      </c>
      <c r="E39" s="10">
        <v>24.1</v>
      </c>
      <c r="F39" s="10">
        <v>23.4</v>
      </c>
      <c r="G39" s="10">
        <v>24.1</v>
      </c>
      <c r="H39" s="10">
        <v>24.8</v>
      </c>
      <c r="I39" s="10">
        <v>25.7</v>
      </c>
      <c r="J39" s="10">
        <v>26.8</v>
      </c>
      <c r="K39" s="10">
        <v>25.8</v>
      </c>
    </row>
    <row r="40" spans="1:11" hidden="1" outlineLevel="1">
      <c r="A40" s="9" t="s">
        <v>18</v>
      </c>
      <c r="B40" s="10">
        <v>23.1</v>
      </c>
      <c r="C40" s="10">
        <v>26.7</v>
      </c>
      <c r="D40" s="10">
        <v>21.3</v>
      </c>
      <c r="E40" s="10">
        <v>24.8</v>
      </c>
      <c r="F40" s="10">
        <v>26</v>
      </c>
      <c r="G40" s="10">
        <v>26</v>
      </c>
      <c r="H40" s="10">
        <v>27.7</v>
      </c>
      <c r="I40" s="10">
        <v>27.4</v>
      </c>
      <c r="J40" s="10">
        <v>28.3</v>
      </c>
      <c r="K40" s="10">
        <v>27.3</v>
      </c>
    </row>
    <row r="41" spans="1:11" collapsed="1"/>
    <row r="42" spans="1:11">
      <c r="A42" s="2" t="s">
        <v>70</v>
      </c>
      <c r="B42" s="17" t="s">
        <v>57</v>
      </c>
    </row>
    <row r="43" spans="1:11" hidden="1" outlineLevel="1">
      <c r="B43">
        <v>2017</v>
      </c>
      <c r="C43">
        <v>2016</v>
      </c>
      <c r="D43">
        <v>2015</v>
      </c>
      <c r="E43">
        <v>2014</v>
      </c>
      <c r="F43">
        <v>2013</v>
      </c>
      <c r="G43">
        <v>2012</v>
      </c>
      <c r="H43">
        <v>2011</v>
      </c>
      <c r="I43">
        <v>2010</v>
      </c>
      <c r="J43">
        <v>2009</v>
      </c>
      <c r="K43">
        <v>2008</v>
      </c>
    </row>
    <row r="44" spans="1:11" hidden="1" outlineLevel="1">
      <c r="A44" s="8" t="s">
        <v>2</v>
      </c>
      <c r="B44" s="10">
        <v>25.5</v>
      </c>
      <c r="C44" s="10">
        <v>25.5</v>
      </c>
      <c r="D44" s="10">
        <v>24.5</v>
      </c>
      <c r="E44" s="10">
        <v>23.6</v>
      </c>
      <c r="F44" s="10">
        <v>23.1</v>
      </c>
      <c r="G44" s="10">
        <v>23.4</v>
      </c>
      <c r="H44" s="10">
        <v>22.5</v>
      </c>
      <c r="I44" s="10">
        <v>21.7</v>
      </c>
      <c r="J44" s="10">
        <v>21.4</v>
      </c>
      <c r="K44" s="10">
        <v>20.7</v>
      </c>
    </row>
    <row r="45" spans="1:11" hidden="1" outlineLevel="1">
      <c r="A45" s="8" t="s">
        <v>3</v>
      </c>
      <c r="B45" s="10">
        <v>25.8</v>
      </c>
      <c r="C45" s="10">
        <v>26.5</v>
      </c>
      <c r="D45" s="10">
        <v>25.5</v>
      </c>
      <c r="E45" s="10">
        <v>24.5</v>
      </c>
      <c r="F45" s="10">
        <v>24.2</v>
      </c>
      <c r="G45" s="10">
        <v>22.4</v>
      </c>
      <c r="H45" s="10">
        <v>22.6</v>
      </c>
      <c r="I45" s="10">
        <v>22</v>
      </c>
      <c r="J45" s="10">
        <v>21.5</v>
      </c>
      <c r="K45" s="10">
        <v>20.3</v>
      </c>
    </row>
    <row r="46" spans="1:11" hidden="1" outlineLevel="1">
      <c r="A46" s="8" t="s">
        <v>4</v>
      </c>
      <c r="B46" s="10">
        <v>26.5</v>
      </c>
      <c r="C46" s="10">
        <v>24.8</v>
      </c>
      <c r="D46" s="10">
        <v>25.6</v>
      </c>
      <c r="E46" s="10">
        <v>23.2</v>
      </c>
      <c r="F46" s="10">
        <v>23</v>
      </c>
      <c r="G46" s="10">
        <v>22.2</v>
      </c>
      <c r="H46" s="10">
        <v>21.8</v>
      </c>
      <c r="I46" s="10">
        <v>20.6</v>
      </c>
      <c r="J46" s="10">
        <v>22</v>
      </c>
      <c r="K46" s="10">
        <v>20.399999999999999</v>
      </c>
    </row>
    <row r="47" spans="1:11" hidden="1" outlineLevel="1">
      <c r="A47" s="8" t="s">
        <v>5</v>
      </c>
      <c r="B47" s="10">
        <v>29.8</v>
      </c>
      <c r="C47" s="10">
        <v>28.4</v>
      </c>
      <c r="D47" s="10">
        <v>26.8</v>
      </c>
      <c r="E47" s="10">
        <v>27</v>
      </c>
      <c r="F47" s="10">
        <v>25.8</v>
      </c>
      <c r="G47" s="10">
        <v>25.2</v>
      </c>
      <c r="H47" s="10">
        <v>24.2</v>
      </c>
      <c r="I47" s="10">
        <v>24</v>
      </c>
      <c r="J47" s="10">
        <v>23</v>
      </c>
      <c r="K47" s="10">
        <v>23.1</v>
      </c>
    </row>
    <row r="48" spans="1:11" hidden="1" outlineLevel="1">
      <c r="A48" s="8" t="s">
        <v>6</v>
      </c>
      <c r="B48" s="10">
        <v>27.3</v>
      </c>
      <c r="C48" s="10">
        <v>26.2</v>
      </c>
      <c r="D48" s="10">
        <v>23.5</v>
      </c>
      <c r="E48" s="10">
        <v>23</v>
      </c>
      <c r="F48" s="10">
        <v>23.3</v>
      </c>
      <c r="G48" s="10">
        <v>22.6</v>
      </c>
      <c r="H48" s="10">
        <v>20</v>
      </c>
      <c r="I48" s="10">
        <v>21.1</v>
      </c>
      <c r="J48" s="10">
        <v>20.100000000000001</v>
      </c>
      <c r="K48" s="10">
        <v>18.899999999999999</v>
      </c>
    </row>
    <row r="49" spans="1:11" hidden="1" outlineLevel="1">
      <c r="A49" s="8" t="s">
        <v>7</v>
      </c>
      <c r="B49" s="10">
        <v>25.6</v>
      </c>
      <c r="C49" s="10">
        <v>24.6</v>
      </c>
      <c r="D49" s="10">
        <v>25.7</v>
      </c>
      <c r="E49" s="10">
        <v>24.1</v>
      </c>
      <c r="F49" s="10">
        <v>21.5</v>
      </c>
      <c r="G49" s="10">
        <v>22</v>
      </c>
      <c r="H49" s="10">
        <v>21.3</v>
      </c>
      <c r="I49" s="10">
        <v>20.100000000000001</v>
      </c>
      <c r="J49" s="10">
        <v>20.7</v>
      </c>
      <c r="K49" s="10">
        <v>20.100000000000001</v>
      </c>
    </row>
    <row r="50" spans="1:11" hidden="1" outlineLevel="1">
      <c r="A50" s="8" t="s">
        <v>8</v>
      </c>
      <c r="B50" s="10">
        <v>26.7</v>
      </c>
      <c r="C50" s="10">
        <v>26</v>
      </c>
      <c r="D50" s="10">
        <v>25.1</v>
      </c>
      <c r="E50" s="10">
        <v>23.5</v>
      </c>
      <c r="F50" s="10">
        <v>24.1</v>
      </c>
      <c r="G50" s="10">
        <v>23.1</v>
      </c>
      <c r="H50" s="10">
        <v>20.5</v>
      </c>
      <c r="I50" s="10">
        <v>21.9</v>
      </c>
      <c r="J50" s="10">
        <v>22.6</v>
      </c>
      <c r="K50" s="10">
        <v>20.9</v>
      </c>
    </row>
    <row r="51" spans="1:11" hidden="1" outlineLevel="1">
      <c r="A51" s="8" t="s">
        <v>9</v>
      </c>
      <c r="B51" s="10">
        <v>27.7</v>
      </c>
      <c r="C51" s="10">
        <v>30.1</v>
      </c>
      <c r="D51" s="10">
        <v>26.2</v>
      </c>
      <c r="E51" s="10">
        <v>25.2</v>
      </c>
      <c r="F51" s="10">
        <v>25.5</v>
      </c>
      <c r="G51" s="10">
        <v>26.4</v>
      </c>
      <c r="H51" s="6" t="s">
        <v>1</v>
      </c>
      <c r="I51" s="6" t="s">
        <v>1</v>
      </c>
      <c r="J51" s="6" t="s">
        <v>1</v>
      </c>
      <c r="K51" s="6" t="s">
        <v>1</v>
      </c>
    </row>
    <row r="52" spans="1:11" hidden="1" outlineLevel="1">
      <c r="A52" s="8" t="s">
        <v>10</v>
      </c>
      <c r="B52" s="10">
        <v>28.2</v>
      </c>
      <c r="C52" s="10">
        <v>27.5</v>
      </c>
      <c r="D52" s="10">
        <v>26</v>
      </c>
      <c r="E52" s="10">
        <v>24.9</v>
      </c>
      <c r="F52" s="10">
        <v>24.6</v>
      </c>
      <c r="G52" s="10">
        <v>24.6</v>
      </c>
      <c r="H52" s="10">
        <v>23.4</v>
      </c>
      <c r="I52" s="10">
        <v>23.1</v>
      </c>
      <c r="J52" s="10">
        <v>23.5</v>
      </c>
      <c r="K52" s="10">
        <v>22.3</v>
      </c>
    </row>
    <row r="53" spans="1:11" hidden="1" outlineLevel="1">
      <c r="A53" s="8" t="s">
        <v>11</v>
      </c>
      <c r="B53" s="10">
        <v>31.8</v>
      </c>
      <c r="C53" s="10">
        <v>30.9</v>
      </c>
      <c r="D53" s="10">
        <v>29.7</v>
      </c>
      <c r="E53" s="10">
        <v>27.6</v>
      </c>
      <c r="F53" s="10">
        <v>27.2</v>
      </c>
      <c r="G53" s="10">
        <v>26.7</v>
      </c>
      <c r="H53" s="10">
        <v>26.5</v>
      </c>
      <c r="I53" s="10">
        <v>26</v>
      </c>
      <c r="J53" s="10">
        <v>26.5</v>
      </c>
      <c r="K53" s="10">
        <v>25.2</v>
      </c>
    </row>
    <row r="54" spans="1:11" hidden="1" outlineLevel="1">
      <c r="A54" s="8" t="s">
        <v>12</v>
      </c>
      <c r="B54" s="10">
        <v>29</v>
      </c>
      <c r="C54" s="10">
        <v>28.7</v>
      </c>
      <c r="D54" s="10">
        <v>26.5</v>
      </c>
      <c r="E54" s="10">
        <v>27.4</v>
      </c>
      <c r="F54" s="10">
        <v>24.5</v>
      </c>
      <c r="G54" s="10">
        <v>22.7</v>
      </c>
      <c r="H54" s="10">
        <v>24</v>
      </c>
      <c r="I54" s="10">
        <v>21.7</v>
      </c>
      <c r="J54" s="10">
        <v>22.5</v>
      </c>
      <c r="K54" s="10">
        <v>20.7</v>
      </c>
    </row>
    <row r="55" spans="1:11" hidden="1" outlineLevel="1">
      <c r="A55" s="8" t="s">
        <v>13</v>
      </c>
      <c r="B55" s="10">
        <v>28.9</v>
      </c>
      <c r="C55" s="10">
        <v>28.4</v>
      </c>
      <c r="D55" s="10">
        <v>26.4</v>
      </c>
      <c r="E55" s="10">
        <v>26.2</v>
      </c>
      <c r="F55" s="10">
        <v>25.4</v>
      </c>
      <c r="G55" s="10">
        <v>25.3</v>
      </c>
      <c r="H55" s="10">
        <v>24</v>
      </c>
      <c r="I55" s="10">
        <v>21.9</v>
      </c>
      <c r="J55" s="10">
        <v>23.6</v>
      </c>
      <c r="K55" s="10">
        <v>22.3</v>
      </c>
    </row>
    <row r="56" spans="1:11" hidden="1" outlineLevel="1">
      <c r="A56" s="8" t="s">
        <v>14</v>
      </c>
      <c r="B56" s="10">
        <v>27.9</v>
      </c>
      <c r="C56" s="10">
        <v>28.1</v>
      </c>
      <c r="D56" s="10">
        <v>25.7</v>
      </c>
      <c r="E56" s="10">
        <v>23.1</v>
      </c>
      <c r="F56" s="10">
        <v>24.5</v>
      </c>
      <c r="G56" s="10">
        <v>22.9</v>
      </c>
      <c r="H56" s="10">
        <v>21.5</v>
      </c>
      <c r="I56" s="10">
        <v>21.7</v>
      </c>
      <c r="J56" s="10">
        <v>21</v>
      </c>
      <c r="K56" s="10">
        <v>21.6</v>
      </c>
    </row>
    <row r="57" spans="1:11" hidden="1" outlineLevel="1">
      <c r="A57" s="8" t="s">
        <v>15</v>
      </c>
      <c r="B57" s="10">
        <v>28.9</v>
      </c>
      <c r="C57" s="10">
        <v>28.3</v>
      </c>
      <c r="D57" s="10">
        <v>25.4</v>
      </c>
      <c r="E57" s="10">
        <v>24.4</v>
      </c>
      <c r="F57" s="10">
        <v>23</v>
      </c>
      <c r="G57" s="10">
        <v>23.1</v>
      </c>
      <c r="H57" s="10">
        <v>22.3</v>
      </c>
      <c r="I57" s="10">
        <v>20.7</v>
      </c>
      <c r="J57" s="10">
        <v>20.8</v>
      </c>
      <c r="K57" s="10">
        <v>19.5</v>
      </c>
    </row>
    <row r="58" spans="1:11" hidden="1" outlineLevel="1">
      <c r="A58" s="8" t="s">
        <v>16</v>
      </c>
      <c r="B58" s="10">
        <v>29.9</v>
      </c>
      <c r="C58" s="10">
        <v>26.5</v>
      </c>
      <c r="D58" s="10">
        <v>26.5</v>
      </c>
      <c r="E58" s="10">
        <v>24.8</v>
      </c>
      <c r="F58" s="10">
        <v>24.5</v>
      </c>
      <c r="G58" s="10">
        <v>23.7</v>
      </c>
      <c r="H58" s="10">
        <v>23.5</v>
      </c>
      <c r="I58" s="10">
        <v>22.1</v>
      </c>
      <c r="J58" s="10">
        <v>21.9</v>
      </c>
      <c r="K58" s="10">
        <v>21.4</v>
      </c>
    </row>
    <row r="59" spans="1:11" hidden="1" outlineLevel="1">
      <c r="A59" s="8" t="s">
        <v>17</v>
      </c>
      <c r="B59" s="10">
        <v>27.7</v>
      </c>
      <c r="C59" s="10">
        <v>28</v>
      </c>
      <c r="D59" s="10">
        <v>25.8</v>
      </c>
      <c r="E59" s="10">
        <v>24</v>
      </c>
      <c r="F59" s="10">
        <v>23.3</v>
      </c>
      <c r="G59" s="10">
        <v>22.5</v>
      </c>
      <c r="H59" s="10">
        <v>22.6</v>
      </c>
      <c r="I59" s="10">
        <v>22.3</v>
      </c>
      <c r="J59" s="10">
        <v>21.1</v>
      </c>
      <c r="K59" s="10">
        <v>18.8</v>
      </c>
    </row>
    <row r="60" spans="1:11" hidden="1" outlineLevel="1">
      <c r="A60" s="9" t="s">
        <v>18</v>
      </c>
      <c r="B60" s="10">
        <v>29.5</v>
      </c>
      <c r="C60" s="10">
        <v>28.2</v>
      </c>
      <c r="D60" s="10">
        <v>28.5</v>
      </c>
      <c r="E60" s="10">
        <v>28.3</v>
      </c>
      <c r="F60" s="10">
        <v>28.3</v>
      </c>
      <c r="G60" s="10">
        <v>30.1</v>
      </c>
      <c r="H60" s="10">
        <v>26.5</v>
      </c>
      <c r="I60" s="10">
        <v>26.5</v>
      </c>
      <c r="J60" s="10">
        <v>22.4</v>
      </c>
      <c r="K60" s="10">
        <v>23.4</v>
      </c>
    </row>
    <row r="61" spans="1:11" collapsed="1"/>
    <row r="62" spans="1:11">
      <c r="A62" s="2" t="s">
        <v>71</v>
      </c>
      <c r="B62" s="17" t="s">
        <v>72</v>
      </c>
    </row>
    <row r="63" spans="1:11" hidden="1" outlineLevel="1">
      <c r="B63">
        <v>2017</v>
      </c>
      <c r="C63">
        <v>2016</v>
      </c>
      <c r="D63">
        <v>2015</v>
      </c>
      <c r="E63">
        <v>2014</v>
      </c>
      <c r="F63">
        <v>2013</v>
      </c>
      <c r="G63">
        <v>2012</v>
      </c>
      <c r="H63">
        <v>2011</v>
      </c>
      <c r="I63">
        <v>2010</v>
      </c>
      <c r="J63">
        <v>2009</v>
      </c>
      <c r="K63">
        <v>2008</v>
      </c>
    </row>
    <row r="64" spans="1:11" hidden="1" outlineLevel="1">
      <c r="A64" s="8" t="s">
        <v>0</v>
      </c>
      <c r="B64" s="10">
        <v>24.3</v>
      </c>
      <c r="C64" s="10">
        <v>25.6</v>
      </c>
      <c r="D64" s="10">
        <v>26.5</v>
      </c>
      <c r="E64" s="10">
        <v>27.3</v>
      </c>
      <c r="F64" s="10">
        <v>28.5</v>
      </c>
      <c r="G64" s="10">
        <v>28.1</v>
      </c>
      <c r="H64" s="10">
        <v>31.7</v>
      </c>
      <c r="I64" s="10">
        <v>31.2</v>
      </c>
      <c r="J64" s="10">
        <v>31</v>
      </c>
      <c r="K64" s="10">
        <v>26</v>
      </c>
    </row>
    <row r="65" spans="1:11" hidden="1" outlineLevel="1">
      <c r="A65" s="8" t="s">
        <v>2</v>
      </c>
      <c r="B65" s="10">
        <v>21.3</v>
      </c>
      <c r="C65" s="10">
        <v>23</v>
      </c>
      <c r="D65" s="10">
        <v>23.2</v>
      </c>
      <c r="E65" s="10">
        <v>24.7</v>
      </c>
      <c r="F65" s="10">
        <v>25.6</v>
      </c>
      <c r="G65" s="10">
        <v>23.8</v>
      </c>
      <c r="H65" s="10">
        <v>26.9</v>
      </c>
      <c r="I65" s="10">
        <v>26.2</v>
      </c>
      <c r="J65" s="10">
        <v>26.1</v>
      </c>
      <c r="K65" s="10">
        <v>21.6</v>
      </c>
    </row>
    <row r="66" spans="1:11" hidden="1" outlineLevel="1">
      <c r="A66" s="8" t="s">
        <v>3</v>
      </c>
      <c r="B66" s="10">
        <v>26.3</v>
      </c>
      <c r="C66" s="10">
        <v>27.2</v>
      </c>
      <c r="D66" s="10">
        <v>29</v>
      </c>
      <c r="E66" s="10">
        <v>28.7</v>
      </c>
      <c r="F66" s="10">
        <v>29</v>
      </c>
      <c r="G66" s="10">
        <v>30</v>
      </c>
      <c r="H66" s="10">
        <v>31.9</v>
      </c>
      <c r="I66" s="10">
        <v>32.9</v>
      </c>
      <c r="J66" s="10">
        <v>32.1</v>
      </c>
      <c r="K66" s="10">
        <v>27.4</v>
      </c>
    </row>
    <row r="67" spans="1:11" hidden="1" outlineLevel="1">
      <c r="A67" s="8" t="s">
        <v>4</v>
      </c>
      <c r="B67" s="10">
        <v>24.9</v>
      </c>
      <c r="C67" s="10">
        <v>24.2</v>
      </c>
      <c r="D67" s="10">
        <v>26.8</v>
      </c>
      <c r="E67" s="10">
        <v>25.2</v>
      </c>
      <c r="F67" s="10">
        <v>26.8</v>
      </c>
      <c r="G67" s="10">
        <v>24.2</v>
      </c>
      <c r="H67" s="10">
        <v>29.6</v>
      </c>
      <c r="I67" s="10">
        <v>29.7</v>
      </c>
      <c r="J67" s="10">
        <v>29.3</v>
      </c>
      <c r="K67" s="10">
        <v>25.4</v>
      </c>
    </row>
    <row r="68" spans="1:11" hidden="1" outlineLevel="1">
      <c r="A68" s="8" t="s">
        <v>5</v>
      </c>
      <c r="B68" s="10">
        <v>24</v>
      </c>
      <c r="C68" s="10">
        <v>26.5</v>
      </c>
      <c r="D68" s="10">
        <v>27.4</v>
      </c>
      <c r="E68" s="10">
        <v>29.1</v>
      </c>
      <c r="F68" s="10">
        <v>30.6</v>
      </c>
      <c r="G68" s="10">
        <v>31.2</v>
      </c>
      <c r="H68" s="10">
        <v>32.799999999999997</v>
      </c>
      <c r="I68" s="10">
        <v>32.200000000000003</v>
      </c>
      <c r="J68" s="10">
        <v>31.2</v>
      </c>
      <c r="K68" s="10">
        <v>27</v>
      </c>
    </row>
    <row r="69" spans="1:11" hidden="1" outlineLevel="1">
      <c r="A69" s="8" t="s">
        <v>6</v>
      </c>
      <c r="B69" s="10">
        <v>22.6</v>
      </c>
      <c r="C69" s="10">
        <v>23.2</v>
      </c>
      <c r="D69" s="10">
        <v>21.4</v>
      </c>
      <c r="E69" s="10">
        <v>23.8</v>
      </c>
      <c r="F69" s="10">
        <v>22.6</v>
      </c>
      <c r="G69" s="10">
        <v>25.4</v>
      </c>
      <c r="H69" s="10">
        <v>26.5</v>
      </c>
      <c r="I69" s="10">
        <v>30.7</v>
      </c>
      <c r="J69" s="10">
        <v>28.4</v>
      </c>
      <c r="K69" s="10">
        <v>21.5</v>
      </c>
    </row>
    <row r="70" spans="1:11" hidden="1" outlineLevel="1">
      <c r="A70" s="8" t="s">
        <v>7</v>
      </c>
      <c r="B70" s="10">
        <v>22.5</v>
      </c>
      <c r="C70" s="10">
        <v>24.8</v>
      </c>
      <c r="D70" s="10">
        <v>27</v>
      </c>
      <c r="E70" s="10">
        <v>26.8</v>
      </c>
      <c r="F70" s="10">
        <v>23.9</v>
      </c>
      <c r="G70" s="10">
        <v>25.3</v>
      </c>
      <c r="H70" s="10">
        <v>29.7</v>
      </c>
      <c r="I70" s="10">
        <v>29.2</v>
      </c>
      <c r="J70" s="10">
        <v>31.1</v>
      </c>
      <c r="K70" s="10">
        <v>22.7</v>
      </c>
    </row>
    <row r="71" spans="1:11" hidden="1" outlineLevel="1">
      <c r="A71" s="8" t="s">
        <v>8</v>
      </c>
      <c r="B71" s="10">
        <v>24.4</v>
      </c>
      <c r="C71" s="10">
        <v>23.5</v>
      </c>
      <c r="D71" s="10">
        <v>24.3</v>
      </c>
      <c r="E71" s="10">
        <v>25.4</v>
      </c>
      <c r="F71" s="10">
        <v>24.8</v>
      </c>
      <c r="G71" s="10">
        <v>23.2</v>
      </c>
      <c r="H71" s="10">
        <v>25.6</v>
      </c>
      <c r="I71" s="10">
        <v>24.4</v>
      </c>
      <c r="J71" s="10">
        <v>24.8</v>
      </c>
      <c r="K71" s="10">
        <v>21.9</v>
      </c>
    </row>
    <row r="72" spans="1:11" hidden="1" outlineLevel="1">
      <c r="A72" s="8" t="s">
        <v>9</v>
      </c>
      <c r="B72" s="10">
        <v>17.7</v>
      </c>
      <c r="C72" s="10">
        <v>23.9</v>
      </c>
      <c r="D72" s="10">
        <v>22.5</v>
      </c>
      <c r="E72" s="10">
        <v>18.100000000000001</v>
      </c>
      <c r="F72" s="10">
        <v>19.7</v>
      </c>
      <c r="G72" s="10">
        <v>41.6</v>
      </c>
      <c r="H72" s="6" t="s">
        <v>1</v>
      </c>
      <c r="I72" s="6" t="s">
        <v>1</v>
      </c>
      <c r="J72" s="6" t="s">
        <v>1</v>
      </c>
      <c r="K72" s="6" t="s">
        <v>1</v>
      </c>
    </row>
    <row r="73" spans="1:11" hidden="1" outlineLevel="1">
      <c r="A73" s="8" t="s">
        <v>10</v>
      </c>
      <c r="B73" s="10">
        <v>22.9</v>
      </c>
      <c r="C73" s="10">
        <v>23</v>
      </c>
      <c r="D73" s="10">
        <v>25.3</v>
      </c>
      <c r="E73" s="10">
        <v>25.7</v>
      </c>
      <c r="F73" s="10">
        <v>27.9</v>
      </c>
      <c r="G73" s="10">
        <v>27</v>
      </c>
      <c r="H73" s="10">
        <v>30.5</v>
      </c>
      <c r="I73" s="10">
        <v>29.5</v>
      </c>
      <c r="J73" s="10">
        <v>28.9</v>
      </c>
      <c r="K73" s="10">
        <v>24.1</v>
      </c>
    </row>
    <row r="74" spans="1:11" hidden="1" outlineLevel="1">
      <c r="A74" s="8" t="s">
        <v>11</v>
      </c>
      <c r="B74" s="10">
        <v>30.6</v>
      </c>
      <c r="C74" s="10">
        <v>32.200000000000003</v>
      </c>
      <c r="D74" s="10">
        <v>35.299999999999997</v>
      </c>
      <c r="E74" s="10">
        <v>36.799999999999997</v>
      </c>
      <c r="F74" s="10">
        <v>38.5</v>
      </c>
      <c r="G74" s="10">
        <v>38.299999999999997</v>
      </c>
      <c r="H74" s="10">
        <v>45.2</v>
      </c>
      <c r="I74" s="10">
        <v>44.4</v>
      </c>
      <c r="J74" s="10">
        <v>43.6</v>
      </c>
      <c r="K74" s="10">
        <v>38.4</v>
      </c>
    </row>
    <row r="75" spans="1:11" hidden="1" outlineLevel="1">
      <c r="A75" s="8" t="s">
        <v>12</v>
      </c>
      <c r="B75" s="10">
        <v>28.2</v>
      </c>
      <c r="C75" s="10">
        <v>32.799999999999997</v>
      </c>
      <c r="D75" s="10">
        <v>30.4</v>
      </c>
      <c r="E75" s="10">
        <v>31.5</v>
      </c>
      <c r="F75" s="10">
        <v>34.799999999999997</v>
      </c>
      <c r="G75" s="10">
        <v>36.6</v>
      </c>
      <c r="H75" s="10">
        <v>38.9</v>
      </c>
      <c r="I75" s="10">
        <v>35.9</v>
      </c>
      <c r="J75" s="10">
        <v>42</v>
      </c>
      <c r="K75" s="10">
        <v>33.6</v>
      </c>
    </row>
    <row r="76" spans="1:11" hidden="1" outlineLevel="1">
      <c r="A76" s="8" t="s">
        <v>13</v>
      </c>
      <c r="B76" s="10">
        <v>31.7</v>
      </c>
      <c r="C76" s="10">
        <v>32.1</v>
      </c>
      <c r="D76" s="10">
        <v>35.1</v>
      </c>
      <c r="E76" s="10">
        <v>36.5</v>
      </c>
      <c r="F76" s="10">
        <v>37.4</v>
      </c>
      <c r="G76" s="10">
        <v>37.200000000000003</v>
      </c>
      <c r="H76" s="10">
        <v>44.9</v>
      </c>
      <c r="I76" s="10">
        <v>44.6</v>
      </c>
      <c r="J76" s="10">
        <v>45.8</v>
      </c>
      <c r="K76" s="10">
        <v>35.4</v>
      </c>
    </row>
    <row r="77" spans="1:11" hidden="1" outlineLevel="1">
      <c r="A77" s="8" t="s">
        <v>14</v>
      </c>
      <c r="B77" s="10">
        <v>28.4</v>
      </c>
      <c r="C77" s="10">
        <v>28.5</v>
      </c>
      <c r="D77" s="10">
        <v>26.6</v>
      </c>
      <c r="E77" s="10">
        <v>28.8</v>
      </c>
      <c r="F77" s="10">
        <v>29.7</v>
      </c>
      <c r="G77" s="10">
        <v>29.2</v>
      </c>
      <c r="H77" s="10">
        <v>37.299999999999997</v>
      </c>
      <c r="I77" s="10">
        <v>33.200000000000003</v>
      </c>
      <c r="J77" s="10">
        <v>35.700000000000003</v>
      </c>
      <c r="K77" s="10">
        <v>30.4</v>
      </c>
    </row>
    <row r="78" spans="1:11" hidden="1" outlineLevel="1">
      <c r="A78" s="8" t="s">
        <v>15</v>
      </c>
      <c r="B78" s="10">
        <v>25.1</v>
      </c>
      <c r="C78" s="10">
        <v>29.7</v>
      </c>
      <c r="D78" s="10">
        <v>30.8</v>
      </c>
      <c r="E78" s="10">
        <v>29.4</v>
      </c>
      <c r="F78" s="10">
        <v>30.8</v>
      </c>
      <c r="G78" s="10">
        <v>31.3</v>
      </c>
      <c r="H78" s="10">
        <v>33.9</v>
      </c>
      <c r="I78" s="10">
        <v>33.9</v>
      </c>
      <c r="J78" s="10">
        <v>31.3</v>
      </c>
      <c r="K78" s="10">
        <v>26.8</v>
      </c>
    </row>
    <row r="79" spans="1:11" hidden="1" outlineLevel="1">
      <c r="A79" s="8" t="s">
        <v>16</v>
      </c>
      <c r="B79" s="10">
        <v>26</v>
      </c>
      <c r="C79" s="10">
        <v>28.8</v>
      </c>
      <c r="D79" s="10">
        <v>27.5</v>
      </c>
      <c r="E79" s="10">
        <v>28.4</v>
      </c>
      <c r="F79" s="10">
        <v>31.1</v>
      </c>
      <c r="G79" s="10">
        <v>32.5</v>
      </c>
      <c r="H79" s="10">
        <v>35.1</v>
      </c>
      <c r="I79" s="10">
        <v>35.4</v>
      </c>
      <c r="J79" s="10">
        <v>34.299999999999997</v>
      </c>
      <c r="K79" s="10">
        <v>28.8</v>
      </c>
    </row>
    <row r="80" spans="1:11" hidden="1" outlineLevel="1">
      <c r="A80" s="8" t="s">
        <v>17</v>
      </c>
      <c r="B80" s="10">
        <v>24.9</v>
      </c>
      <c r="C80" s="10">
        <v>27.2</v>
      </c>
      <c r="D80" s="10">
        <v>26.3</v>
      </c>
      <c r="E80" s="10">
        <v>26.5</v>
      </c>
      <c r="F80" s="10">
        <v>27.3</v>
      </c>
      <c r="G80" s="10">
        <v>26.9</v>
      </c>
      <c r="H80" s="10">
        <v>32.200000000000003</v>
      </c>
      <c r="I80" s="10">
        <v>32</v>
      </c>
      <c r="J80" s="10">
        <v>31.5</v>
      </c>
      <c r="K80" s="10">
        <v>28.9</v>
      </c>
    </row>
    <row r="81" spans="1:11" hidden="1" outlineLevel="1">
      <c r="A81" s="9" t="s">
        <v>18</v>
      </c>
      <c r="B81" s="10">
        <v>26.7</v>
      </c>
      <c r="C81" s="10">
        <v>24</v>
      </c>
      <c r="D81" s="10">
        <v>24.5</v>
      </c>
      <c r="E81" s="10">
        <v>27.2</v>
      </c>
      <c r="F81" s="10">
        <v>32.9</v>
      </c>
      <c r="G81" s="10">
        <v>31.5</v>
      </c>
      <c r="H81" s="10">
        <v>31</v>
      </c>
      <c r="I81" s="10">
        <v>31.4</v>
      </c>
      <c r="J81" s="10">
        <v>32.6</v>
      </c>
      <c r="K81" s="10">
        <v>28.9</v>
      </c>
    </row>
    <row r="82" spans="1:11" collapsed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2019-01-09T00:09:47Z</dcterms:created>
  <dcterms:modified xsi:type="dcterms:W3CDTF">2019-01-31T09:40:46Z</dcterms:modified>
</cp:coreProperties>
</file>