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nan's Stuff\Work+Taxes\MSE Research Work\"/>
    </mc:Choice>
  </mc:AlternateContent>
  <xr:revisionPtr revIDLastSave="0" documentId="10_ncr:8100000_{79F0C50E-A755-4B86-90E0-9B0672E75B42}" xr6:coauthVersionLast="33" xr6:coauthVersionMax="33" xr10:uidLastSave="{00000000-0000-0000-0000-000000000000}"/>
  <bookViews>
    <workbookView xWindow="0" yWindow="0" windowWidth="28800" windowHeight="12225" xr2:uid="{B29ABAFF-F44A-400B-AF4A-E041A1DECFA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19" i="1"/>
  <c r="C18" i="1"/>
  <c r="G18" i="1" s="1"/>
  <c r="C17" i="1"/>
  <c r="C16" i="1"/>
  <c r="G16" i="1" s="1"/>
  <c r="C15" i="1"/>
  <c r="C14" i="1"/>
  <c r="C13" i="1"/>
  <c r="G13" i="1" s="1"/>
  <c r="C12" i="1"/>
  <c r="C11" i="1"/>
  <c r="G11" i="1" s="1"/>
  <c r="C10" i="1"/>
  <c r="C9" i="1"/>
  <c r="G9" i="1" s="1"/>
  <c r="C8" i="1"/>
  <c r="G8" i="1" s="1"/>
  <c r="C7" i="1"/>
  <c r="G7" i="1" s="1"/>
  <c r="C6" i="1"/>
  <c r="G6" i="1" s="1"/>
  <c r="C5" i="1"/>
  <c r="C4" i="1"/>
  <c r="C3" i="1"/>
  <c r="C2" i="1"/>
  <c r="G2" i="1"/>
  <c r="B19" i="1"/>
  <c r="B18" i="1"/>
  <c r="B17" i="1"/>
  <c r="B16" i="1"/>
  <c r="B15" i="1"/>
  <c r="B14" i="1"/>
  <c r="B13" i="1"/>
  <c r="B12" i="1"/>
  <c r="B11" i="1"/>
  <c r="G3" i="1"/>
  <c r="G4" i="1"/>
  <c r="G5" i="1"/>
  <c r="G10" i="1"/>
  <c r="G12" i="1"/>
  <c r="G14" i="1"/>
  <c r="G15" i="1"/>
  <c r="G17" i="1"/>
  <c r="G19" i="1"/>
  <c r="B10" i="1" l="1"/>
  <c r="B9" i="1"/>
  <c r="B8" i="1"/>
  <c r="B7" i="1"/>
  <c r="B5" i="1"/>
  <c r="B6" i="1"/>
  <c r="B4" i="1"/>
  <c r="B3" i="1"/>
  <c r="B2" i="1"/>
</calcChain>
</file>

<file path=xl/sharedStrings.xml><?xml version="1.0" encoding="utf-8"?>
<sst xmlns="http://schemas.openxmlformats.org/spreadsheetml/2006/main" count="17" uniqueCount="14">
  <si>
    <t>NA</t>
  </si>
  <si>
    <t>Year</t>
  </si>
  <si>
    <t>Production</t>
  </si>
  <si>
    <t>Average Price</t>
  </si>
  <si>
    <t>Price Index</t>
  </si>
  <si>
    <t>Taken from the BP Statistical Review of World Energy, 2008 (98-06) and 2018 (07-15)</t>
  </si>
  <si>
    <t>Change in Price</t>
  </si>
  <si>
    <t>Change in Price (%)</t>
  </si>
  <si>
    <t>1998 Price</t>
  </si>
  <si>
    <t>Change in 1998 Price</t>
  </si>
  <si>
    <t>Change in 1998 Price (%)</t>
  </si>
  <si>
    <t>Figures in thousand metric tons of crude oil</t>
  </si>
  <si>
    <t>Price of domestic crude</t>
  </si>
  <si>
    <t>Conversion: According to the BP statistical review 2017 approximate conversion factors, an average barrel is approximately .1364 metric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</si>
</sst>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D081-6EC2-4B98-A2D1-17EB9EABE017}">
  <dimension ref="A1:Q19"/>
  <sheetViews>
    <sheetView tabSelected="1" topLeftCell="B1" workbookViewId="0">
      <selection activeCell="I21" sqref="I21"/>
    </sheetView>
  </sheetViews>
  <sheetFormatPr defaultRowHeight="15" x14ac:dyDescent="0.25"/>
  <cols>
    <col min="2" max="2" width="10.7109375" bestFit="1" customWidth="1"/>
    <col min="3" max="3" width="13.28515625" bestFit="1" customWidth="1"/>
    <col min="4" max="4" width="13.28515625" customWidth="1"/>
    <col min="5" max="5" width="18.28515625" bestFit="1" customWidth="1"/>
    <col min="6" max="6" width="10.85546875" bestFit="1" customWidth="1"/>
    <col min="7" max="7" width="22.5703125" bestFit="1" customWidth="1"/>
    <col min="8" max="8" width="31.7109375" bestFit="1" customWidth="1"/>
    <col min="9" max="9" width="22.8554687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6</v>
      </c>
      <c r="E1" t="s">
        <v>7</v>
      </c>
      <c r="F1" t="s">
        <v>4</v>
      </c>
      <c r="G1" t="s">
        <v>8</v>
      </c>
      <c r="H1" t="s">
        <v>9</v>
      </c>
      <c r="I1" t="s">
        <v>10</v>
      </c>
      <c r="J1" t="s">
        <v>11</v>
      </c>
    </row>
    <row r="2" spans="1:17" x14ac:dyDescent="0.25">
      <c r="A2">
        <v>1998</v>
      </c>
      <c r="B2">
        <f>73588*365*0.1364/1000</f>
        <v>3663.6521679999996</v>
      </c>
      <c r="C2">
        <f>11.91/0.1364*1000</f>
        <v>87316.715542522012</v>
      </c>
      <c r="D2" t="s">
        <v>0</v>
      </c>
      <c r="E2" t="s">
        <v>0</v>
      </c>
      <c r="F2">
        <v>1</v>
      </c>
      <c r="G2">
        <f>C2/F2</f>
        <v>87316.715542522012</v>
      </c>
      <c r="H2" t="s">
        <v>0</v>
      </c>
      <c r="I2" t="s">
        <v>0</v>
      </c>
    </row>
    <row r="3" spans="1:17" x14ac:dyDescent="0.25">
      <c r="A3">
        <v>1999</v>
      </c>
      <c r="B3">
        <f>72377*365*0.1364/1000</f>
        <v>3603.3613219999997</v>
      </c>
      <c r="C3">
        <f>16.56/0.1364*1000</f>
        <v>121407.62463343109</v>
      </c>
      <c r="D3">
        <f>C3-C2</f>
        <v>34090.909090909074</v>
      </c>
      <c r="E3" s="1">
        <f>C3/C2-1</f>
        <v>0.39042821158690155</v>
      </c>
      <c r="F3">
        <v>1.021294363</v>
      </c>
      <c r="G3">
        <f t="shared" ref="G3:G19" si="0">C3/F3</f>
        <v>118876.23101806064</v>
      </c>
      <c r="H3" s="1">
        <f>G3/G2-1</f>
        <v>0.36143727211280163</v>
      </c>
      <c r="J3" t="s">
        <v>12</v>
      </c>
    </row>
    <row r="4" spans="1:17" x14ac:dyDescent="0.25">
      <c r="A4">
        <v>2000</v>
      </c>
      <c r="B4">
        <f>74916*365*0.1364/1000</f>
        <v>3729.7679759999996</v>
      </c>
      <c r="C4">
        <f>27.39/0.1364*1000</f>
        <v>200806.45161290324</v>
      </c>
      <c r="D4">
        <f t="shared" ref="D4:D19" si="1">C4-C3</f>
        <v>79398.826979472156</v>
      </c>
      <c r="E4" s="1">
        <f t="shared" ref="E4:E19" si="2">C4/C3-1</f>
        <v>0.65398550724637694</v>
      </c>
      <c r="F4">
        <v>1.055949896</v>
      </c>
      <c r="G4">
        <f t="shared" si="0"/>
        <v>190166.64746459073</v>
      </c>
      <c r="H4" s="1">
        <f t="shared" ref="H4:H19" si="3">G4/G3-1</f>
        <v>0.59970286604812584</v>
      </c>
    </row>
    <row r="5" spans="1:17" x14ac:dyDescent="0.25">
      <c r="A5">
        <v>2001</v>
      </c>
      <c r="B5">
        <f>74847*365*0.1364/1000</f>
        <v>3726.3327419999996</v>
      </c>
      <c r="C5">
        <f>23/0.1364*1000</f>
        <v>168621.70087976541</v>
      </c>
      <c r="D5">
        <f t="shared" si="1"/>
        <v>-32184.750733137829</v>
      </c>
      <c r="E5" s="1">
        <f t="shared" si="2"/>
        <v>-0.1602774735304856</v>
      </c>
      <c r="F5">
        <v>1.086012526</v>
      </c>
      <c r="G5">
        <f t="shared" si="0"/>
        <v>155266.81032016515</v>
      </c>
      <c r="H5" s="1">
        <f t="shared" si="3"/>
        <v>-0.18352238738879789</v>
      </c>
    </row>
    <row r="6" spans="1:17" x14ac:dyDescent="0.25">
      <c r="A6">
        <v>2002</v>
      </c>
      <c r="B6">
        <f>74478*365*0.1364/1000</f>
        <v>3707.9617079999998</v>
      </c>
      <c r="C6">
        <f>22.81/0.1364*1000</f>
        <v>167228.73900293253</v>
      </c>
      <c r="D6">
        <f t="shared" si="1"/>
        <v>-1392.9618768328801</v>
      </c>
      <c r="E6" s="1">
        <f t="shared" si="2"/>
        <v>-8.2608695652176545E-3</v>
      </c>
      <c r="F6">
        <v>1.1031315239999999</v>
      </c>
      <c r="G6">
        <f t="shared" si="0"/>
        <v>151594.56090653117</v>
      </c>
      <c r="H6" s="1">
        <f t="shared" si="3"/>
        <v>-2.3651219510864463E-2</v>
      </c>
      <c r="J6" t="s">
        <v>5</v>
      </c>
    </row>
    <row r="7" spans="1:17" x14ac:dyDescent="0.25">
      <c r="A7">
        <v>2003</v>
      </c>
      <c r="B7">
        <f>77031*365*0.1364/1000</f>
        <v>3835.0653659999998</v>
      </c>
      <c r="C7">
        <f>27.69/0.1364*1000</f>
        <v>203005.86510263931</v>
      </c>
      <c r="D7">
        <f t="shared" si="1"/>
        <v>35777.126099706773</v>
      </c>
      <c r="E7" s="1">
        <f t="shared" si="2"/>
        <v>0.21394125383603702</v>
      </c>
      <c r="F7">
        <v>1.1281837159999999</v>
      </c>
      <c r="G7">
        <f t="shared" si="0"/>
        <v>179940.43188497797</v>
      </c>
      <c r="H7" s="1">
        <f t="shared" si="3"/>
        <v>0.18698474937978826</v>
      </c>
    </row>
    <row r="8" spans="1:17" ht="15" customHeight="1" x14ac:dyDescent="0.25">
      <c r="A8">
        <v>2004</v>
      </c>
      <c r="B8">
        <f>80326*365*0.1364/1000</f>
        <v>3999.110236</v>
      </c>
      <c r="C8">
        <f>37.66/0.1364*1000</f>
        <v>276099.70674486802</v>
      </c>
      <c r="D8">
        <f t="shared" si="1"/>
        <v>73093.841642228712</v>
      </c>
      <c r="E8" s="1">
        <f t="shared" si="2"/>
        <v>0.36005778259299381</v>
      </c>
      <c r="F8">
        <v>1.158663883</v>
      </c>
      <c r="G8">
        <f t="shared" si="0"/>
        <v>238291.45863250145</v>
      </c>
      <c r="H8" s="1">
        <f t="shared" si="3"/>
        <v>0.32427968598420831</v>
      </c>
      <c r="J8" s="4" t="s">
        <v>13</v>
      </c>
      <c r="K8" s="4"/>
      <c r="L8" s="4"/>
      <c r="M8" s="4"/>
      <c r="N8" s="4"/>
      <c r="O8" s="4"/>
      <c r="P8" s="4"/>
      <c r="Q8" s="4"/>
    </row>
    <row r="9" spans="1:17" x14ac:dyDescent="0.25">
      <c r="A9">
        <v>2005</v>
      </c>
      <c r="B9">
        <f>81255*365*0.1364/1000</f>
        <v>4045.3614299999999</v>
      </c>
      <c r="C9">
        <f>50.04/0.1364*1000</f>
        <v>366862.17008797656</v>
      </c>
      <c r="D9">
        <f t="shared" si="1"/>
        <v>90762.463343108539</v>
      </c>
      <c r="E9" s="1">
        <f t="shared" si="2"/>
        <v>0.32873074880509834</v>
      </c>
      <c r="F9">
        <v>1.1979123169999999</v>
      </c>
      <c r="G9">
        <f t="shared" si="0"/>
        <v>306251.27138414473</v>
      </c>
      <c r="H9" s="1">
        <f t="shared" si="3"/>
        <v>0.28519617590008739</v>
      </c>
      <c r="J9" s="4"/>
      <c r="K9" s="4"/>
      <c r="L9" s="4"/>
      <c r="M9" s="4"/>
      <c r="N9" s="4"/>
      <c r="O9" s="4"/>
      <c r="P9" s="4"/>
      <c r="Q9" s="4"/>
    </row>
    <row r="10" spans="1:17" x14ac:dyDescent="0.25">
      <c r="A10">
        <v>2006</v>
      </c>
      <c r="B10">
        <f>81659*365*0.1364/1000</f>
        <v>4065.4749739999997</v>
      </c>
      <c r="C10">
        <f>58.3/0.1364*1000</f>
        <v>427419.3548387097</v>
      </c>
      <c r="D10">
        <f t="shared" si="1"/>
        <v>60557.18475073314</v>
      </c>
      <c r="E10" s="1">
        <f t="shared" si="2"/>
        <v>0.16506794564348515</v>
      </c>
      <c r="F10">
        <v>1.236743215</v>
      </c>
      <c r="G10">
        <f t="shared" si="0"/>
        <v>345600.72750325111</v>
      </c>
      <c r="H10" s="1">
        <f t="shared" si="3"/>
        <v>0.12848748657029607</v>
      </c>
    </row>
    <row r="11" spans="1:17" x14ac:dyDescent="0.25">
      <c r="A11">
        <v>2007</v>
      </c>
      <c r="B11">
        <f>82330*365*0.1364/1000</f>
        <v>4098.8813799999998</v>
      </c>
      <c r="C11">
        <f>34.2/0.1364*1000</f>
        <v>250733.13782991207</v>
      </c>
      <c r="D11">
        <f t="shared" si="1"/>
        <v>-176686.21700879763</v>
      </c>
      <c r="E11" s="1">
        <f t="shared" si="2"/>
        <v>-0.41337907375643212</v>
      </c>
      <c r="F11">
        <v>1.271816284</v>
      </c>
      <c r="G11">
        <f t="shared" si="0"/>
        <v>197145.72063924922</v>
      </c>
      <c r="H11" s="1">
        <f t="shared" si="3"/>
        <v>-0.42955640729258981</v>
      </c>
    </row>
    <row r="12" spans="1:17" x14ac:dyDescent="0.25">
      <c r="A12">
        <v>2008</v>
      </c>
      <c r="B12">
        <f>83067*365*0.1364/1000</f>
        <v>4135.5736619999998</v>
      </c>
      <c r="C12">
        <f>91.48/0.1364*1000</f>
        <v>670674.48680351907</v>
      </c>
      <c r="D12">
        <f t="shared" si="1"/>
        <v>419941.348973607</v>
      </c>
      <c r="E12" s="1">
        <f t="shared" si="2"/>
        <v>1.6748538011695904</v>
      </c>
      <c r="F12">
        <v>1.3206680580000001</v>
      </c>
      <c r="G12">
        <f t="shared" si="0"/>
        <v>507829.71749856544</v>
      </c>
      <c r="H12" s="1">
        <f t="shared" si="3"/>
        <v>1.5759104273322126</v>
      </c>
    </row>
    <row r="13" spans="1:17" x14ac:dyDescent="0.25">
      <c r="A13">
        <v>2009</v>
      </c>
      <c r="B13">
        <f>81284*365*0.1364/1000</f>
        <v>4046.8052239999997</v>
      </c>
      <c r="C13">
        <f>53.48/0.1364*1000</f>
        <v>392082.1114369501</v>
      </c>
      <c r="D13">
        <f t="shared" si="1"/>
        <v>-278592.37536656897</v>
      </c>
      <c r="E13" s="1">
        <f t="shared" si="2"/>
        <v>-0.41539134236991704</v>
      </c>
      <c r="F13">
        <v>1.316075157</v>
      </c>
      <c r="G13">
        <f t="shared" si="0"/>
        <v>297917.72099908278</v>
      </c>
      <c r="H13" s="1">
        <f t="shared" si="3"/>
        <v>-0.4133511475725633</v>
      </c>
    </row>
    <row r="14" spans="1:17" x14ac:dyDescent="0.25">
      <c r="A14">
        <v>2010</v>
      </c>
      <c r="B14">
        <f>83325*365*0.1364/1000</f>
        <v>4148.4184500000001</v>
      </c>
      <c r="C14">
        <f>71.21/0.1364*1000</f>
        <v>522067.44868035184</v>
      </c>
      <c r="D14">
        <f t="shared" si="1"/>
        <v>129985.33724340174</v>
      </c>
      <c r="E14" s="1">
        <f t="shared" si="2"/>
        <v>0.33152580403889309</v>
      </c>
      <c r="F14">
        <v>1.337787056</v>
      </c>
      <c r="G14">
        <f t="shared" si="0"/>
        <v>390247.04741974408</v>
      </c>
      <c r="H14" s="1">
        <f t="shared" si="3"/>
        <v>0.30991552335668393</v>
      </c>
    </row>
    <row r="15" spans="1:17" x14ac:dyDescent="0.25">
      <c r="A15">
        <v>2011</v>
      </c>
      <c r="B15">
        <f>84027*365*0.1364/1000</f>
        <v>4183.3682219999992</v>
      </c>
      <c r="C15">
        <f>87.04/0.1364*1000</f>
        <v>638123.1671554253</v>
      </c>
      <c r="D15">
        <f t="shared" si="1"/>
        <v>116055.71847507346</v>
      </c>
      <c r="E15" s="1">
        <f t="shared" si="2"/>
        <v>0.22230023873051574</v>
      </c>
      <c r="F15">
        <v>1.3799582459999999</v>
      </c>
      <c r="G15">
        <f t="shared" si="0"/>
        <v>462422.08342543239</v>
      </c>
      <c r="H15" s="1">
        <f t="shared" si="3"/>
        <v>0.18494703927396494</v>
      </c>
    </row>
    <row r="16" spans="1:17" x14ac:dyDescent="0.25">
      <c r="A16">
        <v>2012</v>
      </c>
      <c r="B16">
        <f>86229*365*0.1364/1000</f>
        <v>4292.9969940000001</v>
      </c>
      <c r="C16">
        <f>86.46/0.1364*1000</f>
        <v>633870.96774193551</v>
      </c>
      <c r="D16">
        <f t="shared" si="1"/>
        <v>-4252.1994134897832</v>
      </c>
      <c r="E16" s="1">
        <f t="shared" si="2"/>
        <v>-6.6636029411765163E-3</v>
      </c>
      <c r="F16">
        <v>1.409185804</v>
      </c>
      <c r="G16">
        <f t="shared" si="0"/>
        <v>449813.61999438331</v>
      </c>
      <c r="H16" s="1">
        <f t="shared" si="3"/>
        <v>-2.7266136032368493E-2</v>
      </c>
    </row>
    <row r="17" spans="1:8" x14ac:dyDescent="0.25">
      <c r="A17">
        <v>2013</v>
      </c>
      <c r="B17">
        <f>86570*365*0.1364/1000</f>
        <v>4309.9740199999997</v>
      </c>
      <c r="C17">
        <f>91.17/0.1364*1000</f>
        <v>668401.7595307919</v>
      </c>
      <c r="D17">
        <f t="shared" si="1"/>
        <v>34530.791788856382</v>
      </c>
      <c r="E17" s="1">
        <f t="shared" si="2"/>
        <v>5.4476058292852292E-2</v>
      </c>
      <c r="F17">
        <v>1.4300626299999999</v>
      </c>
      <c r="G17">
        <f t="shared" si="0"/>
        <v>467393.34733248147</v>
      </c>
      <c r="H17" s="1">
        <f t="shared" si="3"/>
        <v>3.9082247750340748E-2</v>
      </c>
    </row>
    <row r="18" spans="1:8" x14ac:dyDescent="0.25">
      <c r="A18">
        <v>2014</v>
      </c>
      <c r="B18">
        <f>88721*365*0.1364/1000</f>
        <v>4417.0637059999999</v>
      </c>
      <c r="C18">
        <f>85.6/0.1364*1000</f>
        <v>627565.98240469198</v>
      </c>
      <c r="D18">
        <f t="shared" si="1"/>
        <v>-40835.777126099914</v>
      </c>
      <c r="E18" s="1">
        <f t="shared" si="2"/>
        <v>-6.1094658330591467E-2</v>
      </c>
      <c r="F18">
        <v>1.4542797489999999</v>
      </c>
      <c r="G18">
        <f t="shared" si="0"/>
        <v>431530.44167480327</v>
      </c>
      <c r="H18" s="1">
        <f t="shared" si="3"/>
        <v>-7.6729602298269417E-2</v>
      </c>
    </row>
    <row r="19" spans="1:8" x14ac:dyDescent="0.25">
      <c r="A19" s="3">
        <v>2015</v>
      </c>
      <c r="B19" s="3">
        <f>91547*365*0.1364/1000</f>
        <v>4557.7589419999995</v>
      </c>
      <c r="C19" s="3">
        <f>41.85/0.1364*1000</f>
        <v>306818.18181818188</v>
      </c>
      <c r="D19" s="3">
        <f t="shared" si="1"/>
        <v>-320747.8005865101</v>
      </c>
      <c r="E19" s="2">
        <f t="shared" si="2"/>
        <v>-0.51109813084112132</v>
      </c>
      <c r="F19" s="3">
        <v>1.4567849690000001</v>
      </c>
      <c r="G19" s="3">
        <f t="shared" si="0"/>
        <v>210613.22593738395</v>
      </c>
      <c r="H19" s="2">
        <f t="shared" si="3"/>
        <v>-0.51193889098535528</v>
      </c>
    </row>
  </sheetData>
  <mergeCells count="1">
    <mergeCell ref="J8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Theler</dc:creator>
  <cp:lastModifiedBy>Brennan Theler</cp:lastModifiedBy>
  <dcterms:created xsi:type="dcterms:W3CDTF">2018-06-25T19:53:43Z</dcterms:created>
  <dcterms:modified xsi:type="dcterms:W3CDTF">2018-06-25T20:24:50Z</dcterms:modified>
</cp:coreProperties>
</file>